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-150" yWindow="-195" windowWidth="12120" windowHeight="4890" firstSheet="1" activeTab="1"/>
  </bookViews>
  <sheets>
    <sheet name="2012" sheetId="1" state="hidden" r:id="rId1"/>
    <sheet name="13-15" sheetId="4" r:id="rId2"/>
    <sheet name="LETFOR O CARPETA" sheetId="6" state="hidden" r:id="rId3"/>
    <sheet name="IFE" sheetId="7" state="hidden" r:id="rId4"/>
    <sheet name="NOM" sheetId="17" state="hidden" r:id="rId5"/>
    <sheet name="FACT" sheetId="9" state="hidden" r:id="rId6"/>
    <sheet name="OFICIOS" sheetId="10" state="hidden" r:id="rId7"/>
    <sheet name="CONTROL DE APOYO" sheetId="13" state="hidden" r:id="rId8"/>
    <sheet name="REPORTES" sheetId="15" state="hidden" r:id="rId9"/>
    <sheet name="OP. MAQ" sheetId="16" state="hidden" r:id="rId10"/>
    <sheet name="REL MTTO-BACHEO" sheetId="18" state="hidden" r:id="rId11"/>
    <sheet name="APORTACIONES" sheetId="21" state="hidden" r:id="rId12"/>
    <sheet name="BACHEO" sheetId="19" state="hidden" r:id="rId13"/>
    <sheet name="BITACORAS" sheetId="20" state="hidden" r:id="rId14"/>
    <sheet name="CONTRATISTAS" sheetId="22" state="hidden" r:id="rId15"/>
  </sheets>
  <definedNames>
    <definedName name="_xlnm._FilterDatabase" localSheetId="1" hidden="1">'13-15'!$A$3:$CR$765</definedName>
    <definedName name="_xlnm._FilterDatabase" localSheetId="0" hidden="1">'2012'!$A$2:$BI$34</definedName>
    <definedName name="_xlnm._FilterDatabase" localSheetId="14" hidden="1">CONTRATISTAS!$B$2:$J$26</definedName>
    <definedName name="_xlnm._FilterDatabase" localSheetId="5" hidden="1">FACT!$A$2:$X$1134</definedName>
    <definedName name="_xlnm._FilterDatabase" localSheetId="2" hidden="1">'LETFOR O CARPETA'!$A$1:$G$156</definedName>
    <definedName name="_xlnm._FilterDatabase" localSheetId="4" hidden="1">NOM!$A$2:$Y$953</definedName>
    <definedName name="_xlnm.Print_Area" localSheetId="1">'13-15'!$A$1:$LFK$802</definedName>
    <definedName name="_xlnm.Print_Area" localSheetId="5">FACT!$A$1:$X$1141</definedName>
    <definedName name="_xlnm.Print_Area" localSheetId="4">NOM!$A$1:$Y$971</definedName>
  </definedNames>
  <calcPr calcId="124519"/>
</workbook>
</file>

<file path=xl/calcChain.xml><?xml version="1.0" encoding="utf-8"?>
<calcChain xmlns="http://schemas.openxmlformats.org/spreadsheetml/2006/main">
  <c r="AM551" i="4"/>
  <c r="AP368"/>
  <c r="AO368"/>
  <c r="AN326"/>
  <c r="AN405"/>
  <c r="AM405"/>
  <c r="AM249"/>
  <c r="AM248"/>
  <c r="AM247"/>
  <c r="AM140"/>
  <c r="AM124"/>
  <c r="AM206"/>
  <c r="AM175"/>
  <c r="AM513"/>
  <c r="AM362"/>
  <c r="AM355"/>
  <c r="AM325"/>
  <c r="AM268"/>
  <c r="AM266"/>
  <c r="AM187"/>
  <c r="AM185"/>
  <c r="AM172"/>
  <c r="AM144"/>
  <c r="AM143"/>
  <c r="AM141"/>
  <c r="AM137"/>
  <c r="AM125"/>
  <c r="AM123"/>
  <c r="AM122"/>
  <c r="AM119"/>
  <c r="AM112"/>
  <c r="AM111"/>
  <c r="AM107"/>
  <c r="AM102"/>
  <c r="AM101"/>
  <c r="AM90"/>
  <c r="AM89"/>
  <c r="AM85"/>
  <c r="AM84"/>
  <c r="AP81"/>
  <c r="AO81"/>
  <c r="AM80"/>
  <c r="AI513"/>
  <c r="AI268"/>
  <c r="AM368" l="1"/>
  <c r="AM81"/>
  <c r="AM116"/>
  <c r="AI249"/>
  <c r="AI89"/>
  <c r="AI107"/>
  <c r="AM173"/>
  <c r="AI173"/>
  <c r="AI206"/>
  <c r="AM95"/>
  <c r="AI95"/>
  <c r="AI185"/>
  <c r="Y608" l="1"/>
  <c r="Y628"/>
  <c r="AK628" s="1"/>
  <c r="AK608"/>
  <c r="AK417"/>
  <c r="AM624"/>
  <c r="Q940" i="17"/>
  <c r="C940"/>
  <c r="A940"/>
  <c r="O740"/>
  <c r="P740" s="1"/>
  <c r="R1126" i="9"/>
  <c r="Y626" i="4" s="1"/>
  <c r="AK626" s="1"/>
  <c r="T878" i="9"/>
  <c r="S1126" l="1"/>
  <c r="R939" i="17"/>
  <c r="Q939"/>
  <c r="Y634" i="4" s="1"/>
  <c r="Q938" i="17"/>
  <c r="Y633" i="4" s="1"/>
  <c r="Q903" i="17"/>
  <c r="Q885"/>
  <c r="O737"/>
  <c r="P737" s="1"/>
  <c r="O738"/>
  <c r="P738" s="1"/>
  <c r="O739"/>
  <c r="P739" s="1"/>
  <c r="O741"/>
  <c r="P741" s="1"/>
  <c r="O742"/>
  <c r="P742" s="1"/>
  <c r="O743"/>
  <c r="P743" s="1"/>
  <c r="O744"/>
  <c r="P744" s="1"/>
  <c r="O745"/>
  <c r="P745" s="1"/>
  <c r="O746"/>
  <c r="P746" s="1"/>
  <c r="AA820" i="9"/>
  <c r="Z820"/>
  <c r="W820"/>
  <c r="AA822" l="1"/>
  <c r="Z822"/>
  <c r="Y822"/>
  <c r="W822"/>
  <c r="AA821"/>
  <c r="Z821"/>
  <c r="Y821"/>
  <c r="W821"/>
  <c r="Y848"/>
  <c r="AA856"/>
  <c r="Z856"/>
  <c r="Y856"/>
  <c r="W856"/>
  <c r="AA851"/>
  <c r="Z851"/>
  <c r="Y851"/>
  <c r="W851"/>
  <c r="T851"/>
  <c r="AA850"/>
  <c r="Z850"/>
  <c r="Y850"/>
  <c r="W850"/>
  <c r="AA869"/>
  <c r="Z869"/>
  <c r="Y869"/>
  <c r="W869"/>
  <c r="R1125"/>
  <c r="P1125"/>
  <c r="E1125"/>
  <c r="B1125"/>
  <c r="A1125"/>
  <c r="R1124"/>
  <c r="P1124"/>
  <c r="E1124"/>
  <c r="B1124"/>
  <c r="A1124"/>
  <c r="R1123"/>
  <c r="Q1123"/>
  <c r="P1123"/>
  <c r="E1123"/>
  <c r="B1123"/>
  <c r="A1123"/>
  <c r="R1122"/>
  <c r="Q1122"/>
  <c r="P1122"/>
  <c r="E1122"/>
  <c r="B1122"/>
  <c r="A1122"/>
  <c r="R1121"/>
  <c r="Q1121"/>
  <c r="P1121"/>
  <c r="E1121"/>
  <c r="B1121"/>
  <c r="A1121"/>
  <c r="P1126"/>
  <c r="Q1126" s="1"/>
  <c r="P1127"/>
  <c r="Q1127" s="1"/>
  <c r="P1128"/>
  <c r="Q1128" s="1"/>
  <c r="P1129"/>
  <c r="Q1129" s="1"/>
  <c r="P1130"/>
  <c r="Q1130" s="1"/>
  <c r="P1131"/>
  <c r="Q1131" s="1"/>
  <c r="P1132"/>
  <c r="Q1132" s="1"/>
  <c r="R1120"/>
  <c r="Q1120"/>
  <c r="P1120"/>
  <c r="E1120"/>
  <c r="B1120"/>
  <c r="A1120"/>
  <c r="R1119"/>
  <c r="Q1119"/>
  <c r="P1119"/>
  <c r="E1119"/>
  <c r="B1119"/>
  <c r="A1119"/>
  <c r="R1118"/>
  <c r="Q1118"/>
  <c r="P1118"/>
  <c r="E1118"/>
  <c r="B1118"/>
  <c r="A1118"/>
  <c r="P1068"/>
  <c r="R877"/>
  <c r="R1117" l="1"/>
  <c r="P1117"/>
  <c r="E1117"/>
  <c r="B1117"/>
  <c r="A1117"/>
  <c r="R1116"/>
  <c r="Q1116"/>
  <c r="P1116"/>
  <c r="E1116"/>
  <c r="B1116"/>
  <c r="A1116"/>
  <c r="R1115"/>
  <c r="P1115"/>
  <c r="E1115"/>
  <c r="B1115"/>
  <c r="A1115"/>
  <c r="R1114"/>
  <c r="P1114"/>
  <c r="E1114"/>
  <c r="B1114"/>
  <c r="A1114"/>
  <c r="R1113"/>
  <c r="Q1113"/>
  <c r="P1113"/>
  <c r="E1113"/>
  <c r="B1113"/>
  <c r="A1113"/>
  <c r="R1112"/>
  <c r="Q1112"/>
  <c r="P1112"/>
  <c r="G1112"/>
  <c r="E1112"/>
  <c r="B1112"/>
  <c r="A1112"/>
  <c r="R1111"/>
  <c r="Q1111"/>
  <c r="P1111"/>
  <c r="E1111"/>
  <c r="B1111"/>
  <c r="A1111"/>
  <c r="R1110"/>
  <c r="P1110"/>
  <c r="E1110"/>
  <c r="B1110"/>
  <c r="A1110"/>
  <c r="R1109"/>
  <c r="P1109"/>
  <c r="E1109"/>
  <c r="B1109"/>
  <c r="A1109"/>
  <c r="R1108"/>
  <c r="P1108"/>
  <c r="E1108"/>
  <c r="B1108"/>
  <c r="A1108"/>
  <c r="R1107"/>
  <c r="P1107"/>
  <c r="E1107"/>
  <c r="B1107"/>
  <c r="A1107"/>
  <c r="R1106"/>
  <c r="P1106"/>
  <c r="E1106"/>
  <c r="B1106"/>
  <c r="A1106"/>
  <c r="R1105"/>
  <c r="Q1105"/>
  <c r="P1105"/>
  <c r="E1105"/>
  <c r="B1105"/>
  <c r="A1105"/>
  <c r="R1104"/>
  <c r="Q1104"/>
  <c r="P1104"/>
  <c r="B1104"/>
  <c r="A1104"/>
  <c r="Q937" i="17"/>
  <c r="Y604" i="4" s="1"/>
  <c r="AK604" s="1"/>
  <c r="C937" i="17"/>
  <c r="A937"/>
  <c r="Q936"/>
  <c r="Y492" i="4" s="1"/>
  <c r="AK492" s="1"/>
  <c r="C936" i="17"/>
  <c r="A936"/>
  <c r="Q935"/>
  <c r="Y491" i="4" s="1"/>
  <c r="AK491" s="1"/>
  <c r="C935" i="17"/>
  <c r="A935"/>
  <c r="Q934"/>
  <c r="Y375" i="4" s="1"/>
  <c r="AK375" s="1"/>
  <c r="C934" i="17"/>
  <c r="A934"/>
  <c r="Q933"/>
  <c r="Y607" i="4" s="1"/>
  <c r="AK607" s="1"/>
  <c r="C933" i="17"/>
  <c r="A933"/>
  <c r="Q932"/>
  <c r="Y610" i="4" s="1"/>
  <c r="AK610" s="1"/>
  <c r="C932" i="17"/>
  <c r="A932"/>
  <c r="Q931"/>
  <c r="Y601" i="4" s="1"/>
  <c r="AK601" s="1"/>
  <c r="C931" i="17"/>
  <c r="A931"/>
  <c r="Q930"/>
  <c r="C930"/>
  <c r="A930"/>
  <c r="O931"/>
  <c r="P931" s="1"/>
  <c r="O932"/>
  <c r="P932" s="1"/>
  <c r="O933"/>
  <c r="P933" s="1"/>
  <c r="O934"/>
  <c r="P934" s="1"/>
  <c r="O935"/>
  <c r="P935" s="1"/>
  <c r="O936"/>
  <c r="P936" s="1"/>
  <c r="O937"/>
  <c r="P937" s="1"/>
  <c r="O938"/>
  <c r="P938" s="1"/>
  <c r="O939"/>
  <c r="P939" s="1"/>
  <c r="O940"/>
  <c r="P940" s="1"/>
  <c r="O941"/>
  <c r="P941" s="1"/>
  <c r="O942"/>
  <c r="P942" s="1"/>
  <c r="O943"/>
  <c r="P943" s="1"/>
  <c r="O944"/>
  <c r="P944" s="1"/>
  <c r="O945"/>
  <c r="P945" s="1"/>
  <c r="O946"/>
  <c r="P946" s="1"/>
  <c r="O947"/>
  <c r="P947" s="1"/>
  <c r="O948"/>
  <c r="P948" s="1"/>
  <c r="O949"/>
  <c r="P949" s="1"/>
  <c r="O950"/>
  <c r="P950" s="1"/>
  <c r="Q929"/>
  <c r="C929"/>
  <c r="A929"/>
  <c r="Q928"/>
  <c r="C928"/>
  <c r="A928"/>
  <c r="Q927"/>
  <c r="Y597" i="4" s="1"/>
  <c r="AK597" s="1"/>
  <c r="C927" i="17"/>
  <c r="A927"/>
  <c r="Q926"/>
  <c r="Y596" i="4" s="1"/>
  <c r="AK596" s="1"/>
  <c r="E926" i="17"/>
  <c r="C926"/>
  <c r="A926"/>
  <c r="Q925"/>
  <c r="C925"/>
  <c r="A925"/>
  <c r="Q924"/>
  <c r="Y489" i="4" s="1"/>
  <c r="AK489" s="1"/>
  <c r="C924" i="17"/>
  <c r="A924"/>
  <c r="Q923"/>
  <c r="Y595" i="4" s="1"/>
  <c r="AK595" s="1"/>
  <c r="C923" i="17"/>
  <c r="A923"/>
  <c r="Q922"/>
  <c r="Y594" i="4" s="1"/>
  <c r="AK594" s="1"/>
  <c r="C922" i="17"/>
  <c r="A922"/>
  <c r="Q921"/>
  <c r="Y493" i="4" s="1"/>
  <c r="AK493" s="1"/>
  <c r="C921" i="17"/>
  <c r="A921"/>
  <c r="Q920"/>
  <c r="C920"/>
  <c r="A920"/>
  <c r="Q919"/>
  <c r="Y603" i="4" s="1"/>
  <c r="AK603" s="1"/>
  <c r="Q912" i="17"/>
  <c r="Y602" i="4" s="1"/>
  <c r="Q918" i="17"/>
  <c r="Y631" i="4" s="1"/>
  <c r="R1103" i="9"/>
  <c r="Y518" i="4" s="1"/>
  <c r="R1086" i="9"/>
  <c r="AK602" i="4" l="1"/>
  <c r="Y490"/>
  <c r="AK490" s="1"/>
  <c r="Y598"/>
  <c r="AK598" s="1"/>
  <c r="Y376"/>
  <c r="AK376" s="1"/>
  <c r="Y599"/>
  <c r="AK599" s="1"/>
  <c r="O920" i="17"/>
  <c r="Y494" i="4"/>
  <c r="AK494" s="1"/>
  <c r="P1103" i="9"/>
  <c r="Q1103" s="1"/>
  <c r="T866"/>
  <c r="O727" i="17"/>
  <c r="P727" s="1"/>
  <c r="O732" l="1"/>
  <c r="P732" s="1"/>
  <c r="O733"/>
  <c r="P733" s="1"/>
  <c r="O734"/>
  <c r="P734" s="1"/>
  <c r="O731"/>
  <c r="P731" s="1"/>
  <c r="O715"/>
  <c r="P715" s="1"/>
  <c r="T875" i="9"/>
  <c r="T876"/>
  <c r="P773"/>
  <c r="Q773" s="1"/>
  <c r="O726" i="17"/>
  <c r="P726" s="1"/>
  <c r="O725"/>
  <c r="P725" s="1"/>
  <c r="O709"/>
  <c r="P709" s="1"/>
  <c r="Q825" i="9" l="1"/>
  <c r="Q1125" s="1"/>
  <c r="Q854" l="1"/>
  <c r="Q855"/>
  <c r="T822"/>
  <c r="O676" i="17"/>
  <c r="O675"/>
  <c r="T821" i="9"/>
  <c r="P676" i="17" l="1"/>
  <c r="P919" s="1"/>
  <c r="O919"/>
  <c r="P675"/>
  <c r="O912"/>
  <c r="Q917"/>
  <c r="R1102" i="9"/>
  <c r="Y629" i="4" s="1"/>
  <c r="R1101" i="9"/>
  <c r="R1098"/>
  <c r="P1098" s="1"/>
  <c r="R1075"/>
  <c r="R1090"/>
  <c r="Y625" i="4"/>
  <c r="Q906" i="17"/>
  <c r="R1078" i="9"/>
  <c r="Q905" i="17"/>
  <c r="O682"/>
  <c r="P682" s="1"/>
  <c r="O683"/>
  <c r="P683" s="1"/>
  <c r="O716"/>
  <c r="P716" s="1"/>
  <c r="Q725" i="9"/>
  <c r="P772"/>
  <c r="Q772" s="1"/>
  <c r="Y517" i="4" l="1"/>
  <c r="Q1098" i="9"/>
  <c r="P751"/>
  <c r="Q751" s="1"/>
  <c r="P752"/>
  <c r="Q752" s="1"/>
  <c r="P753"/>
  <c r="Q753" s="1"/>
  <c r="P754"/>
  <c r="Q754" s="1"/>
  <c r="P750"/>
  <c r="Q750" s="1"/>
  <c r="P749"/>
  <c r="Q749" s="1"/>
  <c r="P748"/>
  <c r="Q748" s="1"/>
  <c r="P756"/>
  <c r="Q756" s="1"/>
  <c r="P755" l="1"/>
  <c r="Q755" s="1"/>
  <c r="P757"/>
  <c r="Q757" s="1"/>
  <c r="P770"/>
  <c r="Q770" s="1"/>
  <c r="P758"/>
  <c r="Q758" s="1"/>
  <c r="P759"/>
  <c r="Q759" s="1"/>
  <c r="P761"/>
  <c r="Q761" s="1"/>
  <c r="P760"/>
  <c r="Q760" s="1"/>
  <c r="T820"/>
  <c r="O674" i="17"/>
  <c r="P674" s="1"/>
  <c r="O708"/>
  <c r="P708" s="1"/>
  <c r="T856" i="9"/>
  <c r="T869" l="1"/>
  <c r="O724" i="17"/>
  <c r="P724" s="1"/>
  <c r="T849" i="9" l="1"/>
  <c r="O707" i="17"/>
  <c r="P707" s="1"/>
  <c r="Q840" i="9"/>
  <c r="Q1115" s="1"/>
  <c r="T853"/>
  <c r="O722" i="17"/>
  <c r="P722" s="1"/>
  <c r="T847" i="9"/>
  <c r="O700" i="17"/>
  <c r="P700" s="1"/>
  <c r="T819" i="9"/>
  <c r="O678" i="17"/>
  <c r="P678" s="1"/>
  <c r="T818" i="9"/>
  <c r="P689" i="17"/>
  <c r="Q835" i="9"/>
  <c r="Q1110" s="1"/>
  <c r="O698" i="17" l="1"/>
  <c r="P698" s="1"/>
  <c r="O699"/>
  <c r="P699" s="1"/>
  <c r="R745" i="9"/>
  <c r="R771"/>
  <c r="Q771" s="1"/>
  <c r="R744"/>
  <c r="Q744" s="1"/>
  <c r="R796"/>
  <c r="R792"/>
  <c r="R769"/>
  <c r="Q769" s="1"/>
  <c r="Q806"/>
  <c r="Q1108" s="1"/>
  <c r="R865"/>
  <c r="Q865" s="1"/>
  <c r="R845"/>
  <c r="Q845" s="1"/>
  <c r="Q1124" l="1"/>
  <c r="Q745"/>
  <c r="Q1068" s="1"/>
  <c r="R1068"/>
  <c r="R1069"/>
  <c r="P1102"/>
  <c r="Q1102" s="1"/>
  <c r="R1100"/>
  <c r="Y620" i="4" s="1"/>
  <c r="R1099" i="9"/>
  <c r="R1097"/>
  <c r="Y619" i="4" s="1"/>
  <c r="R1096" i="9"/>
  <c r="Y618" i="4" s="1"/>
  <c r="R1095" i="9"/>
  <c r="Y617" i="4" s="1"/>
  <c r="R1094" i="9"/>
  <c r="Y616" i="4" s="1"/>
  <c r="R1093" i="9"/>
  <c r="R1092"/>
  <c r="Y614" i="4" s="1"/>
  <c r="R1091" i="9"/>
  <c r="R1089"/>
  <c r="Y615" i="4" s="1"/>
  <c r="R1088" i="9"/>
  <c r="Y561" i="4" s="1"/>
  <c r="R1087" i="9"/>
  <c r="Q844"/>
  <c r="Q861"/>
  <c r="Q862"/>
  <c r="Q863"/>
  <c r="Q860"/>
  <c r="O706" i="17"/>
  <c r="P706" s="1"/>
  <c r="O662"/>
  <c r="P662" s="1"/>
  <c r="O636"/>
  <c r="P636" s="1"/>
  <c r="Q881" l="1"/>
  <c r="Q916"/>
  <c r="Y613" i="4" s="1"/>
  <c r="Q915" i="17"/>
  <c r="Y612" i="4" s="1"/>
  <c r="Q914" i="17"/>
  <c r="Y611" i="4" s="1"/>
  <c r="Q886" i="17"/>
  <c r="R906"/>
  <c r="O906"/>
  <c r="P906" s="1"/>
  <c r="Q900"/>
  <c r="Y539" i="4" s="1"/>
  <c r="Q898" i="17"/>
  <c r="O701"/>
  <c r="P701" s="1"/>
  <c r="O702"/>
  <c r="P702" s="1"/>
  <c r="Y534" i="4" l="1"/>
  <c r="O900" i="17"/>
  <c r="P900" s="1"/>
  <c r="Q834" i="9"/>
  <c r="Q798"/>
  <c r="O681" i="17"/>
  <c r="P681" s="1"/>
  <c r="Q797" i="9"/>
  <c r="O685" i="17"/>
  <c r="P685" s="1"/>
  <c r="Q833" i="9"/>
  <c r="Q843"/>
  <c r="Q802"/>
  <c r="O679" i="17"/>
  <c r="P679" s="1"/>
  <c r="Q800" i="9"/>
  <c r="O710" i="17"/>
  <c r="P710" s="1"/>
  <c r="Q805" i="9"/>
  <c r="O719" i="17"/>
  <c r="P719" s="1"/>
  <c r="O720"/>
  <c r="P720" s="1"/>
  <c r="O721"/>
  <c r="P721" s="1"/>
  <c r="O723"/>
  <c r="P723" s="1"/>
  <c r="O728"/>
  <c r="P728" s="1"/>
  <c r="O729"/>
  <c r="P729" s="1"/>
  <c r="O730"/>
  <c r="P730" s="1"/>
  <c r="O735"/>
  <c r="P735" s="1"/>
  <c r="O714"/>
  <c r="P714" s="1"/>
  <c r="O717"/>
  <c r="P717" s="1"/>
  <c r="O718"/>
  <c r="P718" s="1"/>
  <c r="O736"/>
  <c r="P736" s="1"/>
  <c r="Q827" i="9"/>
  <c r="Q1109" l="1"/>
  <c r="Q1107"/>
  <c r="Q1106"/>
  <c r="P1067"/>
  <c r="R775"/>
  <c r="R794"/>
  <c r="R824"/>
  <c r="P1085"/>
  <c r="Q913" i="17"/>
  <c r="R1084" i="9"/>
  <c r="Z601" i="4" s="1"/>
  <c r="P1084" i="9"/>
  <c r="T846"/>
  <c r="O914" i="17"/>
  <c r="P914" s="1"/>
  <c r="O915"/>
  <c r="P915" s="1"/>
  <c r="O916"/>
  <c r="P916" s="1"/>
  <c r="O917"/>
  <c r="P917" s="1"/>
  <c r="O918"/>
  <c r="P918" s="1"/>
  <c r="P920"/>
  <c r="O921"/>
  <c r="P921" s="1"/>
  <c r="O922"/>
  <c r="P922" s="1"/>
  <c r="O923"/>
  <c r="P923" s="1"/>
  <c r="O924"/>
  <c r="P924" s="1"/>
  <c r="O925"/>
  <c r="P925" s="1"/>
  <c r="O926"/>
  <c r="P926" s="1"/>
  <c r="O927"/>
  <c r="P927" s="1"/>
  <c r="O928"/>
  <c r="P928" s="1"/>
  <c r="O929"/>
  <c r="P929" s="1"/>
  <c r="O930"/>
  <c r="P930" s="1"/>
  <c r="Q801" i="9"/>
  <c r="O913" i="17" l="1"/>
  <c r="Y600" i="4"/>
  <c r="AK600" s="1"/>
  <c r="R1067" i="9"/>
  <c r="Y593" i="4" l="1"/>
  <c r="O483" i="17"/>
  <c r="P483" s="1"/>
  <c r="O525"/>
  <c r="P525" s="1"/>
  <c r="O524"/>
  <c r="P524" s="1"/>
  <c r="O517"/>
  <c r="P517" s="1"/>
  <c r="P790" i="9"/>
  <c r="Q790" s="1"/>
  <c r="Q795"/>
  <c r="P688" i="17"/>
  <c r="Q816" i="9"/>
  <c r="Q815"/>
  <c r="Q774"/>
  <c r="O648" i="17"/>
  <c r="P648" s="1"/>
  <c r="O647"/>
  <c r="P647" s="1"/>
  <c r="O651"/>
  <c r="P651" s="1"/>
  <c r="O650"/>
  <c r="P650" s="1"/>
  <c r="O656"/>
  <c r="P656" s="1"/>
  <c r="O655"/>
  <c r="P655" s="1"/>
  <c r="O645"/>
  <c r="P645" s="1"/>
  <c r="O643"/>
  <c r="P643" s="1"/>
  <c r="O644"/>
  <c r="P644" s="1"/>
  <c r="O653"/>
  <c r="P653" s="1"/>
  <c r="O652" l="1"/>
  <c r="P652" s="1"/>
  <c r="Q793" i="9"/>
  <c r="O705" i="17"/>
  <c r="P705" s="1"/>
  <c r="O704"/>
  <c r="P704" s="1"/>
  <c r="O703"/>
  <c r="P703" s="1"/>
  <c r="O692"/>
  <c r="P692" s="1"/>
  <c r="O684"/>
  <c r="P684" s="1"/>
  <c r="O697"/>
  <c r="P697" s="1"/>
  <c r="O691"/>
  <c r="P691" s="1"/>
  <c r="O696"/>
  <c r="P696" s="1"/>
  <c r="O690"/>
  <c r="P690" s="1"/>
  <c r="O677"/>
  <c r="P677" s="1"/>
  <c r="O673"/>
  <c r="P673" s="1"/>
  <c r="O686"/>
  <c r="P686" s="1"/>
  <c r="O687"/>
  <c r="P687" s="1"/>
  <c r="O672"/>
  <c r="P672" s="1"/>
  <c r="O671"/>
  <c r="P671" s="1"/>
  <c r="O680"/>
  <c r="P680" s="1"/>
  <c r="O693"/>
  <c r="P693" s="1"/>
  <c r="O694"/>
  <c r="P694" s="1"/>
  <c r="O711"/>
  <c r="P711" s="1"/>
  <c r="P823" i="9"/>
  <c r="Q823" s="1"/>
  <c r="P826"/>
  <c r="Q826" s="1"/>
  <c r="P828"/>
  <c r="Q828" s="1"/>
  <c r="P829"/>
  <c r="Q829" s="1"/>
  <c r="P830"/>
  <c r="Q830" s="1"/>
  <c r="P831"/>
  <c r="Q831" s="1"/>
  <c r="P832"/>
  <c r="Q832" s="1"/>
  <c r="Q846"/>
  <c r="Q850"/>
  <c r="Q1117" s="1"/>
  <c r="Q870"/>
  <c r="Q1114" s="1"/>
  <c r="P871"/>
  <c r="Q871" s="1"/>
  <c r="P872"/>
  <c r="Q872" s="1"/>
  <c r="P873"/>
  <c r="Q873" s="1"/>
  <c r="P874"/>
  <c r="Q874" s="1"/>
  <c r="P879"/>
  <c r="Q879" s="1"/>
  <c r="P880"/>
  <c r="Q880" s="1"/>
  <c r="P1069"/>
  <c r="Q792"/>
  <c r="Q1065" s="1"/>
  <c r="P1065"/>
  <c r="R1065"/>
  <c r="R957"/>
  <c r="R958"/>
  <c r="R1082"/>
  <c r="Y563" i="4" s="1"/>
  <c r="Y361" l="1"/>
  <c r="AK361" s="1"/>
  <c r="P879" i="17"/>
  <c r="AA562" i="4"/>
  <c r="AB562" s="1"/>
  <c r="AA561"/>
  <c r="AC561" s="1"/>
  <c r="AD561" l="1"/>
  <c r="AD562"/>
  <c r="AB561"/>
  <c r="AC562"/>
  <c r="AA560"/>
  <c r="AD560" s="1"/>
  <c r="AA559"/>
  <c r="AD559" s="1"/>
  <c r="AA558"/>
  <c r="AD558" s="1"/>
  <c r="AA557"/>
  <c r="AD557" s="1"/>
  <c r="AA556"/>
  <c r="AD556" s="1"/>
  <c r="AA555"/>
  <c r="AB555" s="1"/>
  <c r="AA554"/>
  <c r="AD554" s="1"/>
  <c r="AA552"/>
  <c r="AD552" s="1"/>
  <c r="AA553"/>
  <c r="AB553" s="1"/>
  <c r="Z553"/>
  <c r="Z554"/>
  <c r="Z555"/>
  <c r="Z556"/>
  <c r="Z557"/>
  <c r="Z558"/>
  <c r="Z559"/>
  <c r="Z560"/>
  <c r="Z552"/>
  <c r="AB559" l="1"/>
  <c r="AB560"/>
  <c r="AB558"/>
  <c r="AB556"/>
  <c r="AB557"/>
  <c r="AC560"/>
  <c r="AC554"/>
  <c r="AC552"/>
  <c r="AC559"/>
  <c r="AC553"/>
  <c r="AD553"/>
  <c r="AC556"/>
  <c r="AC557"/>
  <c r="AC555"/>
  <c r="AB554"/>
  <c r="AC558"/>
  <c r="AD555"/>
  <c r="AB552"/>
  <c r="R1062" i="9"/>
  <c r="Y466" i="4" s="1"/>
  <c r="S911" i="9"/>
  <c r="P743"/>
  <c r="Q743" s="1"/>
  <c r="P741"/>
  <c r="Q741" s="1"/>
  <c r="P739"/>
  <c r="Q739" s="1"/>
  <c r="P740"/>
  <c r="Q740" s="1"/>
  <c r="P742"/>
  <c r="Q742" s="1"/>
  <c r="R911"/>
  <c r="Y449" i="4" s="1"/>
  <c r="P738" i="9"/>
  <c r="Q738" s="1"/>
  <c r="R953"/>
  <c r="Q953" s="1"/>
  <c r="P361"/>
  <c r="Q361" s="1"/>
  <c r="P360"/>
  <c r="Q360" s="1"/>
  <c r="Y28" i="4" l="1"/>
  <c r="Q899" i="17" l="1"/>
  <c r="O899" s="1"/>
  <c r="P899" s="1"/>
  <c r="Q902"/>
  <c r="O902" s="1"/>
  <c r="P902" s="1"/>
  <c r="Q901"/>
  <c r="Y537" i="4"/>
  <c r="Q910" i="17"/>
  <c r="Y545" i="4" s="1"/>
  <c r="Q909" i="17"/>
  <c r="Y542" i="4" s="1"/>
  <c r="Q911" i="17"/>
  <c r="Y544" i="4" s="1"/>
  <c r="O619" i="17"/>
  <c r="P619" s="1"/>
  <c r="O627"/>
  <c r="P627" s="1"/>
  <c r="O590"/>
  <c r="P590" s="1"/>
  <c r="O598"/>
  <c r="P598" s="1"/>
  <c r="O603"/>
  <c r="P603" s="1"/>
  <c r="O602"/>
  <c r="P602" s="1"/>
  <c r="O605"/>
  <c r="P605" s="1"/>
  <c r="O604"/>
  <c r="P604" s="1"/>
  <c r="O606"/>
  <c r="P606" s="1"/>
  <c r="O657"/>
  <c r="P657" s="1"/>
  <c r="O659"/>
  <c r="P659" s="1"/>
  <c r="O660"/>
  <c r="P660" s="1"/>
  <c r="O664"/>
  <c r="P664" s="1"/>
  <c r="O666"/>
  <c r="P666" s="1"/>
  <c r="O663"/>
  <c r="P663" s="1"/>
  <c r="R1080" i="9"/>
  <c r="Y531" i="4"/>
  <c r="Q908" i="17"/>
  <c r="O622"/>
  <c r="P622" s="1"/>
  <c r="O620"/>
  <c r="P620" s="1"/>
  <c r="O597"/>
  <c r="P597" s="1"/>
  <c r="O581"/>
  <c r="P581" s="1"/>
  <c r="O649"/>
  <c r="P649" s="1"/>
  <c r="O612"/>
  <c r="P612" s="1"/>
  <c r="O611"/>
  <c r="P611" s="1"/>
  <c r="O629"/>
  <c r="P629" s="1"/>
  <c r="O628"/>
  <c r="P628" s="1"/>
  <c r="O585"/>
  <c r="P585" s="1"/>
  <c r="O591"/>
  <c r="P591" s="1"/>
  <c r="O614"/>
  <c r="P614" s="1"/>
  <c r="O572"/>
  <c r="P572" s="1"/>
  <c r="O618"/>
  <c r="P618" s="1"/>
  <c r="O625"/>
  <c r="P625" s="1"/>
  <c r="O589"/>
  <c r="P589" s="1"/>
  <c r="O586"/>
  <c r="P586" s="1"/>
  <c r="O637"/>
  <c r="P637" s="1"/>
  <c r="O596"/>
  <c r="P596" s="1"/>
  <c r="O624"/>
  <c r="P624" s="1"/>
  <c r="O641"/>
  <c r="P641" s="1"/>
  <c r="O667"/>
  <c r="P667" s="1"/>
  <c r="O634"/>
  <c r="P634" s="1"/>
  <c r="Y536" i="4"/>
  <c r="O669" i="17"/>
  <c r="P669" s="1"/>
  <c r="O564"/>
  <c r="P564" s="1"/>
  <c r="Y535" i="4"/>
  <c r="Y532"/>
  <c r="O901" i="17" l="1"/>
  <c r="P901" s="1"/>
  <c r="Y540" i="4"/>
  <c r="Y533"/>
  <c r="Y759" s="1"/>
  <c r="Y541"/>
  <c r="Y538"/>
  <c r="O898" i="17"/>
  <c r="P898" s="1"/>
  <c r="Q897"/>
  <c r="Y528" i="4" s="1"/>
  <c r="Q896" i="17"/>
  <c r="Y529" i="4" s="1"/>
  <c r="Q895" i="17"/>
  <c r="Q888"/>
  <c r="Y521" i="4" s="1"/>
  <c r="O630" i="17"/>
  <c r="P630" s="1"/>
  <c r="O601"/>
  <c r="P601" s="1"/>
  <c r="O600"/>
  <c r="P600" s="1"/>
  <c r="Q894"/>
  <c r="O894" s="1"/>
  <c r="P894" s="1"/>
  <c r="O609"/>
  <c r="P609" s="1"/>
  <c r="O608"/>
  <c r="P608" s="1"/>
  <c r="O582"/>
  <c r="P582" s="1"/>
  <c r="O588"/>
  <c r="P588" s="1"/>
  <c r="O587"/>
  <c r="P587" s="1"/>
  <c r="P570"/>
  <c r="P575"/>
  <c r="O594"/>
  <c r="P594" s="1"/>
  <c r="O593"/>
  <c r="P593" s="1"/>
  <c r="O615"/>
  <c r="P615" s="1"/>
  <c r="O617"/>
  <c r="P617" s="1"/>
  <c r="O616"/>
  <c r="P616" s="1"/>
  <c r="Q893"/>
  <c r="Y526" i="4" s="1"/>
  <c r="O595" i="17"/>
  <c r="P595" s="1"/>
  <c r="Q892"/>
  <c r="Y525" i="4" s="1"/>
  <c r="O623" i="17"/>
  <c r="P623" s="1"/>
  <c r="Q891"/>
  <c r="Y524" i="4" s="1"/>
  <c r="O635" i="17"/>
  <c r="P635" s="1"/>
  <c r="Q890"/>
  <c r="R1077" i="9"/>
  <c r="O568" i="17"/>
  <c r="P568" s="1"/>
  <c r="O695"/>
  <c r="P695" s="1"/>
  <c r="O712"/>
  <c r="P712" s="1"/>
  <c r="Q889"/>
  <c r="Y516" i="4"/>
  <c r="Q887" i="17"/>
  <c r="O578"/>
  <c r="P578" s="1"/>
  <c r="O567"/>
  <c r="P567" s="1"/>
  <c r="O576"/>
  <c r="P576" s="1"/>
  <c r="Y520" i="4"/>
  <c r="O903" i="17"/>
  <c r="P903" s="1"/>
  <c r="O904"/>
  <c r="P904" s="1"/>
  <c r="O905"/>
  <c r="P905" s="1"/>
  <c r="O907"/>
  <c r="P907" s="1"/>
  <c r="O908"/>
  <c r="P908" s="1"/>
  <c r="O909"/>
  <c r="P909" s="1"/>
  <c r="O910"/>
  <c r="P910" s="1"/>
  <c r="O911"/>
  <c r="P911" s="1"/>
  <c r="P912"/>
  <c r="O632"/>
  <c r="P632" s="1"/>
  <c r="O610"/>
  <c r="P610" s="1"/>
  <c r="O613"/>
  <c r="P613" s="1"/>
  <c r="O621"/>
  <c r="P621" s="1"/>
  <c r="O626"/>
  <c r="P626" s="1"/>
  <c r="O631"/>
  <c r="P631" s="1"/>
  <c r="O638"/>
  <c r="P638" s="1"/>
  <c r="O639"/>
  <c r="P639" s="1"/>
  <c r="O642"/>
  <c r="P642" s="1"/>
  <c r="O646"/>
  <c r="P646" s="1"/>
  <c r="O654"/>
  <c r="P654" s="1"/>
  <c r="O658"/>
  <c r="P658" s="1"/>
  <c r="O580"/>
  <c r="P580" s="1"/>
  <c r="O584"/>
  <c r="P584" s="1"/>
  <c r="O592"/>
  <c r="P592" s="1"/>
  <c r="O599"/>
  <c r="P599" s="1"/>
  <c r="O607"/>
  <c r="P607" s="1"/>
  <c r="O573"/>
  <c r="P573" s="1"/>
  <c r="O571"/>
  <c r="P571" s="1"/>
  <c r="R1073" i="9"/>
  <c r="Y519" i="4" s="1"/>
  <c r="Y522" l="1"/>
  <c r="O895" i="17"/>
  <c r="P895" s="1"/>
  <c r="Y621" i="4"/>
  <c r="Y758"/>
  <c r="O896" i="17"/>
  <c r="P896" s="1"/>
  <c r="O897"/>
  <c r="P897" s="1"/>
  <c r="Y527" i="4"/>
  <c r="Y523"/>
  <c r="Y514"/>
  <c r="R1072" i="9"/>
  <c r="Y515" i="4" s="1"/>
  <c r="Q884" i="17"/>
  <c r="R1071" i="9"/>
  <c r="Q883" i="17"/>
  <c r="Y512" i="4" s="1"/>
  <c r="Y756" s="1"/>
  <c r="R1070" i="9"/>
  <c r="Y511" i="4" s="1"/>
  <c r="Y510"/>
  <c r="Q882" i="17"/>
  <c r="Y509" i="4" s="1"/>
  <c r="O559" i="17"/>
  <c r="P559" s="1"/>
  <c r="O560"/>
  <c r="P560" s="1"/>
  <c r="O561"/>
  <c r="P561" s="1"/>
  <c r="O562"/>
  <c r="P562" s="1"/>
  <c r="O563"/>
  <c r="P563" s="1"/>
  <c r="O565"/>
  <c r="P565" s="1"/>
  <c r="O577"/>
  <c r="P577" s="1"/>
  <c r="O661"/>
  <c r="P661" s="1"/>
  <c r="O665"/>
  <c r="P665" s="1"/>
  <c r="O668"/>
  <c r="P668" s="1"/>
  <c r="O670"/>
  <c r="P670" s="1"/>
  <c r="O558"/>
  <c r="P558" s="1"/>
  <c r="O713"/>
  <c r="P713" s="1"/>
  <c r="O747"/>
  <c r="P747" s="1"/>
  <c r="Y530" i="4" l="1"/>
  <c r="Y757" s="1"/>
  <c r="Y760" s="1"/>
  <c r="Y513"/>
  <c r="AK513" s="1"/>
  <c r="AC494"/>
  <c r="AC493"/>
  <c r="AM365"/>
  <c r="AM364"/>
  <c r="AC492" l="1"/>
  <c r="AC491"/>
  <c r="AC490"/>
  <c r="AC489"/>
  <c r="AC376"/>
  <c r="AC375"/>
  <c r="Q1069" i="9" l="1"/>
  <c r="R1061" l="1"/>
  <c r="Y482" i="4" s="1"/>
  <c r="Q737" i="9"/>
  <c r="R1029"/>
  <c r="AM374" i="4"/>
  <c r="Y374"/>
  <c r="AK374" s="1"/>
  <c r="Q844" i="17"/>
  <c r="R1028" i="9"/>
  <c r="V103" i="4"/>
  <c r="Q878" i="17" l="1"/>
  <c r="Y441" i="4" s="1"/>
  <c r="R1060" i="9"/>
  <c r="P1060"/>
  <c r="Q877" i="17"/>
  <c r="Y440" i="4" l="1"/>
  <c r="R1059" i="9"/>
  <c r="P1059"/>
  <c r="Q876" i="17"/>
  <c r="O543"/>
  <c r="P543" s="1"/>
  <c r="Z440" i="4" l="1"/>
  <c r="AK440"/>
  <c r="Y439"/>
  <c r="AM363"/>
  <c r="Z439" l="1"/>
  <c r="AK439"/>
  <c r="Q842" i="17"/>
  <c r="Q826"/>
  <c r="Q829"/>
  <c r="Q835"/>
  <c r="Q862"/>
  <c r="Q874"/>
  <c r="O536"/>
  <c r="P536" s="1"/>
  <c r="O537"/>
  <c r="P537" s="1"/>
  <c r="O538"/>
  <c r="P538" s="1"/>
  <c r="O539"/>
  <c r="P539" s="1"/>
  <c r="O540"/>
  <c r="P540" s="1"/>
  <c r="O541"/>
  <c r="P541" s="1"/>
  <c r="O542"/>
  <c r="P542" s="1"/>
  <c r="O544"/>
  <c r="P544" s="1"/>
  <c r="O545"/>
  <c r="P545" s="1"/>
  <c r="O546"/>
  <c r="P546" s="1"/>
  <c r="O547"/>
  <c r="P547" s="1"/>
  <c r="O535"/>
  <c r="P535" s="1"/>
  <c r="O549"/>
  <c r="O876"/>
  <c r="P876" s="1"/>
  <c r="O877"/>
  <c r="P877" s="1"/>
  <c r="O878"/>
  <c r="P878" s="1"/>
  <c r="O557"/>
  <c r="P557" s="1"/>
  <c r="O556"/>
  <c r="P556" s="1"/>
  <c r="O555"/>
  <c r="P555" s="1"/>
  <c r="O554"/>
  <c r="P554" s="1"/>
  <c r="O553"/>
  <c r="P553" s="1"/>
  <c r="R1058" i="9" l="1"/>
  <c r="Y435" i="4" s="1"/>
  <c r="AC435" s="1"/>
  <c r="R1038" i="9"/>
  <c r="R1036"/>
  <c r="Q727"/>
  <c r="Q728"/>
  <c r="Q729"/>
  <c r="Q730"/>
  <c r="Q731"/>
  <c r="Q732"/>
  <c r="Q733"/>
  <c r="Q734"/>
  <c r="Q735"/>
  <c r="Q736"/>
  <c r="Q726"/>
  <c r="R1005"/>
  <c r="R1001"/>
  <c r="R1004"/>
  <c r="R1013"/>
  <c r="R1003"/>
  <c r="Q824" i="17"/>
  <c r="P824" s="1"/>
  <c r="Q821"/>
  <c r="P821" s="1"/>
  <c r="Q816"/>
  <c r="P816" s="1"/>
  <c r="O532" l="1"/>
  <c r="P532" s="1"/>
  <c r="O531"/>
  <c r="P531" s="1"/>
  <c r="O533"/>
  <c r="P533" s="1"/>
  <c r="O528"/>
  <c r="P528" s="1"/>
  <c r="Q722" i="9"/>
  <c r="Q723"/>
  <c r="Q724"/>
  <c r="O515" i="17" l="1"/>
  <c r="P515" s="1"/>
  <c r="O509" l="1"/>
  <c r="P509" s="1"/>
  <c r="O510"/>
  <c r="P510" s="1"/>
  <c r="O511"/>
  <c r="P511" s="1"/>
  <c r="O512"/>
  <c r="P512" s="1"/>
  <c r="O513"/>
  <c r="P513" s="1"/>
  <c r="O514"/>
  <c r="P514" s="1"/>
  <c r="O508"/>
  <c r="P508" s="1"/>
  <c r="O507"/>
  <c r="P507" s="1"/>
  <c r="O506"/>
  <c r="P506" s="1"/>
  <c r="O505"/>
  <c r="P505" s="1"/>
  <c r="O504"/>
  <c r="P504" s="1"/>
  <c r="O503"/>
  <c r="P503" s="1"/>
  <c r="O420"/>
  <c r="P420" s="1"/>
  <c r="O419"/>
  <c r="P419" s="1"/>
  <c r="Q716" i="9"/>
  <c r="Q717"/>
  <c r="Q718"/>
  <c r="Q719"/>
  <c r="Q720"/>
  <c r="Q721"/>
  <c r="Q1013"/>
  <c r="R1056"/>
  <c r="Q873" i="17"/>
  <c r="O522"/>
  <c r="P522" s="1"/>
  <c r="O523"/>
  <c r="P523" s="1"/>
  <c r="O526"/>
  <c r="P526" s="1"/>
  <c r="O527"/>
  <c r="P527" s="1"/>
  <c r="Y430" i="4" l="1"/>
  <c r="AC430" l="1"/>
  <c r="AK430"/>
  <c r="Z430"/>
  <c r="R1055" i="9" l="1"/>
  <c r="Q1055" s="1"/>
  <c r="Q1056"/>
  <c r="Q1058"/>
  <c r="Q1059"/>
  <c r="Q1060"/>
  <c r="Q1061"/>
  <c r="Q1062"/>
  <c r="Q1063"/>
  <c r="Q708"/>
  <c r="Q709"/>
  <c r="Q710"/>
  <c r="Q711"/>
  <c r="Q712"/>
  <c r="Q713"/>
  <c r="Q714"/>
  <c r="Q715"/>
  <c r="Q707"/>
  <c r="Q872" i="17"/>
  <c r="AC432" i="4"/>
  <c r="AC431"/>
  <c r="AC372"/>
  <c r="AC238"/>
  <c r="AC237"/>
  <c r="R999" i="9"/>
  <c r="R1053"/>
  <c r="Q1053" s="1"/>
  <c r="R1052"/>
  <c r="Q1052" s="1"/>
  <c r="Q704"/>
  <c r="R1051"/>
  <c r="Q1051" s="1"/>
  <c r="Q703"/>
  <c r="Q705"/>
  <c r="Q706"/>
  <c r="R1050"/>
  <c r="Y429" i="4" l="1"/>
  <c r="AC429" s="1"/>
  <c r="Y428"/>
  <c r="AC428" s="1"/>
  <c r="Y427"/>
  <c r="AC427" s="1"/>
  <c r="Y426"/>
  <c r="AC426" s="1"/>
  <c r="Q841" i="17"/>
  <c r="P841" s="1"/>
  <c r="R1049" i="9"/>
  <c r="Y424" i="4" s="1"/>
  <c r="R1008" i="9"/>
  <c r="Q427"/>
  <c r="R1048"/>
  <c r="Q1048" s="1"/>
  <c r="Q696"/>
  <c r="Q697"/>
  <c r="Q698"/>
  <c r="Q699"/>
  <c r="Q700"/>
  <c r="Q701"/>
  <c r="Q702"/>
  <c r="R1047"/>
  <c r="Y422" i="4" s="1"/>
  <c r="Q863" i="17"/>
  <c r="R1034" i="9"/>
  <c r="R1032"/>
  <c r="R1046"/>
  <c r="Y419" i="4" s="1"/>
  <c r="Z419" s="1"/>
  <c r="O872" i="17"/>
  <c r="P872" s="1"/>
  <c r="O873"/>
  <c r="P873" s="1"/>
  <c r="O874"/>
  <c r="P874" s="1"/>
  <c r="Q1050" i="9"/>
  <c r="P870" i="17"/>
  <c r="R1045" i="9"/>
  <c r="Y418" i="4" s="1"/>
  <c r="Q868" i="17"/>
  <c r="P868" s="1"/>
  <c r="R1044" i="9"/>
  <c r="Q1044" s="1"/>
  <c r="Q685"/>
  <c r="Q686"/>
  <c r="Q687"/>
  <c r="Q688"/>
  <c r="Q689"/>
  <c r="Q690"/>
  <c r="Q691"/>
  <c r="Q692"/>
  <c r="Q693"/>
  <c r="Q694"/>
  <c r="Q695"/>
  <c r="Q680"/>
  <c r="Q681"/>
  <c r="Q682"/>
  <c r="Q683"/>
  <c r="Q684"/>
  <c r="Q679"/>
  <c r="Z418" i="4" l="1"/>
  <c r="AK418"/>
  <c r="Q1049" i="9"/>
  <c r="Q1046"/>
  <c r="Q1047"/>
  <c r="Q1045"/>
  <c r="Y416" i="4"/>
  <c r="Z416" l="1"/>
  <c r="AK416"/>
  <c r="AC416"/>
  <c r="Y118" l="1"/>
  <c r="Z118" s="1"/>
  <c r="X118"/>
  <c r="AC118" l="1"/>
  <c r="R993" i="9"/>
  <c r="R990"/>
  <c r="Q792" i="17"/>
  <c r="R989" i="9"/>
  <c r="Q791" i="17"/>
  <c r="P858"/>
  <c r="Q869"/>
  <c r="R1042" i="9"/>
  <c r="R1025"/>
  <c r="R1007"/>
  <c r="Y265" i="4" s="1"/>
  <c r="Q677" i="9"/>
  <c r="Q678"/>
  <c r="R1041"/>
  <c r="Y403" i="4" s="1"/>
  <c r="Q674" i="9"/>
  <c r="Q675"/>
  <c r="Q676"/>
  <c r="AP356" i="4"/>
  <c r="AP357" s="1"/>
  <c r="AP358" s="1"/>
  <c r="AP359" s="1"/>
  <c r="AP360" s="1"/>
  <c r="AO356"/>
  <c r="AM324"/>
  <c r="AC360"/>
  <c r="AC359"/>
  <c r="AC358"/>
  <c r="AC357"/>
  <c r="AC356"/>
  <c r="AC355"/>
  <c r="AC328"/>
  <c r="AC324"/>
  <c r="R768" i="9"/>
  <c r="P768" s="1"/>
  <c r="Q768" s="1"/>
  <c r="AO357" i="4" l="1"/>
  <c r="AM356"/>
  <c r="Y248"/>
  <c r="AK248" s="1"/>
  <c r="Y247"/>
  <c r="AK247" s="1"/>
  <c r="Y404"/>
  <c r="AC404" s="1"/>
  <c r="R992" i="9"/>
  <c r="AE744" i="4"/>
  <c r="V744"/>
  <c r="X755"/>
  <c r="W755"/>
  <c r="V755"/>
  <c r="AO358" l="1"/>
  <c r="AM357"/>
  <c r="S1068" i="9"/>
  <c r="S1067"/>
  <c r="S1065"/>
  <c r="Y373" i="4"/>
  <c r="AO359" l="1"/>
  <c r="AM358"/>
  <c r="Z373"/>
  <c r="AK373"/>
  <c r="Q1003" i="9"/>
  <c r="Q766"/>
  <c r="Q765"/>
  <c r="Q764"/>
  <c r="Q763"/>
  <c r="Q823" i="17"/>
  <c r="P823" s="1"/>
  <c r="O534"/>
  <c r="P534" s="1"/>
  <c r="O530"/>
  <c r="P530" s="1"/>
  <c r="O529"/>
  <c r="P529" s="1"/>
  <c r="O521"/>
  <c r="P521" s="1"/>
  <c r="P520"/>
  <c r="O519"/>
  <c r="P519" s="1"/>
  <c r="O518"/>
  <c r="P518" s="1"/>
  <c r="O516"/>
  <c r="P516" s="1"/>
  <c r="O502"/>
  <c r="P502" s="1"/>
  <c r="O501"/>
  <c r="P501" s="1"/>
  <c r="AO360" i="4" l="1"/>
  <c r="AM360" s="1"/>
  <c r="AM359"/>
  <c r="X291"/>
  <c r="X290"/>
  <c r="X289"/>
  <c r="X288"/>
  <c r="X287"/>
  <c r="X286"/>
  <c r="X285"/>
  <c r="X259"/>
  <c r="V753"/>
  <c r="X368"/>
  <c r="Y368" s="1"/>
  <c r="AK368" s="1"/>
  <c r="X369"/>
  <c r="Y369" s="1"/>
  <c r="X370"/>
  <c r="Y370" s="1"/>
  <c r="AK370" s="1"/>
  <c r="X367"/>
  <c r="Y367" s="1"/>
  <c r="AK367" s="1"/>
  <c r="V745"/>
  <c r="W745"/>
  <c r="X753" l="1"/>
  <c r="R1066" i="9"/>
  <c r="O1066"/>
  <c r="P762"/>
  <c r="P1066" s="1"/>
  <c r="Y362" i="4" l="1"/>
  <c r="Q1066" i="9"/>
  <c r="Z362" i="4" l="1"/>
  <c r="AK362"/>
  <c r="AC363"/>
  <c r="AC366"/>
  <c r="AC361"/>
  <c r="Y363"/>
  <c r="AK363" s="1"/>
  <c r="Y366"/>
  <c r="P1133" i="9"/>
  <c r="Q1133" s="1"/>
  <c r="P1070"/>
  <c r="Q1070" s="1"/>
  <c r="P1071"/>
  <c r="Q1071" s="1"/>
  <c r="P1072"/>
  <c r="Q1072" s="1"/>
  <c r="P1073"/>
  <c r="Q1073" s="1"/>
  <c r="P1074"/>
  <c r="Q1074" s="1"/>
  <c r="P1075"/>
  <c r="Q1075" s="1"/>
  <c r="P1076"/>
  <c r="Q1076" s="1"/>
  <c r="P1077"/>
  <c r="Q1077" s="1"/>
  <c r="P1078"/>
  <c r="Q1078" s="1"/>
  <c r="P1079"/>
  <c r="Q1079" s="1"/>
  <c r="P1080"/>
  <c r="Q1080" s="1"/>
  <c r="P1081"/>
  <c r="Q1081" s="1"/>
  <c r="P1082"/>
  <c r="Q1082" s="1"/>
  <c r="P1083"/>
  <c r="Q1083" s="1"/>
  <c r="Q1084"/>
  <c r="P1086"/>
  <c r="Q1086" s="1"/>
  <c r="P1087"/>
  <c r="Q1087" s="1"/>
  <c r="P1088"/>
  <c r="Q1088" s="1"/>
  <c r="P1089"/>
  <c r="Q1089" s="1"/>
  <c r="P1090"/>
  <c r="Q1090" s="1"/>
  <c r="P1091"/>
  <c r="Q1091" s="1"/>
  <c r="P1092"/>
  <c r="Q1092" s="1"/>
  <c r="P1093"/>
  <c r="Q1093" s="1"/>
  <c r="P1094"/>
  <c r="Q1094" s="1"/>
  <c r="P1095"/>
  <c r="Q1095" s="1"/>
  <c r="P1096"/>
  <c r="Q1096" s="1"/>
  <c r="P1097"/>
  <c r="Q1097" s="1"/>
  <c r="P1099"/>
  <c r="Q1099" s="1"/>
  <c r="P1100"/>
  <c r="Q1100" s="1"/>
  <c r="P1101"/>
  <c r="Q1101" s="1"/>
  <c r="O881" i="17"/>
  <c r="P881" s="1"/>
  <c r="O882"/>
  <c r="P882" s="1"/>
  <c r="O883"/>
  <c r="P883" s="1"/>
  <c r="O884"/>
  <c r="P884" s="1"/>
  <c r="O885"/>
  <c r="P885" s="1"/>
  <c r="O886"/>
  <c r="P886" s="1"/>
  <c r="O887"/>
  <c r="P887" s="1"/>
  <c r="O888"/>
  <c r="P888" s="1"/>
  <c r="O889"/>
  <c r="P889" s="1"/>
  <c r="O890"/>
  <c r="P890" s="1"/>
  <c r="O891"/>
  <c r="P891" s="1"/>
  <c r="O892"/>
  <c r="P892" s="1"/>
  <c r="O893"/>
  <c r="P893" s="1"/>
  <c r="P913"/>
  <c r="O951"/>
  <c r="P951" s="1"/>
  <c r="Z366" i="4" l="1"/>
  <c r="AK366"/>
  <c r="Z363"/>
  <c r="R1030" i="9"/>
  <c r="Q1030" s="1"/>
  <c r="P1030"/>
  <c r="Q615"/>
  <c r="Q614"/>
  <c r="Q672"/>
  <c r="Q617"/>
  <c r="Q616"/>
  <c r="Q840" i="17"/>
  <c r="R1010" i="9"/>
  <c r="O370" i="17"/>
  <c r="O369"/>
  <c r="O362"/>
  <c r="O354"/>
  <c r="O338"/>
  <c r="P662" i="9"/>
  <c r="Q662" s="1"/>
  <c r="P663"/>
  <c r="Q663" s="1"/>
  <c r="P664"/>
  <c r="Q664" s="1"/>
  <c r="P665"/>
  <c r="Q665" s="1"/>
  <c r="P666"/>
  <c r="Q666" s="1"/>
  <c r="P667"/>
  <c r="Q667" s="1"/>
  <c r="P668"/>
  <c r="Q668" s="1"/>
  <c r="P669"/>
  <c r="Q669" s="1"/>
  <c r="P670"/>
  <c r="Q670" s="1"/>
  <c r="P671"/>
  <c r="Q671" s="1"/>
  <c r="P673"/>
  <c r="Q673" s="1"/>
  <c r="P746"/>
  <c r="Q746" s="1"/>
  <c r="P747"/>
  <c r="Q747" s="1"/>
  <c r="Q1067" s="1"/>
  <c r="Q762"/>
  <c r="P776"/>
  <c r="Q776" s="1"/>
  <c r="P777"/>
  <c r="Q777" s="1"/>
  <c r="P778"/>
  <c r="Q778" s="1"/>
  <c r="P779"/>
  <c r="Q779" s="1"/>
  <c r="P780"/>
  <c r="Q780" s="1"/>
  <c r="P781"/>
  <c r="Q781" s="1"/>
  <c r="P782"/>
  <c r="Q782" s="1"/>
  <c r="P783"/>
  <c r="Q783" s="1"/>
  <c r="P784"/>
  <c r="Q784" s="1"/>
  <c r="P785"/>
  <c r="Q785" s="1"/>
  <c r="P786"/>
  <c r="Q786" s="1"/>
  <c r="P787"/>
  <c r="Q787" s="1"/>
  <c r="P788"/>
  <c r="Q788" s="1"/>
  <c r="P789"/>
  <c r="Q789" s="1"/>
  <c r="P791"/>
  <c r="Q791" s="1"/>
  <c r="P803"/>
  <c r="Q803" s="1"/>
  <c r="P804"/>
  <c r="Q804" s="1"/>
  <c r="R1009"/>
  <c r="O491" i="17"/>
  <c r="P491" s="1"/>
  <c r="O489"/>
  <c r="P489" s="1"/>
  <c r="P635" i="9"/>
  <c r="Q635" s="1"/>
  <c r="P636"/>
  <c r="Q636" s="1"/>
  <c r="P637"/>
  <c r="Q637" s="1"/>
  <c r="P638"/>
  <c r="Q638" s="1"/>
  <c r="P639"/>
  <c r="Q639" s="1"/>
  <c r="P640"/>
  <c r="Q640" s="1"/>
  <c r="P641"/>
  <c r="Q641" s="1"/>
  <c r="P642"/>
  <c r="Q642" s="1"/>
  <c r="P643"/>
  <c r="Q643" s="1"/>
  <c r="P644"/>
  <c r="Q644" s="1"/>
  <c r="P645"/>
  <c r="Q645" s="1"/>
  <c r="P646"/>
  <c r="Q646" s="1"/>
  <c r="P647"/>
  <c r="Q647" s="1"/>
  <c r="Q648"/>
  <c r="Q649"/>
  <c r="Q650"/>
  <c r="Q651"/>
  <c r="Q652"/>
  <c r="Q653"/>
  <c r="Q654"/>
  <c r="Q655"/>
  <c r="P656"/>
  <c r="Q656" s="1"/>
  <c r="P657"/>
  <c r="Q657" s="1"/>
  <c r="P658"/>
  <c r="Q658" s="1"/>
  <c r="P659"/>
  <c r="Q659" s="1"/>
  <c r="P660"/>
  <c r="Q660" s="1"/>
  <c r="P661"/>
  <c r="Q661" s="1"/>
  <c r="O390" i="17"/>
  <c r="O368"/>
  <c r="O367"/>
  <c r="O353"/>
  <c r="O486"/>
  <c r="P486" s="1"/>
  <c r="O487"/>
  <c r="P487" s="1"/>
  <c r="O488"/>
  <c r="P488" s="1"/>
  <c r="O490"/>
  <c r="P490" s="1"/>
  <c r="O492"/>
  <c r="P492" s="1"/>
  <c r="O493"/>
  <c r="P493" s="1"/>
  <c r="O494"/>
  <c r="P494" s="1"/>
  <c r="O495"/>
  <c r="P495" s="1"/>
  <c r="O496"/>
  <c r="P496" s="1"/>
  <c r="O497"/>
  <c r="P497" s="1"/>
  <c r="O498"/>
  <c r="P498" s="1"/>
  <c r="O499"/>
  <c r="P499" s="1"/>
  <c r="O500"/>
  <c r="P500" s="1"/>
  <c r="O548"/>
  <c r="P548" s="1"/>
  <c r="O550"/>
  <c r="P550" s="1"/>
  <c r="O551"/>
  <c r="P551" s="1"/>
  <c r="O552"/>
  <c r="P552" s="1"/>
  <c r="O485"/>
  <c r="P485" s="1"/>
  <c r="R596" i="9"/>
  <c r="R597"/>
  <c r="R473" i="17"/>
  <c r="R472"/>
  <c r="R431"/>
  <c r="R428"/>
  <c r="R427"/>
  <c r="R426"/>
  <c r="R398"/>
  <c r="S462" i="9"/>
  <c r="S1022" s="1"/>
  <c r="R470" i="17"/>
  <c r="R430"/>
  <c r="R471"/>
  <c r="R425"/>
  <c r="R397"/>
  <c r="S470" i="9"/>
  <c r="S461"/>
  <c r="R381" i="17"/>
  <c r="R380"/>
  <c r="R433"/>
  <c r="R432"/>
  <c r="S494" i="9"/>
  <c r="S449"/>
  <c r="S448"/>
  <c r="S447"/>
  <c r="S495"/>
  <c r="R379" i="17"/>
  <c r="R378"/>
  <c r="R498" i="9"/>
  <c r="R497"/>
  <c r="S586"/>
  <c r="S446"/>
  <c r="S491"/>
  <c r="S445"/>
  <c r="S458"/>
  <c r="R469" i="17"/>
  <c r="R468"/>
  <c r="R384"/>
  <c r="R383"/>
  <c r="R382"/>
  <c r="S504" i="9"/>
  <c r="S452"/>
  <c r="S451"/>
  <c r="S450"/>
  <c r="S594"/>
  <c r="R505"/>
  <c r="R506"/>
  <c r="R467" i="17"/>
  <c r="R466"/>
  <c r="R434"/>
  <c r="R377"/>
  <c r="R376"/>
  <c r="R375"/>
  <c r="S493" i="9"/>
  <c r="S492"/>
  <c r="S444"/>
  <c r="S443"/>
  <c r="P618"/>
  <c r="Q618" s="1"/>
  <c r="R1027"/>
  <c r="Y755" i="4" l="1"/>
  <c r="Z361"/>
  <c r="Z755" s="1"/>
  <c r="O840" i="17"/>
  <c r="O844"/>
  <c r="R853"/>
  <c r="R852"/>
  <c r="S1039" i="9"/>
  <c r="S1021"/>
  <c r="S1040"/>
  <c r="R848" i="17"/>
  <c r="R846"/>
  <c r="R849"/>
  <c r="P514" i="9"/>
  <c r="P619"/>
  <c r="P620"/>
  <c r="Q620" s="1"/>
  <c r="P621"/>
  <c r="Q621" s="1"/>
  <c r="P622"/>
  <c r="Q622" s="1"/>
  <c r="P623"/>
  <c r="Q623" s="1"/>
  <c r="P624"/>
  <c r="Q624" s="1"/>
  <c r="P625"/>
  <c r="Q625" s="1"/>
  <c r="P626"/>
  <c r="Q626" s="1"/>
  <c r="P627"/>
  <c r="Q627" s="1"/>
  <c r="P628"/>
  <c r="Q628" s="1"/>
  <c r="P629"/>
  <c r="Q629" s="1"/>
  <c r="P630"/>
  <c r="Q630" s="1"/>
  <c r="P631"/>
  <c r="Q631" s="1"/>
  <c r="P632"/>
  <c r="Q632" s="1"/>
  <c r="P633"/>
  <c r="Q633" s="1"/>
  <c r="P634"/>
  <c r="Q634" s="1"/>
  <c r="P605"/>
  <c r="Q605" s="1"/>
  <c r="P606"/>
  <c r="Q606" s="1"/>
  <c r="P607"/>
  <c r="Q607" s="1"/>
  <c r="P608"/>
  <c r="Q608" s="1"/>
  <c r="P609"/>
  <c r="Q609" s="1"/>
  <c r="P610"/>
  <c r="Q610" s="1"/>
  <c r="P611"/>
  <c r="Q611" s="1"/>
  <c r="P612"/>
  <c r="Q612" s="1"/>
  <c r="P613"/>
  <c r="Q613" s="1"/>
  <c r="P881"/>
  <c r="Q881" s="1"/>
  <c r="Q860" i="17"/>
  <c r="O484"/>
  <c r="P484" s="1"/>
  <c r="O482"/>
  <c r="P482" s="1"/>
  <c r="O481"/>
  <c r="P481" s="1"/>
  <c r="O480"/>
  <c r="P480" s="1"/>
  <c r="O436"/>
  <c r="R508" i="9"/>
  <c r="R574"/>
  <c r="R509"/>
  <c r="R507"/>
  <c r="S507" l="1"/>
  <c r="Q619"/>
  <c r="Q852" i="17"/>
  <c r="Q853"/>
  <c r="R460" i="9"/>
  <c r="S460" s="1"/>
  <c r="S1018" s="1"/>
  <c r="R459"/>
  <c r="Q846" i="17"/>
  <c r="Q849"/>
  <c r="Q847"/>
  <c r="Q848"/>
  <c r="R1018" i="9"/>
  <c r="O474" i="17"/>
  <c r="P474" s="1"/>
  <c r="O475"/>
  <c r="P475" s="1"/>
  <c r="O476"/>
  <c r="P476" s="1"/>
  <c r="O477"/>
  <c r="P477" s="1"/>
  <c r="O478"/>
  <c r="P478" s="1"/>
  <c r="O479"/>
  <c r="P479" s="1"/>
  <c r="P462" i="9"/>
  <c r="P471"/>
  <c r="P472"/>
  <c r="P584"/>
  <c r="P600"/>
  <c r="P489"/>
  <c r="R489"/>
  <c r="P487"/>
  <c r="R487"/>
  <c r="P485"/>
  <c r="R485"/>
  <c r="P483"/>
  <c r="R483"/>
  <c r="R484"/>
  <c r="P484"/>
  <c r="R486"/>
  <c r="P486"/>
  <c r="R488"/>
  <c r="P488"/>
  <c r="R482"/>
  <c r="P482"/>
  <c r="P461"/>
  <c r="P470"/>
  <c r="P469"/>
  <c r="P468"/>
  <c r="P481"/>
  <c r="R481"/>
  <c r="P478"/>
  <c r="R478"/>
  <c r="P476"/>
  <c r="R476"/>
  <c r="P474"/>
  <c r="R474"/>
  <c r="R477"/>
  <c r="P477"/>
  <c r="R473"/>
  <c r="P473"/>
  <c r="R475"/>
  <c r="P480"/>
  <c r="P475"/>
  <c r="R480"/>
  <c r="P599"/>
  <c r="R599"/>
  <c r="P597"/>
  <c r="R598"/>
  <c r="P598"/>
  <c r="P596"/>
  <c r="R575"/>
  <c r="P575"/>
  <c r="R490"/>
  <c r="P490"/>
  <c r="P583"/>
  <c r="P595"/>
  <c r="S459" l="1"/>
  <c r="R1017"/>
  <c r="S1017"/>
  <c r="R1022"/>
  <c r="Y359" i="4" s="1"/>
  <c r="R1021" i="9"/>
  <c r="Y360" i="4" s="1"/>
  <c r="O860" i="17"/>
  <c r="P1021" i="9"/>
  <c r="P1022"/>
  <c r="Q487"/>
  <c r="Q575"/>
  <c r="Q483"/>
  <c r="Q485"/>
  <c r="Q489"/>
  <c r="Q597"/>
  <c r="Q474"/>
  <c r="Q476"/>
  <c r="Q478"/>
  <c r="Q481"/>
  <c r="Q599"/>
  <c r="Z359" i="4" l="1"/>
  <c r="AK359"/>
  <c r="Z360"/>
  <c r="AK360"/>
  <c r="O471" i="17"/>
  <c r="P471" s="1"/>
  <c r="O472"/>
  <c r="O473"/>
  <c r="P473" s="1"/>
  <c r="P594" i="9"/>
  <c r="Q594" s="1"/>
  <c r="P451"/>
  <c r="P450"/>
  <c r="P504"/>
  <c r="P582"/>
  <c r="P581"/>
  <c r="P593"/>
  <c r="Q593" s="1"/>
  <c r="P444"/>
  <c r="P443"/>
  <c r="P493"/>
  <c r="P492"/>
  <c r="P503"/>
  <c r="P579"/>
  <c r="P574"/>
  <c r="P508"/>
  <c r="P507"/>
  <c r="P460"/>
  <c r="Q460" s="1"/>
  <c r="P509"/>
  <c r="P459"/>
  <c r="Q574"/>
  <c r="Q508"/>
  <c r="P505"/>
  <c r="P592"/>
  <c r="Q592" s="1"/>
  <c r="Q595"/>
  <c r="P591"/>
  <c r="Q591" s="1"/>
  <c r="P458"/>
  <c r="P577"/>
  <c r="Q598"/>
  <c r="Q600"/>
  <c r="P601"/>
  <c r="P602"/>
  <c r="Q602" s="1"/>
  <c r="P603"/>
  <c r="Q603" s="1"/>
  <c r="P604"/>
  <c r="Q604" s="1"/>
  <c r="P882"/>
  <c r="Q882" s="1"/>
  <c r="P589"/>
  <c r="Q589" s="1"/>
  <c r="P588"/>
  <c r="Q588" s="1"/>
  <c r="P491"/>
  <c r="P445"/>
  <c r="P586"/>
  <c r="P587"/>
  <c r="Q587" s="1"/>
  <c r="P590"/>
  <c r="Q590" s="1"/>
  <c r="P883"/>
  <c r="Q883" s="1"/>
  <c r="R502"/>
  <c r="R1040" s="1"/>
  <c r="R501"/>
  <c r="R1039" s="1"/>
  <c r="P502"/>
  <c r="Q502" s="1"/>
  <c r="P501"/>
  <c r="Q501" s="1"/>
  <c r="P500"/>
  <c r="Q500" s="1"/>
  <c r="P499"/>
  <c r="P578"/>
  <c r="P585"/>
  <c r="P580"/>
  <c r="P576"/>
  <c r="P496"/>
  <c r="P495"/>
  <c r="P494"/>
  <c r="P479"/>
  <c r="P452"/>
  <c r="P449"/>
  <c r="P448"/>
  <c r="P447"/>
  <c r="P446"/>
  <c r="O465" i="17"/>
  <c r="O847" s="1"/>
  <c r="O466"/>
  <c r="P466" s="1"/>
  <c r="O467"/>
  <c r="P467" s="1"/>
  <c r="O468"/>
  <c r="P468" s="1"/>
  <c r="O469"/>
  <c r="P469" s="1"/>
  <c r="O470"/>
  <c r="P470" s="1"/>
  <c r="O464"/>
  <c r="O848" s="1"/>
  <c r="P465" l="1"/>
  <c r="P1017" i="9"/>
  <c r="Q1017" s="1"/>
  <c r="O852" i="17"/>
  <c r="P1027" i="9"/>
  <c r="Q601"/>
  <c r="O853" i="17"/>
  <c r="P472"/>
  <c r="O849"/>
  <c r="O846"/>
  <c r="Y355" i="4"/>
  <c r="P497" i="9"/>
  <c r="P1039" s="1"/>
  <c r="P498"/>
  <c r="Q498" s="1"/>
  <c r="Y357" i="4"/>
  <c r="Y358"/>
  <c r="P506" i="9"/>
  <c r="Q506" s="1"/>
  <c r="Q596"/>
  <c r="Y356" i="4"/>
  <c r="Z358" l="1"/>
  <c r="AK358"/>
  <c r="Z356"/>
  <c r="AK356"/>
  <c r="Z357"/>
  <c r="AK357"/>
  <c r="Z355"/>
  <c r="AK355"/>
  <c r="P1040" i="9"/>
  <c r="P1018"/>
  <c r="R986" l="1"/>
  <c r="R1023"/>
  <c r="P1023"/>
  <c r="R1020"/>
  <c r="P1020"/>
  <c r="R1019"/>
  <c r="P1019"/>
  <c r="T584"/>
  <c r="Q578"/>
  <c r="Q579"/>
  <c r="Q580"/>
  <c r="Q581"/>
  <c r="Q582"/>
  <c r="Q583"/>
  <c r="Q584"/>
  <c r="Q783" i="17" l="1"/>
  <c r="P880"/>
  <c r="Q1039" i="9"/>
  <c r="Q1040"/>
  <c r="Q1041"/>
  <c r="Q1064"/>
  <c r="R1037"/>
  <c r="Q856" i="17"/>
  <c r="Q867"/>
  <c r="Q568" i="9"/>
  <c r="Q569"/>
  <c r="Q570"/>
  <c r="Q571"/>
  <c r="Q572"/>
  <c r="Q573"/>
  <c r="Q576"/>
  <c r="P460" i="17"/>
  <c r="P461"/>
  <c r="P462"/>
  <c r="P463"/>
  <c r="P464"/>
  <c r="Q551" i="9"/>
  <c r="Q552"/>
  <c r="Q548"/>
  <c r="Q549"/>
  <c r="Q550"/>
  <c r="Q547"/>
  <c r="Q545"/>
  <c r="Q541"/>
  <c r="Q542"/>
  <c r="Q543"/>
  <c r="Q544"/>
  <c r="Q866" i="17"/>
  <c r="O454"/>
  <c r="O455"/>
  <c r="O456"/>
  <c r="O457"/>
  <c r="R1035" i="9"/>
  <c r="Q565"/>
  <c r="Q566"/>
  <c r="Q567"/>
  <c r="Q577"/>
  <c r="Q585"/>
  <c r="AC325" i="4"/>
  <c r="AC116"/>
  <c r="AC280"/>
  <c r="AC279"/>
  <c r="AC278"/>
  <c r="AC277"/>
  <c r="AC276"/>
  <c r="AC273"/>
  <c r="AC274"/>
  <c r="AC275"/>
  <c r="AC272"/>
  <c r="AC260"/>
  <c r="AC249"/>
  <c r="AC405"/>
  <c r="AC255"/>
  <c r="AC217"/>
  <c r="AC216"/>
  <c r="AC204"/>
  <c r="AC189"/>
  <c r="AC188"/>
  <c r="AC187"/>
  <c r="AC175"/>
  <c r="AC173"/>
  <c r="AC172"/>
  <c r="AC145"/>
  <c r="AC132"/>
  <c r="AC131"/>
  <c r="AC126"/>
  <c r="AC121"/>
  <c r="AC113"/>
  <c r="AC110"/>
  <c r="AC108"/>
  <c r="AC107"/>
  <c r="AC90"/>
  <c r="AC89"/>
  <c r="AC85"/>
  <c r="AC83"/>
  <c r="AC81"/>
  <c r="AC205"/>
  <c r="AC174"/>
  <c r="AC143"/>
  <c r="AC140"/>
  <c r="AC130"/>
  <c r="AC125"/>
  <c r="AC123"/>
  <c r="AC122"/>
  <c r="AC119"/>
  <c r="AC115"/>
  <c r="AC112"/>
  <c r="AC111"/>
  <c r="AC104"/>
  <c r="AC95"/>
  <c r="AC82"/>
  <c r="AC80"/>
  <c r="AC72"/>
  <c r="AC33"/>
  <c r="AC31"/>
  <c r="AC184"/>
  <c r="AC139"/>
  <c r="AC9"/>
  <c r="AC114"/>
  <c r="AC79"/>
  <c r="AC35"/>
  <c r="AC32"/>
  <c r="AC4"/>
  <c r="Q554" i="9"/>
  <c r="Q555"/>
  <c r="Q556"/>
  <c r="Q557"/>
  <c r="Q558"/>
  <c r="Q559"/>
  <c r="Q560"/>
  <c r="Q561"/>
  <c r="Q562"/>
  <c r="Q563"/>
  <c r="Y256" i="4"/>
  <c r="AC256" s="1"/>
  <c r="Q1012" i="9"/>
  <c r="P828" i="17"/>
  <c r="Y319" i="4" l="1"/>
  <c r="AC319" s="1"/>
  <c r="Y325"/>
  <c r="Y351"/>
  <c r="Q865" i="17"/>
  <c r="Y350" i="4" s="1"/>
  <c r="AC350" s="1"/>
  <c r="Q1034" i="9"/>
  <c r="Q864" i="17"/>
  <c r="P864" s="1"/>
  <c r="O451"/>
  <c r="P451" s="1"/>
  <c r="O452"/>
  <c r="P452" s="1"/>
  <c r="O453"/>
  <c r="P453" s="1"/>
  <c r="P454"/>
  <c r="P455"/>
  <c r="P456"/>
  <c r="P457"/>
  <c r="P458"/>
  <c r="R1033" i="9"/>
  <c r="Q1033" s="1"/>
  <c r="Q1032"/>
  <c r="Q861" i="17"/>
  <c r="P348"/>
  <c r="R1031" i="9"/>
  <c r="P863" i="17"/>
  <c r="P866"/>
  <c r="P867"/>
  <c r="P869"/>
  <c r="Q536" i="9"/>
  <c r="Q537"/>
  <c r="Q538"/>
  <c r="Q539"/>
  <c r="Q540"/>
  <c r="Q553"/>
  <c r="Q564"/>
  <c r="Q1035"/>
  <c r="Q1036"/>
  <c r="Q1037"/>
  <c r="O446" i="17"/>
  <c r="P446" s="1"/>
  <c r="O441"/>
  <c r="P441" s="1"/>
  <c r="O442"/>
  <c r="P442" s="1"/>
  <c r="O443"/>
  <c r="P443" s="1"/>
  <c r="O444"/>
  <c r="P444" s="1"/>
  <c r="O445"/>
  <c r="P445" s="1"/>
  <c r="O447"/>
  <c r="P447" s="1"/>
  <c r="O448"/>
  <c r="P448" s="1"/>
  <c r="O449"/>
  <c r="P449" s="1"/>
  <c r="O450"/>
  <c r="P450" s="1"/>
  <c r="Y327" i="4"/>
  <c r="Q527" i="9"/>
  <c r="R1026"/>
  <c r="P1026"/>
  <c r="O440" i="17"/>
  <c r="P440" s="1"/>
  <c r="P459"/>
  <c r="Q859"/>
  <c r="O438"/>
  <c r="O439"/>
  <c r="P439" s="1"/>
  <c r="O437"/>
  <c r="Q522" i="9"/>
  <c r="Q523"/>
  <c r="Q524"/>
  <c r="Q525"/>
  <c r="Q526"/>
  <c r="Q528"/>
  <c r="Q529"/>
  <c r="Q530"/>
  <c r="Q531"/>
  <c r="Q532"/>
  <c r="Q533"/>
  <c r="Q534"/>
  <c r="Q535"/>
  <c r="Y328" i="4"/>
  <c r="AK328" s="1"/>
  <c r="S1028" i="9"/>
  <c r="Z327" i="4" l="1"/>
  <c r="AK327"/>
  <c r="Z325"/>
  <c r="AK325"/>
  <c r="AC351"/>
  <c r="Z351"/>
  <c r="Q1001" i="9"/>
  <c r="P865" i="17"/>
  <c r="Y349" i="4"/>
  <c r="AC349" s="1"/>
  <c r="Y348"/>
  <c r="AC348" s="1"/>
  <c r="Y347"/>
  <c r="AC347" s="1"/>
  <c r="Y346"/>
  <c r="AC346" s="1"/>
  <c r="Q1029" i="9"/>
  <c r="O859" i="17"/>
  <c r="P859" s="1"/>
  <c r="Y116" i="4"/>
  <c r="Q1026" i="9"/>
  <c r="Y326" i="4"/>
  <c r="AK326" s="1"/>
  <c r="Z116" l="1"/>
  <c r="AK116"/>
  <c r="Y324"/>
  <c r="Z328"/>
  <c r="Z326"/>
  <c r="Z281"/>
  <c r="Q512" i="9"/>
  <c r="Q513"/>
  <c r="Q514"/>
  <c r="Q515"/>
  <c r="Q516"/>
  <c r="Q517"/>
  <c r="Q519"/>
  <c r="Q520"/>
  <c r="Q521"/>
  <c r="Q586"/>
  <c r="Q851" i="17"/>
  <c r="O851"/>
  <c r="Q850"/>
  <c r="O850"/>
  <c r="Y751" i="4" l="1"/>
  <c r="Y752" s="1"/>
  <c r="AK324"/>
  <c r="Z324"/>
  <c r="Q511" i="9"/>
  <c r="Q510"/>
  <c r="Q509"/>
  <c r="Q507"/>
  <c r="Q505"/>
  <c r="Q504"/>
  <c r="Q503"/>
  <c r="Q499"/>
  <c r="Q497"/>
  <c r="Q496"/>
  <c r="Q495"/>
  <c r="Q494"/>
  <c r="Q493"/>
  <c r="Q492"/>
  <c r="Q491"/>
  <c r="Q854" i="17"/>
  <c r="O854"/>
  <c r="Q490" i="9"/>
  <c r="Q482"/>
  <c r="Q484"/>
  <c r="Q486"/>
  <c r="Q488"/>
  <c r="P432" i="17"/>
  <c r="P433"/>
  <c r="P434"/>
  <c r="P435"/>
  <c r="P436"/>
  <c r="P437"/>
  <c r="P438"/>
  <c r="Q480" i="9"/>
  <c r="Q479"/>
  <c r="Q477"/>
  <c r="Q475"/>
  <c r="Q473"/>
  <c r="Q472"/>
  <c r="Q471"/>
  <c r="Q470"/>
  <c r="Q469"/>
  <c r="Q468"/>
  <c r="AM280" i="4"/>
  <c r="AM338"/>
  <c r="AM335"/>
  <c r="AM332"/>
  <c r="AM337"/>
  <c r="AM334"/>
  <c r="AM336"/>
  <c r="AM333"/>
  <c r="AM331"/>
  <c r="AM330"/>
  <c r="AM329"/>
  <c r="AM328"/>
  <c r="AM327"/>
  <c r="AM326"/>
  <c r="AM317"/>
  <c r="AM316"/>
  <c r="AM315"/>
  <c r="AM314"/>
  <c r="AM313"/>
  <c r="AM312"/>
  <c r="AM311"/>
  <c r="AM310"/>
  <c r="AM309"/>
  <c r="AM308"/>
  <c r="AM307"/>
  <c r="AM306"/>
  <c r="AM305"/>
  <c r="AM304"/>
  <c r="AM303"/>
  <c r="AM302"/>
  <c r="AM301"/>
  <c r="AM300"/>
  <c r="AM299"/>
  <c r="AM298"/>
  <c r="AM297"/>
  <c r="AM296"/>
  <c r="AM295"/>
  <c r="AM294"/>
  <c r="AM293"/>
  <c r="AM292"/>
  <c r="AM283"/>
  <c r="AM579"/>
  <c r="AM279"/>
  <c r="AM278"/>
  <c r="AM277"/>
  <c r="AM276"/>
  <c r="AM275"/>
  <c r="AM274"/>
  <c r="AM273"/>
  <c r="AM272"/>
  <c r="AM260"/>
  <c r="AM103"/>
  <c r="V336" l="1"/>
  <c r="V337" s="1"/>
  <c r="W337" s="1"/>
  <c r="V333"/>
  <c r="V334" s="1"/>
  <c r="W334" s="1"/>
  <c r="V330"/>
  <c r="W330" s="1"/>
  <c r="P994" i="9"/>
  <c r="R994"/>
  <c r="Q377"/>
  <c r="S377" s="1"/>
  <c r="R981"/>
  <c r="R985"/>
  <c r="Q1004"/>
  <c r="Q817" i="17"/>
  <c r="Q814"/>
  <c r="P814" s="1"/>
  <c r="P409"/>
  <c r="P408"/>
  <c r="P861" s="1"/>
  <c r="V331" i="4" l="1"/>
  <c r="W331" s="1"/>
  <c r="W336"/>
  <c r="W333"/>
  <c r="Y239"/>
  <c r="P424" i="17"/>
  <c r="P425"/>
  <c r="P426"/>
  <c r="P427"/>
  <c r="P428"/>
  <c r="P429"/>
  <c r="P430"/>
  <c r="P431"/>
  <c r="P405"/>
  <c r="P406"/>
  <c r="P407"/>
  <c r="P410"/>
  <c r="P411"/>
  <c r="P412"/>
  <c r="P413"/>
  <c r="P414"/>
  <c r="P415"/>
  <c r="P416"/>
  <c r="P417"/>
  <c r="P418"/>
  <c r="R1024" i="9"/>
  <c r="Y321" i="4" s="1"/>
  <c r="AC321" s="1"/>
  <c r="Q1025" i="9"/>
  <c r="Q1027"/>
  <c r="Q1028"/>
  <c r="Q1031"/>
  <c r="Q1038"/>
  <c r="Q857" i="17"/>
  <c r="P857" s="1"/>
  <c r="Y322" i="4"/>
  <c r="AC322" s="1"/>
  <c r="P860" i="17"/>
  <c r="P862"/>
  <c r="P856"/>
  <c r="R997" i="9"/>
  <c r="Q855" i="17"/>
  <c r="P400"/>
  <c r="P401"/>
  <c r="P402"/>
  <c r="P403"/>
  <c r="P404"/>
  <c r="P421"/>
  <c r="P422"/>
  <c r="Q404" i="9"/>
  <c r="Q375"/>
  <c r="Q994"/>
  <c r="Q462"/>
  <c r="AC239" i="4" l="1"/>
  <c r="Y320"/>
  <c r="AC320" s="1"/>
  <c r="Q1021" i="9"/>
  <c r="P423" i="17"/>
  <c r="P399"/>
  <c r="P398"/>
  <c r="P397"/>
  <c r="P396"/>
  <c r="P395"/>
  <c r="P394"/>
  <c r="P393"/>
  <c r="P457" i="9"/>
  <c r="P1010" s="1"/>
  <c r="Q458"/>
  <c r="Q459"/>
  <c r="Q461"/>
  <c r="P455"/>
  <c r="Q431"/>
  <c r="Q430"/>
  <c r="P1009" l="1"/>
  <c r="Q1009" s="1"/>
  <c r="Q457"/>
  <c r="Q1010"/>
  <c r="X317" i="4"/>
  <c r="Y317" s="1"/>
  <c r="AK317" s="1"/>
  <c r="X316"/>
  <c r="Y316" s="1"/>
  <c r="AK316" s="1"/>
  <c r="X315"/>
  <c r="Y315" s="1"/>
  <c r="AK315" s="1"/>
  <c r="Z277"/>
  <c r="Z280"/>
  <c r="P378" i="17"/>
  <c r="P855"/>
  <c r="P854"/>
  <c r="P853"/>
  <c r="P852"/>
  <c r="P851"/>
  <c r="P850"/>
  <c r="P827"/>
  <c r="P392"/>
  <c r="P391"/>
  <c r="P390"/>
  <c r="P389"/>
  <c r="P388"/>
  <c r="P387"/>
  <c r="P386"/>
  <c r="P385"/>
  <c r="P384"/>
  <c r="P383"/>
  <c r="P382"/>
  <c r="P381"/>
  <c r="P380"/>
  <c r="P379"/>
  <c r="P377"/>
  <c r="P376"/>
  <c r="P375"/>
  <c r="P374"/>
  <c r="P373"/>
  <c r="P372"/>
  <c r="P371"/>
  <c r="P370"/>
  <c r="P369"/>
  <c r="P368"/>
  <c r="P367"/>
  <c r="P366"/>
  <c r="P365"/>
  <c r="P364"/>
  <c r="P363"/>
  <c r="P362"/>
  <c r="P361"/>
  <c r="P360"/>
  <c r="P359"/>
  <c r="P358"/>
  <c r="P357"/>
  <c r="P356"/>
  <c r="P355"/>
  <c r="P354"/>
  <c r="P353"/>
  <c r="P352"/>
  <c r="P351"/>
  <c r="P350"/>
  <c r="P349"/>
  <c r="P347"/>
  <c r="P346"/>
  <c r="P345"/>
  <c r="P344"/>
  <c r="P343"/>
  <c r="P342"/>
  <c r="P341"/>
  <c r="P340"/>
  <c r="P339"/>
  <c r="P338"/>
  <c r="P337"/>
  <c r="P336"/>
  <c r="P335"/>
  <c r="P334"/>
  <c r="P333"/>
  <c r="P332"/>
  <c r="P331"/>
  <c r="P330"/>
  <c r="P329"/>
  <c r="P328"/>
  <c r="P327"/>
  <c r="P326"/>
  <c r="P325"/>
  <c r="P324"/>
  <c r="P323"/>
  <c r="P322"/>
  <c r="P321"/>
  <c r="P320"/>
  <c r="P319"/>
  <c r="P318"/>
  <c r="P317"/>
  <c r="P316"/>
  <c r="P315"/>
  <c r="P314"/>
  <c r="Y421" i="4" s="1"/>
  <c r="P313" i="17"/>
  <c r="P312"/>
  <c r="P311"/>
  <c r="P310"/>
  <c r="P309"/>
  <c r="P308"/>
  <c r="P307"/>
  <c r="P306"/>
  <c r="P305"/>
  <c r="P304"/>
  <c r="P303"/>
  <c r="P300"/>
  <c r="P299"/>
  <c r="P298"/>
  <c r="P297"/>
  <c r="Q1024" i="9"/>
  <c r="Q1023"/>
  <c r="Q1022"/>
  <c r="Q1020"/>
  <c r="Q1019"/>
  <c r="Q456"/>
  <c r="Q455"/>
  <c r="Q454"/>
  <c r="Q453"/>
  <c r="Q452"/>
  <c r="Q451"/>
  <c r="Q450"/>
  <c r="Q449"/>
  <c r="Q448"/>
  <c r="Q447"/>
  <c r="Q446"/>
  <c r="Q445"/>
  <c r="Q444"/>
  <c r="Q443"/>
  <c r="Q378"/>
  <c r="Q376"/>
  <c r="Q374"/>
  <c r="Q373"/>
  <c r="Q372"/>
  <c r="Q368"/>
  <c r="Q367"/>
  <c r="Q366"/>
  <c r="Q365"/>
  <c r="Z276" i="4"/>
  <c r="Z278"/>
  <c r="Z279"/>
  <c r="R959" i="9"/>
  <c r="S300"/>
  <c r="S304"/>
  <c r="Q780" i="17"/>
  <c r="Q794"/>
  <c r="S294" i="9"/>
  <c r="S359"/>
  <c r="S390"/>
  <c r="S389"/>
  <c r="S388"/>
  <c r="S385"/>
  <c r="S386"/>
  <c r="S387"/>
  <c r="S384"/>
  <c r="R1016"/>
  <c r="Y271" i="4" s="1"/>
  <c r="AC271" s="1"/>
  <c r="R1015" i="9"/>
  <c r="Q839" i="17"/>
  <c r="R1014" i="9"/>
  <c r="P829" i="17"/>
  <c r="P826"/>
  <c r="R1011" i="9"/>
  <c r="Y269" i="4" s="1"/>
  <c r="AC269" s="1"/>
  <c r="Q1014" i="9" l="1"/>
  <c r="R1054"/>
  <c r="Y318" i="4"/>
  <c r="AC318" s="1"/>
  <c r="P839" i="17"/>
  <c r="Q871"/>
  <c r="O871" s="1"/>
  <c r="P871" s="1"/>
  <c r="X745" i="4"/>
  <c r="P847" i="17"/>
  <c r="Z275" i="4"/>
  <c r="Z272"/>
  <c r="P848" i="17"/>
  <c r="P846"/>
  <c r="P849"/>
  <c r="Q1018" i="9"/>
  <c r="Z274" i="4"/>
  <c r="Z273"/>
  <c r="P840" i="17"/>
  <c r="Q845"/>
  <c r="R998" i="9"/>
  <c r="Y253" i="4" s="1"/>
  <c r="AC253" s="1"/>
  <c r="Q833" i="17"/>
  <c r="P833" s="1"/>
  <c r="Q815"/>
  <c r="P835"/>
  <c r="P842"/>
  <c r="R1006" i="9"/>
  <c r="R1002"/>
  <c r="R1057" s="1"/>
  <c r="Q1057" s="1"/>
  <c r="Q822" i="17"/>
  <c r="P822" s="1"/>
  <c r="Q837"/>
  <c r="Y434" i="4" s="1"/>
  <c r="Y262"/>
  <c r="Q836" i="17"/>
  <c r="P836" s="1"/>
  <c r="R996" i="9"/>
  <c r="Y252" i="4" s="1"/>
  <c r="AC252" s="1"/>
  <c r="Q832" i="17"/>
  <c r="P832" s="1"/>
  <c r="R995" i="9"/>
  <c r="S407"/>
  <c r="S408" s="1"/>
  <c r="S409" s="1"/>
  <c r="S410" s="1"/>
  <c r="S411" s="1"/>
  <c r="S412" s="1"/>
  <c r="S413" s="1"/>
  <c r="AA314"/>
  <c r="R936"/>
  <c r="AC434" i="4" l="1"/>
  <c r="Z434"/>
  <c r="Y264"/>
  <c r="AC264" s="1"/>
  <c r="Q1002" i="9"/>
  <c r="P837" i="17"/>
  <c r="Y30" i="4"/>
  <c r="AC30" s="1"/>
  <c r="P844" i="17"/>
  <c r="P817"/>
  <c r="P815"/>
  <c r="Y270" i="4"/>
  <c r="P845" i="17"/>
  <c r="Y268" i="4"/>
  <c r="Y266"/>
  <c r="R1000" i="9"/>
  <c r="Y267" i="4"/>
  <c r="AC267" s="1"/>
  <c r="Y261"/>
  <c r="AC261" s="1"/>
  <c r="Y263"/>
  <c r="Q843" i="17"/>
  <c r="Y249" i="4"/>
  <c r="R922" i="9"/>
  <c r="Y137" i="4"/>
  <c r="AK137" s="1"/>
  <c r="R991" i="9"/>
  <c r="Y260" i="4"/>
  <c r="R971" i="9"/>
  <c r="R955"/>
  <c r="R948"/>
  <c r="R974"/>
  <c r="Z323" i="4"/>
  <c r="R960" i="9"/>
  <c r="R961"/>
  <c r="S981"/>
  <c r="R983" s="1"/>
  <c r="S314"/>
  <c r="R945"/>
  <c r="S316"/>
  <c r="S264"/>
  <c r="S265"/>
  <c r="S261"/>
  <c r="S260"/>
  <c r="S258"/>
  <c r="S257"/>
  <c r="Q830" i="17"/>
  <c r="Q831"/>
  <c r="P831" s="1"/>
  <c r="Q818"/>
  <c r="Q819"/>
  <c r="Y235" i="4" s="1"/>
  <c r="Q820" i="17"/>
  <c r="Q813"/>
  <c r="Q790"/>
  <c r="R950" i="9"/>
  <c r="R962"/>
  <c r="R969"/>
  <c r="R987"/>
  <c r="Y111" i="4"/>
  <c r="AK111" s="1"/>
  <c r="Y112"/>
  <c r="AK112" s="1"/>
  <c r="Q785" i="17"/>
  <c r="Q759"/>
  <c r="Q784"/>
  <c r="Q786"/>
  <c r="R982" i="9"/>
  <c r="R946"/>
  <c r="Y144" i="4"/>
  <c r="AK144" s="1"/>
  <c r="Q776" i="17"/>
  <c r="R934" i="9"/>
  <c r="Q788" i="17"/>
  <c r="R984" i="9"/>
  <c r="V739" i="4"/>
  <c r="AA39"/>
  <c r="AB39" s="1"/>
  <c r="AC39" s="1"/>
  <c r="AD39" s="1"/>
  <c r="X120"/>
  <c r="AC120" s="1"/>
  <c r="Q793" i="17"/>
  <c r="AC84" i="4"/>
  <c r="Z260" l="1"/>
  <c r="AK260"/>
  <c r="Z137"/>
  <c r="Z249"/>
  <c r="AK249"/>
  <c r="Z266"/>
  <c r="AK266"/>
  <c r="Z268"/>
  <c r="AK268"/>
  <c r="AC263"/>
  <c r="Y747"/>
  <c r="P843" i="17"/>
  <c r="Q875"/>
  <c r="O875" s="1"/>
  <c r="P875" s="1"/>
  <c r="Q825"/>
  <c r="Q838" s="1"/>
  <c r="AC262" i="4"/>
  <c r="Y425"/>
  <c r="AC425" s="1"/>
  <c r="AC270"/>
  <c r="Y420"/>
  <c r="Y84"/>
  <c r="AK84" s="1"/>
  <c r="Y142"/>
  <c r="P813" i="17"/>
  <c r="AC235" i="4"/>
  <c r="P819" i="17"/>
  <c r="Y236" i="4"/>
  <c r="AC236" s="1"/>
  <c r="P820" i="17"/>
  <c r="Q834"/>
  <c r="P818"/>
  <c r="Y240" i="4"/>
  <c r="AC240" s="1"/>
  <c r="P830" i="17"/>
  <c r="Y103" i="4"/>
  <c r="Q992" i="9"/>
  <c r="Y405" i="4"/>
  <c r="Q991" i="9"/>
  <c r="Y233" i="4"/>
  <c r="AC233" s="1"/>
  <c r="S968" i="9"/>
  <c r="S945"/>
  <c r="Y215" i="4"/>
  <c r="AC215" s="1"/>
  <c r="Y72"/>
  <c r="AK72" s="1"/>
  <c r="R973" i="9"/>
  <c r="Q797" i="17"/>
  <c r="R972" i="9"/>
  <c r="Q796" i="17"/>
  <c r="Z405" i="4" l="1"/>
  <c r="AK405"/>
  <c r="Z103"/>
  <c r="AK103"/>
  <c r="Y748"/>
  <c r="Y750"/>
  <c r="P838" i="17"/>
  <c r="P825"/>
  <c r="P834"/>
  <c r="Y234" i="4"/>
  <c r="AC232"/>
  <c r="Y216"/>
  <c r="Y217"/>
  <c r="R975" i="9"/>
  <c r="Q787" i="17"/>
  <c r="Y120" i="4"/>
  <c r="AK120" s="1"/>
  <c r="R977" i="9"/>
  <c r="Q750" i="17"/>
  <c r="Q284"/>
  <c r="Q782"/>
  <c r="Y205" i="4" s="1"/>
  <c r="Q280" i="17"/>
  <c r="Y8" i="4"/>
  <c r="AC8" s="1"/>
  <c r="Q761" i="17"/>
  <c r="Z84" i="4"/>
  <c r="Z205" l="1"/>
  <c r="Z217"/>
  <c r="AK217"/>
  <c r="Z216"/>
  <c r="AK216"/>
  <c r="Y749"/>
  <c r="AC749" s="1"/>
  <c r="AC234"/>
  <c r="Y175"/>
  <c r="Y192"/>
  <c r="Q774" i="17"/>
  <c r="S269" i="9"/>
  <c r="S273" s="1"/>
  <c r="S183"/>
  <c r="S209"/>
  <c r="S216"/>
  <c r="S217" s="1"/>
  <c r="S233" s="1"/>
  <c r="S244"/>
  <c r="S243"/>
  <c r="S239"/>
  <c r="S240" s="1"/>
  <c r="S241"/>
  <c r="S242" s="1"/>
  <c r="R942"/>
  <c r="S250"/>
  <c r="S251" s="1"/>
  <c r="S956"/>
  <c r="S963" s="1"/>
  <c r="S964" s="1"/>
  <c r="S965"/>
  <c r="S967" s="1"/>
  <c r="Z175" i="4" l="1"/>
  <c r="AK175"/>
  <c r="AC192"/>
  <c r="Y121"/>
  <c r="S270" i="9"/>
  <c r="S272"/>
  <c r="S271"/>
  <c r="S966"/>
  <c r="R923"/>
  <c r="R966" s="1"/>
  <c r="Y89" i="4"/>
  <c r="AK89" s="1"/>
  <c r="Y107"/>
  <c r="AK107" s="1"/>
  <c r="Z121" l="1"/>
  <c r="AK121"/>
  <c r="Q795" i="17"/>
  <c r="Y41" i="4" s="1"/>
  <c r="AK41" s="1"/>
  <c r="Y40"/>
  <c r="AK40" s="1"/>
  <c r="R963" i="9" l="1"/>
  <c r="R956"/>
  <c r="R965"/>
  <c r="R967" s="1"/>
  <c r="I17" i="21"/>
  <c r="AD213" i="4"/>
  <c r="AD212"/>
  <c r="R964" i="9" l="1"/>
  <c r="Y172" i="4"/>
  <c r="AK172" s="1"/>
  <c r="Z213"/>
  <c r="Z212"/>
  <c r="K33" i="19" l="1"/>
  <c r="K34"/>
  <c r="K35"/>
  <c r="K36"/>
  <c r="K37"/>
  <c r="K38"/>
  <c r="K39"/>
  <c r="K40"/>
  <c r="K41"/>
  <c r="K42"/>
  <c r="K43"/>
  <c r="K44"/>
  <c r="K45"/>
  <c r="K46"/>
  <c r="K32"/>
  <c r="K31"/>
  <c r="Y185" i="4" l="1"/>
  <c r="AK185" s="1"/>
  <c r="AM39"/>
  <c r="Y39" l="1"/>
  <c r="AK39" s="1"/>
  <c r="Y211"/>
  <c r="AC211" s="1"/>
  <c r="Q806" i="17"/>
  <c r="Q754"/>
  <c r="Q770"/>
  <c r="Q777"/>
  <c r="Q756"/>
  <c r="Z39" i="4" l="1"/>
  <c r="Y739"/>
  <c r="R884" i="9"/>
  <c r="R894"/>
  <c r="Y210" i="4" s="1"/>
  <c r="AC210" s="1"/>
  <c r="Y209"/>
  <c r="AC209" s="1"/>
  <c r="Y208"/>
  <c r="AC208" s="1"/>
  <c r="R951" i="9"/>
  <c r="R887"/>
  <c r="R931"/>
  <c r="Q811" i="17"/>
  <c r="Q779"/>
  <c r="Y188" i="4" s="1"/>
  <c r="AK188" s="1"/>
  <c r="Y207" l="1"/>
  <c r="AC207" s="1"/>
  <c r="Y20"/>
  <c r="AC20" s="1"/>
  <c r="Y117"/>
  <c r="AC117" s="1"/>
  <c r="R889" i="9"/>
  <c r="R891"/>
  <c r="R888"/>
  <c r="R980"/>
  <c r="X734" i="4"/>
  <c r="Y200"/>
  <c r="AC200" s="1"/>
  <c r="R979" i="9"/>
  <c r="Y201" i="4" s="1"/>
  <c r="AC201" s="1"/>
  <c r="R978" i="9"/>
  <c r="Y21" i="4" s="1"/>
  <c r="Y199"/>
  <c r="AC199" s="1"/>
  <c r="Y54"/>
  <c r="Y198"/>
  <c r="AC198" s="1"/>
  <c r="Y5"/>
  <c r="R895" i="9"/>
  <c r="R897"/>
  <c r="R919"/>
  <c r="R935"/>
  <c r="Y80" i="4" s="1"/>
  <c r="AK80" s="1"/>
  <c r="Y73"/>
  <c r="R937" i="9"/>
  <c r="Q808" i="17"/>
  <c r="R976" i="9"/>
  <c r="Y189" i="4"/>
  <c r="R949" i="9"/>
  <c r="Y126" i="4" s="1"/>
  <c r="AK126" s="1"/>
  <c r="Y204"/>
  <c r="Z189" l="1"/>
  <c r="AK189"/>
  <c r="AC21"/>
  <c r="Y734"/>
  <c r="Z734" s="1"/>
  <c r="Z204"/>
  <c r="Z206" s="1"/>
  <c r="Y206"/>
  <c r="AK206" s="1"/>
  <c r="Y58"/>
  <c r="Z120"/>
  <c r="Z191" l="1"/>
  <c r="Z190"/>
  <c r="Z181"/>
  <c r="Z179"/>
  <c r="Z178"/>
  <c r="Y214" l="1"/>
  <c r="R947" i="9" l="1"/>
  <c r="Y186" i="4" s="1"/>
  <c r="Z185" l="1"/>
  <c r="R930" i="9" l="1"/>
  <c r="R938" l="1"/>
  <c r="Q768" i="17"/>
  <c r="Y187" i="4" l="1"/>
  <c r="AK187" s="1"/>
  <c r="R944" i="9"/>
  <c r="R943"/>
  <c r="Y145" i="4" s="1"/>
  <c r="AK145" s="1"/>
  <c r="Q778" i="17"/>
  <c r="Q769"/>
  <c r="Y90" i="4" l="1"/>
  <c r="AK90" s="1"/>
  <c r="R941" i="9"/>
  <c r="Y85" i="4" s="1"/>
  <c r="AK85" s="1"/>
  <c r="R940" i="9"/>
  <c r="Y83" i="4" s="1"/>
  <c r="AK83" s="1"/>
  <c r="R939" i="9" l="1"/>
  <c r="R929"/>
  <c r="Y132" i="4" s="1"/>
  <c r="AK132" s="1"/>
  <c r="Y173" l="1"/>
  <c r="AK173" s="1"/>
  <c r="R913" i="9" l="1"/>
  <c r="R928"/>
  <c r="Y104" i="4" l="1"/>
  <c r="AK104" s="1"/>
  <c r="Y108" l="1"/>
  <c r="AK108" s="1"/>
  <c r="Y81" l="1"/>
  <c r="AK81" s="1"/>
  <c r="Y174" l="1"/>
  <c r="Z174" l="1"/>
  <c r="AK174"/>
  <c r="Z104"/>
  <c r="Z163" l="1"/>
  <c r="Y162"/>
  <c r="AC162" s="1"/>
  <c r="Q772" i="17"/>
  <c r="Y196" i="4"/>
  <c r="AC196" s="1"/>
  <c r="R915" i="9" l="1"/>
  <c r="Y31" i="4" s="1"/>
  <c r="AK31" s="1"/>
  <c r="R917" i="9" l="1"/>
  <c r="Y95" i="4" l="1"/>
  <c r="AK95" s="1"/>
  <c r="Q771" i="17"/>
  <c r="Q773" l="1"/>
  <c r="R933" i="9"/>
  <c r="Z129" i="4"/>
  <c r="Y19" l="1"/>
  <c r="AC19" s="1"/>
  <c r="R932" i="9"/>
  <c r="Y18" i="4" s="1"/>
  <c r="AC18" s="1"/>
  <c r="Q801" i="17"/>
  <c r="R910" i="9"/>
  <c r="Y141" i="4" l="1"/>
  <c r="Y131" l="1"/>
  <c r="AK131" s="1"/>
  <c r="Y119" l="1"/>
  <c r="AK119" s="1"/>
  <c r="Y53" l="1"/>
  <c r="Y55" l="1"/>
  <c r="R892" i="9"/>
  <c r="R890"/>
  <c r="R893"/>
  <c r="R927"/>
  <c r="Y22" i="4" s="1"/>
  <c r="AC22" s="1"/>
  <c r="Z737"/>
  <c r="R925" i="9"/>
  <c r="R924"/>
  <c r="Y17" i="4" s="1"/>
  <c r="AC17" s="1"/>
  <c r="Y158"/>
  <c r="AC158" s="1"/>
  <c r="R896" i="9"/>
  <c r="Q775" i="17"/>
  <c r="Y14" i="4" s="1"/>
  <c r="AC14" s="1"/>
  <c r="Y113"/>
  <c r="AK113" s="1"/>
  <c r="Y110"/>
  <c r="AK110" s="1"/>
  <c r="R899" i="9" l="1"/>
  <c r="Y10" i="4" s="1"/>
  <c r="AC10" s="1"/>
  <c r="R926" i="9"/>
  <c r="Y7" i="4"/>
  <c r="Q765" i="17"/>
  <c r="Y74" i="4" s="1"/>
  <c r="Y4"/>
  <c r="Q800" i="17"/>
  <c r="Y153" i="4" s="1"/>
  <c r="AC153" s="1"/>
  <c r="R914" i="9"/>
  <c r="Y6" i="4" s="1"/>
  <c r="AC6" s="1"/>
  <c r="Y152"/>
  <c r="Y151"/>
  <c r="Y149"/>
  <c r="AC149" s="1"/>
  <c r="Y148"/>
  <c r="AC148" s="1"/>
  <c r="AC152" l="1"/>
  <c r="Y733"/>
  <c r="Y737"/>
  <c r="AC7"/>
  <c r="Y195"/>
  <c r="Q781" i="17"/>
  <c r="Y203" i="4"/>
  <c r="AC203" s="1"/>
  <c r="Y154"/>
  <c r="AC154" s="1"/>
  <c r="Y159"/>
  <c r="AC159" s="1"/>
  <c r="Y143" l="1"/>
  <c r="Y741"/>
  <c r="Y740"/>
  <c r="V740"/>
  <c r="R907" i="9"/>
  <c r="Z143" i="4" l="1"/>
  <c r="AK143"/>
  <c r="R909" i="9"/>
  <c r="Y140" i="4" s="1"/>
  <c r="R908" i="9"/>
  <c r="Y124" i="4" s="1"/>
  <c r="Y123"/>
  <c r="AK123" s="1"/>
  <c r="Z140" l="1"/>
  <c r="AK140"/>
  <c r="Z124"/>
  <c r="AK124"/>
  <c r="R906" i="9"/>
  <c r="R905"/>
  <c r="S905"/>
  <c r="S906" s="1"/>
  <c r="Y94" i="4" l="1"/>
  <c r="Q911" i="9"/>
  <c r="X102" i="4"/>
  <c r="AC102" s="1"/>
  <c r="X101"/>
  <c r="AC101" s="1"/>
  <c r="R904" i="9"/>
  <c r="Y102" i="4" s="1"/>
  <c r="AK102" s="1"/>
  <c r="R902" i="9"/>
  <c r="Y125" i="4" s="1"/>
  <c r="R903" i="9"/>
  <c r="Y101" i="4" s="1"/>
  <c r="AK101" s="1"/>
  <c r="R901" i="9"/>
  <c r="Y122" i="4" s="1"/>
  <c r="R900" i="9"/>
  <c r="Y130" i="4" s="1"/>
  <c r="AK130" s="1"/>
  <c r="Z122" l="1"/>
  <c r="AK122"/>
  <c r="Z125"/>
  <c r="AK125"/>
  <c r="Z102"/>
  <c r="Z101"/>
  <c r="R886" i="9"/>
  <c r="Q766" i="17"/>
  <c r="Y13" i="4" s="1"/>
  <c r="Q764" i="17"/>
  <c r="Y57" i="4" s="1"/>
  <c r="Z57" s="1"/>
  <c r="Q763" i="17"/>
  <c r="Y24" i="4" s="1"/>
  <c r="Q762" i="17"/>
  <c r="Y9" i="4" s="1"/>
  <c r="Q758" i="17"/>
  <c r="Y202" i="4" s="1"/>
  <c r="Y12"/>
  <c r="Q753" i="17"/>
  <c r="Y114" i="4" s="1"/>
  <c r="R102" i="9"/>
  <c r="Q760" i="17"/>
  <c r="Y29" i="4" s="1"/>
  <c r="Q757" i="17"/>
  <c r="Y150" i="4" s="1"/>
  <c r="AC150" s="1"/>
  <c r="Q755" i="17"/>
  <c r="Q802"/>
  <c r="Y50" i="4" s="1"/>
  <c r="Y731" s="1"/>
  <c r="Q752" i="17"/>
  <c r="Y194" i="4" s="1"/>
  <c r="AC194" s="1"/>
  <c r="Q751" i="17"/>
  <c r="Q749"/>
  <c r="Y25" i="4" s="1"/>
  <c r="AC25" s="1"/>
  <c r="Q798" i="17"/>
  <c r="Y16" i="4" s="1"/>
  <c r="AC16" s="1"/>
  <c r="Q799" i="17"/>
  <c r="Y193" i="4" s="1"/>
  <c r="AA739"/>
  <c r="AB739" s="1"/>
  <c r="AC739" s="1"/>
  <c r="AD739" s="1"/>
  <c r="Z739"/>
  <c r="AA740"/>
  <c r="AB740" s="1"/>
  <c r="AC740" s="1"/>
  <c r="AD740" s="1"/>
  <c r="Z740"/>
  <c r="AC28"/>
  <c r="AB28"/>
  <c r="AD741"/>
  <c r="AC741"/>
  <c r="AB741"/>
  <c r="V741"/>
  <c r="X144"/>
  <c r="X141"/>
  <c r="AC141" s="1"/>
  <c r="Z111"/>
  <c r="Z6"/>
  <c r="Z8"/>
  <c r="Z14"/>
  <c r="Z18"/>
  <c r="Z21"/>
  <c r="Z27"/>
  <c r="Z28"/>
  <c r="Z30"/>
  <c r="Z123"/>
  <c r="Z32"/>
  <c r="Z112"/>
  <c r="Z35"/>
  <c r="Z36"/>
  <c r="Z37"/>
  <c r="Z38"/>
  <c r="Z40"/>
  <c r="Z41"/>
  <c r="Z42"/>
  <c r="Z43"/>
  <c r="Z44"/>
  <c r="Z45"/>
  <c r="Z46"/>
  <c r="Z47"/>
  <c r="Z48"/>
  <c r="Z49"/>
  <c r="Z51"/>
  <c r="Z52"/>
  <c r="Z54"/>
  <c r="Z55"/>
  <c r="Z58"/>
  <c r="Z65"/>
  <c r="Z73"/>
  <c r="Z74"/>
  <c r="Z75"/>
  <c r="Z76"/>
  <c r="Z77"/>
  <c r="Z78"/>
  <c r="Z83"/>
  <c r="Z145"/>
  <c r="Z127"/>
  <c r="Z131"/>
  <c r="Z110"/>
  <c r="Z128"/>
  <c r="Z95"/>
  <c r="Z130"/>
  <c r="Z97"/>
  <c r="Z98"/>
  <c r="Z80"/>
  <c r="Z82"/>
  <c r="Z81"/>
  <c r="Z85"/>
  <c r="Z88"/>
  <c r="Z89"/>
  <c r="Z107"/>
  <c r="Z108"/>
  <c r="Z109"/>
  <c r="Z113"/>
  <c r="Z126"/>
  <c r="Z132"/>
  <c r="Z172"/>
  <c r="Z173"/>
  <c r="Z187"/>
  <c r="Z188"/>
  <c r="Z119"/>
  <c r="Z133"/>
  <c r="Z741"/>
  <c r="Z743"/>
  <c r="Z744"/>
  <c r="Z31"/>
  <c r="Z72"/>
  <c r="Q812" i="17"/>
  <c r="Y33" i="4" s="1"/>
  <c r="AK33" s="1"/>
  <c r="Q803" i="17"/>
  <c r="Q805"/>
  <c r="Y11" i="4" s="1"/>
  <c r="AC11" s="1"/>
  <c r="Q804" i="17"/>
  <c r="Q807"/>
  <c r="Q810"/>
  <c r="Q809"/>
  <c r="R920" i="9"/>
  <c r="Y56" i="4" s="1"/>
  <c r="Z56" s="1"/>
  <c r="R921" i="9"/>
  <c r="AI141" i="4"/>
  <c r="AK141" s="1"/>
  <c r="V141"/>
  <c r="V144"/>
  <c r="V142"/>
  <c r="X142" s="1"/>
  <c r="V743"/>
  <c r="AC46"/>
  <c r="AD46" s="1"/>
  <c r="AB46"/>
  <c r="AC44"/>
  <c r="AD44" s="1"/>
  <c r="AB44"/>
  <c r="AB45"/>
  <c r="AC45"/>
  <c r="AD45" s="1"/>
  <c r="AB47"/>
  <c r="AC47"/>
  <c r="AD47" s="1"/>
  <c r="AB42"/>
  <c r="AB43"/>
  <c r="AC43"/>
  <c r="AD43" s="1"/>
  <c r="AC42"/>
  <c r="AA41"/>
  <c r="AB41" s="1"/>
  <c r="AC41" s="1"/>
  <c r="AD41" s="1"/>
  <c r="AM41"/>
  <c r="AA40"/>
  <c r="AB40" s="1"/>
  <c r="AC40" s="1"/>
  <c r="AD40" s="1"/>
  <c r="AM40"/>
  <c r="AM37"/>
  <c r="AM38"/>
  <c r="AM36"/>
  <c r="AA38"/>
  <c r="AB38" s="1"/>
  <c r="AC38" s="1"/>
  <c r="AD38" s="1"/>
  <c r="AA37"/>
  <c r="AB37" s="1"/>
  <c r="AC37" s="1"/>
  <c r="AD37" s="1"/>
  <c r="AA36"/>
  <c r="Z114" l="1"/>
  <c r="Y732"/>
  <c r="AB36"/>
  <c r="AA744"/>
  <c r="Y745"/>
  <c r="Z144"/>
  <c r="AC144"/>
  <c r="Z13"/>
  <c r="AC13"/>
  <c r="Z12"/>
  <c r="AC12"/>
  <c r="Z29"/>
  <c r="AC29"/>
  <c r="Z24"/>
  <c r="AC24"/>
  <c r="Z141"/>
  <c r="Q789" i="17"/>
  <c r="Y79" i="4" s="1"/>
  <c r="Z79" s="1"/>
  <c r="Z142"/>
  <c r="X214"/>
  <c r="Z214" s="1"/>
  <c r="Z50"/>
  <c r="Z9"/>
  <c r="Y197"/>
  <c r="Y34"/>
  <c r="Z34" s="1"/>
  <c r="Z33"/>
  <c r="Z5"/>
  <c r="Y96"/>
  <c r="AC96" s="1"/>
  <c r="Z90"/>
  <c r="AD42"/>
  <c r="O21" i="1"/>
  <c r="O5"/>
  <c r="O7"/>
  <c r="O8"/>
  <c r="O9"/>
  <c r="O10"/>
  <c r="O11"/>
  <c r="O12"/>
  <c r="O17"/>
  <c r="O22"/>
  <c r="O23"/>
  <c r="O24"/>
  <c r="O20"/>
  <c r="O18"/>
  <c r="O16"/>
  <c r="O15"/>
  <c r="M14"/>
  <c r="O14" s="1"/>
  <c r="M13"/>
  <c r="O13" s="1"/>
  <c r="O6"/>
  <c r="Z745" i="4" l="1"/>
  <c r="AK745"/>
  <c r="AC36"/>
  <c r="AB744"/>
  <c r="Y735"/>
  <c r="Y736" s="1"/>
  <c r="AC197"/>
  <c r="Z96"/>
  <c r="AD36" l="1"/>
  <c r="AD744" s="1"/>
  <c r="AC744"/>
  <c r="Z742"/>
  <c r="O19" i="1"/>
  <c r="H73" i="16"/>
  <c r="O3" i="1"/>
  <c r="Q1005" i="9"/>
  <c r="Q1054" l="1"/>
  <c r="Y746" i="4"/>
  <c r="AC746" s="1"/>
  <c r="AC750" l="1"/>
  <c r="R1085" i="9"/>
  <c r="Q1085" l="1"/>
  <c r="Y365" i="4"/>
  <c r="AK365" s="1"/>
</calcChain>
</file>

<file path=xl/sharedStrings.xml><?xml version="1.0" encoding="utf-8"?>
<sst xmlns="http://schemas.openxmlformats.org/spreadsheetml/2006/main" count="41324" uniqueCount="5015">
  <si>
    <t>CAJA</t>
  </si>
  <si>
    <t>AÑO</t>
  </si>
  <si>
    <t>PROGRAMA</t>
  </si>
  <si>
    <t>UBICACIÓN</t>
  </si>
  <si>
    <t>DELEGACION</t>
  </si>
  <si>
    <t>LETFOR</t>
  </si>
  <si>
    <t>$</t>
  </si>
  <si>
    <t>F. TERM</t>
  </si>
  <si>
    <t>F. INICIO</t>
  </si>
  <si>
    <t>OBSERVACIONES</t>
  </si>
  <si>
    <t>ETAPA</t>
  </si>
  <si>
    <t>OBRA-EXPEDIENTE</t>
  </si>
  <si>
    <t>DOCUMENTO</t>
  </si>
  <si>
    <t>TIPO</t>
  </si>
  <si>
    <t>NOMBRE Y/O CONTENIDO</t>
  </si>
  <si>
    <t>DOC.</t>
  </si>
  <si>
    <t>ARC = ARCHIVO</t>
  </si>
  <si>
    <t>CTA-DIR = CUENTA DIRECTA</t>
  </si>
  <si>
    <t>PROY = PROYECTO</t>
  </si>
  <si>
    <t>EXP = EXPEDIENTE</t>
  </si>
  <si>
    <t>PRO-EXP = PROYECTO + EXPEDIENTE</t>
  </si>
  <si>
    <t>PTO = PRESUPUESTO</t>
  </si>
  <si>
    <t>ExC = EXPEDIENTE COMPLETO</t>
  </si>
  <si>
    <t>OF REC = OFICIOS RECIBIDOS</t>
  </si>
  <si>
    <t>OF ENV = OFICIOS ENVIADOS</t>
  </si>
  <si>
    <t>NOM/FACT = NOMINAS Y/0 FACTURAS</t>
  </si>
  <si>
    <t>DPC = DOCUMENTACION PARA COMPROBACION</t>
  </si>
  <si>
    <t>FTPI = Ficha Tecnica para Proyectos de Inversion</t>
  </si>
  <si>
    <t>LEV = LEVANTAMIENTOS</t>
  </si>
  <si>
    <t>FISB = FORTALECIMIENTO DE INFRAESTRUCTURA SOCIAL BASICA(PROG D C.M.T.)</t>
  </si>
  <si>
    <t>PROG = PROGRAMA</t>
  </si>
  <si>
    <t>C.M.T. = CONGREGACIÓN MARIANA TRINITARIA</t>
  </si>
  <si>
    <t>JN = JARDIN DE NIÑOS (ESCUELAS DE CALIDAD)</t>
  </si>
  <si>
    <t>P.I.E. = PROYECTO INTEGRAL EJECUTIVO</t>
  </si>
  <si>
    <t>D-AUD = DOC. PARA AUDITORIA</t>
  </si>
  <si>
    <t>OB=  DOC O EXP INCOMPLETO DE OBRA</t>
  </si>
  <si>
    <t>DOC= DOCUMENTACIÓN</t>
  </si>
  <si>
    <t>OBS = OBSERVACIÓN</t>
  </si>
  <si>
    <t>E TECN = EXPEDIENTE TECNICO</t>
  </si>
  <si>
    <t>Nº</t>
  </si>
  <si>
    <t>AgLOC = AGENDA DE LO LOCAL</t>
  </si>
  <si>
    <t>CADI = CENTRO DE ATENCIÓN PARA EL DESARROLLO INTEGRAL</t>
  </si>
  <si>
    <t>PRO-INV = PROYECTOS PARA LA INVERSIÓN</t>
  </si>
  <si>
    <t>TIPO D OB</t>
  </si>
  <si>
    <t>MEM FOTO</t>
  </si>
  <si>
    <t>EXP COMP</t>
  </si>
  <si>
    <t>REL IFE</t>
  </si>
  <si>
    <t>OBRA</t>
  </si>
  <si>
    <t>DELEGACION O LOCALIDAD</t>
  </si>
  <si>
    <t>APELLIDO P</t>
  </si>
  <si>
    <t>APELLIDO M</t>
  </si>
  <si>
    <t>NOMBRE</t>
  </si>
  <si>
    <t>DUP</t>
  </si>
  <si>
    <t>$ O DATO APROXIMADO</t>
  </si>
  <si>
    <t>RG = RELACIÓN DE GASTOS</t>
  </si>
  <si>
    <t xml:space="preserve">CUENTA </t>
  </si>
  <si>
    <t>CONCEPTO</t>
  </si>
  <si>
    <t>FECHA</t>
  </si>
  <si>
    <t>OBSERVACIÓN</t>
  </si>
  <si>
    <t>AC = ACTA DE CABILDO</t>
  </si>
  <si>
    <t>AOB = ACTA DE INICIO DE OBRA</t>
  </si>
  <si>
    <t>CED/SEG = CEDULA DE SEGUIMIENTO</t>
  </si>
  <si>
    <t>FIB = FICHA DE INFORMACIÓN BÁSICA DE PROYECTOS</t>
  </si>
  <si>
    <t>SIIF = SISTEMA DE INFORMACIÓN FINANCIERA</t>
  </si>
  <si>
    <t>Nº FACT</t>
  </si>
  <si>
    <t>EMPRESA</t>
  </si>
  <si>
    <t>Nº POL</t>
  </si>
  <si>
    <t>REL</t>
  </si>
  <si>
    <t>PROVEEDOR (PROP)</t>
  </si>
  <si>
    <t>RELACIÓN</t>
  </si>
  <si>
    <t>F. TERM.</t>
  </si>
  <si>
    <t>AÑO ARC</t>
  </si>
  <si>
    <t>$ FACTURA</t>
  </si>
  <si>
    <t>$ POLIZA</t>
  </si>
  <si>
    <t>BENEFICIARIO</t>
  </si>
  <si>
    <t>ASUNTO</t>
  </si>
  <si>
    <t>CONTROL DE OFICIOS</t>
  </si>
  <si>
    <t>PERSONA</t>
  </si>
  <si>
    <t>CONTROL DE FACTURAS</t>
  </si>
  <si>
    <t>ARCHIVO 2012-2015</t>
  </si>
  <si>
    <t>NOMINA DEL…</t>
  </si>
  <si>
    <t>HRS MAQ</t>
  </si>
  <si>
    <t>Nº OFICIO</t>
  </si>
  <si>
    <t>DESCRIPCION</t>
  </si>
  <si>
    <t>UBICACIÓN (DOMICILIO)</t>
  </si>
  <si>
    <t>HRS TRABAJADAS</t>
  </si>
  <si>
    <t>TIPO DE APOYO (MAQ, M.O.)</t>
  </si>
  <si>
    <t>NOMBRE (A QUIEN SE LE APOYO)</t>
  </si>
  <si>
    <t>FECHA DEL REPORTE</t>
  </si>
  <si>
    <t>ATENDIDO POR:</t>
  </si>
  <si>
    <t>FECHA DE SUPERVISION</t>
  </si>
  <si>
    <t>$ APROB</t>
  </si>
  <si>
    <t>$ EJERCIDO</t>
  </si>
  <si>
    <t>% DE AVANCE</t>
  </si>
  <si>
    <t>Nº ACUERDO O CONTRATO</t>
  </si>
  <si>
    <t>PERS. BENEFICIADAS</t>
  </si>
  <si>
    <t>Nº MEM</t>
  </si>
  <si>
    <t>TIPO MAQ, MATERIAL</t>
  </si>
  <si>
    <t>NOTAS</t>
  </si>
  <si>
    <t>FECHA FACT</t>
  </si>
  <si>
    <t xml:space="preserve">FECHA POLIZA </t>
  </si>
  <si>
    <t>VIVIENDAS BENEF.</t>
  </si>
  <si>
    <t>HOMBRES BENF.</t>
  </si>
  <si>
    <t>MUJERES BENEF.</t>
  </si>
  <si>
    <t>OPERADOR</t>
  </si>
  <si>
    <t>EQUIPO</t>
  </si>
  <si>
    <t>MARCA</t>
  </si>
  <si>
    <t>Nº ECONOMICO</t>
  </si>
  <si>
    <t>CAUSA DE INACTIVIDAD</t>
  </si>
  <si>
    <t>TRABAJO REALIZADO</t>
  </si>
  <si>
    <t>OBS.</t>
  </si>
  <si>
    <t>NOTAS IMPORTANTES</t>
  </si>
  <si>
    <t>CUEVAS, RAMON DANIEL</t>
  </si>
  <si>
    <t>RETROESCAVADORA</t>
  </si>
  <si>
    <t>CASE</t>
  </si>
  <si>
    <t>APOYO A COMPAÑEROS Y MOV. DE VEHICULOS</t>
  </si>
  <si>
    <t>VEHICULO DETENIDO X FALTA DE PRESUPUESTO</t>
  </si>
  <si>
    <t>BOBADILLA MENA, J. MAURICIO</t>
  </si>
  <si>
    <t>CAT</t>
  </si>
  <si>
    <t>MODELO</t>
  </si>
  <si>
    <t>VEHICULO SIN LLANTAS DELANTERAS</t>
  </si>
  <si>
    <t>APOYO A COMPAÑEROS Y LIMPIEZA DE ALMANCEN</t>
  </si>
  <si>
    <t>FALTAN LLANTAS</t>
  </si>
  <si>
    <t>SILVA AMEZCUA, SALVADOR</t>
  </si>
  <si>
    <t xml:space="preserve">TORTON </t>
  </si>
  <si>
    <t>KEENWORD</t>
  </si>
  <si>
    <t>REPARACIÓN DEL VEHICULO</t>
  </si>
  <si>
    <t>-</t>
  </si>
  <si>
    <t>MOVIMIENTO DE BASURA</t>
  </si>
  <si>
    <t>LOPEZ TORRES, JAVER</t>
  </si>
  <si>
    <t>CAMBIO DE MAQ: PIPA DE AGUA</t>
  </si>
  <si>
    <t>CAMBIO: KENWOORT X DINA</t>
  </si>
  <si>
    <t>CAMBIO: 72 X 33</t>
  </si>
  <si>
    <t>ACARREO DE AGUA</t>
  </si>
  <si>
    <t>PIPA KENWOOD Nº ECONOMICO; 72 SIN LLANTAS</t>
  </si>
  <si>
    <t>MACIAS DE LA LUZ, JOSE CRUZ</t>
  </si>
  <si>
    <t xml:space="preserve">CAMIÓN </t>
  </si>
  <si>
    <t>DIA 15: REPARACIÓN DEL CLOTCH</t>
  </si>
  <si>
    <t xml:space="preserve">APOYOS, LIMPIEZA, BALASTREO </t>
  </si>
  <si>
    <t>DANIEL COLDIVAR, VICTOR M.</t>
  </si>
  <si>
    <t>CARTEPILLAR</t>
  </si>
  <si>
    <t>LABORO 1 DIA Y LOS OTROS HIZO DETALLES EN ALMACEN</t>
  </si>
  <si>
    <t>CORTES ESPINOZA, FRANCISCO</t>
  </si>
  <si>
    <t>FANSA</t>
  </si>
  <si>
    <t>APOYO A COMPAÑEROS Y REPARANDO VEHICULO</t>
  </si>
  <si>
    <t>CLOUTCH DESCOMPUESTO</t>
  </si>
  <si>
    <t>LOPEZ HERNANDEZ, JAVIER DE JESÚS</t>
  </si>
  <si>
    <t>C. VOLTEO</t>
  </si>
  <si>
    <t>KODIAK</t>
  </si>
  <si>
    <t>DIA 16: SE LE REQUIRIO PRESENCIA EN OFICINAS</t>
  </si>
  <si>
    <t>RETIRO DE BASURA, BALASTREO, BACHEO, MANTENIMIENTO DE VEHICULO</t>
  </si>
  <si>
    <t>PIPA DE AGUA</t>
  </si>
  <si>
    <t>DINA</t>
  </si>
  <si>
    <t>REPARTO DE AGUA, Y RIEGO DE JARDINES</t>
  </si>
  <si>
    <t>DIA 30: XQ NO SE LE DIO ORDEN ALGUNA</t>
  </si>
  <si>
    <t>APOYO EN EL MALECON JOCO, PANTEON MPAL, Y DELEGACIONES</t>
  </si>
  <si>
    <t>VIAJES DE BASURA.  APOYO AL MALECON JOCO, Y SAN JUAN COSALA</t>
  </si>
  <si>
    <t>FAMSA</t>
  </si>
  <si>
    <t>APOYO EN BACHEO DE ADOQUIN, DELEGACION, PANTEON</t>
  </si>
  <si>
    <t>DANIEL CUEVAS, RAMON</t>
  </si>
  <si>
    <t>REPARACION DE VEHICULO</t>
  </si>
  <si>
    <t>MOTOCONFORMADORA</t>
  </si>
  <si>
    <t>APOYO AL MECANICO</t>
  </si>
  <si>
    <t>NO HUBO INDICACIONES</t>
  </si>
  <si>
    <t>APOYO AL MECANICO, Y VIAJE A GDL X REFACIONES</t>
  </si>
  <si>
    <t>2 DIAS SIN LABORAR (DIA OFICIAL 2 NOV)</t>
  </si>
  <si>
    <t>3 DIAS SIN LABORAR(DIA OFICIAL 2 NOV)</t>
  </si>
  <si>
    <t>MAQ DESCOMPUESTA</t>
  </si>
  <si>
    <t>APOYO CON LA CAMIONETA LOBO, Y APOYO A MECANICO</t>
  </si>
  <si>
    <t>RETEN TRASERO</t>
  </si>
  <si>
    <t>ESPINOZA CORTES, FRANCISCO</t>
  </si>
  <si>
    <t>APOYO AL MECANICO, PANTEON SAN JUAN C. Y DIF</t>
  </si>
  <si>
    <t xml:space="preserve">VIAJES EN DELEGACIONES, APOYO EN PINTAR RASTRO </t>
  </si>
  <si>
    <t>CAJA DE VELOCIDADES</t>
  </si>
  <si>
    <t>APOYO EN PARQUE VEHICULAR</t>
  </si>
  <si>
    <t>CAMBIO: CATERPILLAR X CARTEPILLAR</t>
  </si>
  <si>
    <t>CAMBIO 48 POR 70</t>
  </si>
  <si>
    <t>APOYO AL EJIDO DE ZAPOTITAN, APOYO A COMPAÑEROS</t>
  </si>
  <si>
    <t>APOYO A LOS EJIDDOS DE HUEJO Y ZAPOTITAN, Y PINTAR EL RASTRO</t>
  </si>
  <si>
    <t>APOYO A DELEGACIONES, MANDADO A GDL, LIMPIEZA PANTEON, PINTAR EL RASTRO.</t>
  </si>
  <si>
    <t>TRANSMICION Y CLOTCH</t>
  </si>
  <si>
    <t>VIAJES EN EL ZAPOTE, SAN JUAN COSALA, RASTRO MPAL, Y MANDADO A GDL</t>
  </si>
  <si>
    <t>DISIEL (LTS)</t>
  </si>
  <si>
    <t>RETRO DESCOMPUESTA</t>
  </si>
  <si>
    <t>BALASTREO EN EL EJIDO DE JOCOTEPEC</t>
  </si>
  <si>
    <t>NO TRABAJO DEL DIA 5 EN ADELANTE PORQUE SE ENCONTRABA DESCOMPUESTA LA RETROESCAVADORA</t>
  </si>
  <si>
    <t>APOYO A COMPAÑERO DE PIPA REGANDO</t>
  </si>
  <si>
    <t>GASOLINA (LTS)</t>
  </si>
  <si>
    <t>ACEITE (LTS)</t>
  </si>
  <si>
    <t>18.52 L + $700.00</t>
  </si>
  <si>
    <t>GRASA KG</t>
  </si>
  <si>
    <t>RIEGO DE CAMELLONES Y REPARTO DE AGUA</t>
  </si>
  <si>
    <t>APOYO EN EL RASTRO (PINTAR)</t>
  </si>
  <si>
    <t>SALIO A VACACIONES</t>
  </si>
  <si>
    <t>BALASTREO, APOYO ALMANCEN, VIAJES DE TIERRA</t>
  </si>
  <si>
    <t>BALASTREO, APOYO A AGUA POTABLE, LIMPIEZA</t>
  </si>
  <si>
    <t>BALASTREO</t>
  </si>
  <si>
    <t>67.017 L + $600.00</t>
  </si>
  <si>
    <t>RIEGO DE CAMELLONES</t>
  </si>
  <si>
    <t>SE QUEBRO UNA PIEZA Q SE NECESITO SOLDAR VARIOS DIAS</t>
  </si>
  <si>
    <t>BALASTREO EN EJIDOS</t>
  </si>
  <si>
    <t>FALTA DE INDICACIONES</t>
  </si>
  <si>
    <t>LIMPIEZA EN PANTEON Y MALECON SJC, BALASTRE EN BRECHAS Y CAMINOS EJIDALES</t>
  </si>
  <si>
    <r>
      <rPr>
        <b/>
        <sz val="11"/>
        <color rgb="FFFF0000"/>
        <rFont val="Calibri"/>
        <family val="2"/>
        <scheme val="minor"/>
      </rPr>
      <t xml:space="preserve">19-NOV </t>
    </r>
    <r>
      <rPr>
        <sz val="11"/>
        <rFont val="Calibri"/>
        <family val="2"/>
        <scheme val="minor"/>
      </rPr>
      <t>DIA FERIADO X 20-NOV</t>
    </r>
  </si>
  <si>
    <t>BALASTREO, APOYO EN PLAZA</t>
  </si>
  <si>
    <t>TRAB. EN EL RASTRO MPAL Y EN UNA CANCHA D FUTBOL RAPIDO.</t>
  </si>
  <si>
    <r>
      <rPr>
        <b/>
        <sz val="9"/>
        <color rgb="FFFF0000"/>
        <rFont val="Calibri"/>
        <family val="2"/>
        <scheme val="minor"/>
      </rPr>
      <t xml:space="preserve">DIA FERIADO. </t>
    </r>
    <r>
      <rPr>
        <sz val="9"/>
        <rFont val="Calibri"/>
        <family val="2"/>
        <scheme val="minor"/>
      </rPr>
      <t/>
    </r>
  </si>
  <si>
    <t>CLOUTCH</t>
  </si>
  <si>
    <t>DIESEL X PARTE DEL EJIDO (AL DIESEL SE LE RESTA 126.24 L Q FUE LO Q PUSO EL EJIDO)</t>
  </si>
  <si>
    <r>
      <rPr>
        <b/>
        <sz val="9"/>
        <color rgb="FFFF0000"/>
        <rFont val="Calibri"/>
        <family val="2"/>
        <scheme val="minor"/>
      </rPr>
      <t xml:space="preserve">DIA FERIADO. </t>
    </r>
    <r>
      <rPr>
        <sz val="9"/>
        <rFont val="Calibri"/>
        <family val="2"/>
        <scheme val="minor"/>
      </rPr>
      <t xml:space="preserve">DIESEL X PARTE DEL EJIDO ($1,500.00 POR LO TANTO ESTA SEMANA EL DIESEL LO PUSO EL EJIDO). </t>
    </r>
  </si>
  <si>
    <r>
      <rPr>
        <b/>
        <sz val="9"/>
        <color rgb="FFFF0000"/>
        <rFont val="Calibri"/>
        <family val="2"/>
        <scheme val="minor"/>
      </rPr>
      <t xml:space="preserve">DIA FERIADO. </t>
    </r>
    <r>
      <rPr>
        <sz val="9"/>
        <rFont val="Calibri"/>
        <family val="2"/>
        <scheme val="minor"/>
      </rPr>
      <t xml:space="preserve">DIESEL X PARTE DEL EJIDO (AL DIESEL SE LE RESTA $1,500.00). </t>
    </r>
  </si>
  <si>
    <r>
      <rPr>
        <b/>
        <sz val="9"/>
        <color rgb="FFFF0000"/>
        <rFont val="Calibri"/>
        <family val="2"/>
        <scheme val="minor"/>
      </rPr>
      <t xml:space="preserve">19-NOV </t>
    </r>
    <r>
      <rPr>
        <sz val="9"/>
        <rFont val="Calibri"/>
        <family val="2"/>
        <scheme val="minor"/>
      </rPr>
      <t xml:space="preserve">DIA FERIADO X 20-NOV. </t>
    </r>
    <r>
      <rPr>
        <sz val="9"/>
        <color rgb="FFFF0000"/>
        <rFont val="Calibri"/>
        <family val="2"/>
        <scheme val="minor"/>
      </rPr>
      <t>MAQ DESCOMPUESTA</t>
    </r>
  </si>
  <si>
    <t>LLANTA PONCHADA</t>
  </si>
  <si>
    <r>
      <rPr>
        <b/>
        <sz val="9"/>
        <color rgb="FFFF0000"/>
        <rFont val="Calibri"/>
        <family val="2"/>
        <scheme val="minor"/>
      </rPr>
      <t xml:space="preserve">19-NOV </t>
    </r>
    <r>
      <rPr>
        <sz val="9"/>
        <rFont val="Calibri"/>
        <family val="2"/>
        <scheme val="minor"/>
      </rPr>
      <t>DIA FERIADO X 20-NOV. REPARACIÓN DE MAQ.</t>
    </r>
  </si>
  <si>
    <t>RIEGO DE CAMELLONES Y LIMPIEZA DE PANTEON MPAL.</t>
  </si>
  <si>
    <t>TRAB. EN EL RASTRO MPAL Y PLAZA MPAL.</t>
  </si>
  <si>
    <r>
      <rPr>
        <b/>
        <sz val="9"/>
        <color rgb="FFFF0000"/>
        <rFont val="Calibri"/>
        <family val="2"/>
        <scheme val="minor"/>
      </rPr>
      <t xml:space="preserve">19-NOV </t>
    </r>
    <r>
      <rPr>
        <sz val="9"/>
        <rFont val="Calibri"/>
        <family val="2"/>
        <scheme val="minor"/>
      </rPr>
      <t>DIA FERIADO X 20-NOV. NO HUBO INDICACIONES</t>
    </r>
  </si>
  <si>
    <t>BALASTREO, APOYO A ASEO PUBLICO, A PART. CIUDADANA, Y A MECANICO.</t>
  </si>
  <si>
    <t>ARREGLO DE PATRULLA, BALASTREO</t>
  </si>
  <si>
    <r>
      <rPr>
        <b/>
        <sz val="9"/>
        <color rgb="FFFF0000"/>
        <rFont val="Calibri"/>
        <family val="2"/>
        <scheme val="minor"/>
      </rPr>
      <t xml:space="preserve">DIA FERIADO. </t>
    </r>
    <r>
      <rPr>
        <sz val="9"/>
        <rFont val="Calibri"/>
        <family val="2"/>
        <scheme val="minor"/>
      </rPr>
      <t xml:space="preserve">DIESEL X PARTE DEL EJIDO (45.126 LTS POR LO TANTO ESTA SEMANA EL DIESEL LO PUSO EL EJIDO). </t>
    </r>
  </si>
  <si>
    <t>PROCESO</t>
  </si>
  <si>
    <t>¿?</t>
  </si>
  <si>
    <t>SIN LLANTAS</t>
  </si>
  <si>
    <t>APOYO RASTRO MPAL</t>
  </si>
  <si>
    <t>BALASTREO Y APOYO A RASTRO MPAL</t>
  </si>
  <si>
    <t xml:space="preserve">DIESEL X PARTE DEL EJIDO </t>
  </si>
  <si>
    <t>DIESEL Y ACEITE POR PARTE DEL EJIDO</t>
  </si>
  <si>
    <t>BALASTREO Y RIEGO DE CAMELLONES (ESTE ULTIMO FUE APOYO)</t>
  </si>
  <si>
    <t>DIESEL X PARTE DEL EJIDO</t>
  </si>
  <si>
    <t>VIAJES DE ARENA Y BASURA, APOYO AL RASTRO MPAL Y A LA PRESIDENCIA (RECOGER MUEBLES EN GDL).</t>
  </si>
  <si>
    <t>VIAJES DE  BASURA, APOYO AL RASTRO MPAL Y A LA PRESIDENCIA (RECOGER MUEBLES EN GDL) Y LIMPIEZA.</t>
  </si>
  <si>
    <t>APOYO EN RIEGO D CAMELLONES, A EJIDO ZAPOTITAN D HGO. Y A LA PRESIDENCIA (RECOGER MUEBLES EN GDL).</t>
  </si>
  <si>
    <t>APOYO A PARQUE VEHICULAR Y A RASTRO MPAL.</t>
  </si>
  <si>
    <t>VIAJE DE MATERIAL, BALASTREO, APOYO A RASTRO MPAL</t>
  </si>
  <si>
    <t>FTPI</t>
  </si>
  <si>
    <t>P.I.E.</t>
  </si>
  <si>
    <t>EX. TEC</t>
  </si>
  <si>
    <t>FIB</t>
  </si>
  <si>
    <t>SIIF</t>
  </si>
  <si>
    <t>PTO</t>
  </si>
  <si>
    <t>P.U.</t>
  </si>
  <si>
    <t>CONV</t>
  </si>
  <si>
    <t>EDO. FINC.</t>
  </si>
  <si>
    <t>ENT-REC</t>
  </si>
  <si>
    <t>A.C.</t>
  </si>
  <si>
    <t>GEN M.O.</t>
  </si>
  <si>
    <t>GEN MAQ</t>
  </si>
  <si>
    <t>GEN MAT</t>
  </si>
  <si>
    <t>E.M.S.</t>
  </si>
  <si>
    <t>OTROS EST</t>
  </si>
  <si>
    <t>OF REC</t>
  </si>
  <si>
    <t>OF ENT</t>
  </si>
  <si>
    <t>BITACORA</t>
  </si>
  <si>
    <t>DOC ANEXO</t>
  </si>
  <si>
    <t>CTA-DIR</t>
  </si>
  <si>
    <t>EXP.</t>
  </si>
  <si>
    <t>AMPLIACIÓN DE DRENAJE</t>
  </si>
  <si>
    <t>DRENAJE/ALCANTARILLADO</t>
  </si>
  <si>
    <t>PRIV. LIBERTAD</t>
  </si>
  <si>
    <t>HUEJOTITAN</t>
  </si>
  <si>
    <t>X</t>
  </si>
  <si>
    <t>NOM/FACT</t>
  </si>
  <si>
    <t>BACHEO DE PORFIDO</t>
  </si>
  <si>
    <t>C. ALLENDE</t>
  </si>
  <si>
    <t>JOCOTEPEC</t>
  </si>
  <si>
    <t>BACHEO DE EMPEDRADO</t>
  </si>
  <si>
    <t>MANTENIMIENTO</t>
  </si>
  <si>
    <t>C. DONATO GUERRA</t>
  </si>
  <si>
    <t>BACHEO EN ASFALTO</t>
  </si>
  <si>
    <t>VARIAS CALLES</t>
  </si>
  <si>
    <t>BACHEO DE ADOQUIN</t>
  </si>
  <si>
    <t>C. INDEPENDENCIA</t>
  </si>
  <si>
    <t>CALLES: INDEPENDENCIA Y R. CORONA</t>
  </si>
  <si>
    <t>C. JUAREZ</t>
  </si>
  <si>
    <t>x</t>
  </si>
  <si>
    <t>C. DEGOLLADO</t>
  </si>
  <si>
    <t>SAN JUAN COSALA</t>
  </si>
  <si>
    <t>MTTO2/SJC</t>
  </si>
  <si>
    <t>SEÑALAMIENTOS</t>
  </si>
  <si>
    <t>CABECERA MPAL</t>
  </si>
  <si>
    <t>MTTO3/JOCO</t>
  </si>
  <si>
    <t>MTTO BAÑOS</t>
  </si>
  <si>
    <t>DIF</t>
  </si>
  <si>
    <t>MTTO2/JOCO</t>
  </si>
  <si>
    <t>MERCADO MPAL</t>
  </si>
  <si>
    <t>ALMACEN MPAL</t>
  </si>
  <si>
    <t>ASILO MPAL</t>
  </si>
  <si>
    <t>PARQUE VEHICULAR</t>
  </si>
  <si>
    <t>MTTO OFICINAS</t>
  </si>
  <si>
    <t>H. AYUNTAMIENTO</t>
  </si>
  <si>
    <t>CONSTRUCCION (FACT D MAT)</t>
  </si>
  <si>
    <t>MUNICIPIO</t>
  </si>
  <si>
    <t>CTO DE REHABILITACION (UBR)</t>
  </si>
  <si>
    <t>CASA DE CULTURA</t>
  </si>
  <si>
    <t>POTRERILLOS</t>
  </si>
  <si>
    <t>RASTRO MPAL</t>
  </si>
  <si>
    <t>REPARACION DE AULA DE CLASES</t>
  </si>
  <si>
    <t>ESC. PRIM. PAULINO NAVARRO</t>
  </si>
  <si>
    <t>MTTO4/JOCO</t>
  </si>
  <si>
    <t>TRABAJOS ADMINISTRATIVOS</t>
  </si>
  <si>
    <t>OF. OBRAS PUBLICAS</t>
  </si>
  <si>
    <t>MTTO1 = BACHEOS Y VIALIDADES</t>
  </si>
  <si>
    <t>MTTO2 = OFINAS DEL AYUNTAMIENTO</t>
  </si>
  <si>
    <t>MTTO3 = EDIFICIOS AJENOS AL AYTO PERO DEL MPIO</t>
  </si>
  <si>
    <t>MTTO4 = OTROS MANTENIMIENTOS</t>
  </si>
  <si>
    <t>TRAB = TRABAJOS Q NO TIENEN UNA CLASIFICACION</t>
  </si>
  <si>
    <t>IFE(S)</t>
  </si>
  <si>
    <t>FIRMA(S)</t>
  </si>
  <si>
    <t>CROQUIS</t>
  </si>
  <si>
    <t>DRE/HUEJO</t>
  </si>
  <si>
    <t>MARCELINO HUERTA MACIAS</t>
  </si>
  <si>
    <t>03 AL 09 NOV 2012</t>
  </si>
  <si>
    <t>AMP. DRE. PRIV. LIBERTAD, HUEJOTITAN</t>
  </si>
  <si>
    <t>RIGOBERTO HOYOS CUEVAS</t>
  </si>
  <si>
    <t>01 AL 07 DIC 2012</t>
  </si>
  <si>
    <t>29 DIC  2012 AL 4 ENE 2013</t>
  </si>
  <si>
    <t>13 AL 19 OCT 2012</t>
  </si>
  <si>
    <t>27 OCT AL 2 NOV 2012</t>
  </si>
  <si>
    <t>B. ADO. C. INDEPENDENCIA, JOCO</t>
  </si>
  <si>
    <t>20 AL 26 OCT 2012</t>
  </si>
  <si>
    <t>01 AL 06 OCT 2012</t>
  </si>
  <si>
    <t>B. ADO. VARIAS CALLES, JOCO</t>
  </si>
  <si>
    <t>22 AL 28 DIC 2012</t>
  </si>
  <si>
    <t>B. ADO. C. JUAREZ, JOCO</t>
  </si>
  <si>
    <t>15 AL 21 DIC 2012</t>
  </si>
  <si>
    <t>6 AL 12 OCT 2012</t>
  </si>
  <si>
    <t>B. EMP. C. DEGOLLADO, JOCO</t>
  </si>
  <si>
    <t>MTTO DELEGACION, SJC</t>
  </si>
  <si>
    <t>MTTO BAÑOS DIF, JOCO</t>
  </si>
  <si>
    <t>24 AL 3O NOV 2012</t>
  </si>
  <si>
    <t>17 AL 23 NOV 2012</t>
  </si>
  <si>
    <t>10 AL 16 NOV 2012</t>
  </si>
  <si>
    <t>06 AL 12 OCT 2012</t>
  </si>
  <si>
    <t>MTTO MERCADO MPAL</t>
  </si>
  <si>
    <t>08 AL 14 DIC 2012</t>
  </si>
  <si>
    <t>MTTO ALMACEN MPAL, JOCO</t>
  </si>
  <si>
    <t>MTTO ASILO MPAL, JOCO</t>
  </si>
  <si>
    <t>MTTO PARQUE VEHICULAR, JOCO</t>
  </si>
  <si>
    <t>MTTO RASTRO MPAL, JOCO</t>
  </si>
  <si>
    <t>IVONNE OLMEDO NAVVARRO</t>
  </si>
  <si>
    <t>MATERIAL</t>
  </si>
  <si>
    <t>HERRAMIENTA</t>
  </si>
  <si>
    <t>OF. 44-2012</t>
  </si>
  <si>
    <t>TEPETATE</t>
  </si>
  <si>
    <t>PINTURAS</t>
  </si>
  <si>
    <t>OF. 49-2012</t>
  </si>
  <si>
    <t>MTTO (MAT. P/ CONST.)</t>
  </si>
  <si>
    <t>OF. 47-2012</t>
  </si>
  <si>
    <t>OF. 37-2012</t>
  </si>
  <si>
    <t>OF. 51-2012</t>
  </si>
  <si>
    <t>A-018</t>
  </si>
  <si>
    <t>IGNACIO JABIER MANRIQUEZ NUÑEZ</t>
  </si>
  <si>
    <t>PERFORACIONES, MANTENIMIENTO DE EQUIPO DE BOMBEO, PUERTAS Y VENTANAS "PINOCHO"</t>
  </si>
  <si>
    <t>OF. 33-2012</t>
  </si>
  <si>
    <t>OF. 50-2012</t>
  </si>
  <si>
    <t>OF. 68-2012</t>
  </si>
  <si>
    <t>OF. 62-2012</t>
  </si>
  <si>
    <t>CAMBIO DE MAQ: PIPA DE AGUA A C. VOLTEO</t>
  </si>
  <si>
    <t>CAMBIO 33 POR 34</t>
  </si>
  <si>
    <t>RIEGO DE CAMELLONES, VIAJES DE ARENA Y ESCOMBRO Y APOYO A RASTRO</t>
  </si>
  <si>
    <t>SE HIZO CAMBIO DE VEHICULO EL DIA 11 DE DIC</t>
  </si>
  <si>
    <t>CAMBIO DE MAQ: C. VOLTEO A TORTON</t>
  </si>
  <si>
    <t>CAMBIO 34 POR 72</t>
  </si>
  <si>
    <t>APOYO EN EL AMALCEN</t>
  </si>
  <si>
    <t>EN LA SEMANA ESTUVO APOYANDO AL ALMACEN Y POR LO MISMO NO REPORTO HORAS TRABAJADAS</t>
  </si>
  <si>
    <t>KENWORTH</t>
  </si>
  <si>
    <t>APOYO A RASTRO MPAL Y VIAJES DE TIERRA Y ARENA DE PLAYA</t>
  </si>
  <si>
    <t>APOYO EN EL RASTRO MPAL Y A COMPAÑERO DE PIPA</t>
  </si>
  <si>
    <t>VIAJES DE BASURA, APOYO A RASTRO MPAL Y PLAZA PRINCIPAL, VIAJES DE ARENA.</t>
  </si>
  <si>
    <t>CATEPILLAR</t>
  </si>
  <si>
    <t>LIMPIEZA EN PANTEON Y CALLES, NIVELACIÓN DE ALMACEN, APOYO EN ASILO DE ANCIANOS Y PLAZA PRINCIPAL.</t>
  </si>
  <si>
    <t>EN LA PLAYA, EN CALLES FCO. VILLA Y JAVIER MINA.</t>
  </si>
  <si>
    <r>
      <rPr>
        <b/>
        <sz val="12"/>
        <color theme="1"/>
        <rFont val="Calibri"/>
        <family val="2"/>
        <scheme val="minor"/>
      </rPr>
      <t>TIPO</t>
    </r>
    <r>
      <rPr>
        <b/>
        <sz val="14"/>
        <color theme="1"/>
        <rFont val="Calibri"/>
        <family val="2"/>
        <scheme val="minor"/>
      </rPr>
      <t xml:space="preserve"> </t>
    </r>
    <r>
      <rPr>
        <b/>
        <sz val="9"/>
        <color theme="1"/>
        <rFont val="Calibri"/>
        <family val="2"/>
        <scheme val="minor"/>
      </rPr>
      <t>(Enviado o Recibido)</t>
    </r>
  </si>
  <si>
    <t>FECHA RECIBIDO</t>
  </si>
  <si>
    <t>RECIBIDO</t>
  </si>
  <si>
    <t>HACIENDA MUNICIPAL</t>
  </si>
  <si>
    <t>C. SALVADOR CERDA AREVALO</t>
  </si>
  <si>
    <t>CIRCULAR Entrega de Administración</t>
  </si>
  <si>
    <t>PRESIDENCIA MUNICIPAL</t>
  </si>
  <si>
    <t>C. JOHN FRANCIS O´SHEA C.</t>
  </si>
  <si>
    <t>CIRCULAR</t>
  </si>
  <si>
    <t>COMUNICACIÓN SOCIAL</t>
  </si>
  <si>
    <t>LIC. KARINA GPE. MUÑOZ  A.</t>
  </si>
  <si>
    <t>INVITACION A INAUGURACION A VIA RECREATIVA</t>
  </si>
  <si>
    <t>CIRCULAR NO. 1 ESTIMACION DE NECESIDADES DE RECURSOS MATERIALES Y PAPELERIA</t>
  </si>
  <si>
    <t>S/N</t>
  </si>
  <si>
    <t>DELEGACION SN. JUAN C.</t>
  </si>
  <si>
    <t>C. ERNESTO GONZALEZ R.</t>
  </si>
  <si>
    <t>APOYO DE RETIRO DE ESCOMBRO</t>
  </si>
  <si>
    <t>SUPERVISADO POR ARQ. JAIME C.</t>
  </si>
  <si>
    <t>DELEG. SAN CRISTOBAL Z.</t>
  </si>
  <si>
    <t>C. MA. DE LOS ANGELES MEDINA PEREZ</t>
  </si>
  <si>
    <t>LISTADO DE NECESIDADES DE LA DELEGACIÓN</t>
  </si>
  <si>
    <t>ECOLOGIA Y PROTEC. AL MEDIO AMBIENTE</t>
  </si>
  <si>
    <t>L.C.P. EDUARDO ALDRETE MTNEZ.</t>
  </si>
  <si>
    <t>SOLICITUD DEL CROQUIZ DE LA REUBICACIÓN DEL AREA VERDE DEL HOSPITAL MUNICIPAL</t>
  </si>
  <si>
    <t>PATRIMONIO</t>
  </si>
  <si>
    <t>C. URBANO GTRZ. ROBLES</t>
  </si>
  <si>
    <t>SOLICITUD DE INFORMACION POR LA ENTREGA-RECEPCION DE ADMINISTRACION</t>
  </si>
  <si>
    <t>SERVICIOS PUBLICOS</t>
  </si>
  <si>
    <t>L.E. ULISES PALOS VACA</t>
  </si>
  <si>
    <t>APOYO REPARACION AREA DE BASURA DEL MERCADO MPAL.</t>
  </si>
  <si>
    <t>ADMINISTRACION</t>
  </si>
  <si>
    <t>C. GONZALO FLORES AMEZCUA</t>
  </si>
  <si>
    <t>SOLICITUD DE DOCUMENTACION DE PERSONAL</t>
  </si>
  <si>
    <t>DIRECCION DE CULTURA</t>
  </si>
  <si>
    <t>C. MARIO ZETUNE P.</t>
  </si>
  <si>
    <t>APOYO  DE LA CONSTRUCCIÓN DE BASE EN PATIO DE CASA DE CULTURA</t>
  </si>
  <si>
    <t>PROTECCION CIVIL Y BOMBEROS</t>
  </si>
  <si>
    <t>C. MIGUEL ANGEL CAMARENA SANCHEZ</t>
  </si>
  <si>
    <t>APOYO PARA CONSTRUCCIÓN DE ALMACEN DEL EQUIPO DE BOMBEROS</t>
  </si>
  <si>
    <t>RECONOCIMIENTO DE SEGURIDAD DE MURO DE MATERIAL, EN PREESCOLAR NIÑOS H. NO. 266 JOCOTEPEC</t>
  </si>
  <si>
    <t>X SUPERVISAR</t>
  </si>
  <si>
    <t>RECONOCIMIENTO DE UN REPORTE DE INVASION A ARROYO EN SAN JUAN COSALA</t>
  </si>
  <si>
    <t>SINDICO</t>
  </si>
  <si>
    <t>ING. SAMUEL CAMPOS PEREZ</t>
  </si>
  <si>
    <t>SOLICITUD DE COPIA DE ACTA DE ENTREGA-RECEPCION DE ADMINISTRACION</t>
  </si>
  <si>
    <t>IMAGEN URBANA</t>
  </si>
  <si>
    <t>ARQ. JUAN MANUEL PIRUL CORTES</t>
  </si>
  <si>
    <t>SOLICITUD INFORMACION PARA LOS PROYECTOS DE MOVILIDAD E IMAGEN URBANA Y PROYECTO BOULEVARD OTE.</t>
  </si>
  <si>
    <t xml:space="preserve"> PRESENTAR LA DECLARACION PATRIMONIAL</t>
  </si>
  <si>
    <t xml:space="preserve">RECONOCIMIENTO DE SEGURIDAD Y RIESGO (2) DOMICILIOS PARTICULARES EN EL MUNICIPIO </t>
  </si>
  <si>
    <t>RECURSOS HUMANOS</t>
  </si>
  <si>
    <t xml:space="preserve">LIC. DANIELA BALCAZAR V. </t>
  </si>
  <si>
    <t>DOCUMENTACION DE PERSONAL (NUEVO INGRESO)</t>
  </si>
  <si>
    <t>APOYO PARA LA AMPLIACION DE LA FOSA DE LIXIVIADOS EN VERTEDERO MUNICIPAL</t>
  </si>
  <si>
    <t>APOYO EN ARREGLO DEL DRENAJE UBICADO EN ARROYO DE NEXTIPAC (A UN COSTADO PARQUE ACUATICO)</t>
  </si>
  <si>
    <t>INVITACION A TOMA DE FOTOGRAFIA</t>
  </si>
  <si>
    <t>DESARROLLO ECONOMICO</t>
  </si>
  <si>
    <t>C. MANUEL YUTAKA YANOME</t>
  </si>
  <si>
    <t>SOLICITUD DE COPIAS DE LOS PLANOS DE LOS MALECONES (EN EL MUNICIPIO)</t>
  </si>
  <si>
    <t>COMUDE</t>
  </si>
  <si>
    <t>LIC. HERIBERTO FUENTES LOZA</t>
  </si>
  <si>
    <t xml:space="preserve">APOYO DE VIAJES DE ARENA </t>
  </si>
  <si>
    <t>DELEGACION SAN LUCIANO</t>
  </si>
  <si>
    <t>C. ALBERTO C. CANALES</t>
  </si>
  <si>
    <t>SOLICITUD DE SUPERVISION EN EL PROYECTO PAVIMENTACION Y REHABILITACION DE CARR.  LAS TROJES-POTRERILLOS-SAN LUCIANO</t>
  </si>
  <si>
    <t>INVITACION A ALTARES (DIA DE MUERTOS)</t>
  </si>
  <si>
    <t>DIA OFICIAL (DESCANSO OBLIGATORIO) 2 DE NOVIEMBRE</t>
  </si>
  <si>
    <t>SOLICITUD DE REPORTE DE ACTIVIDADES DEL AREA.</t>
  </si>
  <si>
    <t>3040-50</t>
  </si>
  <si>
    <t>CONTRALORIA DEL ESTADO</t>
  </si>
  <si>
    <t>L.E. FRANCISCO XAVIER V. TRUEBA PEREZ</t>
  </si>
  <si>
    <t>5 Y 2 AL MILLAR</t>
  </si>
  <si>
    <t>TRANSPARENCIA Y ACCESO A LA INFORMACION</t>
  </si>
  <si>
    <t>LIC. RICARDO PEREZ JUAREZ</t>
  </si>
  <si>
    <t>SOLICITUD DE INFORMACION CLASIFICADA COMO FUNDAMENTAL (PARA PUBLICAR)</t>
  </si>
  <si>
    <t>INFORMACION DE ALTAS DEL PERSONAL</t>
  </si>
  <si>
    <t>DELEGACION DEL CHANTE</t>
  </si>
  <si>
    <t>C. AGUSTÍN GARCÍA BARRAGAN</t>
  </si>
  <si>
    <t xml:space="preserve">SOLICITUD DE MATERIAL (PARA BACHEO) </t>
  </si>
  <si>
    <t>PUNTUALIDAD</t>
  </si>
  <si>
    <t>APOYO EN LA CONSTRUCCION DE BODEGA EN PARQUE VEHICULAR</t>
  </si>
  <si>
    <t>COMISION ESTATAL DEL AGUA</t>
  </si>
  <si>
    <t>LIC. LUIS FERNANDO PADILLA MACIAS</t>
  </si>
  <si>
    <t>INVITACION A LA SEGUNDA REUNION DE DIFUSION DE PROGRAMAS FEDERALIZADOS</t>
  </si>
  <si>
    <t>C. ALIPIO RENTERIA BARRAGAN</t>
  </si>
  <si>
    <t>PARTICULAR</t>
  </si>
  <si>
    <t>C. ANA MARIA FRANCO DE G.</t>
  </si>
  <si>
    <t>ASUNTO QUE COMPETE A DESARROLLO URBANO</t>
  </si>
  <si>
    <t>ORGANIGRAMA</t>
  </si>
  <si>
    <t>EDUCACIÓN</t>
  </si>
  <si>
    <t>PROF. FCO. ALEJANDRO DOMINGUEZ PALOMARES</t>
  </si>
  <si>
    <t>INVITACIÓN A HONORES</t>
  </si>
  <si>
    <t>DELEGACION DE EL MOLINO</t>
  </si>
  <si>
    <t>C. EVERARDO RUIZ JIMENEZ</t>
  </si>
  <si>
    <t>APOYO PARA LA RECOSTRUCCION DE JARDINERAS EN PLAZA PRINCIPAL</t>
  </si>
  <si>
    <t xml:space="preserve">RECONOCIMIENTO DE SEGURIDAD Y RIESGO EN DOMICILIO PEDRO MORENO NO. 183 JOCOTEPEC </t>
  </si>
  <si>
    <t>DIA OFICIAL (DESCANSO OBLIGATORIO) 19 DE NOVIEMBRE</t>
  </si>
  <si>
    <t xml:space="preserve">REPORTE DE ACTIVIDADES Y GESTION </t>
  </si>
  <si>
    <t>INFORMACION DEL CORREO OFICIAL ( R. H.)</t>
  </si>
  <si>
    <t>APOYO CON PERSONAL (ARMADO DE ESCENARIO)</t>
  </si>
  <si>
    <t>SEGURIDAD PUBLICA Y VIALIDAD</t>
  </si>
  <si>
    <t>C. SANTIAGO ULISES LARA FERNANDEZ</t>
  </si>
  <si>
    <t>APOYO PARA MANTENIMIENTO DEL EDIFICIO SEG. PUB.</t>
  </si>
  <si>
    <t>PLANEACION</t>
  </si>
  <si>
    <t>L. D. G. LUIS GUZMAN ZAMORA</t>
  </si>
  <si>
    <t>INVITACION A REALIZAR EL EJERCICIO Y PLAN OPERATIVO ANUAL</t>
  </si>
  <si>
    <t xml:space="preserve">INEA </t>
  </si>
  <si>
    <t>PROF. RICARDO GUTIERREZ ALVARADO</t>
  </si>
  <si>
    <t xml:space="preserve">INVITACION ENTREGA DE CERTIFICADOS </t>
  </si>
  <si>
    <t>APOYO EN PLAZA PRINCIPAL, ALMANCEN MPAL. VIAJES DE BALASTRE Y BASURA.</t>
  </si>
  <si>
    <t>APOYO EN ALMACEN</t>
  </si>
  <si>
    <t>APOYO EN PLAZA PRINCIPAL. BALASTREO, VIAJES DE BASURA</t>
  </si>
  <si>
    <t>CATERPILLAR</t>
  </si>
  <si>
    <t>MAQ DESCOMPUESTA Y FALTA DE INDICACIONES</t>
  </si>
  <si>
    <t>CAMBIO DE MAQ: MOTOCONFORMADORA X RETRO</t>
  </si>
  <si>
    <t>BALASTREO, BUSQUEDA DE MAQ P/TRAB. Y APOYO EN ALMACEN</t>
  </si>
  <si>
    <t>CAMBIO DE VEHICULO EL DIA 18 DIC</t>
  </si>
  <si>
    <t>1 KG</t>
  </si>
  <si>
    <t>VIAJES DE BALASTRE Y BASURA</t>
  </si>
  <si>
    <t>CAMBIO 48 POR 75, 35 Y 38</t>
  </si>
  <si>
    <t>VACACIONES</t>
  </si>
  <si>
    <t>VIAJES DE MATERIAL</t>
  </si>
  <si>
    <r>
      <t xml:space="preserve">VEH CON Nº ECO. 38 SE APLICO EL DISIEL Y ACEITE. </t>
    </r>
    <r>
      <rPr>
        <b/>
        <u/>
        <sz val="11"/>
        <color rgb="FFFF0000"/>
        <rFont val="Calibri"/>
        <family val="2"/>
        <scheme val="minor"/>
      </rPr>
      <t>"VACACIONES"</t>
    </r>
  </si>
  <si>
    <t>VIAJES DE ESCOMBRO</t>
  </si>
  <si>
    <t>VIAJES DE BASURA, ESCOMBRO Y TIERRA</t>
  </si>
  <si>
    <t>APOYO RASTRO MPAL Y ALMACEN</t>
  </si>
  <si>
    <t>BALASTREO, VIAJES DE BASURA</t>
  </si>
  <si>
    <t>CAMBIO 48 POR</t>
  </si>
  <si>
    <t>BALASTREO Y APOYO A ALMACEN</t>
  </si>
  <si>
    <t>CAMBIO DE VEHICULO EL DIA 8 ENE</t>
  </si>
  <si>
    <t>LIMPIEZA ECOLOGIOCO Y APOYO EN ALMACEN</t>
  </si>
  <si>
    <t>REPARACIÓN DE BRECHA, VIAJE DE TIERRA, BASURA Y ESCOMBRO</t>
  </si>
  <si>
    <t>APOYO EN PLAZA PRINCIPAL, BALASTREO, Y RETIRO DE BASURA</t>
  </si>
  <si>
    <t>VIAJE DE ESCOMBRO Y TIERRA</t>
  </si>
  <si>
    <t>BALASTREO Y VIAJES DE ESCOMBRO</t>
  </si>
  <si>
    <t>LIMPIEZA, BALASTREO.</t>
  </si>
  <si>
    <t>LIMPIEZA Y MOVIMIENTO DE MAQ.</t>
  </si>
  <si>
    <t>MAQ. DESCOMPUESTA</t>
  </si>
  <si>
    <t>LIMPEZA, BALASTREO.</t>
  </si>
  <si>
    <t>MAQ FALLO EL DIA 10 ENE</t>
  </si>
  <si>
    <t>BALASTREO Y RETIRO DE BASURA</t>
  </si>
  <si>
    <t xml:space="preserve">LLANTA PONCHADA, </t>
  </si>
  <si>
    <t>EL DIA  9-NOV SE PONCHO UNA LLANTA. DIA 6-NOV TIRA ACIETE HIDRAULICO. DIA 8-NOV CAMBIO D ACEITE D MOTOR</t>
  </si>
  <si>
    <t>LIMPIEZA, BALASTREO Y APOYO AL RASTRO MPAL, IDA A GDL</t>
  </si>
  <si>
    <t>BALASTREO Y VIAJES DE ARENA</t>
  </si>
  <si>
    <t>ACARREO DE PERSONAL, APOYO EN ALMACEN</t>
  </si>
  <si>
    <t>LIMPIEZA, APOYO EN ALMACEN</t>
  </si>
  <si>
    <t>APOYO EN EL MALECON JOCO, ALMACEN MPAL.</t>
  </si>
  <si>
    <t>CORONA</t>
  </si>
  <si>
    <t>ENVIADO</t>
  </si>
  <si>
    <t>DIRIGIDO O ENVIADO POR (A):</t>
  </si>
  <si>
    <t>SECRETARIA DE EDUCACION PUBLICA DEL EDO.</t>
  </si>
  <si>
    <t>REHUBICACION DE ESCUELA PAULINO NAVARRO</t>
  </si>
  <si>
    <t>DESARROLLO URBANO</t>
  </si>
  <si>
    <t>GASOLINERA - SAN JUAN COSALA</t>
  </si>
  <si>
    <t>JUDIRICO</t>
  </si>
  <si>
    <t>CONTESTACION - DEMANDA CONDOM</t>
  </si>
  <si>
    <t>CONTESTACION - SOL. PLANO MALECON</t>
  </si>
  <si>
    <t>ENTREGA DE EXP. C.S. SAN CRISTOBAL Z.</t>
  </si>
  <si>
    <t xml:space="preserve">DEMANDA, DESARROLLO URBANO (EXP. 355/2011) </t>
  </si>
  <si>
    <t>ALTAS DE PERSONAL (NUEVO INGRESO)</t>
  </si>
  <si>
    <t>OF. ENV X KARY</t>
  </si>
  <si>
    <t>SOLITUD DE SEÑALAMIENTO EN CASO DE SISMO - U.B.R.</t>
  </si>
  <si>
    <t>CONSTANCIA DE PROPIEDAD</t>
  </si>
  <si>
    <t>SOLITUD DE INFORMACION</t>
  </si>
  <si>
    <t>TESORERO</t>
  </si>
  <si>
    <t>PAGO DE FACTURA "PINOCHO" (TRAB. DE HERRERIA EN RASTRO MPAL)</t>
  </si>
  <si>
    <t>CONTESTACION - CASA DE CULTURA</t>
  </si>
  <si>
    <t>CATASTRO</t>
  </si>
  <si>
    <t>CONTESTACION - DOC. PERSONAL NUEVO INGRESO</t>
  </si>
  <si>
    <t>OF. PARA PAGO DE FACT (IVONNE OLMEDO)</t>
  </si>
  <si>
    <t>CONTESTACION - CASA DE CULTURA (S.J.C.)</t>
  </si>
  <si>
    <t>SERVICIOS MEDICOS</t>
  </si>
  <si>
    <t>PROVEEDURIA</t>
  </si>
  <si>
    <t>LUGAR PARA ARCHIVO MUERTO</t>
  </si>
  <si>
    <t>CHECADOR PARA OFICINA</t>
  </si>
  <si>
    <t>INF. DE ENTREGA-RECEPCION</t>
  </si>
  <si>
    <t>DATOS DE DIR. Y NUEVO PERSONAL</t>
  </si>
  <si>
    <t>COPIA - ACTA DE ENTREGA-RECEPCION</t>
  </si>
  <si>
    <t>ASFALTOS OCCIDENTES</t>
  </si>
  <si>
    <t>AUTORIZACION PARA RECOGER ASFALTO</t>
  </si>
  <si>
    <t>PUENTE PEATONAL</t>
  </si>
  <si>
    <t>A QUIEN CORRESPONDA</t>
  </si>
  <si>
    <t xml:space="preserve">COMPROBANTE DE EMPLEO </t>
  </si>
  <si>
    <t>SISTEMAS</t>
  </si>
  <si>
    <t>DATOS DE MONITOR PARA DAR DE BAJA</t>
  </si>
  <si>
    <t>OF. 46-2012</t>
  </si>
  <si>
    <t>OF. 45-2012</t>
  </si>
  <si>
    <t>OF. 48-2012</t>
  </si>
  <si>
    <t>SECRETARIA GENERAL</t>
  </si>
  <si>
    <t>CASA DE CULTURA (S.J.C.)</t>
  </si>
  <si>
    <t>RASTRO</t>
  </si>
  <si>
    <t>FOPAM 2011</t>
  </si>
  <si>
    <t>CONTESTACION - AV. UNIVERSITARIA - DONATO GUERRA</t>
  </si>
  <si>
    <t>OF. 63-2012</t>
  </si>
  <si>
    <t>OF. 64-2012</t>
  </si>
  <si>
    <t>OF. 65-2012</t>
  </si>
  <si>
    <t>OF. 66-2012</t>
  </si>
  <si>
    <t>OF. 67-2012</t>
  </si>
  <si>
    <t>OF. 60-2012</t>
  </si>
  <si>
    <t>OF. 61-2012</t>
  </si>
  <si>
    <t>CENTRO DE SALUD (S.J.C.)</t>
  </si>
  <si>
    <t>CENTRO DE SALUD (LAS TROJES)</t>
  </si>
  <si>
    <t>PROYECTO PROG: AGENDA DE LO LOCAL</t>
  </si>
  <si>
    <t>APROVACION - GASTO - RASTRO MPAL</t>
  </si>
  <si>
    <t>ACLARACION DE VACACIONES (LUPITA LARIOS Y KARINA PEREZ)</t>
  </si>
  <si>
    <t>CHECADA RELOJ - SALIDA (JOEL Y KARINA)</t>
  </si>
  <si>
    <t>DEMANDA (RAQUET CLUB VS PARTICULARES)</t>
  </si>
  <si>
    <t>OF. 14-2013</t>
  </si>
  <si>
    <t>OF. 15-2013</t>
  </si>
  <si>
    <t>OF. 16-2013</t>
  </si>
  <si>
    <t>OF. 17-2013</t>
  </si>
  <si>
    <t>OF. 18-2013</t>
  </si>
  <si>
    <t>OF. 19-2013</t>
  </si>
  <si>
    <t>OF. 20-2013</t>
  </si>
  <si>
    <t>OF. 21-2013</t>
  </si>
  <si>
    <t>OF. 22-2013</t>
  </si>
  <si>
    <t>OF. 25-2013</t>
  </si>
  <si>
    <t>OF. 23-2013</t>
  </si>
  <si>
    <t>OF. 24-2013</t>
  </si>
  <si>
    <t>CENTRO DE SALUD (Z.HGO.)</t>
  </si>
  <si>
    <t>CONVENIOS (VARIOS)</t>
  </si>
  <si>
    <t>PARTICIPACION CIUDADANA</t>
  </si>
  <si>
    <t>REALIZAR ACTA DE COMITÉ - AGUA - PAVIMENTO - DRENAJE</t>
  </si>
  <si>
    <t>PROY. TEC.</t>
  </si>
  <si>
    <t>PROY.</t>
  </si>
  <si>
    <t>MACRO</t>
  </si>
  <si>
    <t>MICRO</t>
  </si>
  <si>
    <t>CALEND</t>
  </si>
  <si>
    <t>NUM. GEN</t>
  </si>
  <si>
    <t>SEC-EDC = SECUNDARIA (ESCUELAS DE CALIDAD)</t>
  </si>
  <si>
    <t>E.M.S. = EST. DE MEC DE SUELOS</t>
  </si>
  <si>
    <t>ANTES</t>
  </si>
  <si>
    <t>DURANTE</t>
  </si>
  <si>
    <t>DESPUES</t>
  </si>
  <si>
    <t>FACT</t>
  </si>
  <si>
    <t>NOM</t>
  </si>
  <si>
    <t>FIANZAS</t>
  </si>
  <si>
    <t>CONTRATO</t>
  </si>
  <si>
    <t>ANTICIPO</t>
  </si>
  <si>
    <t>OF. ENT = OFICIOS ENTREGADOS X O.P.</t>
  </si>
  <si>
    <t>19 AL 25 ENE 2013</t>
  </si>
  <si>
    <t>CONST. RAMPA C. JOSEFA ORTIZ, JOCO</t>
  </si>
  <si>
    <t>12 AL 18 ENE 2013</t>
  </si>
  <si>
    <t>EXP</t>
  </si>
  <si>
    <t xml:space="preserve">AMPLIACIÓN DE DRENAJE </t>
  </si>
  <si>
    <t>DRENAJE</t>
  </si>
  <si>
    <t>REMOD DE BAÑOS</t>
  </si>
  <si>
    <t>REMODELACIÓN</t>
  </si>
  <si>
    <t>C. JOSEFA ORTIZ DE DOMINGUEZ</t>
  </si>
  <si>
    <t>C. MORELOS</t>
  </si>
  <si>
    <t>CASA DE LA CULTURA</t>
  </si>
  <si>
    <t>DRE_HUEJO</t>
  </si>
  <si>
    <t>MTTO3_POTRE</t>
  </si>
  <si>
    <t>MTTO3_SJC</t>
  </si>
  <si>
    <t>MTTO2_JOCO</t>
  </si>
  <si>
    <t>MTTO4_JOCO</t>
  </si>
  <si>
    <t>MTTO3_JOCO</t>
  </si>
  <si>
    <t>MTTO1_JOCO</t>
  </si>
  <si>
    <t>CONST-RAMP_JOCO</t>
  </si>
  <si>
    <t>MTTO4 = OTROS MANTENIMIENTOS (ESC, SECTOR PRIV)</t>
  </si>
  <si>
    <t>MTTO3 = EDIFICIOS AJENOS AL AYTO PERO DEL MPIO (RASTRO, ASILOS,DELEG, ETC.)</t>
  </si>
  <si>
    <t>LIMPIEZA, ACARREO DE MATERIAL, APOYO EN PARQUE VEHICULAR</t>
  </si>
  <si>
    <t>CHACON CUEVAS, LUIS ALBERTO</t>
  </si>
  <si>
    <t>DIA FESTIVO</t>
  </si>
  <si>
    <t>APOYO A MECANICO: LIJADO DE CARROS</t>
  </si>
  <si>
    <t>EXCAVACION  Y DESMONTE</t>
  </si>
  <si>
    <t>EMPAREJANDO CAMPO, Y DETALLES EN ALMACEN</t>
  </si>
  <si>
    <t>COLOCACION DE PUERTA EN ALMACEN - APOYO EN ALMACEN</t>
  </si>
  <si>
    <t>APOYO A ECOLOGIA Y EN ALMACEN</t>
  </si>
  <si>
    <t>DESMONTE Y APOYO EN ALMACEN</t>
  </si>
  <si>
    <t xml:space="preserve">APOYO A ECOLOGIA  </t>
  </si>
  <si>
    <t>LIMPIEZA DE OBRA, VIAJES DE BASURA</t>
  </si>
  <si>
    <t>MTTO DE MAQUINARIA</t>
  </si>
  <si>
    <t>LIMPIEZA DE OBRA</t>
  </si>
  <si>
    <t>S/VEHICULO</t>
  </si>
  <si>
    <t>LAMINADO Y PINTURA DE PATRULLA</t>
  </si>
  <si>
    <t>NIVELACION DE CALLES Y OBRA</t>
  </si>
  <si>
    <t>LIMPIEZA DE OBRAS Y RETIRO DE BASURA</t>
  </si>
  <si>
    <t>RETIRO DE BASURA, APOYO A LAMINERO</t>
  </si>
  <si>
    <t>MODULO UNIVERSITARIO</t>
  </si>
  <si>
    <t>CONST. DE RAMPA P/DISCAPACITADOS</t>
  </si>
  <si>
    <t>CABECERA MUNICIPAL</t>
  </si>
  <si>
    <t>TOTAL</t>
  </si>
  <si>
    <t xml:space="preserve">FACTURAS, INFORME DE  GASTOS EMPEDRADO CUAUHTEMOC EL CHANTE </t>
  </si>
  <si>
    <t>APROBACION CEMENTO OBRA EMPEDRADO AHOGADO C. CUAUHTEMOC EL CHANTE</t>
  </si>
  <si>
    <t>SOLICITUD DE CONEXIÓN DE UNA COMPUTADORA A RED</t>
  </si>
  <si>
    <t>APROBACION DE OBRAS P GESTION DE 3 X 1 2013</t>
  </si>
  <si>
    <t>APROBACION BACHEO, EMPEDRADO, ASFALTO (500 MIL)</t>
  </si>
  <si>
    <t>APROBACION MANTENIMIENTO DE OFICINA Y EDIFICIOS PUBLICOS GUBERNAMENTALES.</t>
  </si>
  <si>
    <t>APROBACION PERFORACION  POZO  SN LUCIANO  Y  PROGRAMA FISE POZO LAS TROJES</t>
  </si>
  <si>
    <t>JUSTIFICANTE RIGO JUNIOR</t>
  </si>
  <si>
    <t>APROBACION AGUA DRENAJE 3 X 1 EST. JUAREZ Y 5 MAYO SAN PEDRO TESISTAN</t>
  </si>
  <si>
    <t>GASTOS DE GASOLINA EFRAIN CHAVEZ HUEZO</t>
  </si>
  <si>
    <t xml:space="preserve">JURIDICO </t>
  </si>
  <si>
    <t>INFORMACION SOLICITADA DE CONTRATOS 2008</t>
  </si>
  <si>
    <t>NORMA</t>
  </si>
  <si>
    <t>AUDITORIA</t>
  </si>
  <si>
    <t>CANCELADO</t>
  </si>
  <si>
    <t>SEDER</t>
  </si>
  <si>
    <t>REPORTE DEL PUENTE CON HUNDIMIENTO EN ZAPOTITAN</t>
  </si>
  <si>
    <t>ASISTENCIA A TALLER, CAPACITACIONES, ETC.</t>
  </si>
  <si>
    <t>INFORMACION PARA PAGINA WEB DEL MPIO.</t>
  </si>
  <si>
    <t>HORARIO DE OFICINA RIGO JUNIOR P ESCUELA</t>
  </si>
  <si>
    <t>FOROS DE CONSULTA CIUDADANA</t>
  </si>
  <si>
    <t>JUSTIFICANTE /KARY/JUNIOR/GPE.</t>
  </si>
  <si>
    <t>APROBACION  FONDEREG 2013</t>
  </si>
  <si>
    <t>APROBACION ASFALTO ZAPOTITAN C.  AV. DEL TRABAJO</t>
  </si>
  <si>
    <t xml:space="preserve">NOTA DE GASTOS DE FARMACIA GPE. LARIOS </t>
  </si>
  <si>
    <t xml:space="preserve">APROBACION ASFALTO EN CABECERA MPAL. </t>
  </si>
  <si>
    <t xml:space="preserve">JUSTIFICANTE RIGO JUNIOR (SALIDA DEL 27) </t>
  </si>
  <si>
    <t>CTA-CTE</t>
  </si>
  <si>
    <t>B. EMP. C. D. GUERRA, JOCO</t>
  </si>
  <si>
    <t>B. EMP. C. MORELOS, JOCO</t>
  </si>
  <si>
    <t>OBRA (Como viene en la nomina)</t>
  </si>
  <si>
    <t>U.D. DONATO GUERRA</t>
  </si>
  <si>
    <t>MTTO OF, H AYUNTAMIENTO, JOCO</t>
  </si>
  <si>
    <t>REPARACION DRE Y AZULEJO, JDN-MIGUEL HIDALGO, JOCO</t>
  </si>
  <si>
    <t>CEMENTO</t>
  </si>
  <si>
    <t>BANQUETAS Y RAMPAS</t>
  </si>
  <si>
    <t>HOSP, C-SALUD</t>
  </si>
  <si>
    <t>BACHEO</t>
  </si>
  <si>
    <t>BACHEO/JOCO</t>
  </si>
  <si>
    <t>BANQUETAS/JOCO</t>
  </si>
  <si>
    <t>PLAZA PRINCIPAL</t>
  </si>
  <si>
    <t>REHAB. D MATANZA MENOR, RASTRO, JOCO</t>
  </si>
  <si>
    <t>SERVICIOS DE LIMPIEZA EN OFICINAS</t>
  </si>
  <si>
    <t>25 ENE AL 01 FEB 2013</t>
  </si>
  <si>
    <t>ACTIVIDADES PRELIMINARES, HOSP 1ER CONTACTO, JOCO</t>
  </si>
  <si>
    <t>HOSP/JOCO</t>
  </si>
  <si>
    <t>HOSP. 1ER CONTACTO</t>
  </si>
  <si>
    <t>ACTIVIDADES PRELIMINARES EN TERRENO PARA…</t>
  </si>
  <si>
    <t>EMPEDRADO</t>
  </si>
  <si>
    <t>C. CUAHUTEMOC</t>
  </si>
  <si>
    <t>CHANTEPEC</t>
  </si>
  <si>
    <t>EMP/CHANTE</t>
  </si>
  <si>
    <t>LEV. TOPO.</t>
  </si>
  <si>
    <t>A. COMITÉ</t>
  </si>
  <si>
    <t>PAVIMENTOS</t>
  </si>
  <si>
    <t>BALNEARIO - LAS HIGUERAS</t>
  </si>
  <si>
    <t>ZAPOTITAN DE HIDALGO</t>
  </si>
  <si>
    <t>PAV/ZAP HID</t>
  </si>
  <si>
    <t>02 AL 08 FEB 2013</t>
  </si>
  <si>
    <t>CONST. RAMPA VEHICULAR, BALNEARIO-LAS HIGUERAS, ZAPOTE</t>
  </si>
  <si>
    <t>MTTO1 = VIALIDADES</t>
  </si>
  <si>
    <t>MTTO2/MPIO</t>
  </si>
  <si>
    <t>MTTO</t>
  </si>
  <si>
    <t>B. PORFIDO, C. ALLENDE, JOCO</t>
  </si>
  <si>
    <t>MTTO OF. H. AYUNTAMIENTO, JOCO</t>
  </si>
  <si>
    <t>REPARACION DE FISURA EN AULA</t>
  </si>
  <si>
    <t>30-2-12</t>
  </si>
  <si>
    <t>.</t>
  </si>
  <si>
    <t>APOYO DE MANTENIMIENTO (PINTURA)</t>
  </si>
  <si>
    <t>PLACAS DE OBRA</t>
  </si>
  <si>
    <t>FIRMA DE RECIBIDO DE PLACAS  DE CENTROS DE SALUD</t>
  </si>
  <si>
    <t>PLAZA COMUNITARIA XOCOTEPEC</t>
  </si>
  <si>
    <t>LUIS ANTONIO GONZALEZ JIMENEZ</t>
  </si>
  <si>
    <t>INVITACION A ENTREGA DE CERTIFICADOS A ADULTOS MAYORES (INEA)</t>
  </si>
  <si>
    <t>SOLICITA INFORMACION  2010 Y 2011 ANTE PROYECTOS Y PROYECTOS ETC. EJECUTADA POR OBRA DIRECTA</t>
  </si>
  <si>
    <t>SOLICITA RETROEXCAVADORA PARA LIMPIEZA EN CAMPO DE FUTBOL SAN JUAN COSALA</t>
  </si>
  <si>
    <t>SOLICITA APOYO  DE REPARACION DE PISO  EN EL MERCADO MPAL.</t>
  </si>
  <si>
    <t>SOLICITA  ANALISIS Y PREVISIONES PARA EL 2013</t>
  </si>
  <si>
    <t>PAICE - CONACULTA</t>
  </si>
  <si>
    <t>ARQ. MIRNA OSIRIS ORTIZ</t>
  </si>
  <si>
    <t xml:space="preserve">SOLICITA REPORTE FINAL DEL PROYECTO Y DOCUMENTACION DE CASA DE CULTURA SAN JUAN COSALA </t>
  </si>
  <si>
    <t>IPROVIPE</t>
  </si>
  <si>
    <t>JORGE VALENCIA RODRIGUEZ</t>
  </si>
  <si>
    <t>INVITACION  REUNION Y PREMIO ESTATAL DE VIVIENDA</t>
  </si>
  <si>
    <t>DR. JORGE L. GARAVITO E.</t>
  </si>
  <si>
    <t>INFORMACION DE SERVICIO DE ANALISIS CLINICOS</t>
  </si>
  <si>
    <t>REUNION DE TRABAJO CARÁCTER URGENTE</t>
  </si>
  <si>
    <t>VEHICULOS RESGUARDARLOS EN ESTACION. MPAL.</t>
  </si>
  <si>
    <t>SOLICITA  DOCUMENTACION COMPROBATORIA DE CONSTRUCCION DE CASA DE CULTURA SAN JUAN C.</t>
  </si>
  <si>
    <t xml:space="preserve">SOLICITA DOCUMENTOS PARA EXPEDIENTE DE PERSONAL </t>
  </si>
  <si>
    <t xml:space="preserve">REPORTA INSPECCION DE RIESGO EN PUENTE VICENTE GUERRERO CRUCE CON N. HEROES. </t>
  </si>
  <si>
    <t>C1</t>
  </si>
  <si>
    <t>C4</t>
  </si>
  <si>
    <t>INFORMA QUE MATERIALES O SERVICIOS SE ATENDERAN SOLO LO URGENTE</t>
  </si>
  <si>
    <t>DELEGACION CHANTE</t>
  </si>
  <si>
    <t>LISTADO DE NECESIDADES DE LA DELEGACIÓN CON BALASTRE</t>
  </si>
  <si>
    <t>SECRETARIA DE COMUNICACIONES Y TRANSPORTES</t>
  </si>
  <si>
    <t>ING. ERNESTO CEPEDA A.</t>
  </si>
  <si>
    <t>INFORMACION DE NORMATIVIDAD RELACIONADA  AL SEÑALAMIENTO HORIZONTAL Y VERTICAL DE CARRETERAS Y VIALIDADES URBANAS.</t>
  </si>
  <si>
    <t>ORGANO TECNICO DE RESPONSABILIDADES DEL CONGRESO DEL ESTADO</t>
  </si>
  <si>
    <t>LIC. JULIO CESAR GUZMAN GONZALEZ</t>
  </si>
  <si>
    <t>OBLIGACION DE DECLARACION PATRIMONIAL</t>
  </si>
  <si>
    <t>REPORTE DE INSPECCION  DE RIESGO EN EXPLANADA DE LA BANDERA MONUMENTAL</t>
  </si>
  <si>
    <t>INFORMA  QUE PARA PARTICIPAR EN EL PROYECTO  NAC. DE ALUMBRADO LA DOCUMENTACION ESTA INCOMPLETA</t>
  </si>
  <si>
    <t>COMISION NACIONAL PARA EL USO EFICIENTE DE LA ENERGIA CONUEE</t>
  </si>
  <si>
    <t>MS. ADOLFO CHAVEZ ANDRADE</t>
  </si>
  <si>
    <t>C 02</t>
  </si>
  <si>
    <t>C 03</t>
  </si>
  <si>
    <t>29/2012</t>
  </si>
  <si>
    <t>SE SUSPENDE TRAMITE DE CARTA DE NO ANTECEDENTES PENALES</t>
  </si>
  <si>
    <t>29/22/2012</t>
  </si>
  <si>
    <t>SECRETARIO GENERAL</t>
  </si>
  <si>
    <t xml:space="preserve">LIC. LEONARDO LASTER CORONA </t>
  </si>
  <si>
    <t>SOLICITA INFORMACION DE DOCUMENTACION SOBRE LA OBRA CASA DE CULTURA SAN JUAN COSALA (PAICE)</t>
  </si>
  <si>
    <t>INFORMA SOBRE EL INGRESO  A SUS LABORES EL HORARIO ES A LAS 9:00 AM</t>
  </si>
  <si>
    <t>INFORMATICA</t>
  </si>
  <si>
    <t>JUAN JOSE CONDE GOMEZ</t>
  </si>
  <si>
    <t>SOLICITA PASAR TODOS LOS USB PARA REVISION DE VIRUS</t>
  </si>
  <si>
    <t>C02</t>
  </si>
  <si>
    <t xml:space="preserve">SOLICITA AGENDA DE ACTIVIDADES  O EVENTOS </t>
  </si>
  <si>
    <t>ARMANDO IBARRA ESPINOSA</t>
  </si>
  <si>
    <t>OF. 79-2013</t>
  </si>
  <si>
    <t>VARIOS</t>
  </si>
  <si>
    <t>OF. 81-2013</t>
  </si>
  <si>
    <t>OF. 61-2013</t>
  </si>
  <si>
    <t>OF. 63-2013</t>
  </si>
  <si>
    <t>CTO. ESPECIALIZADO D ATENCION PRIMARIA A LA SALUD</t>
  </si>
  <si>
    <t>CONST. RAMPA - LAS HIGUERAS, ZAPOTE</t>
  </si>
  <si>
    <t>OF. 59-2013</t>
  </si>
  <si>
    <t>OF. 60-2013</t>
  </si>
  <si>
    <t>OF. 62-2013</t>
  </si>
  <si>
    <t>OF. 80-2013</t>
  </si>
  <si>
    <t>OF. 78-2013</t>
  </si>
  <si>
    <t>OF. 67-2013</t>
  </si>
  <si>
    <t>ENTREGA DE DOC.</t>
  </si>
  <si>
    <t>V-125928</t>
  </si>
  <si>
    <t>PREMIUM RESTAURANT BRANDS S.DE R.L. DE C.V.</t>
  </si>
  <si>
    <t>ALIMENTO</t>
  </si>
  <si>
    <t>OF. 77-2013</t>
  </si>
  <si>
    <t>OF. 56-2013</t>
  </si>
  <si>
    <t>OF. 75-2013</t>
  </si>
  <si>
    <t>OF. 55-2013</t>
  </si>
  <si>
    <t>OF. 76-2013</t>
  </si>
  <si>
    <t>FECHA POL</t>
  </si>
  <si>
    <t>23 FEB AL 01 MAR 2013</t>
  </si>
  <si>
    <t>B. EMP. C. ALDAMA, JOCO</t>
  </si>
  <si>
    <t>REPARACION DE PISO MOSAICO, PORTALES PLAZA, JOCO</t>
  </si>
  <si>
    <t>B. EMP. C. NIÑOS HEROES, JOCO</t>
  </si>
  <si>
    <t>09 AL 15 FEB 2013</t>
  </si>
  <si>
    <t>16 AL 22 FEB 2013</t>
  </si>
  <si>
    <t>B. EMP. C. JOSEFA O. DE DOM. PRIMAVERA Y ALDAMA</t>
  </si>
  <si>
    <t>REGIDORES</t>
  </si>
  <si>
    <t>CONFERENCIA PRODEUR</t>
  </si>
  <si>
    <t>LUIS GUZMAN</t>
  </si>
  <si>
    <t>SOLICITUD D SONIDO PARA CONFERENCIA PRODEUR</t>
  </si>
  <si>
    <t>FACTURAS, ARMANDO IBARRA ESPINOZA NO. 44</t>
  </si>
  <si>
    <t>FACTURAS, ARMANDO IBARRA ESPINOZA NO. 54</t>
  </si>
  <si>
    <t>FACTURAS, ARMANDO IBARRA ESPINOZA NO. 43</t>
  </si>
  <si>
    <t>FACTURAS, ARMANDO IBARRA ESPINOZA NO. 52 Y 41</t>
  </si>
  <si>
    <t>FACTURAS, ARMANDO IBARRA ESPINOZA NO. 55</t>
  </si>
  <si>
    <t>FACTURAS, ARMANDO IBARRA ESPINOZA NO. 49</t>
  </si>
  <si>
    <t>FACTURAS, ARMANDO IBARRA ESPINOZA NO. 45</t>
  </si>
  <si>
    <t>FACTURAS, ARMANDO IBARRA ESPINOZA NO. 46</t>
  </si>
  <si>
    <t>FACTURAS, ARMANDO IBARRA ESPINOZA NO. 47</t>
  </si>
  <si>
    <t>FACTURAS, ARMANDO IBARRA ESPINOZA NO. 37</t>
  </si>
  <si>
    <t>FACTURAS ARMANDO IBARRA ESPINOZA NO. 42</t>
  </si>
  <si>
    <t>FACTURAS ARMANDO IBARRA ESPINOZA NO. 40</t>
  </si>
  <si>
    <t>2 PROYECTOS PROG FISE 2013 POZOS TROJES, SN LUCIANO</t>
  </si>
  <si>
    <t>EGRESOS</t>
  </si>
  <si>
    <t>JORGE</t>
  </si>
  <si>
    <t>ENTREGA DE 2 RECIBOS ADMINISTRACION PASADA</t>
  </si>
  <si>
    <t xml:space="preserve">GONZALO </t>
  </si>
  <si>
    <t>LISTA DE ASISTENCIA PERSONAL DE OBRAS PUBLICAS</t>
  </si>
  <si>
    <t>APROBACION DE CABILDO, BACHEO C. XOCHILT CHANTE</t>
  </si>
  <si>
    <t>APROBACION HABILITACION DE ESPACIOS SEG. PUB.</t>
  </si>
  <si>
    <t>APROBACION C. ASFALTICA C. ZARAGOZA Y JUAREZ</t>
  </si>
  <si>
    <t>JUSTIFICANTE (TRABAJO POR LA TARDE) RIGO JUNIOR</t>
  </si>
  <si>
    <t>FACTURAS ARMANDO IBARRA (BACHEO ZARAGOZA)</t>
  </si>
  <si>
    <t>ARQ. FCO. SALAZAR</t>
  </si>
  <si>
    <t>AUTORIZACION DE FIRMAR DE REQUISICIONES</t>
  </si>
  <si>
    <t>FACTURAS ARMANDO IBARRA (BACHEO C. JUAREZ)</t>
  </si>
  <si>
    <t>FACTURAS ARMANDO IBARRA(MATERIAL DE CONSTRUCC)</t>
  </si>
  <si>
    <t>FACTURAS ARMANDO IBARRA(MANTEN. DE 3 POZOS)</t>
  </si>
  <si>
    <t>FACTURAS ARMANDO I. (MANTEN. CASA DE ANCIANOS)</t>
  </si>
  <si>
    <t>FACTURAS ARMANDO I. (MANTEN. PAZA JOCOTEPEC)</t>
  </si>
  <si>
    <t>FACTURAS ARMANDO I. (CANCHAS UNIDAD DEP. SUR)</t>
  </si>
  <si>
    <t>JUSTIFICANTE JOEL HUERTA</t>
  </si>
  <si>
    <t>FUNCIONES DEL PERSONAL DE OB. PUB.</t>
  </si>
  <si>
    <t>ULISES PALOS</t>
  </si>
  <si>
    <t>ENTREGA DE 6 LLAVES LAMPARAS PARQUE LINEAL  NEXTIP</t>
  </si>
  <si>
    <t>34 CAMBIO POR 72</t>
  </si>
  <si>
    <t>05 AL 11 ENE 2013</t>
  </si>
  <si>
    <t>OF. 57-2013</t>
  </si>
  <si>
    <t>OF. 64-2013</t>
  </si>
  <si>
    <t>MTTO OF HACIENDA MPAL</t>
  </si>
  <si>
    <t>REHAB PINTURA CASA DE CULTURA, JOCO</t>
  </si>
  <si>
    <t>OF. 66-2013</t>
  </si>
  <si>
    <t>OF. 53-2013</t>
  </si>
  <si>
    <t>LIMPIEZA ZONA FEDERAL</t>
  </si>
  <si>
    <t>ZONA FEDERAL</t>
  </si>
  <si>
    <t>LIMPIEZA ZONA FED, CHANTE</t>
  </si>
  <si>
    <t>JUNTAR ESCOMBRO…</t>
  </si>
  <si>
    <t xml:space="preserve">B. EMP. C. JOSE SANTANA </t>
  </si>
  <si>
    <t xml:space="preserve">B. EMP. C. ZARAGOZA </t>
  </si>
  <si>
    <t>09 AL 15 MAR 2013</t>
  </si>
  <si>
    <t>02 AL 08 MAR 2013</t>
  </si>
  <si>
    <t>B. EMP. C. LAZARO CARDENAS</t>
  </si>
  <si>
    <t>DESCACHARIZACION, S.C.Z.</t>
  </si>
  <si>
    <t>18 AL 23 MAR 2013</t>
  </si>
  <si>
    <t>23 AL 29 MAR 2013</t>
  </si>
  <si>
    <t>REHAB PASILLO OF. PROVEEDURIA Y HABILITACION OF. AGRICULTURA Y ALMACEN</t>
  </si>
  <si>
    <t>REHAB CELDAS SEGURIDAD PUBLICA</t>
  </si>
  <si>
    <t>30 MAR AL 05 ABR 2013</t>
  </si>
  <si>
    <t>HABILITACION DE CASETA RADIO-CONTROL, SEG. PUB.</t>
  </si>
  <si>
    <t>PINTURA  Y REHAB DE INGRESO, EN EL ASILO</t>
  </si>
  <si>
    <t>06 AL 12 ABR 2013</t>
  </si>
  <si>
    <t>CONST. REGISTRO, UNIDAD DEP. DONATO GUERRA</t>
  </si>
  <si>
    <t>COLOC LAMINA FIBROCEMENTO, ALMACEN MPAL</t>
  </si>
  <si>
    <t>16 AL 22 MAR 2013</t>
  </si>
  <si>
    <t>REHAB DELEGACION, NEXTIPAC</t>
  </si>
  <si>
    <t>MTTO POSTES DE MADERA, MALECON JOCO</t>
  </si>
  <si>
    <t xml:space="preserve">DEMOLICION DE AZULEJOS </t>
  </si>
  <si>
    <t>ASILO- JOCOTEPEC</t>
  </si>
  <si>
    <t>MTTO POZO 2, SPT</t>
  </si>
  <si>
    <t>UNID_DEP/JOCO</t>
  </si>
  <si>
    <t>UNID_DEP = UNIDADES DEPORTIVAS Y CANCHAS</t>
  </si>
  <si>
    <t>HOSP_CS = HOSPITALES Y CENTROS DE SALUD</t>
  </si>
  <si>
    <t>LIMP/CHANTE</t>
  </si>
  <si>
    <t>LIMP/SCZ</t>
  </si>
  <si>
    <t>REPORTE</t>
  </si>
  <si>
    <t>REPORTES DE MAQUINARIA</t>
  </si>
  <si>
    <t>DOC</t>
  </si>
  <si>
    <t>13B1</t>
  </si>
  <si>
    <t>13A1</t>
  </si>
  <si>
    <t>13A2</t>
  </si>
  <si>
    <t>EXPEDIENTES 2011</t>
  </si>
  <si>
    <t>EXP 2010,2011,2012 FONDEREG (MALECON JOCOTEPEC)</t>
  </si>
  <si>
    <t>OPIAS  EXPEDIENTES 2011</t>
  </si>
  <si>
    <t>SRIO. DE INFRAESTRUCTURA</t>
  </si>
  <si>
    <t>PROYECTO ACCESO A CHANTEPEC POR C. MORELOS</t>
  </si>
  <si>
    <t>SRIO. DE PLANEACION ADMINISTRACION Y FINANZAS</t>
  </si>
  <si>
    <t>PROYECTO RED DE AGUA POTABLE DRENAJE Y EMPEDRADO C. MORELOS</t>
  </si>
  <si>
    <t>TELCEL</t>
  </si>
  <si>
    <t>SOLICITUD DE ANTENA PARA CELULAR</t>
  </si>
  <si>
    <t>FACTURA RIGO OLMEDO</t>
  </si>
  <si>
    <t>INFRAESTRUCTURA Y OB. PUB.</t>
  </si>
  <si>
    <t>RED</t>
  </si>
  <si>
    <t>GONZALO</t>
  </si>
  <si>
    <t>LISTA DE ASISTENCIA DEL PERSONAL DEL 20 MARZO AL 10 DE ABRIL</t>
  </si>
  <si>
    <t>AGENDA DE LO LOCAL</t>
  </si>
  <si>
    <t>CONTESTACION DE SERVICIOS PUBLICOS</t>
  </si>
  <si>
    <t>DIAS LABORADOS EN VACACIONES PARA SU PAGO ( RIGO OLMEDO)</t>
  </si>
  <si>
    <t>PUNTO 2.6. PARAMETRO TERRIRTORIAL</t>
  </si>
  <si>
    <t>LISTA ASISTENCIA DEL  PERSONAL  DEL 11 AL 20 DE ABRIL</t>
  </si>
  <si>
    <t>CAPECE</t>
  </si>
  <si>
    <t>ESCUELA PAULINO NAVARRO</t>
  </si>
  <si>
    <t>SECRETARIA DE SALUD</t>
  </si>
  <si>
    <t>PERMISO DE CONSTRUCCION HOSPITAL COMUNITARIO</t>
  </si>
  <si>
    <t>JUSTIFICANTE (RIGO JUNIOR)</t>
  </si>
  <si>
    <t>FACTURAS ARMANDOI. NO. 244</t>
  </si>
  <si>
    <t>(LO OCUPO ARQ. BETO HOYOS)</t>
  </si>
  <si>
    <t xml:space="preserve">BARRIO ABASOLO </t>
  </si>
  <si>
    <t>EL MOLINO</t>
  </si>
  <si>
    <t>NOMBRE DE CALLES</t>
  </si>
  <si>
    <t>FACTURAS ARMANDOI. NO. 242</t>
  </si>
  <si>
    <t>FACTURAS ARMANDOI. NO. 241</t>
  </si>
  <si>
    <t>FACTURAS ARMANDOI. NO. 240</t>
  </si>
  <si>
    <t>FACTURAS ARMANDOI. NO. 239</t>
  </si>
  <si>
    <t>FACTURAS ARMANDOI. NO. 238</t>
  </si>
  <si>
    <t>FACTURAS ARMANDOI. NO. 237</t>
  </si>
  <si>
    <t>FACTURAS ARMANDOI. NO. 243</t>
  </si>
  <si>
    <t>FACTURAS ARMANDOI. NO. 236</t>
  </si>
  <si>
    <t>FACTURAS ARMANDOI. NO. 235</t>
  </si>
  <si>
    <t>FACTURAS ARMANDOI. NO. 234</t>
  </si>
  <si>
    <t>FACTURAS ARMANDOI. NO. 233</t>
  </si>
  <si>
    <t>FACTURAS ARMANDOI. NO. 274</t>
  </si>
  <si>
    <t>PAGO DE AGUINALDO Y QUINCENAS</t>
  </si>
  <si>
    <t>NOMBRE OFICIAL Y @ DE LA DIRECCION</t>
  </si>
  <si>
    <t xml:space="preserve">SOLICITUD DE DOCUMENTACION DE OBRAS </t>
  </si>
  <si>
    <t xml:space="preserve">AVISO DEL CHECADOR </t>
  </si>
  <si>
    <t>DICTAMEN DE RIESGO EN LIENZO CHARRO JOCOTEPEC</t>
  </si>
  <si>
    <t>INVITACION A PEREGRINACION SR. DEL MONTE</t>
  </si>
  <si>
    <t>DELEGACION SAN JUAN C.</t>
  </si>
  <si>
    <t>COTIZACION DE CFE</t>
  </si>
  <si>
    <t>APOYO PINTURA DE EDIFICIO</t>
  </si>
  <si>
    <t>DELEGACION POTRERILLOS</t>
  </si>
  <si>
    <t>DELEGACION NEXTIPAC</t>
  </si>
  <si>
    <t>DICTAMEN DE RIESGO EN SALON USOS MULTIPLES</t>
  </si>
  <si>
    <t>DELEGACION SAN PEDRO T.</t>
  </si>
  <si>
    <t xml:space="preserve">APOYO A MANTENIMIENTOS </t>
  </si>
  <si>
    <t xml:space="preserve">BALASTREO </t>
  </si>
  <si>
    <t>MANTENIMIENTO PLAZA</t>
  </si>
  <si>
    <t>ESCUELAS</t>
  </si>
  <si>
    <t>CONSTRUCCION DE MURO PERIMETRAL</t>
  </si>
  <si>
    <t>DOCUMENTACION DE OBRAS</t>
  </si>
  <si>
    <t>CAMPAÑA DE LIMPIEZA</t>
  </si>
  <si>
    <t>REUNION 14 DE ENERO</t>
  </si>
  <si>
    <t>DELEGACION ZAPOTITAN</t>
  </si>
  <si>
    <t>CONSTRUCCION DE BARANDAL</t>
  </si>
  <si>
    <t xml:space="preserve">PROTECCION A ZONA FEDERAL </t>
  </si>
  <si>
    <t>COLOCACION DE PERCIANAS</t>
  </si>
  <si>
    <t>VIAJES DE TIERRA</t>
  </si>
  <si>
    <t xml:space="preserve">AGRICULTURA GANADERIA Y DESARROLLO RURAL </t>
  </si>
  <si>
    <t>INVITACION EXPOGANADERA…</t>
  </si>
  <si>
    <t>REUNION… 17 ENERO</t>
  </si>
  <si>
    <t>MANTENIMIENTO DE KIOSCO</t>
  </si>
  <si>
    <t>RENOVACION DE SERVICIOS EN C. 16 DE SEPTIEMBRE</t>
  </si>
  <si>
    <t>REUNION, 23 DE ENERO EN EL DIF</t>
  </si>
  <si>
    <t>SRIO. GRAL. H.CONSEJO DEL ESTADO</t>
  </si>
  <si>
    <t xml:space="preserve">INVITACION A REALIZAR OBRA PUBLICA  CON REGLAMENTACION CORRESPONDIENTE… </t>
  </si>
  <si>
    <t>FIRMA DE NOMINAS</t>
  </si>
  <si>
    <t>VECINOS DE ZAPOTITAN DE HGO</t>
  </si>
  <si>
    <t>EMPEDRADO AHOGADO C. LIBERTAD</t>
  </si>
  <si>
    <t>JARDIN DE NIÑOS…</t>
  </si>
  <si>
    <t>CONSTRUCCION DE COCINA</t>
  </si>
  <si>
    <t>AUDITORIA SUPERIOR DEL ESTADO DE JALISCO</t>
  </si>
  <si>
    <t>ASOSIACION DE PROP. DE RANCHO ALEGRE A. C.</t>
  </si>
  <si>
    <t>INCOVENENCIAS SOBRE CONSTRUCCION DE HOSPITAL DE 1ER CONTACTO EN CAB MPAL</t>
  </si>
  <si>
    <t>VIAJES D GRAVA, APOYO A ASEO PUBLICO</t>
  </si>
  <si>
    <t>APOYO A ALMACEN Y ECOLOGIA, VIAJES D TIERRA</t>
  </si>
  <si>
    <t>VIAJES D GRAVA Y TIERRA, APOYO A ALMACEN</t>
  </si>
  <si>
    <t xml:space="preserve">MALECON CHANTE, S.J.C., </t>
  </si>
  <si>
    <t>MALECON CHANTE</t>
  </si>
  <si>
    <t>FISE</t>
  </si>
  <si>
    <t>AGUA POTABLE</t>
  </si>
  <si>
    <t>SAN LUCIANO</t>
  </si>
  <si>
    <t>POZO_SNLUC</t>
  </si>
  <si>
    <t>CARACTULAS</t>
  </si>
  <si>
    <t>LAS TROJES</t>
  </si>
  <si>
    <t>POZO_TROJES</t>
  </si>
  <si>
    <t>SEGURIDAD PUBLICA</t>
  </si>
  <si>
    <t>OF. 129-2013</t>
  </si>
  <si>
    <t>OF. 131-2013</t>
  </si>
  <si>
    <t>OF. 130-2013</t>
  </si>
  <si>
    <t>V-172651</t>
  </si>
  <si>
    <t>OF. 140-2013</t>
  </si>
  <si>
    <t>V-140811</t>
  </si>
  <si>
    <t>OF. 140-2013 (DOC. - C.S. LAS TROJES)</t>
  </si>
  <si>
    <t>OF. 140-2013 (DOC. - SEPLAN)</t>
  </si>
  <si>
    <t>ANTICIPO Y/O FINIQUITO</t>
  </si>
  <si>
    <t>MIGUEL RAFAEL RODRIGUEZ ALLENDE</t>
  </si>
  <si>
    <t>FUMIGANTE</t>
  </si>
  <si>
    <t>OF. 128-2013</t>
  </si>
  <si>
    <t>11 AL 17 MAY 2013</t>
  </si>
  <si>
    <t>VELADOR C.S. LAS TROJES</t>
  </si>
  <si>
    <t>FOTOS</t>
  </si>
  <si>
    <t>REHAB. PUENTE PEATONAL SOBRE ARROYO, MOLINO</t>
  </si>
  <si>
    <t>REHAB ADOQUIN EN C. JUAREZ, JOCO</t>
  </si>
  <si>
    <t>13 AL 19 ABR 2013</t>
  </si>
  <si>
    <t>27 ABR AL 03 MAY 2013</t>
  </si>
  <si>
    <t>20 AL 26 ABR 2013</t>
  </si>
  <si>
    <t>NIVEL. D FIRME Y COLADO D PISO D CONCRETO EN ALMACEN O PARQUE VEHICULAR</t>
  </si>
  <si>
    <t>ESTIMACION</t>
  </si>
  <si>
    <t>ESTIMACION 1</t>
  </si>
  <si>
    <t>OF. 147-2013</t>
  </si>
  <si>
    <t>CONST. DE COCINA</t>
  </si>
  <si>
    <t>$ (PTO)</t>
  </si>
  <si>
    <t>ESC_CHANTE</t>
  </si>
  <si>
    <t xml:space="preserve">BACHEO  </t>
  </si>
  <si>
    <t>CALLES: XOCHITL Y CUAHUTEMOC</t>
  </si>
  <si>
    <t>B. ASF.</t>
  </si>
  <si>
    <t>CONTRATISTA</t>
  </si>
  <si>
    <t>BRAILOGA CONSTRUCTORES S.A. DE C.V.</t>
  </si>
  <si>
    <t>ESC_JOCO</t>
  </si>
  <si>
    <t>PROY</t>
  </si>
  <si>
    <t>REDES (AGUA, DRE, PAV)</t>
  </si>
  <si>
    <t>CENTRO DE SALUD</t>
  </si>
  <si>
    <t>POA-SSA</t>
  </si>
  <si>
    <t>REMOD. PUENTE</t>
  </si>
  <si>
    <t>COL. LA CALABAZA</t>
  </si>
  <si>
    <t>DEPENDENCIA O CALLE</t>
  </si>
  <si>
    <t>FACT O NOM</t>
  </si>
  <si>
    <t>DESCRIPCION COMPLETA</t>
  </si>
  <si>
    <t>ENTRE CALLES</t>
  </si>
  <si>
    <t>RELACION DEL GASTO DE MANTENIMIENTOS Y BACHEOS</t>
  </si>
  <si>
    <t>B. ASFALTO</t>
  </si>
  <si>
    <t>B. ADOQUIN</t>
  </si>
  <si>
    <t>B. EMPEDRADO</t>
  </si>
  <si>
    <t>F-50</t>
  </si>
  <si>
    <t>C. JOSE SANTANA</t>
  </si>
  <si>
    <t>B. C/ EMP NORMAL EN…</t>
  </si>
  <si>
    <t>B. DE EMP EN…</t>
  </si>
  <si>
    <t>C. ZARAGOZA</t>
  </si>
  <si>
    <t>COLON Y GLEZ ORTEGA</t>
  </si>
  <si>
    <t>ITURBIDE Y OTOÑO</t>
  </si>
  <si>
    <t>F-274</t>
  </si>
  <si>
    <t>FERREMATERIALES…</t>
  </si>
  <si>
    <t>C. LAZARO CARDENAS</t>
  </si>
  <si>
    <t>ITURBIDE Y DEGOLLADO</t>
  </si>
  <si>
    <t>C. ALDAMA</t>
  </si>
  <si>
    <t>CALLES: ZARAGOZA, ALDAMA, ITURBIDE</t>
  </si>
  <si>
    <t>F-107</t>
  </si>
  <si>
    <t>CALLES: M. ARANA, MORELOS, ZARAGOZA, ITURBIDE</t>
  </si>
  <si>
    <t>F-44</t>
  </si>
  <si>
    <t>F-3801</t>
  </si>
  <si>
    <t>C. NIÑOS HEROES</t>
  </si>
  <si>
    <t>PROY/EXP</t>
  </si>
  <si>
    <t>C. VICENTE GUERRERO</t>
  </si>
  <si>
    <t>… ENTRE C. NIÑOS HEROES E INDEPENDENCIA</t>
  </si>
  <si>
    <t>3x1 P/MIG</t>
  </si>
  <si>
    <t>ESTRUCTURA FINANCIERA</t>
  </si>
  <si>
    <t>FED</t>
  </si>
  <si>
    <t>EST</t>
  </si>
  <si>
    <t>MPAL</t>
  </si>
  <si>
    <t>OTROS</t>
  </si>
  <si>
    <t>PAV. DE CONCRETO HIDRAULICO</t>
  </si>
  <si>
    <t xml:space="preserve">CANT. </t>
  </si>
  <si>
    <t>UNIDAD</t>
  </si>
  <si>
    <t>ML</t>
  </si>
  <si>
    <t>M2</t>
  </si>
  <si>
    <t>REHAB. DE SUPERFICIE DE RODAMIENTO CON EMPEDRADO AHOGADO</t>
  </si>
  <si>
    <t>SAN PEDRO TESISTAN</t>
  </si>
  <si>
    <t>…DE CARR. FED. #15 HASTA ZONA FED. (LAGO)</t>
  </si>
  <si>
    <t>BENEFICIARIOS</t>
  </si>
  <si>
    <t>3X1 ESTATAL</t>
  </si>
  <si>
    <t>PARTICIPANTES, MIGRANTES Y/O BENEFICIADOS</t>
  </si>
  <si>
    <t>CALLES: JUAREZ Y 5 DE MAYO</t>
  </si>
  <si>
    <t>ZONA CENTRO</t>
  </si>
  <si>
    <t>REHAB. DE SUPERFICIE DE RODAMIENTO CON ADOQUIN</t>
  </si>
  <si>
    <t>SUMA</t>
  </si>
  <si>
    <t>TOTAL DEL PROGRAMA</t>
  </si>
  <si>
    <t>13A5</t>
  </si>
  <si>
    <t>13A4</t>
  </si>
  <si>
    <t>FONDEREG</t>
  </si>
  <si>
    <t>DICT. FACT.</t>
  </si>
  <si>
    <t>REDES/CHANTE</t>
  </si>
  <si>
    <t>DONACION</t>
  </si>
  <si>
    <t>BANOBRAS</t>
  </si>
  <si>
    <t xml:space="preserve">RENOV. DE RED DE AGUA POTABLE </t>
  </si>
  <si>
    <t>1ª</t>
  </si>
  <si>
    <t>RENOV. DE RED DE DRENAJE</t>
  </si>
  <si>
    <t>A.P./MORELOS/JOCO</t>
  </si>
  <si>
    <t>DRE/MORELOS/JOCO</t>
  </si>
  <si>
    <t>CONST. D ESTRUCTURA Y NIVELACION D FIRME P/ALMACEN O PARQUE VEHICULAR</t>
  </si>
  <si>
    <t>TRAB. PRELIMINARES P/ COLOCAR CISTERNA</t>
  </si>
  <si>
    <t>08 AL 14 JUN 2013</t>
  </si>
  <si>
    <t>IMPERM. REHAB. D CISTERNA Y LIMPIEZA D JARDIN POSTERIOR…</t>
  </si>
  <si>
    <t>01 AL 07 JUN 2013</t>
  </si>
  <si>
    <t>OCTAVIANO ANAYA DIAZ</t>
  </si>
  <si>
    <t>MUEBLERIA ANAYA</t>
  </si>
  <si>
    <t>MUEBLES</t>
  </si>
  <si>
    <t>OF. 81A/2013</t>
  </si>
  <si>
    <t>A65</t>
  </si>
  <si>
    <t>COCINA Y PUERTA</t>
  </si>
  <si>
    <t>OF. 223/2013</t>
  </si>
  <si>
    <t>CONST. HOSPITAL DE 1ER CONTACTO</t>
  </si>
  <si>
    <t>BOGAR PEREZ HERNANDEZ</t>
  </si>
  <si>
    <t>AUTOPARTES USADAS Y RENTA DE MAQUINARIA P/CONSTRUCCION</t>
  </si>
  <si>
    <t>ESTUDIOS</t>
  </si>
  <si>
    <t>EST. MEC. D SUELOS</t>
  </si>
  <si>
    <t>OF. 24A/2013.224-2013</t>
  </si>
  <si>
    <t>MTTO - MALECON - JOCO</t>
  </si>
  <si>
    <t>URIEL PALOS CUEVAS</t>
  </si>
  <si>
    <t xml:space="preserve">SERVICIOS CONTRUCTIVOS </t>
  </si>
  <si>
    <t>ARENA DE RIO</t>
  </si>
  <si>
    <t>OF. 174/2013</t>
  </si>
  <si>
    <t>OF. 176/2013</t>
  </si>
  <si>
    <t>OF. 177/2013</t>
  </si>
  <si>
    <t>MTTO - C.S. LAS TROJES</t>
  </si>
  <si>
    <t>OF. 178/2013</t>
  </si>
  <si>
    <t xml:space="preserve">CONST. COCICNA - ESC. PRIM. JOSEFA </t>
  </si>
  <si>
    <t>CONST. HOSPITAL DE 1ER CONTACTO - (HOSP. REGIONAL)</t>
  </si>
  <si>
    <t>MALECON</t>
  </si>
  <si>
    <t>MTTO - C.S. SAN PEDRO T.</t>
  </si>
  <si>
    <t>ESC. PRIM. JOSEFA ORTIZ D DOM.</t>
  </si>
  <si>
    <t>OF. 179</t>
  </si>
  <si>
    <t>OF. 180</t>
  </si>
  <si>
    <t>OF. 181</t>
  </si>
  <si>
    <t>UNIDAD BASICA DE REHABILITACION</t>
  </si>
  <si>
    <t>U.B.R.</t>
  </si>
  <si>
    <t>OF. 182</t>
  </si>
  <si>
    <t>MAT P/CONST</t>
  </si>
  <si>
    <t>OF. 184</t>
  </si>
  <si>
    <t>MAT ELECTRICO</t>
  </si>
  <si>
    <t>OF. 183</t>
  </si>
  <si>
    <t>GASTOS POR COMPROBAR</t>
  </si>
  <si>
    <t>GTOS X COMP</t>
  </si>
  <si>
    <t>A72</t>
  </si>
  <si>
    <t>ADRIANA MARGARITA VENZOR FLORES</t>
  </si>
  <si>
    <t>PLOTT POINT</t>
  </si>
  <si>
    <t>PAPELERIA</t>
  </si>
  <si>
    <t>OF. 192 (VARIAS FACT)</t>
  </si>
  <si>
    <t>OF. 185 - C.S. VIEJO</t>
  </si>
  <si>
    <t>CARLOS HUMBERTO ROMERO HERNANDEZ</t>
  </si>
  <si>
    <t>BIRRERIA Y RESTAURANT "LOS CHAVAS"</t>
  </si>
  <si>
    <t>ALIMENTOS</t>
  </si>
  <si>
    <t>"DEPOSITO BANCARIO"</t>
  </si>
  <si>
    <t>SANTANDER</t>
  </si>
  <si>
    <t xml:space="preserve">DEP. BANC. </t>
  </si>
  <si>
    <t>DEP. BANCARIO</t>
  </si>
  <si>
    <t>VIVIANA OLMEDO ROSALES</t>
  </si>
  <si>
    <t>CARNES ASADAS "LA CARRETA"</t>
  </si>
  <si>
    <t>PABLO ORTEGA HERNANDEZ</t>
  </si>
  <si>
    <t>BIRRERIA "EL CHINO"</t>
  </si>
  <si>
    <t>REHAB. DE PUENTE PEATONAL</t>
  </si>
  <si>
    <t>PUENTES PEATONALES</t>
  </si>
  <si>
    <t>SOBRE ARROYO</t>
  </si>
  <si>
    <t>…SOBRE EL ARROYO PERPENDICULAR A CARRETERA</t>
  </si>
  <si>
    <t>04 AL 10 MAY 2013</t>
  </si>
  <si>
    <t>REHAB. D PUENTE PEATONAL SOBRE ARROYO PEPENDICULAR A CARR. - EL MOLINO</t>
  </si>
  <si>
    <t>PUENTE PEATONAL - ARROYO - MOLINO</t>
  </si>
  <si>
    <t>18 AL 24 MAY 2013</t>
  </si>
  <si>
    <t>REPAR. D BACHEO ADO - C. JUAREZ - JOCO</t>
  </si>
  <si>
    <t>25 AL 31 MAY 3013</t>
  </si>
  <si>
    <t>IMPERM. OFICINAS O.P,</t>
  </si>
  <si>
    <t>BACHEO C. MORELOS - JOCO</t>
  </si>
  <si>
    <t>IMPER. C.S. JOCO</t>
  </si>
  <si>
    <t>TOMO I</t>
  </si>
  <si>
    <t xml:space="preserve">EXPEDIENTES </t>
  </si>
  <si>
    <t>VACACIONES PERSONAL</t>
  </si>
  <si>
    <t>13C1</t>
  </si>
  <si>
    <t>DOC/LUPITA</t>
  </si>
  <si>
    <t>TOMO II</t>
  </si>
  <si>
    <t>13C3</t>
  </si>
  <si>
    <t xml:space="preserve">OFICIOS </t>
  </si>
  <si>
    <t>OF. RECIBIDOS</t>
  </si>
  <si>
    <t>13C2</t>
  </si>
  <si>
    <t>OFICIOS</t>
  </si>
  <si>
    <t>OF. ENVIADOS</t>
  </si>
  <si>
    <t>SOLO DELEG.</t>
  </si>
  <si>
    <t>VARIOS (EST/FED)</t>
  </si>
  <si>
    <t>?</t>
  </si>
  <si>
    <t>CONST. DE MURO DE CONTENSION</t>
  </si>
  <si>
    <t>MUROS</t>
  </si>
  <si>
    <t>ARROYO - EL VERDE</t>
  </si>
  <si>
    <t>ENTRE C. VICENTE GRO. Y DONATO GUERRA</t>
  </si>
  <si>
    <t>R33</t>
  </si>
  <si>
    <t>LISTADO</t>
  </si>
  <si>
    <t>DATOS PERS</t>
  </si>
  <si>
    <t>CONTRATOS</t>
  </si>
  <si>
    <t>13B</t>
  </si>
  <si>
    <t>OBRAS CONTRATADAS</t>
  </si>
  <si>
    <t>13 AL 19 JUL 2013</t>
  </si>
  <si>
    <t>BACHEO C. GPE VICTORIA - CAB MPAL</t>
  </si>
  <si>
    <t xml:space="preserve">?- ZAPOTITAN </t>
  </si>
  <si>
    <t>OF. 242</t>
  </si>
  <si>
    <t>MTTO - AUDIT. MARCOS C. - CAB MPAL</t>
  </si>
  <si>
    <t>ANICETO CRUZ LAZCANO GONZALEZ</t>
  </si>
  <si>
    <t>ROSTICERIA</t>
  </si>
  <si>
    <t>OF. 244</t>
  </si>
  <si>
    <t>FELIPE GUERRERO PEREZ</t>
  </si>
  <si>
    <t>TORTAS FELIPE</t>
  </si>
  <si>
    <t>OF. 243</t>
  </si>
  <si>
    <t>DIEGO OLIVER LOPEZ RAMIREZ</t>
  </si>
  <si>
    <t>MATERIALES Y FERRETERIA "LOPEZ"</t>
  </si>
  <si>
    <t>ADOQUIN</t>
  </si>
  <si>
    <t>OF. 241</t>
  </si>
  <si>
    <t>15 AL 21 JUN 2013</t>
  </si>
  <si>
    <t>APOYO DE MURO DE SERVIDUMBRE - NEXTIPAC</t>
  </si>
  <si>
    <t>REEMP PRIV. MATAMOROS - JOCO</t>
  </si>
  <si>
    <t>22 AL 28 JUN 2013</t>
  </si>
  <si>
    <t xml:space="preserve">REEMPEDRADO </t>
  </si>
  <si>
    <t>PRIV. MATAMOROS</t>
  </si>
  <si>
    <t>CONST. DE BADO</t>
  </si>
  <si>
    <t>CANALES, BADOS, ARROYOS</t>
  </si>
  <si>
    <t>CAMINO A ROCA AZUL</t>
  </si>
  <si>
    <t>CONST. BADO - ROCA AZUL - CAB MPAL</t>
  </si>
  <si>
    <t>29 JUN AL 05 JUL 2013</t>
  </si>
  <si>
    <t>CONST. DE MURO DE SERVIDUMBRE</t>
  </si>
  <si>
    <t>NEXTIPAC</t>
  </si>
  <si>
    <t>REHAB. EMP - C. CRISTOBAL COLON - NEXTIPAC</t>
  </si>
  <si>
    <t>DEMOLICION Y CONST. D PUENTE VEHICULAR - ROCA AZUL - JOCO</t>
  </si>
  <si>
    <t>06 AL 12 JUL 2013</t>
  </si>
  <si>
    <t>UNIDAD DEPORTIVA</t>
  </si>
  <si>
    <t>U. DEP, CANCHAS, CAMPOS</t>
  </si>
  <si>
    <t>SAN CRISTOBAL ZAPOTITLAN</t>
  </si>
  <si>
    <t>CALLES: ALLENDE, PORFIRIO DIAZ, Y MATAMOROS</t>
  </si>
  <si>
    <t>CALLES: ZARAGOZA Y R. CORONA</t>
  </si>
  <si>
    <t>CALLEJON ALLENDE</t>
  </si>
  <si>
    <t>EMP. AHOG. EN CEMENTO, CONST. MURO Y BANQUETA</t>
  </si>
  <si>
    <t>EMP. AHOGADO EN CEMENTO</t>
  </si>
  <si>
    <t>C. GALEANA</t>
  </si>
  <si>
    <t>CALLEJON R. CORONA</t>
  </si>
  <si>
    <t>C. RAMON CORONA</t>
  </si>
  <si>
    <t>…ENTRE MORELOS Y LOPEZ COTILLA</t>
  </si>
  <si>
    <t>EL SAUZ</t>
  </si>
  <si>
    <t>ACTA COPLADEMUN</t>
  </si>
  <si>
    <t>CANCELADA</t>
  </si>
  <si>
    <t>ACTA</t>
  </si>
  <si>
    <t>ELECTRIFICACION</t>
  </si>
  <si>
    <t>PAVIMENTO ASFALTICO</t>
  </si>
  <si>
    <t>ESC. PRIM. J. ENCARNACION R.</t>
  </si>
  <si>
    <t>PAV. EMP. NORMAL CON PIEDRA BRAZA Y TEPETATE</t>
  </si>
  <si>
    <t>PLANOS</t>
  </si>
  <si>
    <t>PLANO DE UBICACIÓN</t>
  </si>
  <si>
    <t>BIBLIOTECA MPAL</t>
  </si>
  <si>
    <t>PARA CONVENIO C/GOB. DEL ESTADO</t>
  </si>
  <si>
    <t>REMOD. FACHADA</t>
  </si>
  <si>
    <t>PROL. MORELOS</t>
  </si>
  <si>
    <t>F/DEP</t>
  </si>
  <si>
    <t xml:space="preserve">FICHAS DE DEPOSITO </t>
  </si>
  <si>
    <t>VARIOS PROY (…PLANOS)</t>
  </si>
  <si>
    <t>GMJ 010C OP/2013</t>
  </si>
  <si>
    <t>PERFORACION Y ADEME DE POZO PROFUNDO</t>
  </si>
  <si>
    <t>FRACC. MAGISTERIAL</t>
  </si>
  <si>
    <t>POZO_JOCO 1</t>
  </si>
  <si>
    <t>ACUERDO</t>
  </si>
  <si>
    <t>FINIQUITO</t>
  </si>
  <si>
    <t>CODIFICACION</t>
  </si>
  <si>
    <t>351 5135 351 101</t>
  </si>
  <si>
    <t>EMP - C. JUAREZ - EL SAUZ</t>
  </si>
  <si>
    <t>MACHUELO</t>
  </si>
  <si>
    <t>SEM1</t>
  </si>
  <si>
    <t>24 AL 27 JUL 2013</t>
  </si>
  <si>
    <t>EMP. NORMAL C/BRAZA Y TEPETATE - C. JUAREZ - EL SAUZ</t>
  </si>
  <si>
    <t>C2, C3</t>
  </si>
  <si>
    <t>ALMACEN/PARQUE VEEHICULAR</t>
  </si>
  <si>
    <t>CONST Y MTTO - ALMACEN/P. VEHIC. - CAB. MPAL</t>
  </si>
  <si>
    <t>ALMACEN/PARQUE VEHICULAR</t>
  </si>
  <si>
    <t>BAÑOS-DIF-JOCO</t>
  </si>
  <si>
    <t>CONST Y MTTO - ALMACEN/PARQUE VEHICULAR - CAB. MPAL</t>
  </si>
  <si>
    <t>DRE-PRIV. LIBERTAD-HUEJO</t>
  </si>
  <si>
    <t>BACHEO DE ADOQUIN - V. CALLES - JOCO</t>
  </si>
  <si>
    <t>ASILO MPAL, JOCO</t>
  </si>
  <si>
    <t>BACHEO EN ASFALTO-VARIAS CALLES, JOCO</t>
  </si>
  <si>
    <t>TRABAJOS REALIZADOS EN CAMINO A FRACC. ROCA AZUL</t>
  </si>
  <si>
    <t>TRAB-FRACC ROCA AZUL-JOCO</t>
  </si>
  <si>
    <t>CONST Y MTTO - C.S.(VIEJO) - JOCO</t>
  </si>
  <si>
    <t>MTTO - C.S.VIEJO - JOCO</t>
  </si>
  <si>
    <t>MTTO - RASTRO MPAL</t>
  </si>
  <si>
    <t>MTTO - MERCADO MPAL</t>
  </si>
  <si>
    <t>PAV/MORELOS/JOCO</t>
  </si>
  <si>
    <t>FODIM</t>
  </si>
  <si>
    <t>FABRICACION DE LOZA DE CONCRETO HIDRAULICO, CON RENOV. DE REDES DE AGUA Y DRENAJE</t>
  </si>
  <si>
    <t>DESASOLVES</t>
  </si>
  <si>
    <t>REEMP. - PRIV. MATAMOROS - JOCO</t>
  </si>
  <si>
    <t>EMP - PRIV. MATAMOROS - SJC</t>
  </si>
  <si>
    <t>C. FCO I MADERO</t>
  </si>
  <si>
    <t>B. EMP NORMAL - C. FCO I MADERO - SJC</t>
  </si>
  <si>
    <t>B. EMP - C. FCO I MADERO - SJC</t>
  </si>
  <si>
    <t>PRIV. FCO I MADERO</t>
  </si>
  <si>
    <t>…ENTRE C. ITURBIDE Y VICENTE GUERRERO</t>
  </si>
  <si>
    <t>COMPRA DE LAMINAS DE FIBROCEMENTO</t>
  </si>
  <si>
    <t>CALLE Y PRIV. FCO I MADERO</t>
  </si>
  <si>
    <t>EMP AHOG - PRIV. FCO I MADERO - SJC</t>
  </si>
  <si>
    <t>$ EJERCER</t>
  </si>
  <si>
    <t>REDES/MORELOS/JOCO</t>
  </si>
  <si>
    <t>2ª</t>
  </si>
  <si>
    <t>FODIM = Fondo para Desarrollo de Infraestructura en lo municipios</t>
  </si>
  <si>
    <t xml:space="preserve">EQUIPAMIENTO Y ELECTRIFICACIÓN DE POZO PROFUNDO </t>
  </si>
  <si>
    <t>COLECTOR DE ALEJAMIENTO</t>
  </si>
  <si>
    <t>BAÑOS</t>
  </si>
  <si>
    <t>REHAB. DE CANCHA DE USOS MULTIPLES</t>
  </si>
  <si>
    <t>C. 16 DE SEPTIEMBRE</t>
  </si>
  <si>
    <t>LA LOMA</t>
  </si>
  <si>
    <t>CONST. DE CANCHA DE USOS MULTIPLES</t>
  </si>
  <si>
    <t>BARRIO EL RICON</t>
  </si>
  <si>
    <t>…DE C. ZARAGOZA HACIA NORTE</t>
  </si>
  <si>
    <t>CONT D LA RED HASTA LA CASAS DE ABAJO</t>
  </si>
  <si>
    <t xml:space="preserve">COLOC. DE ADOQUIN </t>
  </si>
  <si>
    <t>…ALREDEDOR DE PLAZA PRINCIPAL</t>
  </si>
  <si>
    <t>REMODELACION</t>
  </si>
  <si>
    <t>MTTO DE EDIFICIOS Y OFICINAS GOBERNAMENTALES</t>
  </si>
  <si>
    <t>SUBTOTAL</t>
  </si>
  <si>
    <t>…DE MORELOS A VERANO (NO RECURSOS)</t>
  </si>
  <si>
    <t>3X1 P/MIG</t>
  </si>
  <si>
    <t>AV. DEL TRABAJO</t>
  </si>
  <si>
    <t>CALLES: MATA(MOR-DEG); DEG(MAT-NB); DG(MAT-1RO MAY); VG(IND-ZAR); MOR(PM-NB); MA(ESQ C. COLON); VG(ENTRONQ CARR)</t>
  </si>
  <si>
    <t>13D3</t>
  </si>
  <si>
    <t>OF. P/ TRAMITE DE PAGO A PROVEEDORES</t>
  </si>
  <si>
    <t>13D4</t>
  </si>
  <si>
    <t xml:space="preserve">1ª </t>
  </si>
  <si>
    <t>GESTIONADO ANTE SECRETARIA DE INFRAESTRUCTURA Y OBRA PUBLICA</t>
  </si>
  <si>
    <t>GESTIONADO</t>
  </si>
  <si>
    <t>MTTO - DELEG - SJC</t>
  </si>
  <si>
    <t>MTTO - C. CULTURA</t>
  </si>
  <si>
    <t>RAMPA - LAS HIGUERAS - ZAPOTE</t>
  </si>
  <si>
    <t>LIMPIEZA - ZONA FED - CHANTE</t>
  </si>
  <si>
    <t>MTTO - DELEG - NEXT</t>
  </si>
  <si>
    <t>MTTO - POZO - SPT</t>
  </si>
  <si>
    <t>C.S. - TROJES</t>
  </si>
  <si>
    <t>RAMPA - C. JOSEFA ORTIZ - JOCO</t>
  </si>
  <si>
    <t>MTTO - AUDIT. MARCOS C - CAB MPAL</t>
  </si>
  <si>
    <t>PERFORACION Y COLOC. D POSTES P/CANCHAS D VOLEY BOL - ZAP</t>
  </si>
  <si>
    <t>MTTO - CANCHA - ZAP</t>
  </si>
  <si>
    <t>MTTO PISOS D CONCRETO - AUDIT MARCOS C - CAB MPAL</t>
  </si>
  <si>
    <t>B. ADO - C. GPE VICTORIA - JOCO</t>
  </si>
  <si>
    <t>27 JUL AL 04 AGO 2013</t>
  </si>
  <si>
    <t xml:space="preserve">REHAB. D PISO PORFIDO - C. ALLENDE </t>
  </si>
  <si>
    <t>20 AL 26 JUL 2013</t>
  </si>
  <si>
    <t>REPARACION  DE BACHES - LA LOMA</t>
  </si>
  <si>
    <t>REHAB. PISO - AUDIT MPAL - CAB MPAL</t>
  </si>
  <si>
    <t>REHAB PISO PORFIDO - C. ALLENDE - JOCO</t>
  </si>
  <si>
    <t>BACHEO PORFIDO - JOCO</t>
  </si>
  <si>
    <t>MTTO - ESC. SEC. - ZAPOTE</t>
  </si>
  <si>
    <t>REPAR. DRE Y AZULEJO - JDN MIGUEL HIDALGO - JOCO</t>
  </si>
  <si>
    <t>MTTO - POZOS D AGUA - SPT</t>
  </si>
  <si>
    <t xml:space="preserve">MTTO - HACIENDA MPAL </t>
  </si>
  <si>
    <t>MTTO - PRESIDENCIA MPAL</t>
  </si>
  <si>
    <t xml:space="preserve">MTTO - EDIF. SEG. PUB. </t>
  </si>
  <si>
    <t>03 AL 09 JUL 2013</t>
  </si>
  <si>
    <t>REHAB. PISO PORFIDO - C. ALLENDE - JOCO</t>
  </si>
  <si>
    <t>REMOD. D FACHADA - ZONA CENTRO - 1ª ET - JOCO</t>
  </si>
  <si>
    <t>OF. 283</t>
  </si>
  <si>
    <t>REMOD. DE FACHADA - PRESIDENCIA MPAL</t>
  </si>
  <si>
    <t>12 AL 17 AGO 2013</t>
  </si>
  <si>
    <t>REHAB DRE - EL MOLINO</t>
  </si>
  <si>
    <t>OF. 295 - C1</t>
  </si>
  <si>
    <t>EMP - C. 16 D SEP -  LA LOMA</t>
  </si>
  <si>
    <t>EMP - C. 16 D SEP - LA LOMA</t>
  </si>
  <si>
    <t>OF. 294</t>
  </si>
  <si>
    <t>10 AL 16 AGO 2013</t>
  </si>
  <si>
    <t>OF. 296</t>
  </si>
  <si>
    <t>POLIZA</t>
  </si>
  <si>
    <t>OF. 269-A</t>
  </si>
  <si>
    <t>OXXO</t>
  </si>
  <si>
    <t>MARIO IGNACIO TRUJILLO PARRA</t>
  </si>
  <si>
    <t>511605A</t>
  </si>
  <si>
    <t>RED VIACORTA</t>
  </si>
  <si>
    <t>554145A</t>
  </si>
  <si>
    <t>JUAN RAMON RAZO VALENCIA</t>
  </si>
  <si>
    <t>MARISCOS EL CAMARON</t>
  </si>
  <si>
    <t>OF. 257</t>
  </si>
  <si>
    <t>LABRADORES DE CANTERA DE DEGOLLADO, JAL S.C. DE R.L. DE C.V.</t>
  </si>
  <si>
    <t>CANTERA</t>
  </si>
  <si>
    <t>OF. 260</t>
  </si>
  <si>
    <t>APOYO MURO - NEXTIPAC</t>
  </si>
  <si>
    <t>OF. 261</t>
  </si>
  <si>
    <t>OF. 243/2013</t>
  </si>
  <si>
    <t>ING. SALVADOR CERDA AREVALO</t>
  </si>
  <si>
    <t>PAGO DE FACT - Nº 601 - ARMANDO IBARRA ESPINOZA</t>
  </si>
  <si>
    <t>PAGO DE FACT - NO 456 - ARMANDO IBARRA ESPINOZA</t>
  </si>
  <si>
    <t>PAGO DE FACT - Nº 447 - ARMANDO IBARRA ESPINOZA</t>
  </si>
  <si>
    <t>PAGO DE FACT - Nº 457 - ARMANDO IBARRA ESPINOZA</t>
  </si>
  <si>
    <t>COMPROBACION TOTAL DE POLIZA 17974</t>
  </si>
  <si>
    <t>COMPROBACION POR: $3,300.00</t>
  </si>
  <si>
    <t>PAGO DE FACT - VARIAS - LUIS RIGOBERTO OLMEDO RAMOS</t>
  </si>
  <si>
    <t>PAGO DE FACT - Nº 450 - ARMANDO IBARRA ESPINOZA</t>
  </si>
  <si>
    <t>24-A, 224</t>
  </si>
  <si>
    <t>PAGO DE FACT - Nº 162 - BOGAR PEREZ HERNANDEZ</t>
  </si>
  <si>
    <t>PAGO DE FACT - Nº 424 - ARMANDO IBARRA ESPINOZA</t>
  </si>
  <si>
    <t>PAGO DE FACT - Nº 3192 - GPE ISMAEL CAMARENA FLORES</t>
  </si>
  <si>
    <t>PAGO DE FACT - Nº 81 - DIEGO OLIVER LOPEZ RAMIREZ</t>
  </si>
  <si>
    <t>PAGO DE FACT - Nº 598 - ARMANDO IBARRA ESPINOZA</t>
  </si>
  <si>
    <t>PAGO DE FACT - Nº 594 - ARMANDO IBARRA ESPINOZA</t>
  </si>
  <si>
    <t>PAGO DE FACT - Nº 597 - ARMANDO IBARRA ESPINOZA</t>
  </si>
  <si>
    <t>PAGO DE FACT - Nº 593 - ARMANDO IBARRA ESPINOZA</t>
  </si>
  <si>
    <t>PAGO DE FACT - Nº 595 - ARMANDO IBARRA ESPINOZA</t>
  </si>
  <si>
    <t>81-A</t>
  </si>
  <si>
    <t>PAGO DE FACT - Nº 3420 - OCTAVIANO ANAYA DIAZ</t>
  </si>
  <si>
    <t>BOCA D TORM Y EMP - C. COLON - JOCO</t>
  </si>
  <si>
    <t>OF. 251</t>
  </si>
  <si>
    <t>B. EMP - V. CALLES - JOCO</t>
  </si>
  <si>
    <t>OF. 252</t>
  </si>
  <si>
    <t>PAGO NOMINA</t>
  </si>
  <si>
    <t>269A</t>
  </si>
  <si>
    <t>PAGO FACT - Nº 46 - LABRADORES DE CANTERA DE DEGOLLADO, JAL., S.C. DE R.L. DE C.V.</t>
  </si>
  <si>
    <t>PAGO FACT - Nº 600 - ARMANDO IBARRA ESPINOZA</t>
  </si>
  <si>
    <t>PAGO DE FACT - Nº 448 - ARMANDO IBARRA ESPINOZA</t>
  </si>
  <si>
    <t>CONTROL DE GASTO (MANO DE OBRA)</t>
  </si>
  <si>
    <t>DRE/MOLINO</t>
  </si>
  <si>
    <t>MTTO - ALMACEN Y/O PARQUE VEHICULAR</t>
  </si>
  <si>
    <t>MTTO - PLAZA PRINCIPAL, JOCO</t>
  </si>
  <si>
    <t>MTTO - U.D. DONATO GUERRA</t>
  </si>
  <si>
    <t>MTTO - CASA DEL ANCIANO, JOCO</t>
  </si>
  <si>
    <t>MTTO - OFICINAS H. AYUNTAMIENTO - JOCO</t>
  </si>
  <si>
    <t>MTTO - HACIENDA MPAL</t>
  </si>
  <si>
    <t>PRESIDENCIA</t>
  </si>
  <si>
    <t>MTTO - OFICINAS DE PRESIDENCIA</t>
  </si>
  <si>
    <t>MTTO - OFICINAS EN EL AUDITORIO</t>
  </si>
  <si>
    <t>DELEGACIONES</t>
  </si>
  <si>
    <t xml:space="preserve">ASILO </t>
  </si>
  <si>
    <t>C. SALUD</t>
  </si>
  <si>
    <t>MTTO - C.S. JOCO</t>
  </si>
  <si>
    <t>MTTO - EDIFICIOS Y OFICINAS GUBERNAMENTALES</t>
  </si>
  <si>
    <t>ESTADO D OBRA</t>
  </si>
  <si>
    <t>SUPERVISOR</t>
  </si>
  <si>
    <t xml:space="preserve">CALLE </t>
  </si>
  <si>
    <t>CRUCES</t>
  </si>
  <si>
    <t>LOCALIDAD</t>
  </si>
  <si>
    <t>N° CONTRATO</t>
  </si>
  <si>
    <t>F. TERMINO</t>
  </si>
  <si>
    <t>PORFIDO</t>
  </si>
  <si>
    <t>MIGUEL ARANA - MORELOS</t>
  </si>
  <si>
    <t>CONDE</t>
  </si>
  <si>
    <t>ISER</t>
  </si>
  <si>
    <t>JAIME CONDE</t>
  </si>
  <si>
    <t>PIRUL</t>
  </si>
  <si>
    <t>DANIEL</t>
  </si>
  <si>
    <t>S/SUPERVISOR</t>
  </si>
  <si>
    <t>ROR</t>
  </si>
  <si>
    <t>TERMINADO</t>
  </si>
  <si>
    <t>TRAMITE</t>
  </si>
  <si>
    <t>AV. VICENTE GUERRERO</t>
  </si>
  <si>
    <t>INV/PTO/FALLO</t>
  </si>
  <si>
    <t>INV/PTO/FALLO = INVITACION A EMPRESAS + PTO D EMPRESAS + ACTA D FALLO</t>
  </si>
  <si>
    <t>/</t>
  </si>
  <si>
    <t>PERFORACION DE POZO PROFUNDO - FRACC. MAGISTERIAL - JOCO</t>
  </si>
  <si>
    <t>RAMPER DRILLING S.A. DE C.V.</t>
  </si>
  <si>
    <t>OF. 164</t>
  </si>
  <si>
    <t>OF. 272</t>
  </si>
  <si>
    <t>GMJ 006C OP/2013</t>
  </si>
  <si>
    <t>JOEL</t>
  </si>
  <si>
    <t>MINUTA</t>
  </si>
  <si>
    <t>PAV_ZAPOTE1</t>
  </si>
  <si>
    <t>EST 1</t>
  </si>
  <si>
    <t>CARPETA ASFALTICA - AV. DEL TRABAJO - ZAPOTITAN</t>
  </si>
  <si>
    <t>EST 1 Y FINIQUITO</t>
  </si>
  <si>
    <t>UNICA ESTIMACION</t>
  </si>
  <si>
    <t>ANYE</t>
  </si>
  <si>
    <t>GMJ 009C OP/2013</t>
  </si>
  <si>
    <t>TON</t>
  </si>
  <si>
    <t>CALLES: N HEROES (MOR-ITU); JOSEFA O. (ALD HASTA CERRADA); DEG (MAT-NH); MOR (IND-PANTEON); ZARAGOZA (MOR-JS); HID (DEG-ALD); ALLENDE (MOR-ALD); D. GUERRA (CHU-1MAY); PRIV. ZARAGOZA (ZAR-CERRADA): 5 MAYO (ZAR-CERRADA); PRIV. JUAN ESCUTIA (JS-PRIV. ZAR)</t>
  </si>
  <si>
    <t>Nº MEM, EST</t>
  </si>
  <si>
    <t>B. ASFALTO - V. CALLES - JOCO</t>
  </si>
  <si>
    <t>JOSE MIGUEL GARCIA VALLE</t>
  </si>
  <si>
    <t>OF. 166 - UNICA ESTIMACION</t>
  </si>
  <si>
    <t>ADJUDICACION</t>
  </si>
  <si>
    <t>(X) = DOC COMPLETO CON FIRMAS Y SELLOS</t>
  </si>
  <si>
    <t>(/) = DOC EXISTEN PERO INCOMPLETO O FALTAN MAS DOC</t>
  </si>
  <si>
    <t>(-) = FALTA DOC Y DEBE IR ANEXADA AL EXP</t>
  </si>
  <si>
    <t>AC = ACTA DE CABILDO O DE AYUNTAMIENTO</t>
  </si>
  <si>
    <t>ASFALTO</t>
  </si>
  <si>
    <t>MOR - ITU</t>
  </si>
  <si>
    <t>ANYE - JOSE MIGUEL GARCIA VALLE</t>
  </si>
  <si>
    <t>HASTA ALDAMA</t>
  </si>
  <si>
    <t>PRIV. JOSEFA ORTIZ</t>
  </si>
  <si>
    <t>MATAMOROS - NIÑOS HEROES</t>
  </si>
  <si>
    <t>IND - HASTA EL PANTEON</t>
  </si>
  <si>
    <t>MOR - J.S.</t>
  </si>
  <si>
    <t>C. HIDALGO</t>
  </si>
  <si>
    <t>DEG - ALD</t>
  </si>
  <si>
    <t>MOR - ALD</t>
  </si>
  <si>
    <t>C. GPE VICTORIA</t>
  </si>
  <si>
    <t>CHU - 1 MAYO</t>
  </si>
  <si>
    <t>PRIV. ZARAGOZA</t>
  </si>
  <si>
    <t>PRIV. 5 DE MAYO</t>
  </si>
  <si>
    <t>PRIV. JUAN ESCUTIA</t>
  </si>
  <si>
    <t>ZAPOTITAN DE HGO.</t>
  </si>
  <si>
    <t>BRAILOGA - MARGARITO LOPEZ GARCIA</t>
  </si>
  <si>
    <t>IND - ALLE</t>
  </si>
  <si>
    <t>GMJ 003C OP/2013</t>
  </si>
  <si>
    <t>B. ASFALTO - C. MORELOS - JOCO</t>
  </si>
  <si>
    <t>GMJ 004C OP/2013</t>
  </si>
  <si>
    <t>ALLE - PM</t>
  </si>
  <si>
    <t>PROY ESTRAT - GTOS X COMP</t>
  </si>
  <si>
    <t>OF. 271</t>
  </si>
  <si>
    <t>PROY EST</t>
  </si>
  <si>
    <t>MOISES ISRAEL HERNANDEZ RAMIREZ</t>
  </si>
  <si>
    <t>PLANOS/PROY</t>
  </si>
  <si>
    <t>DEP. 6/8/13</t>
  </si>
  <si>
    <t>ARQ. BENJAMIN CRESPO ISLAS</t>
  </si>
  <si>
    <t>TOTAL - FACT</t>
  </si>
  <si>
    <t>TOTAL - DEP</t>
  </si>
  <si>
    <t>OP SOLO TIENE EL DATO (NO SE ENCUENTRA EN EXP NI ORIG NIII COPIA DE POLIZA</t>
  </si>
  <si>
    <t>TOTAL-FACT</t>
  </si>
  <si>
    <t>B. EMP - C. CHURUBUSCO - JOCO</t>
  </si>
  <si>
    <t>OF. 255</t>
  </si>
  <si>
    <t>EMP - C. FCO I MADERO - SJC</t>
  </si>
  <si>
    <t>24 AL 29 JUL 2013</t>
  </si>
  <si>
    <t>290-A</t>
  </si>
  <si>
    <t>PAGO DE NOMINA</t>
  </si>
  <si>
    <t>PAGADO</t>
  </si>
  <si>
    <t>MOR-ITUR</t>
  </si>
  <si>
    <t>GMJ 016C OP/2013</t>
  </si>
  <si>
    <t>V.G. - ARROYO</t>
  </si>
  <si>
    <t>V.G. - D.G.</t>
  </si>
  <si>
    <t>N.H. - IND</t>
  </si>
  <si>
    <t>CALLES: INDEPENDENCIA, HIDALGO, GPE VICTORIA, V. GUERRERO, M. ARANA Y MORELOS.</t>
  </si>
  <si>
    <t>C. MIGUEL ARANA</t>
  </si>
  <si>
    <t>G.O. - C.COLON</t>
  </si>
  <si>
    <t>ZAR - N.H.</t>
  </si>
  <si>
    <t>ESQ. ITURBIDE</t>
  </si>
  <si>
    <t>GMJ 008C OP/2013</t>
  </si>
  <si>
    <t>FOPEDEM</t>
  </si>
  <si>
    <t>BACHEO/CHANTE</t>
  </si>
  <si>
    <t>GMJ 007C OP/2013</t>
  </si>
  <si>
    <t>B. ASFALTO - C. XOCHITL - CHANTE</t>
  </si>
  <si>
    <t>COLOC. CARPETA ASFALTICA - C. ZARAGOZA - JOCO</t>
  </si>
  <si>
    <t xml:space="preserve">EST 1  </t>
  </si>
  <si>
    <t>EST 2</t>
  </si>
  <si>
    <t>OF. 163</t>
  </si>
  <si>
    <t>OF. 203</t>
  </si>
  <si>
    <t>GMJ 012C OP/2013</t>
  </si>
  <si>
    <t xml:space="preserve">COLOC. CARPETA ASFALTICA </t>
  </si>
  <si>
    <t>COLOC. CARPETA ASFALTICA - C. JUAREZ - JOCO</t>
  </si>
  <si>
    <t>ANT</t>
  </si>
  <si>
    <t>E1</t>
  </si>
  <si>
    <t>E2</t>
  </si>
  <si>
    <t>FINQ</t>
  </si>
  <si>
    <t>OF. 195</t>
  </si>
  <si>
    <t>OF. 208</t>
  </si>
  <si>
    <t>SI</t>
  </si>
  <si>
    <t>EST1 Y FINQ</t>
  </si>
  <si>
    <t>F2</t>
  </si>
  <si>
    <t>DOP/AD/002/2013</t>
  </si>
  <si>
    <t>CONSERVACION Y MTTO DE INMUEBLES</t>
  </si>
  <si>
    <t>DOP/AD/003/2013</t>
  </si>
  <si>
    <t>MTTO - CONSERVACION Y… DE INMUEBLES</t>
  </si>
  <si>
    <t>EMP - PRIV. MATAMOROS - JOCO</t>
  </si>
  <si>
    <t>MTTO - CAMPO EMPASTADO - JOCO</t>
  </si>
  <si>
    <t>MTTO - ASILO MPAL - JOCO</t>
  </si>
  <si>
    <t>MTTO - BAÑOS DELEGACION - POTRE</t>
  </si>
  <si>
    <t>MTTO - C.S. JOCO - VIEJO</t>
  </si>
  <si>
    <t>REHAB. RASTRO - JOCO</t>
  </si>
  <si>
    <t>REMOD. PUENTE CALABAZA - JOCO</t>
  </si>
  <si>
    <t>REHAB. RAMPA - AUDIT. MARCOS CASTELLANOS. JOCO</t>
  </si>
  <si>
    <t>REHAB. RAMPA - PLAZA PRINCIPAL - JOCO</t>
  </si>
  <si>
    <t>REHAB. PUENTE PEATONAL - MOLINO</t>
  </si>
  <si>
    <t>REMOD. FACHADA - ZONA CENTRO - 1ª E - CAB MPAL</t>
  </si>
  <si>
    <t>REHAB. CAMINO ROCA AZUL</t>
  </si>
  <si>
    <t>REHAB. RED A.P. - C. Y PRIV. FCO I MADERO - SJC</t>
  </si>
  <si>
    <t>DOP/AD/001/2013</t>
  </si>
  <si>
    <t>DOP/AD/016/2013</t>
  </si>
  <si>
    <t>F3</t>
  </si>
  <si>
    <t>MAQUINARIA</t>
  </si>
  <si>
    <t>1 D</t>
  </si>
  <si>
    <t>RODILLO</t>
  </si>
  <si>
    <t>REEMP - PRIV. MATAMOROS</t>
  </si>
  <si>
    <t>02 AL 07 SEP 2013</t>
  </si>
  <si>
    <t>EMP NORMAL C. VICENTE GUERRERO, ZDH</t>
  </si>
  <si>
    <t>EMP/V. GUERRERO/ZDH</t>
  </si>
  <si>
    <t>23 AL 28 AGO 2013</t>
  </si>
  <si>
    <t>REMOD. DELEGACION - SPT</t>
  </si>
  <si>
    <t>EMP - C. V. GUERRERO - ZDH</t>
  </si>
  <si>
    <t>31 AGO AL 06 SEP 2013</t>
  </si>
  <si>
    <t>B. ADO - C. J.SANTANA ENTRE HID Y G.V. - CAB. MPAL</t>
  </si>
  <si>
    <t>APOYO, PRIM "SOR JUANA INES D LA CRUZ"…</t>
  </si>
  <si>
    <t>MTTO - ESC PRIM "SOR JUANA…" - ZDH</t>
  </si>
  <si>
    <t>TRAB. D MTTO EN PRIM - LAS TROJES</t>
  </si>
  <si>
    <t>07 AL 13 SEP 2013</t>
  </si>
  <si>
    <t>OF. 356</t>
  </si>
  <si>
    <t>REHAB. TABLEROS - AUDIT. MARCOS CASTELLANOS - JOCO</t>
  </si>
  <si>
    <t>REHAB. DE AZOTEA - UBR - CAB MPAL</t>
  </si>
  <si>
    <t>MTTO - U.B.R. - CAB. MPAL</t>
  </si>
  <si>
    <t>IMPERMEABILIZACION Y LIMPIEZA D AZOTEA - PRESIDENCIA MPAL</t>
  </si>
  <si>
    <t>F- FOTOS</t>
  </si>
  <si>
    <t>F - FOTOS</t>
  </si>
  <si>
    <t>24 AL 30 AGO 2013</t>
  </si>
  <si>
    <t>APOYO - ESC SEC(DRE, PISO FIRME, LOCETAS) - ZDH</t>
  </si>
  <si>
    <t>S2</t>
  </si>
  <si>
    <t>POLIZAS</t>
  </si>
  <si>
    <t>POLIZAS - PERSONAL X DIA</t>
  </si>
  <si>
    <t>TODOS</t>
  </si>
  <si>
    <t>SOLO POLIZAS</t>
  </si>
  <si>
    <t>OF. 275 - COMPLEMENTO D NOM</t>
  </si>
  <si>
    <t>REHAB. DE LA DELEGACION</t>
  </si>
  <si>
    <t>MTTO - DELEGACION - NEXT</t>
  </si>
  <si>
    <t>OF. 110</t>
  </si>
  <si>
    <t>BUSCAR POLIZA</t>
  </si>
  <si>
    <t>5135-100-100-101-0800 C.C. 2012</t>
  </si>
  <si>
    <t>MTTO - DELEGACION - SJC</t>
  </si>
  <si>
    <t>TRAB. EN ESTACIONAMIENTO</t>
  </si>
  <si>
    <t>TRAB. ESTACIONAMIENTO - ZONA CENTRO - SJC</t>
  </si>
  <si>
    <t>OF. 116</t>
  </si>
  <si>
    <t>DESCACHARIZACION</t>
  </si>
  <si>
    <t>DESCACHARIZACION - SCZ</t>
  </si>
  <si>
    <t>MTTO - POZO DE AGUA</t>
  </si>
  <si>
    <t>POZO DE AGUA</t>
  </si>
  <si>
    <t>POZO/SPT</t>
  </si>
  <si>
    <t>MTTO - POZO D AGUA - SPT</t>
  </si>
  <si>
    <t>OF. 113</t>
  </si>
  <si>
    <t>ANDADOR PRINCIPAL</t>
  </si>
  <si>
    <t>ANDADOR PRINCIPAL - S. LUCIANO</t>
  </si>
  <si>
    <t>MAT. P/LEV. TOP.</t>
  </si>
  <si>
    <t>OF. 115</t>
  </si>
  <si>
    <t>BUSCAR NOM Y AGREGAR A SUMA</t>
  </si>
  <si>
    <t xml:space="preserve">ESC. SEC. </t>
  </si>
  <si>
    <t>APOYO EN ESC SEC (ELECTIFICACION) - ZAPOTE</t>
  </si>
  <si>
    <t>BUSCAR NOMINAS</t>
  </si>
  <si>
    <t>HACER CARPETA D OBRA</t>
  </si>
  <si>
    <t>GMJ 013C OP/2013</t>
  </si>
  <si>
    <t>ELECT/CUAHUTEMOC/TRO</t>
  </si>
  <si>
    <t>ELEC - C. CUAHUTEMOC - TROJES</t>
  </si>
  <si>
    <t>SERGIO ENRIQUE CISNEROS CONTRERAS</t>
  </si>
  <si>
    <t>OF. 373</t>
  </si>
  <si>
    <t>GMJ 018C OP/2013</t>
  </si>
  <si>
    <t>OF. 372</t>
  </si>
  <si>
    <t>ELEC - BARRIO EL RICON - TROJES</t>
  </si>
  <si>
    <t>ELECT/EL RICON/TRO</t>
  </si>
  <si>
    <t>623 1236-305-229</t>
  </si>
  <si>
    <t>623 1236-308-229</t>
  </si>
  <si>
    <t>IFE</t>
  </si>
  <si>
    <t>IFE(S) DE PERSONAL</t>
  </si>
  <si>
    <t>OF. P/SESION DE CABILDO</t>
  </si>
  <si>
    <t>APROBACIONES DE CABILDO</t>
  </si>
  <si>
    <t>13A3</t>
  </si>
  <si>
    <t>MTTO - RASTRO MPAL - JOCO</t>
  </si>
  <si>
    <t>DB</t>
  </si>
  <si>
    <t>OF. 108</t>
  </si>
  <si>
    <t>CASA DEL ANCIANO</t>
  </si>
  <si>
    <t>OF. 109</t>
  </si>
  <si>
    <t>MTTO - DIF (OFICINAS) - JOCO</t>
  </si>
  <si>
    <t>MTTO - DIF (BAÑOS) - JOCO</t>
  </si>
  <si>
    <t>MTTO - DIF - JOCO</t>
  </si>
  <si>
    <t>LIMP/AYUNATAMIENTO</t>
  </si>
  <si>
    <t>MTTO - U.B.R.</t>
  </si>
  <si>
    <t xml:space="preserve">SEG. PUB. </t>
  </si>
  <si>
    <t>MTTO - SEGURIDAD PUBLICA</t>
  </si>
  <si>
    <t>ODOMETRO</t>
  </si>
  <si>
    <t>OF. 114 (HERRAMIENTA P/DOP)</t>
  </si>
  <si>
    <t>OF. 118</t>
  </si>
  <si>
    <t>AUDIT MPAL</t>
  </si>
  <si>
    <t>HACIENDA MPAL</t>
  </si>
  <si>
    <t>SEG. PUB.</t>
  </si>
  <si>
    <t>AYUNTAMIENTO</t>
  </si>
  <si>
    <t>14 AL 20 SEP 2013</t>
  </si>
  <si>
    <t>OF. 362</t>
  </si>
  <si>
    <t>APOYO - PRIM. "SOR JUANA INES D LA CRUZ" (TERMINACION COCINA-COMEDOR) - ZDH</t>
  </si>
  <si>
    <t xml:space="preserve">REHAB. AZOTEA - U.B.R. </t>
  </si>
  <si>
    <t>TRAB. JARDINERIA - MALECON JOCO</t>
  </si>
  <si>
    <t>MALECON/JOCO</t>
  </si>
  <si>
    <t>DELEG/SPT</t>
  </si>
  <si>
    <t>S3</t>
  </si>
  <si>
    <t>09 AL 14 SEP 2013</t>
  </si>
  <si>
    <t>UNICA NOM</t>
  </si>
  <si>
    <t>OF. 363</t>
  </si>
  <si>
    <t>S1</t>
  </si>
  <si>
    <t>DOP/AD/006/2013</t>
  </si>
  <si>
    <t>09 AL 24 AGO 2013</t>
  </si>
  <si>
    <t>EMP AHOG - CALLEJON ALLENDE - CHANTE</t>
  </si>
  <si>
    <t>OF. 344</t>
  </si>
  <si>
    <t>13F1</t>
  </si>
  <si>
    <t>DOP/AD/019/2013</t>
  </si>
  <si>
    <t>DOP/AD/004/2013</t>
  </si>
  <si>
    <t>DOP/AD/014/2013</t>
  </si>
  <si>
    <t>N° DE CONTRATO / ACUERDO</t>
  </si>
  <si>
    <t>DOP/AD/007/2013</t>
  </si>
  <si>
    <t>DOP/AD/011/2013</t>
  </si>
  <si>
    <t>DOP/AD/010/2013</t>
  </si>
  <si>
    <t>DOP/AD/015/2013</t>
  </si>
  <si>
    <t>ELABORACIÓN DE TOPES</t>
  </si>
  <si>
    <t>CARR. JOCOTEPEC-CHAPALA</t>
  </si>
  <si>
    <t>GMJ 015C OP/2013</t>
  </si>
  <si>
    <t>GMJ 001C OP/2013</t>
  </si>
  <si>
    <t>CALLES: MATAMOROS (MOR-DEG); MORELOS (MATA-NB); DEGOLLADO (MATA-NB); DG(MATA-1RO MAYO); VG(IND-ZAR); MORELOS(PM-NB); MA(ESQ C.COLON); VG(ENTRONQ CARR)</t>
  </si>
  <si>
    <t>GMJ 005C OP/2013</t>
  </si>
  <si>
    <t>C.S. TROJES</t>
  </si>
  <si>
    <t>C.S. LAS TROJES (TERMINACIÓN)</t>
  </si>
  <si>
    <t>EST1 Y FINQUITO</t>
  </si>
  <si>
    <t>UNICA</t>
  </si>
  <si>
    <t>REPARACION DE BACHES - LOMA</t>
  </si>
  <si>
    <t>17 AL 23 AGO 2013</t>
  </si>
  <si>
    <t>OF. 323</t>
  </si>
  <si>
    <t>LIMPIEZA EN CALLE ALLENDE, ZONA CENTRO</t>
  </si>
  <si>
    <t>LIMPIEZA DE ESCOMBRO EN CALLES: NH, MOR Y ALD - JOCO</t>
  </si>
  <si>
    <t>ESC/TROJES</t>
  </si>
  <si>
    <t>…ENTRE C. ALLENDE Y C. PEDRO MORENO</t>
  </si>
  <si>
    <t>F1</t>
  </si>
  <si>
    <t>JUAN MANUEL PALOS VACA</t>
  </si>
  <si>
    <t>GMJ 020C OP/2013</t>
  </si>
  <si>
    <t>EMP/R. CORONA/POTRE</t>
  </si>
  <si>
    <t>GMJ 019C OP/2013</t>
  </si>
  <si>
    <t>DRE/C. CORONA/POTRE</t>
  </si>
  <si>
    <t>MATERIALES "PALOS"</t>
  </si>
  <si>
    <t>OF. 382</t>
  </si>
  <si>
    <t>DRE - C. RAMON CORONA - POTRE</t>
  </si>
  <si>
    <t>PAV/SCZ</t>
  </si>
  <si>
    <t>BACHEO/SCZ</t>
  </si>
  <si>
    <t>PIEDRA BRAZA Y TEPETATE</t>
  </si>
  <si>
    <t>B. EMP - V. CALLES - SCZ</t>
  </si>
  <si>
    <t>COLOC. CARPETA ASFALTICA - C. ZARAGOZA Y C. RAMON CORONA - SCZ</t>
  </si>
  <si>
    <t>EMULSION</t>
  </si>
  <si>
    <t>OF. 273</t>
  </si>
  <si>
    <t>MARGARITO LOPEZ GARCIA</t>
  </si>
  <si>
    <t>B. EMP. C. CHURUBUSCO - JOCO</t>
  </si>
  <si>
    <t>B. EMP. C. MORELOS, ZARAGOZA E ITURBIDE, JOCO</t>
  </si>
  <si>
    <t>B. EMP. C. GLEZ ORTEGA - JOCO</t>
  </si>
  <si>
    <t>B. EMP. - V. CALLES - JOCO</t>
  </si>
  <si>
    <t>B. EMP. C. JOSE SANTANA - JOCO</t>
  </si>
  <si>
    <t>B. EMP. C. ALLENDE - JOCO</t>
  </si>
  <si>
    <t>m3</t>
  </si>
  <si>
    <t>FALTAN FIRMAS</t>
  </si>
  <si>
    <t>C.C. - PROY ESTRAT.</t>
  </si>
  <si>
    <t>REPARACION DE ADOQUIN (B. EN PORFIDO)</t>
  </si>
  <si>
    <t>SELLO DE RECIBIDO (TODAS LAS NOMINAS CORRESPONDIENTES A LA POLIZA)</t>
  </si>
  <si>
    <t>A</t>
  </si>
  <si>
    <t>A - ANEXAR</t>
  </si>
  <si>
    <t>/ - CON ALGUN PENDIENTE</t>
  </si>
  <si>
    <t>X - TODO BIEN</t>
  </si>
  <si>
    <t>OBS. FALTANTE</t>
  </si>
  <si>
    <t>Licitacion en firmas, A.C. necesita ser la aprovada en la admon pasada</t>
  </si>
  <si>
    <t>13E 1</t>
  </si>
  <si>
    <t>13E 3</t>
  </si>
  <si>
    <t>13E 2</t>
  </si>
  <si>
    <t>OP/AD/012/2013</t>
  </si>
  <si>
    <t>… EN PRESIDENCIA MUNICIPAL</t>
  </si>
  <si>
    <t>JUAN MANUEL AYALA ANGEL</t>
  </si>
  <si>
    <t>TALLER DE CANTERA</t>
  </si>
  <si>
    <t xml:space="preserve">OF. 324  </t>
  </si>
  <si>
    <t>OF. 330</t>
  </si>
  <si>
    <r>
      <t xml:space="preserve">OF. 264 - </t>
    </r>
    <r>
      <rPr>
        <b/>
        <u/>
        <sz val="14"/>
        <rFont val="Calibri"/>
        <family val="2"/>
        <scheme val="minor"/>
      </rPr>
      <t>CANCELADA</t>
    </r>
  </si>
  <si>
    <r>
      <t xml:space="preserve">OF. 324 - </t>
    </r>
    <r>
      <rPr>
        <b/>
        <u/>
        <sz val="14"/>
        <rFont val="Calibri"/>
        <family val="2"/>
        <scheme val="minor"/>
      </rPr>
      <t>CANCELADA</t>
    </r>
  </si>
  <si>
    <t>OF. 361</t>
  </si>
  <si>
    <t>OF. 365</t>
  </si>
  <si>
    <t>13E 4</t>
  </si>
  <si>
    <t>PRESIDENCIA MPAL</t>
  </si>
  <si>
    <r>
      <t xml:space="preserve">COMPLEMENTO DEL </t>
    </r>
    <r>
      <rPr>
        <b/>
        <sz val="10"/>
        <color theme="1"/>
        <rFont val="Calibri"/>
        <family val="2"/>
        <scheme val="minor"/>
      </rPr>
      <t>OP/AD/012/2013</t>
    </r>
  </si>
  <si>
    <t>MTTO  - FACHADA</t>
  </si>
  <si>
    <t>DOP/AD/012/2013</t>
  </si>
  <si>
    <t>MTTO - PRESIDENCIA MUNICIPAL</t>
  </si>
  <si>
    <t>OF. 320</t>
  </si>
  <si>
    <t>351-5135-351-101</t>
  </si>
  <si>
    <t>BACHEO/SJC</t>
  </si>
  <si>
    <t>OF. 202</t>
  </si>
  <si>
    <t>PIEDRA Y/O TEPETATE</t>
  </si>
  <si>
    <t>OF. 201</t>
  </si>
  <si>
    <t>CONTRA-REC: 626</t>
  </si>
  <si>
    <t>15 D</t>
  </si>
  <si>
    <t>OF. 231</t>
  </si>
  <si>
    <t>14 D</t>
  </si>
  <si>
    <t>EXCAVADORA</t>
  </si>
  <si>
    <t>EXC, CAMION</t>
  </si>
  <si>
    <t>CONTRA-REC: 661</t>
  </si>
  <si>
    <t>MANUEL PALOS VACA</t>
  </si>
  <si>
    <t>MATERIALES Y MAQUINARIA</t>
  </si>
  <si>
    <t>CONTRA-REC: 617</t>
  </si>
  <si>
    <t>ARENA Y PIEDRA</t>
  </si>
  <si>
    <t>6 D</t>
  </si>
  <si>
    <t>1a</t>
  </si>
  <si>
    <t>F4</t>
  </si>
  <si>
    <t>EMP/SJC</t>
  </si>
  <si>
    <t>A.P./SJC</t>
  </si>
  <si>
    <t>HIDRAULICOS TRUJILLO S.A. DE C.V.</t>
  </si>
  <si>
    <t>TUBERIA</t>
  </si>
  <si>
    <t>OF. 213</t>
  </si>
  <si>
    <t>OF. 215</t>
  </si>
  <si>
    <t>RETROEXCAVADORA</t>
  </si>
  <si>
    <t>OF. 214</t>
  </si>
  <si>
    <t>CONTRATO O ACUERDO</t>
  </si>
  <si>
    <t>B. PORFIDO</t>
  </si>
  <si>
    <t>MIGUEL ARANA Y MORELOS</t>
  </si>
  <si>
    <t>CTA. CTE.</t>
  </si>
  <si>
    <t>MTTO - DESASOLVES</t>
  </si>
  <si>
    <t>…ENTRE INDEPENDENCIA Y ALLENDE. Y ELABORACION DE TOPES EN EL CHANTE</t>
  </si>
  <si>
    <t>AgLoc</t>
  </si>
  <si>
    <t>JR</t>
  </si>
  <si>
    <t>COMUNICACIÓN TERRESTRE</t>
  </si>
  <si>
    <t>PARAMETRO 2.6.1</t>
  </si>
  <si>
    <t>INFRAESTRUCTURA TELEFONICA</t>
  </si>
  <si>
    <t>21 AL 27 SEP 2013</t>
  </si>
  <si>
    <t>APOYO PRIM "SOR JUANA INES DE LA CRUZ (COCINA COMEDOR)</t>
  </si>
  <si>
    <t>REHAB. - U.B.R. (AZOTEA)</t>
  </si>
  <si>
    <t>REHAB. - AUDIT. MARCOS CASTELLANOS (TABLEROS DE BASQUET)</t>
  </si>
  <si>
    <t>REHAB. MURO LATERAL - PANTEON - CABECERA MPAL</t>
  </si>
  <si>
    <t>MTTO - PANTEON - CABECERA MPAL</t>
  </si>
  <si>
    <t>OF. 375</t>
  </si>
  <si>
    <t>07 AL 12 OCT 2013</t>
  </si>
  <si>
    <t>OF. 441</t>
  </si>
  <si>
    <t>PANTEON/JOCO</t>
  </si>
  <si>
    <t>28 SEP AL 04 OCT 2013</t>
  </si>
  <si>
    <t>OF. 387</t>
  </si>
  <si>
    <t>05 AL 11 OCT 2013</t>
  </si>
  <si>
    <t>OF. 408</t>
  </si>
  <si>
    <t>MTTO - PANTEON MPAL - CABECERA MPAL</t>
  </si>
  <si>
    <t>PANTEON MPAL</t>
  </si>
  <si>
    <t>MTTO - OFICINAS</t>
  </si>
  <si>
    <t>OF. RECIBIDOS Y ENVIADOS</t>
  </si>
  <si>
    <t>PARAMETRO 2.6.2</t>
  </si>
  <si>
    <t>PARAMETRO 4.3.1</t>
  </si>
  <si>
    <t>PARAMETRO 4.3.2</t>
  </si>
  <si>
    <t>PARAMETRO 4.3.3</t>
  </si>
  <si>
    <t>PROG. DE MEJORA CONTINUA E INF. DE RESULTADOS</t>
  </si>
  <si>
    <t>INF. DE OBRA PARA LA CARPETA BASICA MUNICIPAL</t>
  </si>
  <si>
    <t>OF.355</t>
  </si>
  <si>
    <t>16 AL 21 SEP 2013</t>
  </si>
  <si>
    <t>OF. 376</t>
  </si>
  <si>
    <t>S4</t>
  </si>
  <si>
    <t>S5</t>
  </si>
  <si>
    <t>23 AL 28 SEP 2013</t>
  </si>
  <si>
    <t>OF. 388</t>
  </si>
  <si>
    <t>S7</t>
  </si>
  <si>
    <t>DOP/AD/005/2013</t>
  </si>
  <si>
    <t>DOP/AD/013/2013</t>
  </si>
  <si>
    <t>CONST. DE LOCAL COMERCIAL</t>
  </si>
  <si>
    <t>CONSTRUCCION</t>
  </si>
  <si>
    <t>GMJ 017C OP/2013</t>
  </si>
  <si>
    <t>SEDATU</t>
  </si>
  <si>
    <t>GMJ 021C OP/2013</t>
  </si>
  <si>
    <t>U.D. ZARAGOZA</t>
  </si>
  <si>
    <t>CENTRO DE SALUD, TERMINACION DEL…</t>
  </si>
  <si>
    <t>MAQ</t>
  </si>
  <si>
    <r>
      <t>Se solicito Diferimiento a la fecha de terminacion del Contrato(</t>
    </r>
    <r>
      <rPr>
        <b/>
        <sz val="8"/>
        <color theme="1"/>
        <rFont val="Calibri"/>
        <family val="2"/>
        <scheme val="minor"/>
      </rPr>
      <t>PRORROGA</t>
    </r>
    <r>
      <rPr>
        <sz val="8"/>
        <color theme="1"/>
        <rFont val="Calibri"/>
        <family val="2"/>
        <scheme val="minor"/>
      </rPr>
      <t>). X parte del contratista con Of.</t>
    </r>
  </si>
  <si>
    <t>ING. JAVIER RAMIREZ REYNOSO</t>
  </si>
  <si>
    <t>LIC. OSVALDO VERA NAVARRO</t>
  </si>
  <si>
    <t>INFORMACION DE TRAMITES EN DESARROLLO URBANO</t>
  </si>
  <si>
    <t>COPIAS DEL EXPEDIENTE/DEMANDA RUBEN FLORES</t>
  </si>
  <si>
    <t>SOLICITA INFORMACION DEL TRAMITE DE GASOLINERA DE SAN JUAN COSALA</t>
  </si>
  <si>
    <t>LIC. LUIS ROBERTO ROJAS DELGADO</t>
  </si>
  <si>
    <t>REUNION INFORMATIVA PARA LA IMPLEMENTACION DE DIFERENTES ETAPAS DE AGENDA DESDE LO LOCAL</t>
  </si>
  <si>
    <t>DELEGACION EL CHANTE</t>
  </si>
  <si>
    <t xml:space="preserve">ALIPIO RENTERIA </t>
  </si>
  <si>
    <t>SOLICITA RETROEXCAVADORA PARA LIMPIEZA EN EL MALECON</t>
  </si>
  <si>
    <t>SE CONTESTO DES. URB.047/2013</t>
  </si>
  <si>
    <t>PRODEUR</t>
  </si>
  <si>
    <t>ING.  LIC. GABRIEL IBARRA FELIX</t>
  </si>
  <si>
    <t>INVITACION A TALLER PARA ELABORACION  DEL REGLAMENTO MUNICIPAL DE ZONIFICACION  URBANA Y ORDENAMIENTO TERRITORIAL.</t>
  </si>
  <si>
    <t>DELEGACION SAN CRISTOBAL</t>
  </si>
  <si>
    <t xml:space="preserve">VECINOS DE C. RAMON CORONA </t>
  </si>
  <si>
    <t xml:space="preserve">SOLICITUD DE REEMPEDRADO </t>
  </si>
  <si>
    <t>GONZALO FLORES AMEZCUA</t>
  </si>
  <si>
    <t>SOLICITA COPIA DE CONSTANCIAS O RECONOCIMIENTOS DE CAPACITACIONES ASISTIDAS</t>
  </si>
  <si>
    <t>A SEDER</t>
  </si>
  <si>
    <t>SOLICITA COPIAS DE EXPEDIENTES EJERCICIO F 2010-2012</t>
  </si>
  <si>
    <t>SOLICITA  INFORMACION DE TRAMITES Y SERVICIOS QUE SE OFRECEN A LA CIUDADANIA P ACTUALIZAR PAG. WEB</t>
  </si>
  <si>
    <t>LIC. DAMIAN SALINAS</t>
  </si>
  <si>
    <t>SOLICITA APOYO CON VEHICULO Y GASOLINA</t>
  </si>
  <si>
    <t>(DIRIGIDO A NOTARIO NO. 1 JOCOTEPEC C.C.P. DIR. OB. PUB.) DESLINDE DEFINITIVO.</t>
  </si>
  <si>
    <t xml:space="preserve">DE ZAPOTITAN </t>
  </si>
  <si>
    <t>SOLICITA APOYO PARA CONECTAR BAÑOS A RED DE DRENAJE Y TECHO DEL PATIO CIVICO</t>
  </si>
  <si>
    <t>APOYO PARA DAR INFORMACION DEECOLOGIA Y EL CUIDADO DEL MEDIO AMBIENTE.</t>
  </si>
  <si>
    <t>AGENCIA DE SAN LUCIANO</t>
  </si>
  <si>
    <t>JUAN JOSE AVILA RAMIREZ</t>
  </si>
  <si>
    <t>SOLICITA CAMINADOR DE SAN LUCIANO DE ARRIBA CON SAN LUCIANO DE ABAJO (TRANSLADO AL KINDER)</t>
  </si>
  <si>
    <t xml:space="preserve">INVITACION A HONORES POR EL DIA DE LA BANDERA </t>
  </si>
  <si>
    <t xml:space="preserve">VECINOS DE LA COLONIA CHANTEPEC - ARROYO </t>
  </si>
  <si>
    <t>APOYO PARA ANDADOR (ARROYO) PROBLEMA-SUPUESTO DUEÑO SOBRE EL MISMO Y OBRAS DRENAJE Y AGUA</t>
  </si>
  <si>
    <t xml:space="preserve">PARA CUALQUIER EVENTO AVISAR PARA LA PLANEACION DEL MISMO CON ANTICIPACION </t>
  </si>
  <si>
    <t>L.D.G. JOSE LUIS GUZMAN ZAMORA</t>
  </si>
  <si>
    <t>PARA SOLICITAR MATERIAL SERÁ EN PROVEEDURIA LOS LUNES Y LA ENTREGA DE MATERIALES LOS VIERNES</t>
  </si>
  <si>
    <t>HORARIO DE ENTRADA A LAS 9:00 CON 10 MIN. TOLERANCIA</t>
  </si>
  <si>
    <t>DIRIGIDO A SECRETARIO DE SALUD DEL EDO. SOLICITUD DE COPIAS DE EXPED DE TODO LO RELACIONADO CON EL EJERCICIO F. 2010-2012</t>
  </si>
  <si>
    <t>DELEGAO DANIEL GARCIA</t>
  </si>
  <si>
    <t>SOLICITA MOTOCONFORMADORA PARA DESASOLVE</t>
  </si>
  <si>
    <t>DELEGADO OSCAR MEDINA</t>
  </si>
  <si>
    <t>REPORTA QUE EN C. ZARAGOZA ACCESO A LAGUNA TIRARON BALASTRE  SOLICITA MAQUINA PARA RETIRARLA</t>
  </si>
  <si>
    <t>SOLICITA RETRO PARA CAMPO LAS MALVINAS</t>
  </si>
  <si>
    <t>DELEGADO LUIS E. TORRES</t>
  </si>
  <si>
    <t>SOLICITA TECHAR PARTE TRASERA DE LA DELEGACION</t>
  </si>
  <si>
    <t xml:space="preserve">DAMIAN SALINAS </t>
  </si>
  <si>
    <t xml:space="preserve">(CONTESTACIÓN A DIR. AGUA POTABLE) SOBRE DESCARGAS DE AGUAS RESIDUALES SOBRE EL LAGO C. LA PAZ  E INDEPENDENCIA </t>
  </si>
  <si>
    <t>MANUEL YUTACA YANOME</t>
  </si>
  <si>
    <t>SOLICITA INFORMACION SOBRE OBRAS DE INFRAESTRUCTURA PARA EL IMPULSO DE ACTIVIDADES ECONOMICAS-PARAMETROS DE AGENDA DE LO LOCAL</t>
  </si>
  <si>
    <t>OF. 339</t>
  </si>
  <si>
    <t>OF.340</t>
  </si>
  <si>
    <t>21 AL 24 AGO 2013</t>
  </si>
  <si>
    <t>08 AL 11 AGO 2013</t>
  </si>
  <si>
    <t>OF. 347</t>
  </si>
  <si>
    <t>GMJ 011C OP/2013</t>
  </si>
  <si>
    <t xml:space="preserve">CRUCE COLON </t>
  </si>
  <si>
    <t>CRUCE PROL. JOSEFA ORTIZ</t>
  </si>
  <si>
    <t>HIDALGO - CHURUBUSCO</t>
  </si>
  <si>
    <t>ANIMA SOLA HACIA ARRIBA</t>
  </si>
  <si>
    <t>C. ITURBIDE</t>
  </si>
  <si>
    <t>EMP AHOGADO - PRIV. FCO I. MADERO - SJC</t>
  </si>
  <si>
    <t>CASETA DE CONTROL Y CLORACION DEL POZO</t>
  </si>
  <si>
    <t>CONADE</t>
  </si>
  <si>
    <t>FORMATOS</t>
  </si>
  <si>
    <t>14A1</t>
  </si>
  <si>
    <t>ELECT/TRO</t>
  </si>
  <si>
    <t>FALTA PROYEECTO</t>
  </si>
  <si>
    <t>ELECT/JOCO</t>
  </si>
  <si>
    <t>EQUIPAMIENTO Y ELECT D POZO PROF - FRACC. MAGISTERIAL - JOCO</t>
  </si>
  <si>
    <t>EQUIPO MANTENIMIENTO Y PLANEACION ELECTRICA S.A. DE C.V.</t>
  </si>
  <si>
    <t>CONTRA-REC: 25</t>
  </si>
  <si>
    <t>DOP/AD/018/2013</t>
  </si>
  <si>
    <t>EMP/ZDH</t>
  </si>
  <si>
    <t>EMP - V. GUERRERO - ZDH</t>
  </si>
  <si>
    <r>
      <t xml:space="preserve">OF. 466 </t>
    </r>
    <r>
      <rPr>
        <b/>
        <sz val="11"/>
        <color rgb="FFFF0000"/>
        <rFont val="Calibri"/>
        <family val="2"/>
        <scheme val="minor"/>
      </rPr>
      <t>(BUSCAR FACT)</t>
    </r>
  </si>
  <si>
    <t>EMP NORMAL C. 16 DE SEP - LA LOMA</t>
  </si>
  <si>
    <t>OF. 290-A (POLIZA)</t>
  </si>
  <si>
    <t>DELEGACION SAN PEDRO T</t>
  </si>
  <si>
    <t>DELEGADO</t>
  </si>
  <si>
    <t xml:space="preserve">SOLICITA MAQUINARIA Y BALASTRE PARA CALLEJON HACIA EL CAMPO DE FUTBOL </t>
  </si>
  <si>
    <t>SOLICITA  REPARACION DE SEPAROS MUNICIPALES</t>
  </si>
  <si>
    <t>SOLICITA LISTA  DE ASISTENCIA LOS DIAS 10 Y 20</t>
  </si>
  <si>
    <t>TRANSPARENCIA</t>
  </si>
  <si>
    <t>INFORMACION PARA LA PAG. WEB</t>
  </si>
  <si>
    <t>SECRETARIA DE PLANEACION</t>
  </si>
  <si>
    <t>FILIBERTO LOPEZ</t>
  </si>
  <si>
    <t xml:space="preserve">SOLICITA DOCUMENTACION DE FONDEREG 2012 </t>
  </si>
  <si>
    <t>MANUEL YUTAKA</t>
  </si>
  <si>
    <t>SOLICITA INFORMACION DE LAS LAMPARAS INSTALADAS</t>
  </si>
  <si>
    <t>INSTITUTO DE LA MUJER</t>
  </si>
  <si>
    <t>INVITACION A CONFERENCIA DE LA LIC. JULIA PEREZ</t>
  </si>
  <si>
    <t xml:space="preserve">DELEGACION ZAPOTITAN </t>
  </si>
  <si>
    <t>SOLICITA MATERIAL PARA EL DESAGUE POTRERO LOS ZAPOTES</t>
  </si>
  <si>
    <t>PERSONAL EVENTUAL -FIRMAR NOMBRAMIENTOS</t>
  </si>
  <si>
    <t>SOLICITA INFORMAR SOBRE UNA INASISTENCIA DE PERSONAL Y ALTA DE PERSONAL</t>
  </si>
  <si>
    <t xml:space="preserve">SOLICITA MAQUINARIA PARA LIMPIEZA EN ZONA DE PLAYA MALECON </t>
  </si>
  <si>
    <t xml:space="preserve">ESCUELAS </t>
  </si>
  <si>
    <t>ESC. FCO. VILLA LA LOMA</t>
  </si>
  <si>
    <t>SOLICITA APOYO CON ALBAÑIL Y MATERIAL PARA REHABILITAR BANQUETAS Y CAJETES</t>
  </si>
  <si>
    <t>AGENTE</t>
  </si>
  <si>
    <t>REPARACION DE BACHES 1 ER PUENTE DE LA CARRETERA</t>
  </si>
  <si>
    <t>DELEGACION POTRERILLLOS</t>
  </si>
  <si>
    <t>REPARACION DE LAMPARAS DE LAS CALLES</t>
  </si>
  <si>
    <t>COMITÉ DE VECINOS IPROVIPE</t>
  </si>
  <si>
    <t>ADRIANA LOPEZ</t>
  </si>
  <si>
    <t xml:space="preserve">SOLICITAN BALASTRE PARA LAS CALLES DE IPROVIPE CRUCERO </t>
  </si>
  <si>
    <t>DELEGACION EL MOLINO</t>
  </si>
  <si>
    <t>VECINOS DEL BARRIO</t>
  </si>
  <si>
    <t>BARRIO MARIANO ABASOLO SOLICITA ASIGNEN NOMBRE A CALLES Y LA ELECTRIFICACION DE LAS MISMAS</t>
  </si>
  <si>
    <t>URBANO GUTIERREZ ROBLES</t>
  </si>
  <si>
    <t>SOLICITA INFORMAR ALTAS, BAJAS CAMBIOS Y ADQUISICIONES NUEVAS (BIENES PATRIMONIALES)</t>
  </si>
  <si>
    <t xml:space="preserve">DIA OFICIAL </t>
  </si>
  <si>
    <t>PROHIBIDA DESCARGAS DE PROGRAMAS DE INTERNET</t>
  </si>
  <si>
    <t xml:space="preserve">PROTECCION CIVIL </t>
  </si>
  <si>
    <t>MIGUEL ANGEL CAMARENA</t>
  </si>
  <si>
    <t>INFORME DEL ESTADO DE ARROYOS DE SAN JUAN C.</t>
  </si>
  <si>
    <t>INFORMA QUE EL PERSONAL CUMPLA EL HORARIO PERMANECIENDO EN SU AREA DE TRABAJO</t>
  </si>
  <si>
    <t>SOLICITA BALASTRE Y MAQUINARIA PARA CALLEJON EL SALITRE</t>
  </si>
  <si>
    <t>FIRMAS DE NOMBRAMIENTOS</t>
  </si>
  <si>
    <t>SOLICITA MAQUINARIA PARA RETIRAR ESCOMBRO UBUCADO EN LA ORILLA DE LA LAGUNA POR ZARAGOZA</t>
  </si>
  <si>
    <t>FRASE ANUAL /LEYENDA 2013</t>
  </si>
  <si>
    <t>DUEÑO DE RESTAURANTES</t>
  </si>
  <si>
    <t>INFORMA SOBRE TRABAJOS DE LIMPIEZA QUE REALIZARAN</t>
  </si>
  <si>
    <t>LAS GAVIOTAS Y BAMBU</t>
  </si>
  <si>
    <t>TOMA DE FOTOGRAFIA OFICIAL PARA PLAN MUNICIPAL</t>
  </si>
  <si>
    <t>INFORMA LOS DIAS SANTOS PERMANECERA CERRADO</t>
  </si>
  <si>
    <t>DR. JORGE GARAVITO ESPINOZA</t>
  </si>
  <si>
    <t>REQUISITO PARA SER ATENDIDO PRESENTAR GAFETE</t>
  </si>
  <si>
    <t>DIRECTOR</t>
  </si>
  <si>
    <t>SOLICITA TRABAJO DE TRABLAROCA PARA EL AREA DE CABINA</t>
  </si>
  <si>
    <t>CONST LOCAL - MALECON - JOCO</t>
  </si>
  <si>
    <t>CARLO IBARRA ESPINOZA</t>
  </si>
  <si>
    <t>A. CABILDO</t>
  </si>
  <si>
    <t>FT</t>
  </si>
  <si>
    <t>OF. 262</t>
  </si>
  <si>
    <t>FERRETERIA Y TLAPALERIA GALVEZ</t>
  </si>
  <si>
    <t>LOURDES ELIZABETH GONZALEZ ELMOS</t>
  </si>
  <si>
    <t>CORTINAS DE ACERO ECONOMICAS</t>
  </si>
  <si>
    <t>CORTINAS</t>
  </si>
  <si>
    <t>OF. 276</t>
  </si>
  <si>
    <t>JUAN MARTIN SANTANA AGUIRRE</t>
  </si>
  <si>
    <t>LOCAL COMERCIAL - MALECON JOCO - (OF. X MANO DE OBRA)</t>
  </si>
  <si>
    <t>NO EXISTEN NOMINAS, SINO UN OFICIO X M.O.</t>
  </si>
  <si>
    <t>PROY ESTRAT</t>
  </si>
  <si>
    <t>GUARDERIA</t>
  </si>
  <si>
    <t>LETFOR DE PROYECTOS ESTRATEGICOS 2013</t>
  </si>
  <si>
    <t>EMP ELECTRICA</t>
  </si>
  <si>
    <t>$ APROBADA (X CABILDO)</t>
  </si>
  <si>
    <t>GTOS MEDICOS</t>
  </si>
  <si>
    <t>GTOS MEDICOS - GTOS DE PERSONAL</t>
  </si>
  <si>
    <t>GASTOS…</t>
  </si>
  <si>
    <t>GASTOS MEDICOS</t>
  </si>
  <si>
    <t>OF. 450 (GASTOS KARY)</t>
  </si>
  <si>
    <t>EMP/CHANT</t>
  </si>
  <si>
    <t>OF. 345</t>
  </si>
  <si>
    <t>B. PORFIDO - ALLENDE - JOCO</t>
  </si>
  <si>
    <t>MARIA INES CALDERON ZETTER</t>
  </si>
  <si>
    <t>SELLADOR</t>
  </si>
  <si>
    <t>OF. 389</t>
  </si>
  <si>
    <t>MAT P/PINTAR</t>
  </si>
  <si>
    <t>OF. 364</t>
  </si>
  <si>
    <t>DRE/POTRE</t>
  </si>
  <si>
    <t>EMP/POTRE</t>
  </si>
  <si>
    <t>EMP AHOG - RAMON CORONA - POTRE</t>
  </si>
  <si>
    <t>29 JUL AL 08 AGO 2013</t>
  </si>
  <si>
    <t>EMP AHOG EN CEM - PRIV GALEANA - SJC</t>
  </si>
  <si>
    <t>EMP AHOG - PRIV. GALEANA - SJC</t>
  </si>
  <si>
    <t>REMOD DELEGACION - SPT</t>
  </si>
  <si>
    <t>OF. 479</t>
  </si>
  <si>
    <t>MTTO - AUDIT MARCOS CASTELLANOS - JOCO</t>
  </si>
  <si>
    <t>OF. 480</t>
  </si>
  <si>
    <t>OF. 478</t>
  </si>
  <si>
    <t>OF. 253</t>
  </si>
  <si>
    <t>OF. 254</t>
  </si>
  <si>
    <t>GUADALUPE ISMAEL CAMARENA FLORES</t>
  </si>
  <si>
    <t>OF. 300 - BUSCAR FACT, Q SOLO SE ENCUENTRA OF</t>
  </si>
  <si>
    <t>MAT P/EMP</t>
  </si>
  <si>
    <t>OF. 465</t>
  </si>
  <si>
    <t>RECIBIDAS X KARY EL DIA 24-10-13</t>
  </si>
  <si>
    <t>APOYO</t>
  </si>
  <si>
    <t>APOYO CULTURAL</t>
  </si>
  <si>
    <t>OF. 418</t>
  </si>
  <si>
    <t>TRAB D LOTIFICACION - FRACC DEL CARRIZAL</t>
  </si>
  <si>
    <t xml:space="preserve">MAT </t>
  </si>
  <si>
    <t>TRAB DE LOTIFICACION (LEV. TOPOGRAFICO)</t>
  </si>
  <si>
    <t xml:space="preserve">FRACC. DEL CARRIZAL </t>
  </si>
  <si>
    <t>OF. 430</t>
  </si>
  <si>
    <t>BACHEO Y TOPE</t>
  </si>
  <si>
    <t>OF. 428</t>
  </si>
  <si>
    <t>CONST RAMPA P/DISCAPACITADOS - ESC. SEC. FED. - JOCO</t>
  </si>
  <si>
    <t>OF. 427</t>
  </si>
  <si>
    <t>BACHEO - C. LABASTIDA - SCZ</t>
  </si>
  <si>
    <t>CAL</t>
  </si>
  <si>
    <t>OF. 425</t>
  </si>
  <si>
    <t>OF. 426</t>
  </si>
  <si>
    <t>OF. 424</t>
  </si>
  <si>
    <t>OF. 423</t>
  </si>
  <si>
    <t>COLOC DE SEMAFORO - C. CARDENAL - SJC</t>
  </si>
  <si>
    <t>OF. 422</t>
  </si>
  <si>
    <t>IMPERMEABILIZACION - HACIENDA MPAL</t>
  </si>
  <si>
    <t>OF. 421</t>
  </si>
  <si>
    <t>IMPERMEABILIZACION - HOSPITAL D URGENCIAS (PROTECCION CIVIL)</t>
  </si>
  <si>
    <t>OF. 420</t>
  </si>
  <si>
    <t>OF. 419</t>
  </si>
  <si>
    <t>B. PORFIDO - C. ALLENDE - JOCO</t>
  </si>
  <si>
    <t>OF. 417</t>
  </si>
  <si>
    <t>APOYO P/CONST D COCINA - ESC PRIM SOR JUANA INES… - ZDH</t>
  </si>
  <si>
    <t>OF. 416</t>
  </si>
  <si>
    <t>OF. 413</t>
  </si>
  <si>
    <t>LONA</t>
  </si>
  <si>
    <t>OF. 415</t>
  </si>
  <si>
    <t>OF. 429</t>
  </si>
  <si>
    <t>24 AL 30 OCT 2013</t>
  </si>
  <si>
    <t>OF. 491</t>
  </si>
  <si>
    <t>17 AL 23 OCT 2013</t>
  </si>
  <si>
    <t>OF. 460</t>
  </si>
  <si>
    <t>14 AL 19 OCT 2013</t>
  </si>
  <si>
    <t>OF.461</t>
  </si>
  <si>
    <t>13F2</t>
  </si>
  <si>
    <t>13F3</t>
  </si>
  <si>
    <t>13F4</t>
  </si>
  <si>
    <t>OF.343</t>
  </si>
  <si>
    <t>OF. 346</t>
  </si>
  <si>
    <t>REHAB DRE - MOLINO</t>
  </si>
  <si>
    <t>006-A</t>
  </si>
  <si>
    <t>EDIFICADORA ZAPOTILTIC</t>
  </si>
  <si>
    <t>10-A</t>
  </si>
  <si>
    <t>OF. 366</t>
  </si>
  <si>
    <t>EMP/SAUZ</t>
  </si>
  <si>
    <t>EMP NORMAL - JUAREZ - SAUZ</t>
  </si>
  <si>
    <t>OF. 306</t>
  </si>
  <si>
    <t>GRAVA</t>
  </si>
  <si>
    <t>PROYECTOS Y OBRAS JIR, S.A. DE C.V.</t>
  </si>
  <si>
    <t>OF. 305</t>
  </si>
  <si>
    <t>2D</t>
  </si>
  <si>
    <t>OF. 304</t>
  </si>
  <si>
    <t>OF. 292</t>
  </si>
  <si>
    <t>05 AL 07 AGO 2013</t>
  </si>
  <si>
    <t>OF. 286 - C1</t>
  </si>
  <si>
    <t>29 JUL AL 03 AGO 2013</t>
  </si>
  <si>
    <t>OF. 277</t>
  </si>
  <si>
    <t>EMP/LOMA</t>
  </si>
  <si>
    <t xml:space="preserve">OF. 287 </t>
  </si>
  <si>
    <t>EMP - C. 16 DE SEP - LOMA</t>
  </si>
  <si>
    <t>OF. 309</t>
  </si>
  <si>
    <t>PREFABRICADOS, MATERIALES Y PISOS S.A. DE C.V.</t>
  </si>
  <si>
    <t>OF. 308</t>
  </si>
  <si>
    <t>ULISES PALOS CUEVAS</t>
  </si>
  <si>
    <t>INFORMACION PARA CUBRIR PARAMETRO DE AGENDA</t>
  </si>
  <si>
    <t>CASAS GEO</t>
  </si>
  <si>
    <t>REGIMEN DE CONDOMINIO  DE SENDEROS DEL LAGO</t>
  </si>
  <si>
    <t>PRESIDENTE</t>
  </si>
  <si>
    <t>SOLICITAR MATERIAL POR REQUISICION LOS LUNES</t>
  </si>
  <si>
    <t>SOLICITA INFORMACION MENSUAL PARA PUBLICARLA EN PAG. WEB.</t>
  </si>
  <si>
    <t>NO ESTACIONARSE ALREDEDOR DE LA PLAZA /ESTACIONAMIENTO GRATUITO POR JOSEFA ORTIZ NTE.</t>
  </si>
  <si>
    <t>SENDEROS DEL LAGO</t>
  </si>
  <si>
    <t>SOLICITA APRUEBEN COMODATO DE INMUEBLE</t>
  </si>
  <si>
    <t>SERVICIOS  MEDICOS</t>
  </si>
  <si>
    <t>SOLICITA INSTALACION DE PUERTA EN CONSULTORIO</t>
  </si>
  <si>
    <t xml:space="preserve">ESC. JOSE SANTANA </t>
  </si>
  <si>
    <t>SOLICITAN REPARAR LA BANQUETA DEL FRENTE P EVITAR ACCIDENTES.</t>
  </si>
  <si>
    <t>SOLICITA AMPLIAR FOSA DE RIEGO EN CAMPO EL MOLINO</t>
  </si>
  <si>
    <t xml:space="preserve">INFORMA SOBRE LAS MODIFICACIONES DEL LOGOTIPO </t>
  </si>
  <si>
    <t>DELEGACION DE HUEJOTITAN</t>
  </si>
  <si>
    <t>SOLICITA MOTOCONFORMADORA P DESASOLVE DE CANAL</t>
  </si>
  <si>
    <t>DELEGACION DE ZAPOTITAN</t>
  </si>
  <si>
    <t>SOLICITA APOYO CON PAVIMENTO C. HGO. Y R. CORONA</t>
  </si>
  <si>
    <t>LIC. KARINA MUÑOZ ASCENCIO</t>
  </si>
  <si>
    <t>EVITAR PUBLICACION RELACIONADAS CON EL H. AYTO.</t>
  </si>
  <si>
    <t>INFORMACION PARA CUMPLIR CON PARAMETROS DE AGENDA ( CONVENIOS MARIANA TRINITARIA)</t>
  </si>
  <si>
    <t>JARDIN D. N. NIÑOS HEROES</t>
  </si>
  <si>
    <t>SOLICITAN TOPES Y SEÑALAMIENTOS</t>
  </si>
  <si>
    <t>INFORMACION PARA REVISTA INFORMATIVA DE ESTE GOB.</t>
  </si>
  <si>
    <t>INSPECCION DE MURO EN EL TEMPISQUE</t>
  </si>
  <si>
    <t>AUDITORIA SUPERIOR</t>
  </si>
  <si>
    <t>INVITACION A CURSO APORTACIONES FEDERAL DE INFRAESTRUCTURA</t>
  </si>
  <si>
    <t>TURISMO</t>
  </si>
  <si>
    <t xml:space="preserve">INFORMACION PARA EL PROYECTO DE REMODELACION DE PORTALES </t>
  </si>
  <si>
    <t>SECRETARIA DE FINANZAS</t>
  </si>
  <si>
    <t>INFORMACION PARA SECRET. DE HACIENDA Y CREDITO PUBLICO</t>
  </si>
  <si>
    <t>DELEGACION DE NEXTIPAC</t>
  </si>
  <si>
    <t>SOLICITA REPARACION DE TOPES C. CRISTOBAL COLON</t>
  </si>
  <si>
    <t>MOTOCONFORMADORA PARA LIMPIEZA CAMPO DE FUT</t>
  </si>
  <si>
    <t>INVITACION A PEREGRINACION SR. HUAJE</t>
  </si>
  <si>
    <t>DELEGACION DE TROJES</t>
  </si>
  <si>
    <t>BALASTRE PARA C. HGO. JAVIER MINA Y NICOLAS BRAVO</t>
  </si>
  <si>
    <t>INVITACION A CLAUSURA "TODOS  CONTRA EL DENGUE"</t>
  </si>
  <si>
    <t>FRACCIONAMIENTO  "EL GUAMUCHIL"</t>
  </si>
  <si>
    <t>LIC. LUIS GUZMAN</t>
  </si>
  <si>
    <t>SESION DE FOTOS PARA DIRECTORES</t>
  </si>
  <si>
    <t>ESC. JOSEFA ORTIZ DE DGUEZ.</t>
  </si>
  <si>
    <t>SOLICITA APOYO EN GRIETAS DE COCINA ME NUTRE</t>
  </si>
  <si>
    <t>SOLICITA TERMINAR OBRA INCONCLUSA AL NTE. DE ZAP.</t>
  </si>
  <si>
    <t>SOLICITA DESASOLVE DE ARROYO ANTES DE LAS LLUVIAS</t>
  </si>
  <si>
    <t>ING. SAMUEL CAMPOS</t>
  </si>
  <si>
    <t>SOLICITA INF. DE PROGRAMAS ESTATALES Y FEDERALES</t>
  </si>
  <si>
    <t>DIRECCION DE EDUCACION</t>
  </si>
  <si>
    <t>PROF. FCO. DOMINGUEZ</t>
  </si>
  <si>
    <t>SOLICITA LEVANTAMIENTO TECNICO DE C PLANTEL EDUC.</t>
  </si>
  <si>
    <t>S6</t>
  </si>
  <si>
    <r>
      <t xml:space="preserve">OF. 482 </t>
    </r>
    <r>
      <rPr>
        <b/>
        <sz val="12"/>
        <color rgb="FFFF0000"/>
        <rFont val="Calibri"/>
        <family val="2"/>
        <scheme val="minor"/>
      </rPr>
      <t>(CANCELADA)</t>
    </r>
  </si>
  <si>
    <r>
      <t xml:space="preserve">OF. 481 </t>
    </r>
    <r>
      <rPr>
        <b/>
        <sz val="12"/>
        <color rgb="FFFF0000"/>
        <rFont val="Calibri"/>
        <family val="2"/>
        <scheme val="minor"/>
      </rPr>
      <t>(CANCELADA)</t>
    </r>
  </si>
  <si>
    <t>OF. 481-A</t>
  </si>
  <si>
    <t>OF. 482-A</t>
  </si>
  <si>
    <t>MTTO/JOCO</t>
  </si>
  <si>
    <t>POZO/JOCO</t>
  </si>
  <si>
    <t>UNIDAD DEP/JOCO</t>
  </si>
  <si>
    <t>GTO X COMP</t>
  </si>
  <si>
    <t>O. GASTOS</t>
  </si>
  <si>
    <t>C.S. SPT</t>
  </si>
  <si>
    <t>C.S. JOCO</t>
  </si>
  <si>
    <t>SJC</t>
  </si>
  <si>
    <t>ESC/JOCO</t>
  </si>
  <si>
    <t>PAV/JOCO</t>
  </si>
  <si>
    <t>EMP/JOCO</t>
  </si>
  <si>
    <t>PAV/ZDH</t>
  </si>
  <si>
    <t>SN LUCIANO</t>
  </si>
  <si>
    <t>OF. 493</t>
  </si>
  <si>
    <t>OF. 494</t>
  </si>
  <si>
    <t>56 A</t>
  </si>
  <si>
    <t>BALASTRE</t>
  </si>
  <si>
    <t>OF. 498</t>
  </si>
  <si>
    <t>57 A</t>
  </si>
  <si>
    <t>31 OCT AL 06 NOV 2013</t>
  </si>
  <si>
    <t>OF. 489</t>
  </si>
  <si>
    <t>5H, 2D</t>
  </si>
  <si>
    <t>OF. 503</t>
  </si>
  <si>
    <t>TOTAL1</t>
  </si>
  <si>
    <t>PROG.</t>
  </si>
  <si>
    <t>CASA D CULTUTA</t>
  </si>
  <si>
    <t>SEG PUB</t>
  </si>
  <si>
    <t>UNIDAD DEP</t>
  </si>
  <si>
    <t>MOLINO</t>
  </si>
  <si>
    <t>PAV/ZAP</t>
  </si>
  <si>
    <r>
      <t xml:space="preserve">OF. 446 - </t>
    </r>
    <r>
      <rPr>
        <b/>
        <sz val="11"/>
        <color rgb="FFFF0000"/>
        <rFont val="Calibri"/>
        <family val="2"/>
        <scheme val="minor"/>
      </rPr>
      <t>REVISAR FACT EN EXP</t>
    </r>
  </si>
  <si>
    <r>
      <t xml:space="preserve">OF. 445 - </t>
    </r>
    <r>
      <rPr>
        <b/>
        <sz val="11"/>
        <color rgb="FFFF0000"/>
        <rFont val="Calibri"/>
        <family val="2"/>
        <scheme val="minor"/>
      </rPr>
      <t>REVISAR FACT EN EXP</t>
    </r>
  </si>
  <si>
    <t>Res.Esp.Pub.</t>
  </si>
  <si>
    <t>PROY Y CONST KARLAY</t>
  </si>
  <si>
    <t>622 1236-205-100</t>
  </si>
  <si>
    <t>RESCATE DE LA UNIDAD DEPORTIVA</t>
  </si>
  <si>
    <t>RESCATE - U.D. ZARAGOZA - JOCO</t>
  </si>
  <si>
    <t>R. ESP. PUB.</t>
  </si>
  <si>
    <t>KARLAY S.A. DE C.V.</t>
  </si>
  <si>
    <t>SEM2</t>
  </si>
  <si>
    <t>SEM3</t>
  </si>
  <si>
    <t>7.5H, 2D</t>
  </si>
  <si>
    <t>REHAB. DE CAMINO</t>
  </si>
  <si>
    <r>
      <t xml:space="preserve">OF. 367 </t>
    </r>
    <r>
      <rPr>
        <b/>
        <sz val="11"/>
        <color rgb="FFFF0000"/>
        <rFont val="Calibri"/>
        <family val="2"/>
        <scheme val="minor"/>
      </rPr>
      <t>(BUSCAR FACTURA)</t>
    </r>
  </si>
  <si>
    <t>ENT-REC, GEN</t>
  </si>
  <si>
    <t>F5</t>
  </si>
  <si>
    <t>1236-519-229</t>
  </si>
  <si>
    <t>DOP/AD/021/2013</t>
  </si>
  <si>
    <t>REEMP - C. LAZARO CARDENAS - ZDH</t>
  </si>
  <si>
    <t>07 AL 13 NOV 2013</t>
  </si>
  <si>
    <t>OF. 502</t>
  </si>
  <si>
    <t>14 AL 20 NOV 2013</t>
  </si>
  <si>
    <t>OF. 509</t>
  </si>
  <si>
    <t>351 5135-351-229</t>
  </si>
  <si>
    <t>CONT-MAQ, +FOTOS, MINUTA, ENT-REC</t>
  </si>
  <si>
    <t>CONT-MAQ</t>
  </si>
  <si>
    <t>(SOLICITAN APOYO PARA ARREGLAR CALLEJON-ARROLLO, LA VAQUITA</t>
  </si>
  <si>
    <t>(EDUARDO ALDRETE) SOLICITA TEZONTLE PARA AREA DE BANDERA MONUMENTAL</t>
  </si>
  <si>
    <t xml:space="preserve">SECRETARIA DEL CONGRESO DEL ESTADO </t>
  </si>
  <si>
    <t>DR. MARCO ANTONIO DAZA MERCADO SECRETARIO GNRAL.</t>
  </si>
  <si>
    <t>SOLICITA ACTUALIZAR PLAN DE CONTINGENCIAS</t>
  </si>
  <si>
    <t>SECRETARIA DE INFRAESTRUC. Y OBRA PUBLICA</t>
  </si>
  <si>
    <t>OBSERVACIONES DEL PROYECTO E. RED DE AGUA, DRENAJE Y EMPEDRADO EN PROL. MORELOS.</t>
  </si>
  <si>
    <t>ARQ. LUCIO LOPEZ CERVANTES DIR. GRAL. DE PROYECTOS</t>
  </si>
  <si>
    <t>DECLARACION DE SITUACION PATRIMONIAL</t>
  </si>
  <si>
    <t>FRACC. RAQUET CLUB A. C.</t>
  </si>
  <si>
    <t>CONSTRUCC. MURO  EN PROP. DE MA. ELENA YAÑEZ</t>
  </si>
  <si>
    <t>ASUNTO CRONSTRUCCION CON EXCEDENCIA DE LIMITE DE ALTURA PROP. MA. ELENA YAÑEZ</t>
  </si>
  <si>
    <t>INFORMA SOBRE DIA LIBRE PARA MADRRES (10-MAYO)</t>
  </si>
  <si>
    <t>POLITICAS PARA AHORRO PRESUPUESTAL</t>
  </si>
  <si>
    <t>JUAN O´SHEA CUEVAS</t>
  </si>
  <si>
    <t>JOSE FILIBERTO IBARRA SOLANO</t>
  </si>
  <si>
    <t>SOLICITA REPARACION DE BARRA DE CONTENCIÓN</t>
  </si>
  <si>
    <t>ARQ. ENRIQUE FERNANDO RIVAS VILLANUEVA</t>
  </si>
  <si>
    <t>DESIGNADO PARA LEVANTAMIENTO DE PROYECTOS ESTRATEGICOS (FIRMA DIP. JESUS PALOS VACA)</t>
  </si>
  <si>
    <t>DELEGADO EL CHANTE</t>
  </si>
  <si>
    <t>ALIPIO RENTERIA BARRAGAN</t>
  </si>
  <si>
    <t>SOLICITA DESASOLVE DE ARROYO C. MORELOS Y RIVERA DEL LAGO</t>
  </si>
  <si>
    <t>AGENDA DESDE LO LOCAL (APOYO PARA CORREGIR PARAMETROS)</t>
  </si>
  <si>
    <t xml:space="preserve">AGENDA DESDE LO LOCAL </t>
  </si>
  <si>
    <t>LIC. DANIELA BALCAZAR</t>
  </si>
  <si>
    <t xml:space="preserve">AVISO  SE CANCELA VISITA PARA CORRECCION </t>
  </si>
  <si>
    <t>DANIEL GARCIA ARREDONDO</t>
  </si>
  <si>
    <t>SOLICITA REVISEN INGRESO A CARRETERA POR APROXIMARSE LAS LLUVIAS</t>
  </si>
  <si>
    <t>SOLICITA LISTA DE PERSONAL</t>
  </si>
  <si>
    <t>JOSEFA ORTIZ DE DMGUEZ.</t>
  </si>
  <si>
    <t>SOLICITA APOYO PARA PROBLEMA DE GRIETAS EN COCINA</t>
  </si>
  <si>
    <t>ECOLOGIA</t>
  </si>
  <si>
    <t>LIC. DAMIAN SALINAS ZACARIAS</t>
  </si>
  <si>
    <t xml:space="preserve">INFORMACION DE TODAS LAS CAMPAÑAS DE REFORESTACION </t>
  </si>
  <si>
    <t>SIMAPAS</t>
  </si>
  <si>
    <t xml:space="preserve">AL DIR. DE PLANEACION DE SECRETARIA DE SALUD (INFORMACION DEL ESTADO DEL TERRENO CONSTRUC. HOSPITAL </t>
  </si>
  <si>
    <t>OSCAR MEDINA GLEZ.</t>
  </si>
  <si>
    <t>SOLICITA  EMPEDRADO DE C. RAMON C. HACIA EL PANTEON</t>
  </si>
  <si>
    <t>SOLICITA TOPES C. RIVERA DEL AGUA, PORVENIR, RICO.</t>
  </si>
  <si>
    <t>SEC. RICARDO FLORES MAGON</t>
  </si>
  <si>
    <t>SOLICITA ENCEMENTAR AREA DE ESTACIONAMIENTO</t>
  </si>
  <si>
    <t>SEDESOL</t>
  </si>
  <si>
    <t>LIC. GLORIA JUDITH ROJAS MALDONADO</t>
  </si>
  <si>
    <t>INVITACION A REUNION DE TRABAJO / INFORMACION DE DIVERSOS PROGRAMAS</t>
  </si>
  <si>
    <t>REGULARIZACION DE PREDIOS</t>
  </si>
  <si>
    <t>SOLICITUD DE COMODATO</t>
  </si>
  <si>
    <t>FECHA DE ENTREGA DE INFORMACION</t>
  </si>
  <si>
    <t>L.A.E. BERNARDO GUTIERREZ NAVARRO</t>
  </si>
  <si>
    <t>PROYECTO  "CONSERVACION CHAPALA-JOCOTEPEC TRAMO LIBRAMIENTO JOCOTEPEC"</t>
  </si>
  <si>
    <t>SOLICITA COPIA DE DIPLOMAS QUE HAN RECIBIDO</t>
  </si>
  <si>
    <t>SOLICITA RESGUARDAR LOS VEHICULOS OFICIALES EN EL ALMACEN</t>
  </si>
  <si>
    <t>29/05/20013</t>
  </si>
  <si>
    <t>VECINOS</t>
  </si>
  <si>
    <t>DE C. JUAREZ Y PRIV. JUAREZ</t>
  </si>
  <si>
    <t>AGRADECIMIENTO POR LOS TRABAJOS EN ESA CALLE</t>
  </si>
  <si>
    <t>PLAN DE MEJORA CONTINUA</t>
  </si>
  <si>
    <t>SITUACION PATRIMONIAL EXTEMPORANEA</t>
  </si>
  <si>
    <t>CONGRESO DEL ESTADO JALISCO</t>
  </si>
  <si>
    <t>LIC. JESÚS MÉNDEZ RGUEZ.</t>
  </si>
  <si>
    <t>SOLICITA INFORMACION DE PERSONAL DE OBRA</t>
  </si>
  <si>
    <t>13F5</t>
  </si>
  <si>
    <t>13F6</t>
  </si>
  <si>
    <t>LIC. VALENTIN OROZCO GLEZ.</t>
  </si>
  <si>
    <t>ENVIA COPIA CITATORIOS QUE SEÑALAS VIOLACIONES AL CODIGO URBANO DEL EDO. JAL.</t>
  </si>
  <si>
    <t xml:space="preserve">VECINOS </t>
  </si>
  <si>
    <t>INGRESOS</t>
  </si>
  <si>
    <t>L.C.P. JORGE ARMANDO RAMOS</t>
  </si>
  <si>
    <t>CONTESTACION A OFICIO 144/2013 OB. PUB. DE SANCIONES  POR VIOLACION AL CODIGO URBANO</t>
  </si>
  <si>
    <t>ING. HECTOR SALVADOR HUERTA</t>
  </si>
  <si>
    <t>SOLICITA ESPECIFICACIONES TECNICAS DE OBRA EN C. VICENTE GUERRERO; AGUA, DRENAJE Y CONCRETO HIDRAHULICO</t>
  </si>
  <si>
    <t>PROCURADIRIA DE DESARROLLO URBANO</t>
  </si>
  <si>
    <t>PROCURADOR DE DES. U. ING. Y LIC. GABRIEL IBARRA FELIX</t>
  </si>
  <si>
    <t>TERCERA ENTRADA AL CHANTE</t>
  </si>
  <si>
    <t>DESASOLVE DE ARROYOS</t>
  </si>
  <si>
    <t>DIRECCION DE DESARROLLO ECONOMICO</t>
  </si>
  <si>
    <t>LIC. MANUEL YUTACA YANOME</t>
  </si>
  <si>
    <t>INVITACION AL EVENTO  INTEGRACION DEL CONSEJO REGIONAL</t>
  </si>
  <si>
    <t>SOLICITAN UN PARADOR DE AUTOBUS                     POR CARRETERA</t>
  </si>
  <si>
    <t>JEFE DE MANTENIMIENTOS</t>
  </si>
  <si>
    <t xml:space="preserve">C.P. EDUARDO ALDRETE MARTINEZ </t>
  </si>
  <si>
    <t>SOLICITA REVISAR ENCHARCAMIENTO ESQUINA MATAMOROS Y PRIV. MATAMOROS</t>
  </si>
  <si>
    <t>N° D APROB D CABILDO</t>
  </si>
  <si>
    <t>N° CERTIF. CABILDO</t>
  </si>
  <si>
    <t>C.A.1-20 S.O.</t>
  </si>
  <si>
    <t>N° OF. CABILDO</t>
  </si>
  <si>
    <t>N° APROB CABILDO</t>
  </si>
  <si>
    <t>C.A. 14-20 S.O.</t>
  </si>
  <si>
    <t>REPARACION DE ADOQUIN</t>
  </si>
  <si>
    <t>X APROBAR</t>
  </si>
  <si>
    <t>$ APROB X CABILDO</t>
  </si>
  <si>
    <t>$ APROB EN ACUERDO O CONTRATO</t>
  </si>
  <si>
    <t>R33-FONDEREG</t>
  </si>
  <si>
    <t>REDES - PROL. MORELOS - CHANTE</t>
  </si>
  <si>
    <t>REDES/CHANT</t>
  </si>
  <si>
    <t>CONSTRUCTORA RYO</t>
  </si>
  <si>
    <t>SUPERVICION EXTERNA</t>
  </si>
  <si>
    <t>OF. 476</t>
  </si>
  <si>
    <t>13D2</t>
  </si>
  <si>
    <t>351 5135-351-400</t>
  </si>
  <si>
    <t>SUPERVISION</t>
  </si>
  <si>
    <t>SERVICIOS CONSTRUCTIVOS</t>
  </si>
  <si>
    <t>ANTICIPO/FINIQUITO</t>
  </si>
  <si>
    <t>OF. 380 (A.P.)</t>
  </si>
  <si>
    <t>OF. 380 (DRENAJE)</t>
  </si>
  <si>
    <t>OF. 381 (EMP)</t>
  </si>
  <si>
    <t>INFORMACION DE OBRAS</t>
  </si>
  <si>
    <t xml:space="preserve">SOLICITA PRIORIZACION DE OBRAS DEL RAMO 33 </t>
  </si>
  <si>
    <t>DIF MUNICIPAL</t>
  </si>
  <si>
    <t xml:space="preserve">C. LILIAN OLMEDO NAVARRO </t>
  </si>
  <si>
    <t>INFORMA SOBRE NOMBRAMIENTO DE DIRECTORA A LA C. MORAYMA OLMEDO  ROSALES.</t>
  </si>
  <si>
    <t xml:space="preserve">VECINOS C. N. HEROES </t>
  </si>
  <si>
    <t>SOLICITAN LAMPARAS PARA ALUMBRADO PUBLICO</t>
  </si>
  <si>
    <t xml:space="preserve">SOLICITA DOCUMENTACION DE TERCERA ENTRADA AL CHANTE </t>
  </si>
  <si>
    <t>GANADERIA Y DESARROLLO RURAL</t>
  </si>
  <si>
    <t>CP. RAMÓN ZUÑIGA CHAVEZ</t>
  </si>
  <si>
    <t>SOLICITA APOYO PARA CASA DAÑADA POR EL ARROYO  UBICADA EN EJIDO ZAPOTITAN.</t>
  </si>
  <si>
    <t xml:space="preserve">PDTE. DE LA COMISION DE DESARROLLO URBANO </t>
  </si>
  <si>
    <t xml:space="preserve">INVITACIÓN AL FORO ESTATAL DE "REGULARIZACIÓN DE LA PROPIEDAD URBANA EN JALISCO, SOLUCIÓN HOY VISIÓN PARA EL FUTURO </t>
  </si>
  <si>
    <t>SOLICITA SUPERVISION EN C. VICENTE GRO.  Y DONATO GUERRA POR PROBLEMA DE ENCHARCAMIENTO.</t>
  </si>
  <si>
    <t>ELECTRIFICACION EN MEDIA Y BAJA TENSION AL POBLADO</t>
  </si>
  <si>
    <t>CONST. DE DEPOSITO DE AGUA</t>
  </si>
  <si>
    <t>OF. 447</t>
  </si>
  <si>
    <t>REUNION DEL CONSEJO MUNICIPAL</t>
  </si>
  <si>
    <t>LDG LUIS GUZMAN ZAMORA</t>
  </si>
  <si>
    <t>SOLICITA INFORMACION DE AUTODIAGNOSTICO</t>
  </si>
  <si>
    <t xml:space="preserve">SOLICITA SUPERVISION DE BOVEDA DEL KIOSCO DE SAN PEDRO TESISTAN </t>
  </si>
  <si>
    <t xml:space="preserve">SECRETARIA GENERAL DE REGULARIZACION DE PREDIOS RUSTICOS IV REGION CIENEGA </t>
  </si>
  <si>
    <t>ING. ALVARO RAMON MIGUEL SALAZAR</t>
  </si>
  <si>
    <t xml:space="preserve">SESION PROGRAMADA POR EL SUBCOMITE </t>
  </si>
  <si>
    <t>C. JOSE FILIBERTO IBARRA S.</t>
  </si>
  <si>
    <t>SOLICITA REPARACION DE C. CRISTOBAL COLON SUR</t>
  </si>
  <si>
    <t>INVITACION A REUNION CERTIFICACION DE PREDIOS</t>
  </si>
  <si>
    <t>EJIDATARIOS</t>
  </si>
  <si>
    <t>DECLARACION DE DONACION DE TERRENO UBICADO EN POTRERO EL SAUZ</t>
  </si>
  <si>
    <t>C. MIGUEL CAMARENA SANCHEZ</t>
  </si>
  <si>
    <t>INFORMAN SOBRE INSPECCION TERRENO UBICADO CARR. CHAPALA-JOCOTEPEC KM. 6 EN CHANTEPEC.</t>
  </si>
  <si>
    <t>LIC. LORENA ELIZABETH ARIAS CUEVAS</t>
  </si>
  <si>
    <t>INVITACION A REUNION PARA PRE-VERIFICACIÓN AGENDA DESDE LO LOCAL</t>
  </si>
  <si>
    <t xml:space="preserve">J. SANTOS PICAZO </t>
  </si>
  <si>
    <t>SOLICITA APOYO DE UNA RAMPA PARA SU HIJO CON CAPACIDADES DIFERENTES.</t>
  </si>
  <si>
    <t>OF. 526</t>
  </si>
  <si>
    <t>AP/NEXT</t>
  </si>
  <si>
    <t>EMP/NEXT</t>
  </si>
  <si>
    <t>DRE/NEXT</t>
  </si>
  <si>
    <t>EMP - C. 16 DE SEP - NEXTIPAC</t>
  </si>
  <si>
    <t>DRE - C. 16 DE SEP - NEXTIPAC</t>
  </si>
  <si>
    <t>A.P. - C. 16 DE SEP - NEXTIPAC</t>
  </si>
  <si>
    <t>OF. 547</t>
  </si>
  <si>
    <t>CONST MURO PERIMETRAL - FRACC. MAGISTERIAL - JOCO</t>
  </si>
  <si>
    <t>OF. 531</t>
  </si>
  <si>
    <t>CONCERTINA</t>
  </si>
  <si>
    <t>FRACC/JOCO</t>
  </si>
  <si>
    <t>CONST CASETA DE CLORACION - FRACC. MAGISTERIAL - JOCO</t>
  </si>
  <si>
    <t>OF. 571</t>
  </si>
  <si>
    <t>OF. 575</t>
  </si>
  <si>
    <t>OF. 527</t>
  </si>
  <si>
    <t>OF. 529</t>
  </si>
  <si>
    <t>OF. 528</t>
  </si>
  <si>
    <t>OF. 548</t>
  </si>
  <si>
    <t>OF. 549</t>
  </si>
  <si>
    <t>MTTO - DELEGACION - TRO</t>
  </si>
  <si>
    <t>MTTO - CASA DE CULTURA - JOCO</t>
  </si>
  <si>
    <t>MTTO - MERCADO MPAL - JOCO</t>
  </si>
  <si>
    <t>MTTO - CTO DE REHABILITACION - JOCO</t>
  </si>
  <si>
    <t>B. ADO - V. CALLES - JOCO</t>
  </si>
  <si>
    <t>X ADMON DIRECTA</t>
  </si>
  <si>
    <t>DEMOLICION Y CONST. D PUENTE VEHICULAR</t>
  </si>
  <si>
    <t>DESASOLVES PREVENTIVOS - MPIO - 1ET</t>
  </si>
  <si>
    <t>MTTO - PORTALES - JOCO</t>
  </si>
  <si>
    <t>CENTRO DE SALUD, VIEJO</t>
  </si>
  <si>
    <t>PERFORACION Y COLOC. D POSTES P/CANCHAS D VOLEY BOL</t>
  </si>
  <si>
    <t>CANCHAS</t>
  </si>
  <si>
    <t>MURO - DELEG - NEXT</t>
  </si>
  <si>
    <t>MTTO EN TODAS LAS DELG</t>
  </si>
  <si>
    <t>MTTO - DELEG - MPIO</t>
  </si>
  <si>
    <t>MTTO - DELEGACIONES - MPIO</t>
  </si>
  <si>
    <t>MTTO - ESC SEC - ZDH</t>
  </si>
  <si>
    <t>MTTO - ESC PRIM - TRO</t>
  </si>
  <si>
    <t>MTTO - ESC JDN M. HIDALGO - JOCO</t>
  </si>
  <si>
    <t>REPAR. RED A.P. - C. J.SANTANA Y C. L.CARDENAS - JOCO</t>
  </si>
  <si>
    <t>AMP DRE - PRIV. LIBERTAD - HUEJO</t>
  </si>
  <si>
    <t>MTTO - ESC JDN (BAÑOS) - HUEJO</t>
  </si>
  <si>
    <t>ESC. PRIM.</t>
  </si>
  <si>
    <t>ESC. PRIM "SOR JUANA INES D LA CRUZ"</t>
  </si>
  <si>
    <t>MTTO (BAÑOS)</t>
  </si>
  <si>
    <t xml:space="preserve">ESC. JDN  </t>
  </si>
  <si>
    <t>ESC. SEC. FED. RICARDO FLORES MAGON</t>
  </si>
  <si>
    <t>APOYO, CONSTRUCCION Y MANTENIMIENTO</t>
  </si>
  <si>
    <t>… TODAS LAS ESCUELAS (JDN, PRIM, SEC) DEL MPIO</t>
  </si>
  <si>
    <t>MTTO - PORTALES</t>
  </si>
  <si>
    <t>MTTO, REPARACION Y REHABILITACION…</t>
  </si>
  <si>
    <t>PORTALES, PLAZA Y ALREDEDOR</t>
  </si>
  <si>
    <t>MTTO Y REHABILITACION</t>
  </si>
  <si>
    <t>CONST. RAMPA VEHIC - ESC. SEC. FED. RICARDO FLORES MAGON - JOCO</t>
  </si>
  <si>
    <t>OF. 550</t>
  </si>
  <si>
    <t>OF. 551</t>
  </si>
  <si>
    <t>REHAB. FOSA - PARQUE VEHIC, ALMACEN MPAL - JOCO</t>
  </si>
  <si>
    <t>OF. 552</t>
  </si>
  <si>
    <t>OF. 553</t>
  </si>
  <si>
    <t>REHAB. MURO LATERAL (X ANIMA SOLA) - PANTEON MPAL - JOCO</t>
  </si>
  <si>
    <t>OF. 554</t>
  </si>
  <si>
    <t>REPAR. ARCOS D INGRESO - AV. V. GUERRERO - JOCO</t>
  </si>
  <si>
    <t>OF. 546</t>
  </si>
  <si>
    <t>MAT P/LEV TOPOGRAFICO</t>
  </si>
  <si>
    <t>OF. 545</t>
  </si>
  <si>
    <t>LAMPARAS</t>
  </si>
  <si>
    <t>OF. 532</t>
  </si>
  <si>
    <t>O.P.</t>
  </si>
  <si>
    <t>21 AL 27 NOV 2013</t>
  </si>
  <si>
    <t>OF. 518</t>
  </si>
  <si>
    <t>26 OCT AL 01 NOV 2013</t>
  </si>
  <si>
    <t>B. EMP - DONATO GUERRA/L. CARDENAS/ITURBIDE - JOCO</t>
  </si>
  <si>
    <t>OF. 492</t>
  </si>
  <si>
    <t>REPAR. D FOSA - PARQUE VEHICULAR - JOCO</t>
  </si>
  <si>
    <t>PEPENAR PIEDRA PARA BACHEO</t>
  </si>
  <si>
    <t>LIMPIEZA - C. MORELOS - JOCO</t>
  </si>
  <si>
    <t>CONST. RODAPIE Y MURO D MAMPOSTERIA - POZO PROFUNDO, FRACC MAGISTERIAL - JOCO</t>
  </si>
  <si>
    <t>02 AL 08 NOV 2013</t>
  </si>
  <si>
    <t>OF. 490</t>
  </si>
  <si>
    <t>CERCADO PERIMETRAL DEL POZO - FRACC. MAGISTERIAL</t>
  </si>
  <si>
    <t>B. EMP - AV. LAS ROSAS - FRACC CAMINO REAL - JOCO</t>
  </si>
  <si>
    <t>FRACCINAMIENTOS</t>
  </si>
  <si>
    <t>09 AL 15 NOV 2013</t>
  </si>
  <si>
    <t>OF. 501</t>
  </si>
  <si>
    <t>FAB. PUERTA D SERV - AUDIT MPAL - JOCO</t>
  </si>
  <si>
    <t>16 AL 22 NOV 2013</t>
  </si>
  <si>
    <t>CERCADO Y MURO PERIMETRAL - POZO/FRACC. MAGISTERIAL</t>
  </si>
  <si>
    <t>…EN POZO PROFUNDO</t>
  </si>
  <si>
    <t>MTTO - HOSPITAL D URGENCIAS - JOCO</t>
  </si>
  <si>
    <t>REHAB. BAJANTES - HOSPITAL D URGENCIAS - JOCO</t>
  </si>
  <si>
    <t>HOSPITAL DE URGENCIAS</t>
  </si>
  <si>
    <t>REPARACION/MANTENIMIENTO (ARCOS DE INGRESO)</t>
  </si>
  <si>
    <t>EQUIPO Y MATERIAL PARA EL PERSONAL DE O.P.</t>
  </si>
  <si>
    <t>OFICINAS - AUDIT. MARCOS CASTELLANOS</t>
  </si>
  <si>
    <t>AUDIT. MARCOS CASTELLANOS</t>
  </si>
  <si>
    <t>EN EL GYM Y AUDITORIO</t>
  </si>
  <si>
    <t>EN LAS OFICINAS (OP, SERV PUB, ECOLOGIA)</t>
  </si>
  <si>
    <t>12 AL 18 OCT 2013</t>
  </si>
  <si>
    <t>OF. 442</t>
  </si>
  <si>
    <t>TRAB D JARDINERIA - MALECON - JOCO</t>
  </si>
  <si>
    <t>REHAB. D BAÑOS… - ESC. SEC "BENITO JUAREZ GARCIA 69" - ZDH</t>
  </si>
  <si>
    <t>19 AL 25 OCT 2013</t>
  </si>
  <si>
    <t>OF. 459</t>
  </si>
  <si>
    <t>B. EMP - C. DONATO GUERRA - JOCO</t>
  </si>
  <si>
    <t>REHAB. D CANTERA Y TUBOS D AGUA PLUVIAL - AV. VICENTE GUERRERO(ARCOS D INGRESO) - JOCO</t>
  </si>
  <si>
    <t>MTTO - ARCOS D ING/AV. VICENTE GUERRERO - JOCO</t>
  </si>
  <si>
    <t>DEMOLICION DE COLUMNA - ESQ V. GUERRERO/GLEZ ORTEGA - JOCO</t>
  </si>
  <si>
    <t>CONST. BANQUETON - ESC TV SEC "BENITO JUAREZ G." - ZDH</t>
  </si>
  <si>
    <t>DEMOLICION DE COLUMNA DE BASE DE CONCRETO</t>
  </si>
  <si>
    <t>ESQ. VICENTE GUERRERO/GONZALEZ ORTEGA</t>
  </si>
  <si>
    <t>OP/AD/031/2013</t>
  </si>
  <si>
    <t>04 AL 07 DIC 2013</t>
  </si>
  <si>
    <t>EMP/SPT</t>
  </si>
  <si>
    <t>OF. 577</t>
  </si>
  <si>
    <t>625 1236-522-300</t>
  </si>
  <si>
    <t>CAMBIO DE PROGRAMA</t>
  </si>
  <si>
    <t>CONSTRUCTORA Y PAVIMENTADORA VISE S.A. DE C.V.</t>
  </si>
  <si>
    <t>OF.  573 (BACHEO SUP X PIRUL)</t>
  </si>
  <si>
    <t>JAIME/ISER/PIRUL</t>
  </si>
  <si>
    <t>HIDALGO - LIBERTAD</t>
  </si>
  <si>
    <t>CANT D MEZCLA</t>
  </si>
  <si>
    <t>ALLENDE - P. MORENO</t>
  </si>
  <si>
    <t>HASTA JUAREZ</t>
  </si>
  <si>
    <t>C. PEDRO MORENO</t>
  </si>
  <si>
    <t>HIDALGO - 20 DE NOV</t>
  </si>
  <si>
    <t>PROL. 16 DE SEPTIEMBRE</t>
  </si>
  <si>
    <t>AV. DEL TRABAJO - MORELOS</t>
  </si>
  <si>
    <t>MATAMOROS - INDEPENDENCIA</t>
  </si>
  <si>
    <t>TOPES</t>
  </si>
  <si>
    <t>LIBRAMIENTO</t>
  </si>
  <si>
    <t>E3</t>
  </si>
  <si>
    <t>OF. 581 (RETENCION 5%=-836.52)</t>
  </si>
  <si>
    <t>TOTAL (SIN RENTENCION AL MILLAR)</t>
  </si>
  <si>
    <t>TOTAL (MENOS RETENCION AL MILLAR)</t>
  </si>
  <si>
    <t>TOTAL (RENTENCION AL MILLAR)</t>
  </si>
  <si>
    <t>A-204</t>
  </si>
  <si>
    <t>ADMON DTA</t>
  </si>
  <si>
    <r>
      <t xml:space="preserve">ZONA CENTRO </t>
    </r>
    <r>
      <rPr>
        <b/>
        <u/>
        <sz val="10"/>
        <color rgb="FFFF0000"/>
        <rFont val="Calibri"/>
        <family val="2"/>
        <scheme val="minor"/>
      </rPr>
      <t>(CAMBIO DE PROGRAMA)</t>
    </r>
  </si>
  <si>
    <t>COLOC. ADOQUIN - JUAREZ Y 5 DE MAYO - SPT</t>
  </si>
  <si>
    <t>REHAB RED A.P. - JUAREZ Y 5 DE MAYO - SPT</t>
  </si>
  <si>
    <t>REHAB RED DRE - JUAREZ Y 5 DE MAYO - SPT</t>
  </si>
  <si>
    <t>COLOC ADOQUIN - JUAREZ Y 5 DE MAYO - SPT</t>
  </si>
  <si>
    <t>AP/SPT</t>
  </si>
  <si>
    <t>DRE/SPT</t>
  </si>
  <si>
    <t>ADO/SPT</t>
  </si>
  <si>
    <t>A-205</t>
  </si>
  <si>
    <t>OF. 523</t>
  </si>
  <si>
    <t>N° ASIGNACION</t>
  </si>
  <si>
    <t>PROG</t>
  </si>
  <si>
    <t>BENEFICIADO</t>
  </si>
  <si>
    <t>$ APORTADA</t>
  </si>
  <si>
    <t>APOTACIONES DE 3ROS</t>
  </si>
  <si>
    <t>REHAB D AP, DRE Y COLOC D ADO - C. 5 DE MAYO Y C. JUAREZ</t>
  </si>
  <si>
    <t>VEGA RAMIREZ MA. DEL REFUGIO</t>
  </si>
  <si>
    <t>FOLIO D RECIBO</t>
  </si>
  <si>
    <t>M 0952486</t>
  </si>
  <si>
    <t>TOTAL DE APORTACION</t>
  </si>
  <si>
    <t xml:space="preserve">OP/AD/022/2013, </t>
  </si>
  <si>
    <t xml:space="preserve">REHAB D AP, DRE Y EMP - C. 16 DE SEP </t>
  </si>
  <si>
    <t>FECHA D RECIBO</t>
  </si>
  <si>
    <t>3x1 P/M</t>
  </si>
  <si>
    <t>REHAB. SUP EMP - C. VICENTE GUERRERO - SPT</t>
  </si>
  <si>
    <t>REHAB SUP EMP - V. GUERRERO - SPT</t>
  </si>
  <si>
    <t>REHAB. DRE - C. VICENTE GUERRERO - SPT</t>
  </si>
  <si>
    <t>REHAB. A.P. - C. VICENTE GUERRERO - SPT</t>
  </si>
  <si>
    <t>REHAB SUP EMP - C. VICENTE GUERRERO - SPT</t>
  </si>
  <si>
    <t>REHAB DRE - C. VICENTE GUERRERO - SPT</t>
  </si>
  <si>
    <t>REHAB AP - C. VICENTE GUERRERO - SPT</t>
  </si>
  <si>
    <t>09 AL 14 DIC 2013</t>
  </si>
  <si>
    <t>OF. 583</t>
  </si>
  <si>
    <t>OP/AD/029/2013</t>
  </si>
  <si>
    <t>OF. 582</t>
  </si>
  <si>
    <t>EST2</t>
  </si>
  <si>
    <r>
      <t xml:space="preserve">OF. 588 </t>
    </r>
    <r>
      <rPr>
        <b/>
        <sz val="11"/>
        <color rgb="FFFF0000"/>
        <rFont val="Calibri"/>
        <family val="2"/>
        <scheme val="minor"/>
      </rPr>
      <t>(SIN RETENCION .5%=-81.38)</t>
    </r>
  </si>
  <si>
    <r>
      <t xml:space="preserve">OF. 587 </t>
    </r>
    <r>
      <rPr>
        <b/>
        <sz val="11"/>
        <color rgb="FFFF0000"/>
        <rFont val="Calibri"/>
        <family val="2"/>
        <scheme val="minor"/>
      </rPr>
      <t>(SIN RETENCION .5%=-275.81)</t>
    </r>
  </si>
  <si>
    <t>12 AL 18 NOV 2013</t>
  </si>
  <si>
    <t>OF. 586</t>
  </si>
  <si>
    <t>OF. 522-A</t>
  </si>
  <si>
    <t>F. V. OCULTOS,</t>
  </si>
  <si>
    <t>C.A. 25º-8º S.O.</t>
  </si>
  <si>
    <t>EST2 Y FINQ</t>
  </si>
  <si>
    <t>AGUINALDO</t>
  </si>
  <si>
    <t>OF. 585 (AGUINALDO)</t>
  </si>
  <si>
    <t>EST1</t>
  </si>
  <si>
    <t>OF. 520</t>
  </si>
  <si>
    <t>DELGADO CHAVEZ J MARTIN</t>
  </si>
  <si>
    <t>HERRAMIENTA PARA BACHEO</t>
  </si>
  <si>
    <t>OF. 524 (BACHEO SUP X PIRUL)</t>
  </si>
  <si>
    <t>V. OCULTOS</t>
  </si>
  <si>
    <t>V.OCULTOS</t>
  </si>
  <si>
    <t>EFRAIN DIAZ LOZA</t>
  </si>
  <si>
    <t>ANDAMIOS RESENDIZ</t>
  </si>
  <si>
    <t>OF. 596</t>
  </si>
  <si>
    <t>OF. 594 (BACHEO SUP X PIRUL)</t>
  </si>
  <si>
    <t>OF. 573 (BACHEO SUP X PIRUL)</t>
  </si>
  <si>
    <t>APROBADA X CALBILO</t>
  </si>
  <si>
    <t>GMJ 022C OP/2013</t>
  </si>
  <si>
    <t>REHAB UNIDAD DEP - HUEJO</t>
  </si>
  <si>
    <t>CONSTRUCTORA TGV, S.A. DE C.V.</t>
  </si>
  <si>
    <t>OF. 602</t>
  </si>
  <si>
    <t>GMJ 023C OP/2013</t>
  </si>
  <si>
    <t>CONST BAÑOS - UNID DEP - MOLINO</t>
  </si>
  <si>
    <t>OF. 601</t>
  </si>
  <si>
    <t>EST3</t>
  </si>
  <si>
    <r>
      <t xml:space="preserve">OF. 609 </t>
    </r>
    <r>
      <rPr>
        <b/>
        <sz val="11"/>
        <color rgb="FFFF0000"/>
        <rFont val="Calibri"/>
        <family val="2"/>
        <scheme val="minor"/>
      </rPr>
      <t>(SIN RETENCION .5%=395.14)</t>
    </r>
  </si>
  <si>
    <t>TOTAL (RETENCION .5%)</t>
  </si>
  <si>
    <t xml:space="preserve">ELEC </t>
  </si>
  <si>
    <t>TOTAL -RETENCION 10.5%</t>
  </si>
  <si>
    <t>TOTAL (RETENCION 10%)</t>
  </si>
  <si>
    <r>
      <t xml:space="preserve">OF. 608 </t>
    </r>
    <r>
      <rPr>
        <b/>
        <sz val="11"/>
        <color rgb="FFFF0000"/>
        <rFont val="Calibri"/>
        <family val="2"/>
        <scheme val="minor"/>
      </rPr>
      <t>(SIN RETENCION)</t>
    </r>
  </si>
  <si>
    <t>OF. 519</t>
  </si>
  <si>
    <t>GTOS X COMP - C. VICENTE GUERRERO - SPT</t>
  </si>
  <si>
    <t>REDES/SPT</t>
  </si>
  <si>
    <t>TOTAL (GSTOS P/3X1 P/M)</t>
  </si>
  <si>
    <t>OP/AD/023/2013</t>
  </si>
  <si>
    <t>OP/AD/030/2013</t>
  </si>
  <si>
    <t>02 AL 07 AGO 2013</t>
  </si>
  <si>
    <t>FALTA TODO, PEDIR COPIA A KATY</t>
  </si>
  <si>
    <t>B. EMP - C. ALLENDE, PORFFIRIO DIAZ Y MATAMOROS - SCZ</t>
  </si>
  <si>
    <t>26 AL 31 JUL 2013</t>
  </si>
  <si>
    <t>PEDIR COPIA A KATY</t>
  </si>
  <si>
    <t>005-A</t>
  </si>
  <si>
    <t>EMP EN CEM - C. DONATO GUERRA - LOMA</t>
  </si>
  <si>
    <t>EMP - C. DONATO GUERRA - LOMA</t>
  </si>
  <si>
    <t>12 AL 19 DIC 2013</t>
  </si>
  <si>
    <t>DOP/AD/028/2013</t>
  </si>
  <si>
    <r>
      <t xml:space="preserve">OF. 454-A (FONDEREG-AP Y DRE) </t>
    </r>
    <r>
      <rPr>
        <b/>
        <u val="double"/>
        <sz val="11"/>
        <color rgb="FFFF0000"/>
        <rFont val="Calibri"/>
        <family val="2"/>
        <scheme val="minor"/>
      </rPr>
      <t>CANCELADA</t>
    </r>
  </si>
  <si>
    <r>
      <t xml:space="preserve">OF. 454 (FONDEREG-EMP) </t>
    </r>
    <r>
      <rPr>
        <b/>
        <u val="double"/>
        <sz val="11"/>
        <color rgb="FFFF0000"/>
        <rFont val="Calibri"/>
        <family val="2"/>
        <scheme val="minor"/>
      </rPr>
      <t>CANCELADA</t>
    </r>
  </si>
  <si>
    <r>
      <t xml:space="preserve">OF. 379 (ANTIC) </t>
    </r>
    <r>
      <rPr>
        <b/>
        <u val="double"/>
        <sz val="11"/>
        <color rgb="FFFF0000"/>
        <rFont val="Calibri"/>
        <family val="2"/>
        <scheme val="minor"/>
      </rPr>
      <t>BUSCAR FACT</t>
    </r>
  </si>
  <si>
    <t xml:space="preserve">TOTAL </t>
  </si>
  <si>
    <t>TOTAL DE LA OBRA</t>
  </si>
  <si>
    <t>30 NOV AL 06 DIC 2013</t>
  </si>
  <si>
    <t>BACHEO EN LIBRMIENTO Y CALLES D JOCO</t>
  </si>
  <si>
    <t>OF. 538</t>
  </si>
  <si>
    <t>MTTOS EN O.P. CLINICA MPAL, HACIENDA MPAL Y PRESIDENCIA</t>
  </si>
  <si>
    <t>OF. 600</t>
  </si>
  <si>
    <t>21 AL 27 DIC 2013</t>
  </si>
  <si>
    <t>REHAB D ENJRRES, AZULEJOS, PINTURA - ESC PRIM PAULINO NAVARRO - JOCO</t>
  </si>
  <si>
    <t>MTTO - ESC PRIM PAULINO NAVARRO - JOCO</t>
  </si>
  <si>
    <t>OF. 541</t>
  </si>
  <si>
    <t>OF. 635</t>
  </si>
  <si>
    <t xml:space="preserve">MALLA TOO S.A. DE C.V. </t>
  </si>
  <si>
    <t>INST. ELECTRIFICADO</t>
  </si>
  <si>
    <t>OF. 623</t>
  </si>
  <si>
    <t>HERIBERTO IBARRA GALVEZ</t>
  </si>
  <si>
    <t>23 AL 28 DIC 2013</t>
  </si>
  <si>
    <t>INSTLACION DE MALLA CONCERTINA EN CASETA DE CONTROL Y CLORACION…</t>
  </si>
  <si>
    <t>09 AL 10 DIC 2013</t>
  </si>
  <si>
    <t>OF. 578</t>
  </si>
  <si>
    <t>OF. 578 (TIEMPOS EXTRAS)</t>
  </si>
  <si>
    <t>BACHEO ASFALTO - C. MORELOS... Y LIBRAMIENTO Y TOPES EN ZARGOZA - JOCO</t>
  </si>
  <si>
    <t>05 DE DIC 2013</t>
  </si>
  <si>
    <t>B. ASF - V. CALLES - ZDH</t>
  </si>
  <si>
    <t>B ASF - V. CALLES - V. DELEG</t>
  </si>
  <si>
    <t>05 AL 10 DIC 2013</t>
  </si>
  <si>
    <t xml:space="preserve"> </t>
  </si>
  <si>
    <t>B. ASF - V. CALLES - VARIAS DELEGACIONES</t>
  </si>
  <si>
    <t>29 NOV AL 04 DIC 2013</t>
  </si>
  <si>
    <t>B. ASF - C. ALLENDE E HIDALGO - ZDH</t>
  </si>
  <si>
    <t>26 AL 29 NOV 2013</t>
  </si>
  <si>
    <t>OF. 517</t>
  </si>
  <si>
    <t>OF. 628</t>
  </si>
  <si>
    <t>PLACA VIBRATORIA</t>
  </si>
  <si>
    <t>OF. 622</t>
  </si>
  <si>
    <t>OF. 627</t>
  </si>
  <si>
    <t>OF. 625</t>
  </si>
  <si>
    <t>OF. 517 (ANEXAR POLIZA A EXP)</t>
  </si>
  <si>
    <r>
      <t xml:space="preserve">…ALREDEDOR DE PLAZA PRINCIPAL </t>
    </r>
    <r>
      <rPr>
        <b/>
        <sz val="8"/>
        <color rgb="FFFF0000"/>
        <rFont val="Calibri"/>
        <family val="2"/>
        <scheme val="minor"/>
      </rPr>
      <t>(AUMENTO LO APROBADO)</t>
    </r>
  </si>
  <si>
    <t>28 AL 31 DIC 2013</t>
  </si>
  <si>
    <t>OF. 542</t>
  </si>
  <si>
    <t>DRE/LOMA</t>
  </si>
  <si>
    <t>OF. 616</t>
  </si>
  <si>
    <t>1236-406-400</t>
  </si>
  <si>
    <t>PRIV. GALEANA</t>
  </si>
  <si>
    <t>C.A.9°-28a S.O.</t>
  </si>
  <si>
    <t>CONST. DE RED DE AGUA POTABLE</t>
  </si>
  <si>
    <t>AP/LOMA</t>
  </si>
  <si>
    <t>A.P. - C. DONATO GUERRA - LOMA</t>
  </si>
  <si>
    <t>C.A.9°-28a S.O,</t>
  </si>
  <si>
    <t>REHAB. D RED D AGUA POTABLE - C. DONATO GUERRA - LOMA</t>
  </si>
  <si>
    <t>OF. 617</t>
  </si>
  <si>
    <t>DISEÑO Y CONSTRUCCION DE ESTRUCTURAS DE CONCRETO</t>
  </si>
  <si>
    <t>2D, 11H</t>
  </si>
  <si>
    <t>RETRO Y COMPACTADOR</t>
  </si>
  <si>
    <t>OF. 620</t>
  </si>
  <si>
    <r>
      <t xml:space="preserve">OF. 002/2014 </t>
    </r>
    <r>
      <rPr>
        <b/>
        <sz val="13"/>
        <color rgb="FFFF0000"/>
        <rFont val="Calibri"/>
        <family val="2"/>
        <scheme val="minor"/>
      </rPr>
      <t>(GASTO 2014)</t>
    </r>
  </si>
  <si>
    <t>GRAVA Y TEPETATE</t>
  </si>
  <si>
    <t>OF. 615</t>
  </si>
  <si>
    <t>DRE - C. DONATO GUERRA - LOMA</t>
  </si>
  <si>
    <t>CONST. DE DRENAJE</t>
  </si>
  <si>
    <t>Monto ejercido a Feb/2014</t>
  </si>
  <si>
    <t>9D, 15H</t>
  </si>
  <si>
    <t>OF. 621</t>
  </si>
  <si>
    <t>REHAB. D RED D DRENAJE - C. DONATO GUERRA - LOMA</t>
  </si>
  <si>
    <t>3D, 18H</t>
  </si>
  <si>
    <t>OF. 619</t>
  </si>
  <si>
    <t>OF. 624</t>
  </si>
  <si>
    <t>1236-307-101</t>
  </si>
  <si>
    <t>5135-351-229</t>
  </si>
  <si>
    <t>REEMPEDRADO NORMAL</t>
  </si>
  <si>
    <t>1236-511-229</t>
  </si>
  <si>
    <t>SE APROBO $184,000,00 MAS AL MONTO APROBADO ANTERIORMENTE</t>
  </si>
  <si>
    <t>27 ENE AL 01 FEB 2013</t>
  </si>
  <si>
    <t xml:space="preserve">…DE CARR. FED. #15 HASTA ZONA FED. (LAGO) </t>
  </si>
  <si>
    <t>625 1236-513-229</t>
  </si>
  <si>
    <t>1236-204-229</t>
  </si>
  <si>
    <t>4D, 52.5H</t>
  </si>
  <si>
    <t>JAIME VARGAS BUENROSTRO</t>
  </si>
  <si>
    <t>625 1236-516-229</t>
  </si>
  <si>
    <t>625 5135-351-101</t>
  </si>
  <si>
    <t>625 1236-403-101</t>
  </si>
  <si>
    <t>351 5135-351-101</t>
  </si>
  <si>
    <t>624 1236-403-101</t>
  </si>
  <si>
    <t>625 1236-508-101</t>
  </si>
  <si>
    <t>13E 6</t>
  </si>
  <si>
    <t>622 1236-203-101</t>
  </si>
  <si>
    <t>623 1236-304-101</t>
  </si>
  <si>
    <t>625 1235-502-101</t>
  </si>
  <si>
    <t>625 1235-501-400</t>
  </si>
  <si>
    <t>ANYE - C. JOSÉ MIGUEL GARCIA VALLE</t>
  </si>
  <si>
    <t>RAMPER  DRILLING, S.A. DE C.V.</t>
  </si>
  <si>
    <t>C. MIGUEL RAFAEL RODRIGUEZ ALLENDE - MEMO</t>
  </si>
  <si>
    <t>EMP AHOG - PRIV. MATAMOROS - SJC</t>
  </si>
  <si>
    <t>24 AL 29 JUN 2013</t>
  </si>
  <si>
    <t>15 JUL AL 10 GO 2013</t>
  </si>
  <si>
    <t>OF. 635 (CTA 2014)</t>
  </si>
  <si>
    <t>DOP/AD/020/2013</t>
  </si>
  <si>
    <t>07 AL 13 DIC 2013</t>
  </si>
  <si>
    <t>B. ASF. - VARIAS CALLES - ZDH</t>
  </si>
  <si>
    <t>OF. 539</t>
  </si>
  <si>
    <t>16 AL 21 DIC 2013</t>
  </si>
  <si>
    <t>B. ASF. - CALLES; GV, ALLE, HID, J. ORTIZ, NH, MOR Y ZAR - JOCO</t>
  </si>
  <si>
    <t>C/NUM GEN</t>
  </si>
  <si>
    <t>OF. 613</t>
  </si>
  <si>
    <t>AGUINALDO PERSONAL DE MTTO</t>
  </si>
  <si>
    <t>VARIOS DEPARTAMENTOS</t>
  </si>
  <si>
    <t>14 AL 20 DIC 2013</t>
  </si>
  <si>
    <t>OF. 540</t>
  </si>
  <si>
    <t>625 1236-521-229</t>
  </si>
  <si>
    <t>F</t>
  </si>
  <si>
    <t>623 1236-309-229</t>
  </si>
  <si>
    <t>624 1236-411-229</t>
  </si>
  <si>
    <t>E4</t>
  </si>
  <si>
    <t>EST4</t>
  </si>
  <si>
    <t xml:space="preserve">X </t>
  </si>
  <si>
    <t>FIANZA D CUMPLIMIENTO</t>
  </si>
  <si>
    <t>DOP/AD/008/2013</t>
  </si>
  <si>
    <t>DOP/AD/017/2013</t>
  </si>
  <si>
    <t>DOP/AD/022/2013</t>
  </si>
  <si>
    <t>13B2</t>
  </si>
  <si>
    <t>13B3</t>
  </si>
  <si>
    <t>13B4</t>
  </si>
  <si>
    <t>CAPACITACIÓN A LAS AUTORIDADES MUNICIPALES</t>
  </si>
  <si>
    <t>CAPACITACION</t>
  </si>
  <si>
    <t>13B5</t>
  </si>
  <si>
    <t>KARY PEREZ</t>
  </si>
  <si>
    <t>DOCUMENTACION RECIBIDOS (SOBRE CERRADO)</t>
  </si>
  <si>
    <t xml:space="preserve">ACTA COMITÉ </t>
  </si>
  <si>
    <t>COL. LA MANGA</t>
  </si>
  <si>
    <t xml:space="preserve">INGRESO </t>
  </si>
  <si>
    <t>PRESUPUESTO</t>
  </si>
  <si>
    <t>DOC. ELEC</t>
  </si>
  <si>
    <t>NOMBRMIENTO</t>
  </si>
  <si>
    <t>SINDICO Y TESORERO</t>
  </si>
  <si>
    <t>DESARROLLO URBANO Y LINCENCIAS</t>
  </si>
  <si>
    <t>RIGOBERTO HOYOS</t>
  </si>
  <si>
    <t>RECOP</t>
  </si>
  <si>
    <t>13A6</t>
  </si>
  <si>
    <t>DESASOLVES PREVENTIVOS - MPIO - 2ET</t>
  </si>
  <si>
    <t>OF. 630</t>
  </si>
  <si>
    <t>1D, 5H</t>
  </si>
  <si>
    <t>RODILLO, MOTO</t>
  </si>
  <si>
    <t>OF. 629</t>
  </si>
  <si>
    <t>1D</t>
  </si>
  <si>
    <t>OF. 632</t>
  </si>
  <si>
    <t>OF. 631</t>
  </si>
  <si>
    <t>JORGE BENVIES RODRIGUEZ</t>
  </si>
  <si>
    <t>BEL, COMUNICACIONES GRAFICAS</t>
  </si>
  <si>
    <t>LONAS Y PLACA</t>
  </si>
  <si>
    <t>OF. 507 Y 624</t>
  </si>
  <si>
    <t>C.C.-FOND</t>
  </si>
  <si>
    <t>INCREMENTO</t>
  </si>
  <si>
    <t>INCREMENTO EL AFORO</t>
  </si>
  <si>
    <t>OF. 510</t>
  </si>
  <si>
    <t>OF. 507 Y 576 (GSTO X COMP)</t>
  </si>
  <si>
    <t>C.C.-3X1 P/M</t>
  </si>
  <si>
    <t>OF. 28/2014</t>
  </si>
  <si>
    <t>ARENA</t>
  </si>
  <si>
    <t>OF. 1/2014</t>
  </si>
  <si>
    <r>
      <t>OF. 65/2014</t>
    </r>
    <r>
      <rPr>
        <b/>
        <sz val="12"/>
        <color rgb="FFFF0000"/>
        <rFont val="Calibri"/>
        <family val="2"/>
        <scheme val="minor"/>
      </rPr>
      <t xml:space="preserve"> </t>
    </r>
    <r>
      <rPr>
        <sz val="10"/>
        <rFont val="Calibri"/>
        <family val="2"/>
        <scheme val="minor"/>
      </rPr>
      <t>FACT C/KARY</t>
    </r>
  </si>
  <si>
    <t>OF. 76/2014</t>
  </si>
  <si>
    <t>DOP/AD/023/2013</t>
  </si>
  <si>
    <t>OF. 79/2014</t>
  </si>
  <si>
    <t>ARENA Y CEMENTO</t>
  </si>
  <si>
    <t>OF. 77/2014</t>
  </si>
  <si>
    <t>13 AL 19 FEB 2014</t>
  </si>
  <si>
    <t>EMP NORMAL - C. 16 SEP - NEXT</t>
  </si>
  <si>
    <t>ANEXAR A EXP</t>
  </si>
  <si>
    <t>B. EMP - VARIAS CALLES - LOMA</t>
  </si>
  <si>
    <t>03 AL 09 FEB 2014</t>
  </si>
  <si>
    <t>B. EMP - V. CALLES - DELEG</t>
  </si>
  <si>
    <t>OF. 50 (BUSCAR NOMINA)</t>
  </si>
  <si>
    <t>HOSP URG</t>
  </si>
  <si>
    <t>01 AL 04 ENE 2014</t>
  </si>
  <si>
    <t>CONST. D CONSULTORIO MEDICO - CLINICA MPAL</t>
  </si>
  <si>
    <t>MTTO - HOSP URG</t>
  </si>
  <si>
    <t>OF. 634/2013</t>
  </si>
  <si>
    <t>06 AL 11 ENE 2014</t>
  </si>
  <si>
    <t xml:space="preserve">OF. 6 </t>
  </si>
  <si>
    <t>PINTURA GRAL - ESC PRIM PAULINO NAVARRO - JOCO</t>
  </si>
  <si>
    <t>OF. 7</t>
  </si>
  <si>
    <t xml:space="preserve">AGUINALDO </t>
  </si>
  <si>
    <t>01 ENE AL 31 DIC 2013</t>
  </si>
  <si>
    <t>13 AL 18 ENE 2014</t>
  </si>
  <si>
    <t>OF. 17</t>
  </si>
  <si>
    <t>OF. 5 (PAGO EN TESORERIA)</t>
  </si>
  <si>
    <t>OF. 18</t>
  </si>
  <si>
    <t>20 AL 25 ENE 2014</t>
  </si>
  <si>
    <t>OF. 25</t>
  </si>
  <si>
    <t>27 ENE AL 01 FEB 2014</t>
  </si>
  <si>
    <t>OF. 42</t>
  </si>
  <si>
    <t>OF. 49</t>
  </si>
  <si>
    <t>OF. 48</t>
  </si>
  <si>
    <t>CADI</t>
  </si>
  <si>
    <t>10 AL 15 FEB 2014</t>
  </si>
  <si>
    <t>LIMPIEZA EN CADI - JOCO</t>
  </si>
  <si>
    <t>MTTO - CADI(CENTRO D ATENCION D DESARROLLO INFANTIL)</t>
  </si>
  <si>
    <t>OF. 67</t>
  </si>
  <si>
    <t>APOYO EN PREPARATORIA REGIONAL</t>
  </si>
  <si>
    <t>MTTO - PREPARATORIA REGIONAL</t>
  </si>
  <si>
    <t>OF. 68</t>
  </si>
  <si>
    <t>B. ADO - C. INDEPENDENCIA - JOCO</t>
  </si>
  <si>
    <t>OF. 69</t>
  </si>
  <si>
    <t>B. ADOQUIN - VARIAS CALLES - JOCO</t>
  </si>
  <si>
    <t>MTTO/ESCUELAS</t>
  </si>
  <si>
    <t>CADI (CENTRO D ATENCION D DESARROLLO INFANTIL</t>
  </si>
  <si>
    <t>ESC PREPARATORIA REGIONAL</t>
  </si>
  <si>
    <t>POF. 21/2014</t>
  </si>
  <si>
    <t>OF. 43/2014</t>
  </si>
  <si>
    <t>03 AL 08 FEB 2014</t>
  </si>
  <si>
    <t>CONST. D RAMP P/CENTRO D SALU - SPT</t>
  </si>
  <si>
    <t>17 AL 22 FEB 2014</t>
  </si>
  <si>
    <t>REHAB. D ADOQUIN - PLAZA D DELEG - HUEJO</t>
  </si>
  <si>
    <t>OF. 91 EN FIRMAS</t>
  </si>
  <si>
    <t>24 FEB AL 01 MAR 2014</t>
  </si>
  <si>
    <t xml:space="preserve">REHAB. D CAJETES - PREPARATORIA REGIONAL </t>
  </si>
  <si>
    <t>OF. 105 EN FIRMAS</t>
  </si>
  <si>
    <t>$ Q SE DEBE AUN</t>
  </si>
  <si>
    <t>SALDO PENDIENTE</t>
  </si>
  <si>
    <t>DOP/AD/031/2013</t>
  </si>
  <si>
    <t>624 1236-410-300</t>
  </si>
  <si>
    <t>DOP/AD/029/2013</t>
  </si>
  <si>
    <t>RAFAEL RODRIGUEZ ALLENDE</t>
  </si>
  <si>
    <t>3X1 P/M - SPT</t>
  </si>
  <si>
    <t xml:space="preserve">                                                                       </t>
  </si>
  <si>
    <t>OF. 580 (RETENCION 0.5%= -2294.43)</t>
  </si>
  <si>
    <t>AUDITADAS</t>
  </si>
  <si>
    <t>NO</t>
  </si>
  <si>
    <t>ING. JOSE LUIS RANGEL VRGS</t>
  </si>
  <si>
    <t>GMJ 002C OP/2014</t>
  </si>
  <si>
    <t>625 1236-513-400</t>
  </si>
  <si>
    <t>CAMBIO D PROG</t>
  </si>
  <si>
    <t>REDES/JOCO</t>
  </si>
  <si>
    <t>A-2</t>
  </si>
  <si>
    <t>JOSE LUIS RANGEL GALVEZ</t>
  </si>
  <si>
    <t>GASTO R33/2014</t>
  </si>
  <si>
    <t>OB/MOL</t>
  </si>
  <si>
    <t>PAGO CTA R33/2013</t>
  </si>
  <si>
    <t>HUEJO</t>
  </si>
  <si>
    <r>
      <t xml:space="preserve">…DE INDEPENDENCIA A NICOLAS BRAVO </t>
    </r>
    <r>
      <rPr>
        <b/>
        <sz val="10"/>
        <rFont val="Calibri"/>
        <family val="2"/>
        <scheme val="minor"/>
      </rPr>
      <t>(CAMBIO DE PROG.)</t>
    </r>
  </si>
  <si>
    <t>OF. 052/2014 - A.P._ENTRE IND Y N.H.</t>
  </si>
  <si>
    <t>OF. 051/2014 - DRE_ENTRE IND Y N.H.</t>
  </si>
  <si>
    <t>OF. 107/2014 (PAGO D RETENCION 10%)</t>
  </si>
  <si>
    <t>OF. 123/2014 - PAGO RETENCION 10%</t>
  </si>
  <si>
    <t>OF. 083/2014 - A.P._ENTRE IND Y N.H.</t>
  </si>
  <si>
    <t>GMJ 001C OP/2014</t>
  </si>
  <si>
    <t>623 12363-00623-502-0002</t>
  </si>
  <si>
    <t xml:space="preserve">LINEA DE CONEXIÓN ENTRE POZO DEL FRACCIONAMIENTO MAGISTERIAL Y RED DE AGUA </t>
  </si>
  <si>
    <t>AP/JOCO</t>
  </si>
  <si>
    <t>…ENTRE C. NICOLAS BRAVO Y C. NIÑOS HEROES ( APROBADO EN EL 2013)</t>
  </si>
  <si>
    <r>
      <rPr>
        <sz val="8"/>
        <color theme="1"/>
        <rFont val="Calibri"/>
        <family val="2"/>
        <scheme val="minor"/>
      </rPr>
      <t>…ENTRE C. MATAMOROS E INDEPENDENCIA</t>
    </r>
    <r>
      <rPr>
        <sz val="11"/>
        <color theme="1"/>
        <rFont val="Calibri"/>
        <family val="2"/>
        <scheme val="minor"/>
      </rPr>
      <t xml:space="preserve"> </t>
    </r>
    <r>
      <rPr>
        <sz val="10"/>
        <color theme="1"/>
        <rFont val="Calibri"/>
        <family val="2"/>
        <scheme val="minor"/>
      </rPr>
      <t>(GASTO</t>
    </r>
    <r>
      <rPr>
        <sz val="11"/>
        <color theme="1"/>
        <rFont val="Calibri"/>
        <family val="2"/>
        <scheme val="minor"/>
      </rPr>
      <t xml:space="preserve">  </t>
    </r>
    <r>
      <rPr>
        <b/>
        <u/>
        <sz val="14"/>
        <color rgb="FFFF0000"/>
        <rFont val="Calibri"/>
        <family val="2"/>
        <scheme val="minor"/>
      </rPr>
      <t xml:space="preserve">R33/2013 </t>
    </r>
    <r>
      <rPr>
        <sz val="10"/>
        <rFont val="Calibri"/>
        <family val="2"/>
        <scheme val="minor"/>
      </rPr>
      <t>EJECUTADO Y APROBADO EN 2014)</t>
    </r>
  </si>
  <si>
    <t>C.C. - R33</t>
  </si>
  <si>
    <r>
      <rPr>
        <sz val="8"/>
        <color theme="1"/>
        <rFont val="Calibri"/>
        <family val="2"/>
        <scheme val="minor"/>
      </rPr>
      <t>…ENTRE C. NIÑOS HEROES E INDEPENDENCIA</t>
    </r>
    <r>
      <rPr>
        <sz val="11"/>
        <color theme="1"/>
        <rFont val="Calibri"/>
        <family val="2"/>
        <scheme val="minor"/>
      </rPr>
      <t xml:space="preserve"> </t>
    </r>
    <r>
      <rPr>
        <sz val="10"/>
        <color theme="1"/>
        <rFont val="Calibri"/>
        <family val="2"/>
        <scheme val="minor"/>
      </rPr>
      <t>(GASTO</t>
    </r>
    <r>
      <rPr>
        <sz val="11"/>
        <color theme="1"/>
        <rFont val="Calibri"/>
        <family val="2"/>
        <scheme val="minor"/>
      </rPr>
      <t xml:space="preserve">  </t>
    </r>
    <r>
      <rPr>
        <b/>
        <u/>
        <sz val="14"/>
        <color rgb="FFFF0000"/>
        <rFont val="Calibri"/>
        <family val="2"/>
        <scheme val="minor"/>
      </rPr>
      <t xml:space="preserve">R33/2013 </t>
    </r>
    <r>
      <rPr>
        <sz val="10"/>
        <rFont val="Calibri"/>
        <family val="2"/>
        <scheme val="minor"/>
      </rPr>
      <t>EJECUTADO Y APROBADO EN 2014)</t>
    </r>
  </si>
  <si>
    <t>FAB. LOZA D CONCRETO... - C. MORELOS (NH-IND)</t>
  </si>
  <si>
    <t>FAB. LOZA D CONCRETO... - C. MORELOS (MAT-IND)</t>
  </si>
  <si>
    <t>OF. 029/2014 (FODIM 2013)</t>
  </si>
  <si>
    <t>GOB EST</t>
  </si>
  <si>
    <t>DOP/AD/039/2013</t>
  </si>
  <si>
    <t>DOP/AD/025/2013</t>
  </si>
  <si>
    <t>DOP/AD/027/2013</t>
  </si>
  <si>
    <t>DOP/AD/024/2013</t>
  </si>
  <si>
    <t>DOP/AD/026/2013</t>
  </si>
  <si>
    <t>13G1</t>
  </si>
  <si>
    <t>13G2</t>
  </si>
  <si>
    <t>13G3</t>
  </si>
  <si>
    <t>13G4</t>
  </si>
  <si>
    <t>13G5</t>
  </si>
  <si>
    <t>13G6</t>
  </si>
  <si>
    <t>ASEJ</t>
  </si>
  <si>
    <t>O. AUDITADAS</t>
  </si>
  <si>
    <t>AUDITORIA  2013</t>
  </si>
  <si>
    <t>TOMO 1</t>
  </si>
  <si>
    <t>TOMO 2</t>
  </si>
  <si>
    <t>TOMO 3</t>
  </si>
  <si>
    <t>TOMO 4</t>
  </si>
  <si>
    <t>TOMO 5</t>
  </si>
  <si>
    <t>TOMO 6</t>
  </si>
  <si>
    <t>AUD 1 - 2</t>
  </si>
  <si>
    <t>AUD 3 - 5</t>
  </si>
  <si>
    <t>AUD 6 - 7</t>
  </si>
  <si>
    <t>AUD 8 - 9</t>
  </si>
  <si>
    <t>AUD 14 - 18</t>
  </si>
  <si>
    <t>AUD 9 - 13</t>
  </si>
  <si>
    <r>
      <t xml:space="preserve">OF. 148/2014 </t>
    </r>
    <r>
      <rPr>
        <b/>
        <sz val="11"/>
        <color rgb="FFFF0000"/>
        <rFont val="Calibri"/>
        <family val="2"/>
        <scheme val="minor"/>
      </rPr>
      <t>(LLEVA RETENCION $1,924.48)</t>
    </r>
  </si>
  <si>
    <r>
      <t xml:space="preserve">OF. 111/2014 </t>
    </r>
    <r>
      <rPr>
        <b/>
        <sz val="11"/>
        <color rgb="FFFF0000"/>
        <rFont val="Calibri"/>
        <family val="2"/>
        <scheme val="minor"/>
      </rPr>
      <t>(SOLICITAR FACT Y CARATULA A KATY - LLEVA RETENCION $2,126.40)</t>
    </r>
  </si>
  <si>
    <t>E5</t>
  </si>
  <si>
    <t>A-7</t>
  </si>
  <si>
    <t>A-6</t>
  </si>
  <si>
    <t>OF. 197</t>
  </si>
  <si>
    <t>OF. 198</t>
  </si>
  <si>
    <t>A-9</t>
  </si>
  <si>
    <t>CAMPO MEXICO</t>
  </si>
  <si>
    <t>PERFORACION Y ELECTRIFICACION DE POZO PROFUNO</t>
  </si>
  <si>
    <t>U. DEPORTIVA</t>
  </si>
  <si>
    <t>REHAB. DE BAÑOS EN CAMPO MEXICO</t>
  </si>
  <si>
    <t>GUK15265</t>
  </si>
  <si>
    <t>GRUPO AZULEJERO DE MAYORISTAS</t>
  </si>
  <si>
    <t>GUK15264</t>
  </si>
  <si>
    <t>GUK15580</t>
  </si>
  <si>
    <t>E56911</t>
  </si>
  <si>
    <t>CASTHER</t>
  </si>
  <si>
    <t>PINTURA</t>
  </si>
  <si>
    <t>SOLDADURA</t>
  </si>
  <si>
    <t>DOMOS COPERNICO - CENTRAL MAYORISTA DE PANELES S.A. DE C.V.</t>
  </si>
  <si>
    <t>GRUPO OMURI S.A. DE C.V.</t>
  </si>
  <si>
    <t>GASOLINA</t>
  </si>
  <si>
    <t>05 AL 10 MAY 2014</t>
  </si>
  <si>
    <t>REHAB. DE BAÑOS - CAMPO MEXICO (EMPASTAADO) - JOCO</t>
  </si>
  <si>
    <t>OF. 209</t>
  </si>
  <si>
    <t>28 ABR AL 03 MAY 2014</t>
  </si>
  <si>
    <t>21 AL 26 ABR 2014</t>
  </si>
  <si>
    <t>OF. 186</t>
  </si>
  <si>
    <t>07 AL 12 ABR 2014</t>
  </si>
  <si>
    <t>31 MAR AL 05 ABR 2014</t>
  </si>
  <si>
    <t>OF. 174</t>
  </si>
  <si>
    <t>24 AL 29 MAR 2014</t>
  </si>
  <si>
    <t>OF. 171</t>
  </si>
  <si>
    <t>17 AL 22 MAR 2014</t>
  </si>
  <si>
    <t>OF. 146</t>
  </si>
  <si>
    <t>10 AL 15 MAR 2014</t>
  </si>
  <si>
    <t>OF. 121</t>
  </si>
  <si>
    <t>MTTO - UNID DEP. ZARAGOZA - JOCO</t>
  </si>
  <si>
    <t>FERREMATERIALES "EL CRUCERO"</t>
  </si>
  <si>
    <t>ALAMBRE</t>
  </si>
  <si>
    <t>OF. 78</t>
  </si>
  <si>
    <t>CONST. DE CONSULTORIO MEDICO, PARA INVESTIGACION</t>
  </si>
  <si>
    <t>12 AL 17 MAY 2014</t>
  </si>
  <si>
    <t>REHAB. DE PINTURA - U.B.R.</t>
  </si>
  <si>
    <t>OF. 218</t>
  </si>
  <si>
    <t>OP</t>
  </si>
  <si>
    <t>MAT P/OBRAS PUBLICAS</t>
  </si>
  <si>
    <t>OF. 235</t>
  </si>
  <si>
    <t>OF. 233</t>
  </si>
  <si>
    <t>MATERIAL PARA PERSONAL Y OFICINA DE OBRAS PÙBLICAS</t>
  </si>
  <si>
    <t>OBRAS PUBLICAS</t>
  </si>
  <si>
    <t>CONST. D AREA P/COMEDOR - PRIM CUAHUTEMOC T/M, PRIM J. ENCRNACION ROSAS T/V - CHANTE</t>
  </si>
  <si>
    <t>09 AL 14 JUN 2014</t>
  </si>
  <si>
    <t>B. EMP - ZARAGOZA Y ALDAMA - JOCO</t>
  </si>
  <si>
    <t>OF. 302</t>
  </si>
  <si>
    <t>B. EMP - C. ALDAMA - JOCO</t>
  </si>
  <si>
    <t>02 AL 07 JUN 2014</t>
  </si>
  <si>
    <t>N1</t>
  </si>
  <si>
    <t>N2</t>
  </si>
  <si>
    <t>OF. 302 ($300 - REINTEGRO)</t>
  </si>
  <si>
    <t>MTTO - OP</t>
  </si>
  <si>
    <t>LIMPIEZA - C. VICENTE GUERRERO - SPT</t>
  </si>
  <si>
    <t>26 AL 31 MAY 2014</t>
  </si>
  <si>
    <t>B. EMP - VARIAS CALLES - V. DELEGACIONES</t>
  </si>
  <si>
    <t>TOTAL - BACHEO</t>
  </si>
  <si>
    <t>BACHEO LIMPIEZA - DELEGACIONES</t>
  </si>
  <si>
    <t>BACHEO - TOTAL DEL MPIO</t>
  </si>
  <si>
    <t>BACHEO (LIMPIEZA ESCOMBRO) - DELEGS</t>
  </si>
  <si>
    <t>B. EMP AHOG - V. CALLES - JOCO</t>
  </si>
  <si>
    <t>OF. 237</t>
  </si>
  <si>
    <t>B. EMP AHOG  - V. CALLES - JOCO</t>
  </si>
  <si>
    <t>OF. 727</t>
  </si>
  <si>
    <t>OF. 295</t>
  </si>
  <si>
    <t xml:space="preserve">BACHEO DE EMPEDRADO </t>
  </si>
  <si>
    <t>BACHEO DE EMP AHOGADO</t>
  </si>
  <si>
    <t>B. EMP AHOG - V. CALLES - SPT</t>
  </si>
  <si>
    <t>MTTO - AUDIT. ANTONIA PALOMARES - JOCO</t>
  </si>
  <si>
    <t>19 AL 24 MAY 2014</t>
  </si>
  <si>
    <t>B. EMP AHOG. - LIBERTAD E INDEPENDENCIA - SPT</t>
  </si>
  <si>
    <t>B. EMP AHOG - V. CALLES - DELEG</t>
  </si>
  <si>
    <t>B. EMP AHOG - VARIAS CALLES - SPT</t>
  </si>
  <si>
    <t>MTTO - VALVULAS DE AGUA - DELEGACIONES</t>
  </si>
  <si>
    <t>OF. 293</t>
  </si>
  <si>
    <t>LEVANTAMIENTOS TOPOGRAFICOS</t>
  </si>
  <si>
    <t>OF. 204</t>
  </si>
  <si>
    <t>B. EMP - VARIAS CALLES - NEXT</t>
  </si>
  <si>
    <t>OF. 122</t>
  </si>
  <si>
    <t>03 AL 08 MAR 2014</t>
  </si>
  <si>
    <t>REHAB. TOPES Y B. EMP - C. MORELOS - NEXT</t>
  </si>
  <si>
    <t>OF. 130</t>
  </si>
  <si>
    <t>REEMPEDRADO AHOGADO</t>
  </si>
  <si>
    <t>C. LIBERTAD</t>
  </si>
  <si>
    <t>REEMP. AHOG. - C. LIBERTAD - ZDH</t>
  </si>
  <si>
    <t>OF. 238</t>
  </si>
  <si>
    <t>15-A</t>
  </si>
  <si>
    <t>CLAUDIA HERNANDEZ PEREZ</t>
  </si>
  <si>
    <t>PIEDRA</t>
  </si>
  <si>
    <t>OF. 288</t>
  </si>
  <si>
    <t>PROYECTOS</t>
  </si>
  <si>
    <t>MPIO COMPLETO</t>
  </si>
  <si>
    <t>BACHEO (TODO TIPO) - TOTAL</t>
  </si>
  <si>
    <t>OF. 291</t>
  </si>
  <si>
    <t>ACOMOO DE ANAQUELES Y REPARACION WC - OP . JOCO</t>
  </si>
  <si>
    <t>IMPERMEABILIZACION DE AZOTEA - OP - JOCO</t>
  </si>
  <si>
    <t>AUDIT. ANTONIA PALOMARES</t>
  </si>
  <si>
    <t>OTROS GASTOS - CLINICA MPAL - JOCO</t>
  </si>
  <si>
    <t>MTTO - OP - JOCO</t>
  </si>
  <si>
    <t>14 AL 19 ABR 2014</t>
  </si>
  <si>
    <t>REHAB. D ASADORES - MALECON - CHANTE</t>
  </si>
  <si>
    <t>MTTO - MALECON - CHANTE</t>
  </si>
  <si>
    <t>OF. 185</t>
  </si>
  <si>
    <t>OF. 50</t>
  </si>
  <si>
    <t>REHAB. D MACHUELO Y COLOCCION D POSTES - PLAZA - HUEJO</t>
  </si>
  <si>
    <t>REHAB. D ADOQUIN, LIMPIEZA Y TERMINACION D CAJETES - PLAZA D DELEG - HUEJO</t>
  </si>
  <si>
    <t>TOTAL - MANTENIMIENTOS</t>
  </si>
  <si>
    <t>IMPERMEABILIZACION DE TECHOS - U.B.R. - JOCO</t>
  </si>
  <si>
    <t>IMPERMEABILIZACION DE TECHOS - HOSP URG</t>
  </si>
  <si>
    <t>P.O.A.P.C. = Obra Anual de Proyectos Culturales (Camara de Diputados)</t>
  </si>
  <si>
    <t>REHAB. DEL TEATRO "ANTONIA PALOMARES"</t>
  </si>
  <si>
    <t>AUDITORIO</t>
  </si>
  <si>
    <t>REHAB. - AUDIT. ANTONIA PALOMARES - JOCO</t>
  </si>
  <si>
    <t>OF. 262 (SE PAGO CON C.C. PERO ES P.O.A.P.C.)</t>
  </si>
  <si>
    <t>REHAB. D AUDITORIO "ANTONIA PALOMARES" - JOCO</t>
  </si>
  <si>
    <t>CASA D CULTURA</t>
  </si>
  <si>
    <t>OF. 307</t>
  </si>
  <si>
    <t>CONST. D ESPACIO D LECTURA - CASA D CULTURA - JOCO</t>
  </si>
  <si>
    <t>OF. 303</t>
  </si>
  <si>
    <t>CONST. DE AREA DE LECTURA AL AIRE LIBRE</t>
  </si>
  <si>
    <t>of. 271</t>
  </si>
  <si>
    <t>OF. 228</t>
  </si>
  <si>
    <t>16 AL 24 JUN 2014</t>
  </si>
  <si>
    <t>OF. 313</t>
  </si>
  <si>
    <t>OF. 318</t>
  </si>
  <si>
    <t>OF. 337</t>
  </si>
  <si>
    <t>B. ADO - V. CALLES - DELEG</t>
  </si>
  <si>
    <t>OF. 230</t>
  </si>
  <si>
    <t>OF. 319</t>
  </si>
  <si>
    <t>OF. 322</t>
  </si>
  <si>
    <t>23 AL 28 JUN 2014</t>
  </si>
  <si>
    <t>OF. 334</t>
  </si>
  <si>
    <t>OF. 270</t>
  </si>
  <si>
    <t>OF. 239</t>
  </si>
  <si>
    <t>DOP/AD/001/2014</t>
  </si>
  <si>
    <t>COMERCIAL TLAQUEPAQUE - COTLA S.A. DE C.V.</t>
  </si>
  <si>
    <t>CANOVAL, S.A. DE C.V.</t>
  </si>
  <si>
    <t>,</t>
  </si>
  <si>
    <t>ANTIC</t>
  </si>
  <si>
    <t>PROPIETARIO O REPRESENTANTE FISCAL</t>
  </si>
  <si>
    <t>RESIDENTE DE OBRA</t>
  </si>
  <si>
    <t>Nº DE PADRON</t>
  </si>
  <si>
    <t>REDES - PROL. MORELOS - JOCO - 1ET</t>
  </si>
  <si>
    <t>ING. EDNA MAYELA TELLEZ ORTEGA</t>
  </si>
  <si>
    <t>GRUPO RTV, SERVICIOS TECNICOS PARA INGENIERIA CIVIL</t>
  </si>
  <si>
    <t>OF. 014/2014</t>
  </si>
  <si>
    <t>OF. 604</t>
  </si>
  <si>
    <r>
      <t xml:space="preserve">OF. 014/2014 </t>
    </r>
    <r>
      <rPr>
        <b/>
        <sz val="11"/>
        <color rgb="FFFF0000"/>
        <rFont val="Calibri"/>
        <family val="2"/>
        <scheme val="minor"/>
      </rPr>
      <t>(Repeticion de Pol 32 con fecha 22-01-14)</t>
    </r>
  </si>
  <si>
    <t>(Repeticion de Pol 32 con fecha 22-01-14)</t>
  </si>
  <si>
    <t>OF. 603</t>
  </si>
  <si>
    <t>OF. 606</t>
  </si>
  <si>
    <t>M1, C2</t>
  </si>
  <si>
    <t>OF. 614</t>
  </si>
  <si>
    <t>OF. 012/2014</t>
  </si>
  <si>
    <t>6D, 248H</t>
  </si>
  <si>
    <t>ARENA Y TEPETATE</t>
  </si>
  <si>
    <t>DOP/AD/030/2013</t>
  </si>
  <si>
    <t>OF. 605</t>
  </si>
  <si>
    <t>OF. 013</t>
  </si>
  <si>
    <t>4D, 17H</t>
  </si>
  <si>
    <r>
      <t xml:space="preserve">OF. 605 </t>
    </r>
    <r>
      <rPr>
        <b/>
        <sz val="11"/>
        <color rgb="FFFF0000"/>
        <rFont val="Calibri"/>
        <family val="2"/>
        <scheme val="minor"/>
      </rPr>
      <t>(CANCELADA X FACT 725)</t>
    </r>
  </si>
  <si>
    <t>AGUA</t>
  </si>
  <si>
    <t>NELLY MEDELES CALIXTO</t>
  </si>
  <si>
    <t>SOLUCIONES GRAFICAS</t>
  </si>
  <si>
    <t>LONAS Y LAMINAS</t>
  </si>
  <si>
    <t>DOP/AD/009/2014</t>
  </si>
  <si>
    <t>AP/MOL</t>
  </si>
  <si>
    <t>REHAB. A.P. - C. NIÑOS HEROES - MOLINO</t>
  </si>
  <si>
    <t>AP/MOLINO</t>
  </si>
  <si>
    <t>…DE C. HIDALGO HASTA LA ESCUELA TELESECUNDARIA NIÑOS HEROES</t>
  </si>
  <si>
    <t>OF. 400</t>
  </si>
  <si>
    <t>04 AL 06 AGO 2014</t>
  </si>
  <si>
    <t>28 AL 30 JUL 2014</t>
  </si>
  <si>
    <t>OF. 409</t>
  </si>
  <si>
    <t>17 AL 19 JUL 2014</t>
  </si>
  <si>
    <t>OF. 358</t>
  </si>
  <si>
    <t>DOP/AD/006/2014</t>
  </si>
  <si>
    <t>REHAB. A.P. - C. HIDALGO - MOLINO</t>
  </si>
  <si>
    <t>...DE C. NIÑOS HEROES HASTA ESCUELA J. VICENTE NEGRETE</t>
  </si>
  <si>
    <t>21 AL 23 JUL 2014</t>
  </si>
  <si>
    <t>OF. 357</t>
  </si>
  <si>
    <t>OF. 407</t>
  </si>
  <si>
    <t>OF. 368</t>
  </si>
  <si>
    <t>DOP/AD/005/2014</t>
  </si>
  <si>
    <t>REHAB. DRE - C. HIDALGO - MOLINO</t>
  </si>
  <si>
    <t>03 AL 09 JUL 2014</t>
  </si>
  <si>
    <t>24 AL 26 JUL 2014</t>
  </si>
  <si>
    <t>TUBOS</t>
  </si>
  <si>
    <t>OF. 393</t>
  </si>
  <si>
    <t>PLASTICO NEGRO</t>
  </si>
  <si>
    <t>REHAB. DRE - C. NIÑOS HEROES - MOLINO</t>
  </si>
  <si>
    <t>DOP/AD/008/2014</t>
  </si>
  <si>
    <t>OF. 399</t>
  </si>
  <si>
    <t>OF. 394</t>
  </si>
  <si>
    <t>31 JUL AL 02 AGO 2014</t>
  </si>
  <si>
    <t>TOTAL $</t>
  </si>
  <si>
    <t>% RETENCION</t>
  </si>
  <si>
    <t>10 AL 16 JUL 2014</t>
  </si>
  <si>
    <t>$ RETENCION</t>
  </si>
  <si>
    <t>$ A PAGAR (-RET)</t>
  </si>
  <si>
    <t>TOTAL A PAGAR (-RETENCION)</t>
  </si>
  <si>
    <t>DOP/AD/010/2014</t>
  </si>
  <si>
    <t>DOP/AD/012/2014</t>
  </si>
  <si>
    <t>DOP/AD/013/2014</t>
  </si>
  <si>
    <t>C. VICENTE SUAREZ</t>
  </si>
  <si>
    <t>...ENTRE C. INDEPENDENCIA Y NIÑOS HEROES</t>
  </si>
  <si>
    <t>DOP/AD/007/2014</t>
  </si>
  <si>
    <t xml:space="preserve">C. PORFIRIO DIAZ </t>
  </si>
  <si>
    <t xml:space="preserve">C. MORELOS </t>
  </si>
  <si>
    <t>...DE MATAMOROS A CARRETERA JOCOTEPEC-CHAPALA</t>
  </si>
  <si>
    <t>...DE CARRETERA CHAPALA-JOCOTEPEC A LA VAQUITA.</t>
  </si>
  <si>
    <t>...DE MORELOS A LIBRAMIENTO.</t>
  </si>
  <si>
    <t>CALLES: RAMON CORONA Y LIBERTAD</t>
  </si>
  <si>
    <t>C. LABASTIDA</t>
  </si>
  <si>
    <t>COLOC. DE ADOQUIN A.R. CONST. DE ANDADOR Y ALUMBRADO PUBLICO</t>
  </si>
  <si>
    <t xml:space="preserve">CONST. DE EMP. NORMAL </t>
  </si>
  <si>
    <t>...HASTA INGRESO AL PANTEON</t>
  </si>
  <si>
    <t>...DE CALLE LIBERTAD HASTA AV. DEL DEPORTE.</t>
  </si>
  <si>
    <t>C. PORFIRIO DIAZ</t>
  </si>
  <si>
    <t>…EN BARRIO CHINO</t>
  </si>
  <si>
    <t>C. 5 DE MAYO</t>
  </si>
  <si>
    <t>C. 21 DE MARZO</t>
  </si>
  <si>
    <t>PRIV. 21 DE MARZO</t>
  </si>
  <si>
    <t>C. 02 DE OCTUBRE</t>
  </si>
  <si>
    <t>C. 12 DE OCTUBRE</t>
  </si>
  <si>
    <t>C. 10 DE MAYO</t>
  </si>
  <si>
    <t>PRIV. LAZARO CARDENAS</t>
  </si>
  <si>
    <t>PRIV. NUEVA DE LA CRUZ</t>
  </si>
  <si>
    <t>PROL. ALLENDE</t>
  </si>
  <si>
    <t>CONST. DE ESTADIO MUNICIPAL</t>
  </si>
  <si>
    <t>CONST. DE MODULO UNIVERSITARIO</t>
  </si>
  <si>
    <t>TECHADO DE CANCHAS PARA LA PRACTICA DE DEPORTES BAJO TECHO Y EVENTOS MULTIPLES</t>
  </si>
  <si>
    <t>UNIDAD DEPORTIVA SUR</t>
  </si>
  <si>
    <t>CONST. DE RED DE AGUA POTABLE, DRENAJE SANITARIO Y ELECTRIFICACION</t>
  </si>
  <si>
    <t>AV. TULE</t>
  </si>
  <si>
    <t>C. FRATERNIDAD</t>
  </si>
  <si>
    <t>P.O.A.P.C. = PROG. D OBRA ANUAL, CAMAR D DIPUTADOS</t>
  </si>
  <si>
    <t>DOP/AD/004/2014</t>
  </si>
  <si>
    <t>POA</t>
  </si>
  <si>
    <t>C.C. - POA</t>
  </si>
  <si>
    <t>17 AL 23 JUL 2014</t>
  </si>
  <si>
    <t>OF. 353</t>
  </si>
  <si>
    <t>OF. 338</t>
  </si>
  <si>
    <t>30 JUN AL 02 JUL 2014</t>
  </si>
  <si>
    <t>OF. 324</t>
  </si>
  <si>
    <t>OF. 332</t>
  </si>
  <si>
    <t>16 AL 21 JUN 2014</t>
  </si>
  <si>
    <t>OF. 311</t>
  </si>
  <si>
    <t>10 AL 16 JUN 2014</t>
  </si>
  <si>
    <t>OF. 381</t>
  </si>
  <si>
    <t>DOP/AD/003/2014</t>
  </si>
  <si>
    <t>OF. 321</t>
  </si>
  <si>
    <t>OF. 354</t>
  </si>
  <si>
    <t>OF. 312</t>
  </si>
  <si>
    <t>31 JUL AL 06 AGO 2014</t>
  </si>
  <si>
    <t>EMP. AHOG. - C. HIDALGO - MOLINO</t>
  </si>
  <si>
    <t>24 AL 30 JUL 2014</t>
  </si>
  <si>
    <t>MACHUELOS</t>
  </si>
  <si>
    <t>OF. 431</t>
  </si>
  <si>
    <t>EMP. AHOG. - C. NIÑOS HEROES - MOLINO</t>
  </si>
  <si>
    <t>REHAB. AP - C. VICENTE SUAREZ - MOLINO</t>
  </si>
  <si>
    <t>DOP/AD/011/2014</t>
  </si>
  <si>
    <t>REHAB. DRE - C- VICENTE SUAREZ - MOLINO</t>
  </si>
  <si>
    <t>EMP. AHOG. - C. VICENTE SUAREZ - MOLINO</t>
  </si>
  <si>
    <r>
      <t xml:space="preserve">OF. 194 </t>
    </r>
    <r>
      <rPr>
        <b/>
        <sz val="11"/>
        <color theme="1"/>
        <rFont val="Calibri"/>
        <family val="2"/>
        <scheme val="minor"/>
      </rPr>
      <t>(SE CAMBIO X FACT 972)</t>
    </r>
  </si>
  <si>
    <r>
      <t xml:space="preserve">OF. 196 </t>
    </r>
    <r>
      <rPr>
        <b/>
        <sz val="11"/>
        <color theme="1"/>
        <rFont val="Calibri"/>
        <family val="2"/>
        <scheme val="minor"/>
      </rPr>
      <t>(SE CAMBIO  FACT 973)</t>
    </r>
  </si>
  <si>
    <t xml:space="preserve">OF. 194  </t>
  </si>
  <si>
    <t>EST5 Y FINQ</t>
  </si>
  <si>
    <t>OF. 196</t>
  </si>
  <si>
    <t>C. LEANDRO TRUJILLO RAMON</t>
  </si>
  <si>
    <t>U.DEP.</t>
  </si>
  <si>
    <t>C.A.10º-5ª S.O.</t>
  </si>
  <si>
    <t>C.A5º-2ª S.O.</t>
  </si>
  <si>
    <t>30 JUN AL 05 JUL 2014</t>
  </si>
  <si>
    <t>TRAB. ADMVOS EN OFICINAS DE OP</t>
  </si>
  <si>
    <t>OF. 329</t>
  </si>
  <si>
    <t>REHAB. D BANQUETAS - U. DEP. DONATO GUERRA - JOCO</t>
  </si>
  <si>
    <t>07 AL 13 AGO 2014</t>
  </si>
  <si>
    <t>OF. 435</t>
  </si>
  <si>
    <t>REHAB. DE BANQUETAS</t>
  </si>
  <si>
    <t>SPRAY</t>
  </si>
  <si>
    <t>OF. 454</t>
  </si>
  <si>
    <t>REHAB. BANQUETAS - ESC. PRIM. JOSE SANTANA - JOCO</t>
  </si>
  <si>
    <t>OF. 434</t>
  </si>
  <si>
    <t>ESC. PRIM. JOSE SANTANA</t>
  </si>
  <si>
    <t>APOYO PRIM. - MTTO Y TRAB VARIOS - TROJES</t>
  </si>
  <si>
    <t>MTTO - ESC. PRIM. - TROJES</t>
  </si>
  <si>
    <t>OF. 328</t>
  </si>
  <si>
    <t>ESC. PRIM. FRANCISCO VILLA</t>
  </si>
  <si>
    <t>OF. 403</t>
  </si>
  <si>
    <t>OF. 412</t>
  </si>
  <si>
    <t>31 AL 06 AGO 2014</t>
  </si>
  <si>
    <t>B. ADO - C. RAMON CORONA - JOCO</t>
  </si>
  <si>
    <t>OF. 411</t>
  </si>
  <si>
    <t>OF. 355</t>
  </si>
  <si>
    <t>B. EMP - C. MORELOS Y C. 16 D SEP - POTRE</t>
  </si>
  <si>
    <t>OF. 383</t>
  </si>
  <si>
    <t>B. EMP - C. DEGOLLADO - JOCO</t>
  </si>
  <si>
    <t>B. ADO - C. JOSE SANTANA - JOCO</t>
  </si>
  <si>
    <t>OF. 327</t>
  </si>
  <si>
    <t>REHAB. D ADO - C. JUAREZ - JOCO</t>
  </si>
  <si>
    <t>OF. 325</t>
  </si>
  <si>
    <t>OF. 336</t>
  </si>
  <si>
    <t>OF. 333</t>
  </si>
  <si>
    <t>REHAB D DRE - V. CALLES - JOCO</t>
  </si>
  <si>
    <t>OF. 326</t>
  </si>
  <si>
    <t>REHAB. Y MTTO A LA RED DE DRENAJE</t>
  </si>
  <si>
    <t>ZAMPEADO D TALUD - CAMINOS RURALES - SPT</t>
  </si>
  <si>
    <t>CEMENTO GRIS</t>
  </si>
  <si>
    <t>OF. 402</t>
  </si>
  <si>
    <t>REHAB. D TOPES - C. JUAREZ Y MORELOS - POTRE</t>
  </si>
  <si>
    <t>OF. 335</t>
  </si>
  <si>
    <t>B. EMP - VARIAS CALLES - POTRE</t>
  </si>
  <si>
    <t>MTTO - ESC JDN XOCHIQUETZAL - POTRE</t>
  </si>
  <si>
    <t>MTTO - ESC PRIM CUAHUTEMOC Y J. ENCARNACION ROSAS - CHANTE</t>
  </si>
  <si>
    <t>MTTO - ESC. PREPARATORIA REGIONAL</t>
  </si>
  <si>
    <t>AJUSTES X SSJ</t>
  </si>
  <si>
    <t>COMPLEMENTO</t>
  </si>
  <si>
    <t>MALAQUIAS RAMOS CAMAÑO</t>
  </si>
  <si>
    <t>DOMICILIO</t>
  </si>
  <si>
    <t>TELEFONOS</t>
  </si>
  <si>
    <t>CIUDAD</t>
  </si>
  <si>
    <t>ING. JOSE LUIS VILLALPANDO GARCIA</t>
  </si>
  <si>
    <t>GEORGINA EL ROCIO TAMAYO DE LA CRUZ</t>
  </si>
  <si>
    <t>ARYFI CONSTRUCCIONES S.A. DE C.V.</t>
  </si>
  <si>
    <t>OP C018-2014</t>
  </si>
  <si>
    <t>OP C017-2014</t>
  </si>
  <si>
    <t>OP C016-2014</t>
  </si>
  <si>
    <t>OP C015-2014</t>
  </si>
  <si>
    <t>Leandro Trujillo</t>
  </si>
  <si>
    <t>Enrique Rodriguez</t>
  </si>
  <si>
    <t>JOSE MARIO RORIGUEZ QUINTANA</t>
  </si>
  <si>
    <t>HIDRAULICOS TRUJILLO</t>
  </si>
  <si>
    <t>Martin Martinez Zaragoza</t>
  </si>
  <si>
    <t>OP C019-2014</t>
  </si>
  <si>
    <t>OF. 195 (SE CAMBIO X FACT 970)</t>
  </si>
  <si>
    <t>DOP/AD/014/2014</t>
  </si>
  <si>
    <t>DOP/AD/015/2014</t>
  </si>
  <si>
    <t>DOP/AD/016/2014</t>
  </si>
  <si>
    <t>AMPLIACION DE COLECTOR</t>
  </si>
  <si>
    <t>GMJ 003C OP/2014</t>
  </si>
  <si>
    <t>GMJ 004C OP/2014</t>
  </si>
  <si>
    <t>GMJ 005C OP/2014</t>
  </si>
  <si>
    <t>ALUMBRADO PUBLICO</t>
  </si>
  <si>
    <t>ALUMBRADO</t>
  </si>
  <si>
    <t>COLOC. DE ADOQUIN, AGUA POTABLE Y DRENAJE</t>
  </si>
  <si>
    <t>R33-FODIM</t>
  </si>
  <si>
    <t>SIOP</t>
  </si>
  <si>
    <t>MIDS</t>
  </si>
  <si>
    <t>LINEA DE CONDUCCIÓN DE AGUA POTABLE</t>
  </si>
  <si>
    <t xml:space="preserve">AMPLIACION DE RED DE DRENAJE </t>
  </si>
  <si>
    <t>(ULTIMA CUADRA JUNTO AL LAGO)</t>
  </si>
  <si>
    <t>C. GUADALUPE VICTORIA</t>
  </si>
  <si>
    <t>…ENTRE HIDALGO Y ZONA FEDERAL DEL LAGO</t>
  </si>
  <si>
    <t>OF. 451</t>
  </si>
  <si>
    <t>16 AL 20 AGO 2014</t>
  </si>
  <si>
    <t>OF. 458</t>
  </si>
  <si>
    <t>21 AL 23 AGO 2014</t>
  </si>
  <si>
    <t>OF. 475</t>
  </si>
  <si>
    <t>OF. 452</t>
  </si>
  <si>
    <t>OF. 436</t>
  </si>
  <si>
    <t>14 AL 15 AGO 2014</t>
  </si>
  <si>
    <t>OF. 457</t>
  </si>
  <si>
    <t>25 AL 27 AGO 2014</t>
  </si>
  <si>
    <t>28 AGO AL 03 SEP 14</t>
  </si>
  <si>
    <t>04 AL 10 SEP 2014</t>
  </si>
  <si>
    <t>OF. 525</t>
  </si>
  <si>
    <t>11 AL 17 SEP 2014</t>
  </si>
  <si>
    <r>
      <t xml:space="preserve">OF. 530 </t>
    </r>
    <r>
      <rPr>
        <b/>
        <u/>
        <sz val="12"/>
        <rFont val="Calibri"/>
        <family val="2"/>
        <scheme val="minor"/>
      </rPr>
      <t>CANCELADA</t>
    </r>
  </si>
  <si>
    <t>A-1263</t>
  </si>
  <si>
    <t>of. 447</t>
  </si>
  <si>
    <t>OF. 450</t>
  </si>
  <si>
    <t>OF. 448</t>
  </si>
  <si>
    <t>07 AL 11 AGO 2014</t>
  </si>
  <si>
    <t>OF. 437</t>
  </si>
  <si>
    <t>14 AL 20 AGO 2014</t>
  </si>
  <si>
    <t xml:space="preserve">OF. 410 </t>
  </si>
  <si>
    <t>OF. 446</t>
  </si>
  <si>
    <t>of. 449</t>
  </si>
  <si>
    <t>OF. 406</t>
  </si>
  <si>
    <t>OF. 488</t>
  </si>
  <si>
    <t>12 AL 13 AGO 2014</t>
  </si>
  <si>
    <t>OF. 438</t>
  </si>
  <si>
    <t>21 AL 27 AGO 2014</t>
  </si>
  <si>
    <t>DRE/ZDH</t>
  </si>
  <si>
    <t>AMP. DE COLECTOR - ZDH</t>
  </si>
  <si>
    <t>OF. 570</t>
  </si>
  <si>
    <t>BOTA</t>
  </si>
  <si>
    <t>OF. 405</t>
  </si>
  <si>
    <t>OF. 507</t>
  </si>
  <si>
    <t>A11</t>
  </si>
  <si>
    <t>ANDRES ROJAS SANCHEZ</t>
  </si>
  <si>
    <t>SERVICIOS</t>
  </si>
  <si>
    <t>LEV. TOPOGRAFICO</t>
  </si>
  <si>
    <t>se abrio otro expediente en otro letfor y se les asigno No d Acuerdo</t>
  </si>
  <si>
    <t>PAV/SJC</t>
  </si>
  <si>
    <t>COLOC. ADOQUIN Y REDES - C. PORFIRIO DIAZ - SJC</t>
  </si>
  <si>
    <t>OF. 404</t>
  </si>
  <si>
    <t>ECCOC DE GUADALAJARA, S.A. DE C.V.</t>
  </si>
  <si>
    <t>OF. 232</t>
  </si>
  <si>
    <t>ALUMBRADO PUBLICO - AV. DEL TRABAJO - ZDH</t>
  </si>
  <si>
    <t>CONST. D BANQ. - C. MORELOS ENTRE HID-J.ORTIZ D DOM. (LADO SUR) - JOCO</t>
  </si>
  <si>
    <t>26 AL 30 AGO 2014</t>
  </si>
  <si>
    <t>OF. 483</t>
  </si>
  <si>
    <t>01 AL 06 SEP 2014</t>
  </si>
  <si>
    <t>OF, 499</t>
  </si>
  <si>
    <t>AGUSTINA JEANNETTE GALLEGOS MARCHEN</t>
  </si>
  <si>
    <t>OF. 504</t>
  </si>
  <si>
    <t>ESTUDIO CASA Y CIUDAD SA DE CV</t>
  </si>
  <si>
    <t>TERMINACION DE GUARERIA</t>
  </si>
  <si>
    <t>TERMINACION D GUARDERIA - JOCO</t>
  </si>
  <si>
    <t>OF. 433</t>
  </si>
  <si>
    <t>OF. 585</t>
  </si>
  <si>
    <t xml:space="preserve">COLOC. DE ADOQUIN, CONCRETO ESTAMPADO, REHAB. DE AGUA, DRENAJE </t>
  </si>
  <si>
    <t>COLOC. DE ADOQUIN, CONCRETO ESTAMPADO, REHAB. DE AGUA, DRENAJE</t>
  </si>
  <si>
    <t>CONST. DE RAMPA P/INGRESO VEHICULAR</t>
  </si>
  <si>
    <t>CONST. DE MODULOS DE BAÑOS</t>
  </si>
  <si>
    <t>CONST. Y MANTENIMIENTO</t>
  </si>
  <si>
    <t>CONST. DE 4 PUENTES</t>
  </si>
  <si>
    <t>CONST. DE BANQUETAS</t>
  </si>
  <si>
    <t>APOYO…</t>
  </si>
  <si>
    <t xml:space="preserve">CONST. DE MURO PERIMETRAL </t>
  </si>
  <si>
    <t>EMP. NORMAL</t>
  </si>
  <si>
    <t xml:space="preserve">EMP. NORMAL </t>
  </si>
  <si>
    <t>…C/ PIEDRA BRAZA Y TEPETATE, ...ENTRE INGRESO Y PLAZA</t>
  </si>
  <si>
    <t xml:space="preserve">PAV. DE CONCRETO HIDRAULICO </t>
  </si>
  <si>
    <t>PAV. EMP. AHOG. EN CEMENTO</t>
  </si>
  <si>
    <t>PERFORACIÓN DE POZO PROFUNDO, EQUIPAMIENTO Y ELECTRIFICACIÓN</t>
  </si>
  <si>
    <t>RED DE AGUA POTABLE, DRENAJE Y EMP. AHOG. EN CEMENTO</t>
  </si>
  <si>
    <t xml:space="preserve">REHAB. D REDES D AGUA, DRENAJE Y CONST. D LOSA D CONCRETO HIDRAULICO </t>
  </si>
  <si>
    <t>REHAB. D REDES D AGUA, DRENAJE Y CONST. D LOSA D CONCRETO HIDRAULICO   Y REHAB. DEL PUENTE VEHICULAR</t>
  </si>
  <si>
    <t>REHAB. D REDES D AGUA, DRENAJE Y CONST. D EMP. AHOG. EN CEMENTO</t>
  </si>
  <si>
    <t>REHAB. D RED D AGUA POTABLE</t>
  </si>
  <si>
    <t>REHAB. D RED D DRENAJE</t>
  </si>
  <si>
    <t>REHAB. D REDES</t>
  </si>
  <si>
    <t>REHAB. DE BAÑOS</t>
  </si>
  <si>
    <t>REHAB. DE RAMPA PEATONAL</t>
  </si>
  <si>
    <t>...ENTRE AV. DEL TRABAJO HASTA ARROYO</t>
  </si>
  <si>
    <t>ESC. JDN XOCHIQUETZAL</t>
  </si>
  <si>
    <t>ESC. JDN NIÑOS HEROES</t>
  </si>
  <si>
    <t>U.B.R. (UNIDAD BASICA D REHAB)</t>
  </si>
  <si>
    <t>C. URIEL PALOS CUEVAS</t>
  </si>
  <si>
    <t>C. JAIME VARGAS BUENROSTRO</t>
  </si>
  <si>
    <t>C. JOSE LUIS VILLALPANDO GARCIA</t>
  </si>
  <si>
    <t>C. JUAN MANUEL PALOS VACA</t>
  </si>
  <si>
    <t>C. CHAPULTEPEC</t>
  </si>
  <si>
    <t>CALLES: 16 D SEP Y V. GUERRERO</t>
  </si>
  <si>
    <t>PRIV. COLON</t>
  </si>
  <si>
    <t>SE CAMBIO DE PROG D "R33 A FISE" Y SE REALIZO X SIOP.</t>
  </si>
  <si>
    <t>ASIGNADO X SIOP</t>
  </si>
  <si>
    <t>OF. 404 (A.P.) 1/sep al 1/oct</t>
  </si>
  <si>
    <t>OF. 405 (DRENAJE) 1/sep - 1/oct</t>
  </si>
  <si>
    <r>
      <t xml:space="preserve">OF. 534 (R33-AP Y DRE) </t>
    </r>
    <r>
      <rPr>
        <b/>
        <u val="double"/>
        <sz val="11"/>
        <color rgb="FFFF0000"/>
        <rFont val="Calibri"/>
        <family val="2"/>
        <scheme val="minor"/>
      </rPr>
      <t xml:space="preserve">BUSCAR FACTURA. </t>
    </r>
    <r>
      <rPr>
        <sz val="11"/>
        <rFont val="Calibri"/>
        <family val="2"/>
        <scheme val="minor"/>
      </rPr>
      <t>1/sep-15/oct</t>
    </r>
  </si>
  <si>
    <t>OF. 406 (EMP). 1/sep-1/oct</t>
  </si>
  <si>
    <t xml:space="preserve">OF. 454-A (R33-EMP). 1/sep-15/oct </t>
  </si>
  <si>
    <t>08 AL 10 SEP 2014</t>
  </si>
  <si>
    <t>18 AL 17 SEP 2014</t>
  </si>
  <si>
    <t>B. EMP NORMAL C. CRISTOBAL COLON - JOCO</t>
  </si>
  <si>
    <t>B. EMP NORMAL C/PIEDRA BRZA Y TEP - C. CHURUBUSCO ENTRE C. DG Y PUENTE - JOCO</t>
  </si>
  <si>
    <t>B. EMP NORMAL C/PIEDRA BRZA Y TEP - C. N. BRAVO ESQ. C. V. GUERRERO - JOCO</t>
  </si>
  <si>
    <t>OF. 562</t>
  </si>
  <si>
    <t>25 SEP AL 01 OCT 2014</t>
  </si>
  <si>
    <t>OF. 573</t>
  </si>
  <si>
    <t>DRE/MOL</t>
  </si>
  <si>
    <t>EMP/MOL</t>
  </si>
  <si>
    <t>DRE/JOCO</t>
  </si>
  <si>
    <t>OF. 515</t>
  </si>
  <si>
    <t>OF. 537</t>
  </si>
  <si>
    <t>OF. 536</t>
  </si>
  <si>
    <t>OF. 595</t>
  </si>
  <si>
    <t>VIALIDAD</t>
  </si>
  <si>
    <t>CONST D CUNETA - C. ZARAGOZA - JOCO</t>
  </si>
  <si>
    <t>OF. 473 (Mtto d Juegos en JDN M. Hidalgo)</t>
  </si>
  <si>
    <t>OF. 473 (Const d cuneta en C. Zaragoza)</t>
  </si>
  <si>
    <t xml:space="preserve">OF. 473 </t>
  </si>
  <si>
    <t>MTTO - VIALIDAD - JOCO</t>
  </si>
  <si>
    <t>OF. 513</t>
  </si>
  <si>
    <t>MTTO DE VIALIDADES</t>
  </si>
  <si>
    <t>OF. 278 (HORAS EXTRAS)</t>
  </si>
  <si>
    <t>PLAZA</t>
  </si>
  <si>
    <t xml:space="preserve">PLAZA </t>
  </si>
  <si>
    <t>MTTO - PLAZA - HUEJO</t>
  </si>
  <si>
    <t>OF. 598</t>
  </si>
  <si>
    <t>01 AL 04 OCT 2014</t>
  </si>
  <si>
    <t>MTTO PLAZA PRINCIPAL - HUEJO</t>
  </si>
  <si>
    <t>UNIDAD DEP.</t>
  </si>
  <si>
    <t>ALMACEN/PARQ VEHIC</t>
  </si>
  <si>
    <t>AP/SJC</t>
  </si>
  <si>
    <t>MTTO - ESC JDN "MIGUEL HIDALGO" - JOCO</t>
  </si>
  <si>
    <t>MTTO - GUARDERIA - JOCO</t>
  </si>
  <si>
    <t xml:space="preserve">MALECON </t>
  </si>
  <si>
    <t>ASILO</t>
  </si>
  <si>
    <t>RAMPA/ZAPOTE</t>
  </si>
  <si>
    <t>GASTOS</t>
  </si>
  <si>
    <t>LIMPIEZA</t>
  </si>
  <si>
    <t>B. ASF - V. CALLES - V. DELEG</t>
  </si>
  <si>
    <t>BACHEO (LIMPIEZA ESCOMBRO) - JOCO</t>
  </si>
  <si>
    <t>MTTO - OFICINAS H. AYUNTAMIENTO</t>
  </si>
  <si>
    <t>ESC. JDN MIGUEL HIDALGO</t>
  </si>
  <si>
    <t>18 AL 24 SEP 2014</t>
  </si>
  <si>
    <t xml:space="preserve">MTTO DE UNIDAD DEPORTIVA DE HUEJOTITAN </t>
  </si>
  <si>
    <t>MTTO - UNIDAD DEPORTIVA - HUEJO</t>
  </si>
  <si>
    <t>OF. 563</t>
  </si>
  <si>
    <t>OF. 524</t>
  </si>
  <si>
    <t>OF. 495</t>
  </si>
  <si>
    <t>OF. 512</t>
  </si>
  <si>
    <t>24-A</t>
  </si>
  <si>
    <t>OF. 533</t>
  </si>
  <si>
    <t>OF. 599</t>
  </si>
  <si>
    <t>29 AGO AL 03 SEP 14</t>
  </si>
  <si>
    <t>REMOD. DE LA DELEGACION DE POTRERILLOS</t>
  </si>
  <si>
    <t>MTTO - DELEG. POTRE</t>
  </si>
  <si>
    <t>MTTO Y REMODELACION</t>
  </si>
  <si>
    <t>B. ASF -V. CALLES - JOCO</t>
  </si>
  <si>
    <t>B. ASF - V. CALLES - JOCO</t>
  </si>
  <si>
    <t>BACHEO CON MEZCLA ASFALTICA</t>
  </si>
  <si>
    <t>BACHEO CON MEZCLA ASFALTICA EN LAS CALLES…</t>
  </si>
  <si>
    <t>…CALLES: V.G.(IND/N.H.), N.H.(MOR/DEG), MOR(P.M./DEG), M.A.(G.O./COL), DEG(N.H./N.B.)</t>
  </si>
  <si>
    <t>C. MOR(P.M./N.B.), M.A.(G.O./C.C.)</t>
  </si>
  <si>
    <t>JOEL FONSECA ZEPEDA</t>
  </si>
  <si>
    <t>EMUSION CATIONICA</t>
  </si>
  <si>
    <t>RODILLO VIBRTORIO</t>
  </si>
  <si>
    <t>TORTON</t>
  </si>
  <si>
    <t>FLETE</t>
  </si>
  <si>
    <t>OF. 442 - C. DEG(G.V./N.B.)</t>
  </si>
  <si>
    <t>OF. 443 - C. DEG(G.V./N.B.) Y TOPE G.V.</t>
  </si>
  <si>
    <t>21 AL 26 JUL 2014</t>
  </si>
  <si>
    <t>30 JUL AL 05 AGO 14</t>
  </si>
  <si>
    <t>B. ASF - C. V. GRO ENTRE IND Y N.H.</t>
  </si>
  <si>
    <t xml:space="preserve">B. ASF - C. DEG ENTRE L. RAYON Y GPE V. </t>
  </si>
  <si>
    <t>OF. 414</t>
  </si>
  <si>
    <t>B. ASF - N. HEROES ENTRE MOR Y DEG; DEG ENTRE N. HEROES Y L. RYON</t>
  </si>
  <si>
    <t>B. ASF - DEG ENTRE GPE V. Y N. BRAVO</t>
  </si>
  <si>
    <t>OF. 440</t>
  </si>
  <si>
    <t>27 JUL AL 01 AGO 2014</t>
  </si>
  <si>
    <t>B. ASF - M. ARANA ENTRE N. BRAVO Y C. COLON</t>
  </si>
  <si>
    <r>
      <t xml:space="preserve">OF. 418 </t>
    </r>
    <r>
      <rPr>
        <b/>
        <sz val="12"/>
        <color theme="0"/>
        <rFont val="Calibri"/>
        <family val="2"/>
        <scheme val="minor"/>
      </rPr>
      <t>CANCELADA</t>
    </r>
  </si>
  <si>
    <t>PLACA Y RODILLO</t>
  </si>
  <si>
    <r>
      <t xml:space="preserve">OF. 417 </t>
    </r>
    <r>
      <rPr>
        <b/>
        <sz val="12"/>
        <color theme="0"/>
        <rFont val="Calibri"/>
        <family val="2"/>
        <scheme val="minor"/>
      </rPr>
      <t>CANCELADA</t>
    </r>
  </si>
  <si>
    <r>
      <t xml:space="preserve">OF. 416 </t>
    </r>
    <r>
      <rPr>
        <b/>
        <sz val="12"/>
        <color theme="0"/>
        <rFont val="Calibri"/>
        <family val="2"/>
        <scheme val="minor"/>
      </rPr>
      <t>CANCELADA</t>
    </r>
  </si>
  <si>
    <t>MTTO - ESC JDN MIGUEL HIDALGO</t>
  </si>
  <si>
    <t>LIJAR Y PINTAR BANCAS Y CANCEL D INGRESO - JDN MIGUEL HIDALGO</t>
  </si>
  <si>
    <t>LIJAR Y PINTAR JUEGOS Y HERRERIA - JDN MIGUEL HIDALGO</t>
  </si>
  <si>
    <t>OF. 461</t>
  </si>
  <si>
    <t>OF. 470</t>
  </si>
  <si>
    <t>COLOC D PROCTETORES Y PINT D MACHUELO EN BANQ D C. MAT A C. JS</t>
  </si>
  <si>
    <t>OF. 473</t>
  </si>
  <si>
    <t>OF. 514</t>
  </si>
  <si>
    <t>CAMINOS RURALES</t>
  </si>
  <si>
    <t xml:space="preserve">ZAMPEADO DE TALUD </t>
  </si>
  <si>
    <t>EXCAVADORA Y ROTOMARTILLO</t>
  </si>
  <si>
    <t>ROTOMARTILLO</t>
  </si>
  <si>
    <t>OF. 626</t>
  </si>
  <si>
    <t>EXPEDIENTE</t>
  </si>
  <si>
    <t>RELACION D GASTO</t>
  </si>
  <si>
    <t>GRAVA Y CANTERA CONSTRUCCIONES, S.A. DE C.V.</t>
  </si>
  <si>
    <t>ELECTRIFICACIÓN, EQUIPAMIENTO Y CASETA DE CONTROL</t>
  </si>
  <si>
    <t>C. SIN NOMBRE</t>
  </si>
  <si>
    <t>MIDS-72441</t>
  </si>
  <si>
    <t>MIDS-72461</t>
  </si>
  <si>
    <t>MIDS-72489</t>
  </si>
  <si>
    <t>MIDS-72503</t>
  </si>
  <si>
    <t>MIDS-72521</t>
  </si>
  <si>
    <t>MIDS-72933</t>
  </si>
  <si>
    <t>MIDS-83994</t>
  </si>
  <si>
    <t>MIDS-84058</t>
  </si>
  <si>
    <t>MIDS-84002</t>
  </si>
  <si>
    <t>MIDS-20949</t>
  </si>
  <si>
    <t>MIDS-20936</t>
  </si>
  <si>
    <t>MIDS-20929</t>
  </si>
  <si>
    <t>MIDS-20947</t>
  </si>
  <si>
    <t>MIDS-22120</t>
  </si>
  <si>
    <t>MIDS-20963</t>
  </si>
  <si>
    <t>MIDS-20961</t>
  </si>
  <si>
    <t>MIDS-68042</t>
  </si>
  <si>
    <t>MIDS-20907</t>
  </si>
  <si>
    <t>DOP/AD/029/2014</t>
  </si>
  <si>
    <t>REHAB. D RED D AGUA POTABLE… C/REPOSICION D EMP…</t>
  </si>
  <si>
    <t>DOC MODIF</t>
  </si>
  <si>
    <t>DOP/AD/030/2014</t>
  </si>
  <si>
    <t xml:space="preserve">OF. 487 {$ D FACT/2(AP Y DRE)} </t>
  </si>
  <si>
    <t xml:space="preserve">OF. 446 {$ D FACT/2(AP Y DRE)} </t>
  </si>
  <si>
    <t>EXCAVADORA, ROTOMARTILLO</t>
  </si>
  <si>
    <t>OF. 621-A</t>
  </si>
  <si>
    <t>REHAB. D RED D DRENAJE… C/REPOSICION D EMP…</t>
  </si>
  <si>
    <t>DOP/AD/033/2014</t>
  </si>
  <si>
    <t>DOP/AD/034/2014</t>
  </si>
  <si>
    <t>DOP/AD/031/2014</t>
  </si>
  <si>
    <t>DOP/AD/032/2014</t>
  </si>
  <si>
    <t xml:space="preserve">OF. 449 {$ D FACT/2(AP Y DRE)} </t>
  </si>
  <si>
    <t xml:space="preserve">OF. 432 {$ D FACT/2(AP Y DRE)} </t>
  </si>
  <si>
    <t>21 AL 22 AGO 2014</t>
  </si>
  <si>
    <t>12 AL 12 AGO 2014</t>
  </si>
  <si>
    <t>23 AL 27 AGO 2014</t>
  </si>
  <si>
    <t xml:space="preserve">OF. 532 {$ D FACT/2(AP Y DRE)} </t>
  </si>
  <si>
    <t xml:space="preserve">OF. 586 {$ D FACT/2(AP Y DRE)} </t>
  </si>
  <si>
    <t xml:space="preserve">OF. 530 {$ D FACT/2(AP Y DRE)} </t>
  </si>
  <si>
    <t xml:space="preserve">OF. 569 {$ D FACT/2(AP Y DRE)} </t>
  </si>
  <si>
    <t>18 AL 20 SEP 2014</t>
  </si>
  <si>
    <t>OF. 561</t>
  </si>
  <si>
    <t>28 AL 30 AGO 2014</t>
  </si>
  <si>
    <t>01 AL 03 SEP 2014</t>
  </si>
  <si>
    <t>OF. 628-A</t>
  </si>
  <si>
    <t>SOLO EXISTEN PARA EL EXP YA Q NO HAY PAGO</t>
  </si>
  <si>
    <t>OF. 565</t>
  </si>
  <si>
    <t>OF. 572</t>
  </si>
  <si>
    <t>02 AL 08 OCT 2014</t>
  </si>
  <si>
    <t>OF. 592</t>
  </si>
  <si>
    <t>09 AL 15 OCT 2014</t>
  </si>
  <si>
    <t>OF. 608</t>
  </si>
  <si>
    <t>16 AL 22 OCT 2014</t>
  </si>
  <si>
    <t>23 AL 29 OCT 2014</t>
  </si>
  <si>
    <t>OF. 650</t>
  </si>
  <si>
    <t>30 OCT AL 05 NOV 2014</t>
  </si>
  <si>
    <t>OF. 653</t>
  </si>
  <si>
    <t>06 AL 12 NOV 2014</t>
  </si>
  <si>
    <t>OF. 665</t>
  </si>
  <si>
    <t>13 AL 19 NOV 2014</t>
  </si>
  <si>
    <t>OF- 673</t>
  </si>
  <si>
    <t>20 AL 26 NOV 2014</t>
  </si>
  <si>
    <t>OF. 689</t>
  </si>
  <si>
    <t>OF. 702</t>
  </si>
  <si>
    <t>27 NOV AL 03 DIC 2014</t>
  </si>
  <si>
    <t>OF. 587</t>
  </si>
  <si>
    <t>SOGAA</t>
  </si>
  <si>
    <t>BROCAL DE CEMENTO</t>
  </si>
  <si>
    <t xml:space="preserve">CEMENTO </t>
  </si>
  <si>
    <t>OF. 645</t>
  </si>
  <si>
    <t>MAT P/CONST.</t>
  </si>
  <si>
    <t>OF. 658</t>
  </si>
  <si>
    <t>OF. 679</t>
  </si>
  <si>
    <t>TUBOS DE PVC</t>
  </si>
  <si>
    <t>OF. 696</t>
  </si>
  <si>
    <t>OF. 735</t>
  </si>
  <si>
    <t>OF. 781</t>
  </si>
  <si>
    <t>MAQUINARIA, REFACCIONARIA Y COMERCIALIZADORA PEGUEROS S.A. DE C.V.</t>
  </si>
  <si>
    <t>26D, 361H</t>
  </si>
  <si>
    <t>BOMBA DE GASOLINA, RETROEXCAVADORA</t>
  </si>
  <si>
    <t>OF. 747</t>
  </si>
  <si>
    <t>ALUM/ZDH</t>
  </si>
  <si>
    <t>MARTIN MARTINEZ ZARAGOZA</t>
  </si>
  <si>
    <t xml:space="preserve">PROYECTO, DISEÑO Y CONSTRUCCION </t>
  </si>
  <si>
    <t>OF. 684 - El $ a pagar es el Total d la Est. Y S Fact es el monto q se debe pagar</t>
  </si>
  <si>
    <t>El $ a pagar es el Total d la Est. Y S Fact es el monto q se debe pagar</t>
  </si>
  <si>
    <t xml:space="preserve">OF. 586 {$ D FACT/2(AP Y DRE)-1656,72} </t>
  </si>
  <si>
    <t xml:space="preserve">OF. 586 {$ D FACT/2(AP Y DRE)+1656,72} </t>
  </si>
  <si>
    <t>OF. 633</t>
  </si>
  <si>
    <t>OF, 649</t>
  </si>
  <si>
    <t>OF. 655</t>
  </si>
  <si>
    <t>OF. 663</t>
  </si>
  <si>
    <t>OF. 674</t>
  </si>
  <si>
    <t>OF. 511</t>
  </si>
  <si>
    <t>OF. 758</t>
  </si>
  <si>
    <t>OF. 770</t>
  </si>
  <si>
    <t>LADRILLO</t>
  </si>
  <si>
    <t>OF. 746</t>
  </si>
  <si>
    <t>CLAVO</t>
  </si>
  <si>
    <t>OF. 703</t>
  </si>
  <si>
    <t>OF. 692</t>
  </si>
  <si>
    <t>OF. 759</t>
  </si>
  <si>
    <t>OF. 474</t>
  </si>
  <si>
    <t>OF. 496</t>
  </si>
  <si>
    <t>OF. 543</t>
  </si>
  <si>
    <t>OF. 564</t>
  </si>
  <si>
    <t>OF. 574</t>
  </si>
  <si>
    <t>OF. 589</t>
  </si>
  <si>
    <t>JOSE CRUZ RODRIGUEZ TAVARES</t>
  </si>
  <si>
    <t>VIVERO SAN ANTONIO</t>
  </si>
  <si>
    <t>PASTO</t>
  </si>
  <si>
    <t>2A</t>
  </si>
  <si>
    <t>EMMA URANIA AGUILAR</t>
  </si>
  <si>
    <t>PINTURA ROESCA</t>
  </si>
  <si>
    <t>GPO IVEE S.A. DE C.V.</t>
  </si>
  <si>
    <t>PAOLA JUSTINA LOPEZ DELGADO</t>
  </si>
  <si>
    <t>I31018215</t>
  </si>
  <si>
    <t>AZULEJOS AZANO</t>
  </si>
  <si>
    <t>A2</t>
  </si>
  <si>
    <t>CHRISTIAN HERNANDEZ VAZQUEZ</t>
  </si>
  <si>
    <t>PEGAPISO</t>
  </si>
  <si>
    <t>IHGBGE 113951</t>
  </si>
  <si>
    <t>THE HOME DEPOT</t>
  </si>
  <si>
    <t>IHGBGE 129366</t>
  </si>
  <si>
    <t>IHGBGE 104805</t>
  </si>
  <si>
    <t>IHGBGE 129365</t>
  </si>
  <si>
    <t>IHGGBE 104808</t>
  </si>
  <si>
    <t>ALDO SANTIAGO CAMPOS ALEJANDRE</t>
  </si>
  <si>
    <t>REPRESENTACIONES CAMPOS</t>
  </si>
  <si>
    <t>HERRAJES</t>
  </si>
  <si>
    <t>RFC: MUHL680609467</t>
  </si>
  <si>
    <t>SIN OFICIO</t>
  </si>
  <si>
    <r>
      <t xml:space="preserve">OF. 758 </t>
    </r>
    <r>
      <rPr>
        <b/>
        <sz val="9"/>
        <color rgb="FFFF0000"/>
        <rFont val="Calibri"/>
        <family val="2"/>
        <scheme val="minor"/>
      </rPr>
      <t>(No esta la factura en el expeiente)</t>
    </r>
  </si>
  <si>
    <t xml:space="preserve">MONTO TOTAL GASTDO DEL RAMO 33 </t>
  </si>
  <si>
    <t>MONTO RESTANTE DEL PRESUPUESTO RAMO 33/2014</t>
  </si>
  <si>
    <t>GMJ 005C OP/2015</t>
  </si>
  <si>
    <t>GECLAN, S.A. DE C.V.</t>
  </si>
  <si>
    <t xml:space="preserve">ELECTRIFICACION DE MEDIA Y BAJA TENSION </t>
  </si>
  <si>
    <t>GMJ 001C OP/2015</t>
  </si>
  <si>
    <t>BARRIO LA BECERRERA</t>
  </si>
  <si>
    <t>1RA</t>
  </si>
  <si>
    <t>ELEC/MOL</t>
  </si>
  <si>
    <t>ELECTRIFICACION - B. LA BECERRERA - MOL</t>
  </si>
  <si>
    <t>ELEC/POTRE</t>
  </si>
  <si>
    <t>ELECTRIFICACION - C. RAMON CORONA Y C. 12 D OCTUBRE - POTRE</t>
  </si>
  <si>
    <t xml:space="preserve">GECLAN S.A. DE C.V. </t>
  </si>
  <si>
    <t>OF. 060</t>
  </si>
  <si>
    <t>OF. 117</t>
  </si>
  <si>
    <t>COLUMNA Q ($ A PAGAR) ES LA SUMA D EST</t>
  </si>
  <si>
    <t xml:space="preserve">G I LANDING S.A. DE C.V. </t>
  </si>
  <si>
    <t>GMJ 003C OP/2015</t>
  </si>
  <si>
    <t>AGENCIA MUNICIPAL</t>
  </si>
  <si>
    <t>AP/SL</t>
  </si>
  <si>
    <t>POZO PROFUNDO - SAN LUCIANO</t>
  </si>
  <si>
    <t>POZO/SL</t>
  </si>
  <si>
    <r>
      <t xml:space="preserve">OF. 77 </t>
    </r>
    <r>
      <rPr>
        <b/>
        <sz val="11"/>
        <color rgb="FFFF0000"/>
        <rFont val="Calibri"/>
        <family val="2"/>
        <scheme val="minor"/>
      </rPr>
      <t xml:space="preserve">(BUSCAR FACT) </t>
    </r>
  </si>
  <si>
    <t>G.I. LANDING SA DE CV</t>
  </si>
  <si>
    <t>OF. 79</t>
  </si>
  <si>
    <t>LEANDRO TRUJILLO</t>
  </si>
  <si>
    <t>GMJ 002C OP/2015</t>
  </si>
  <si>
    <t>CONEXIÓN DE DRENAJE A PLANTA TRATADORA</t>
  </si>
  <si>
    <t>CARR. CHAPALA-JOCOTEPEC</t>
  </si>
  <si>
    <t>DRE/SJC</t>
  </si>
  <si>
    <t>CONEXIÓN DRE A LA PLANTA - SJC</t>
  </si>
  <si>
    <t>GASTOS DEL PROGRAMA</t>
  </si>
  <si>
    <t>TODAS</t>
  </si>
  <si>
    <t>LUMINARIAS</t>
  </si>
  <si>
    <t>ACT-EXT-DER</t>
  </si>
  <si>
    <t>C.A.11º.-11ª S.O.</t>
  </si>
  <si>
    <t>14B6</t>
  </si>
  <si>
    <t>ADO/SJC</t>
  </si>
  <si>
    <t>FOPEDEP</t>
  </si>
  <si>
    <t>CONTRATO DEL ESTADO</t>
  </si>
  <si>
    <r>
      <t>AV. TULE 2… DSD PLANTA D AGAVE HASTA ULTIMAS CASAS</t>
    </r>
    <r>
      <rPr>
        <sz val="9"/>
        <color theme="1"/>
        <rFont val="Calibri"/>
        <family val="2"/>
        <scheme val="minor"/>
      </rPr>
      <t>.</t>
    </r>
    <r>
      <rPr>
        <i/>
        <sz val="9"/>
        <color theme="1"/>
        <rFont val="Calibri"/>
        <family val="2"/>
        <scheme val="minor"/>
      </rPr>
      <t xml:space="preserve"> </t>
    </r>
    <r>
      <rPr>
        <i/>
        <sz val="9"/>
        <color rgb="FFFF0000"/>
        <rFont val="Calibri"/>
        <family val="2"/>
        <scheme val="minor"/>
      </rPr>
      <t>SE CAMBIO D PROG D "R33 A FISE"Y SE REALIZO X SIOP.</t>
    </r>
  </si>
  <si>
    <r>
      <t>AV. TULE 1… DSD AV. DEL TRABAJO HASTA PLANTA D AGAVE.</t>
    </r>
    <r>
      <rPr>
        <i/>
        <sz val="8"/>
        <color theme="1"/>
        <rFont val="Calibri"/>
        <family val="2"/>
        <scheme val="minor"/>
      </rPr>
      <t xml:space="preserve"> </t>
    </r>
    <r>
      <rPr>
        <i/>
        <sz val="9"/>
        <color rgb="FFFF0000"/>
        <rFont val="Calibri"/>
        <family val="2"/>
        <scheme val="minor"/>
      </rPr>
      <t>SE CAMBIO D PROG D "R33 A FISE" Y SE REALIZO X SIOP.</t>
    </r>
  </si>
  <si>
    <t>REDES/ZDH</t>
  </si>
  <si>
    <t xml:space="preserve">Se envio lo necesario a dependencias del estado </t>
  </si>
  <si>
    <t>SIOP, Ejercido en 2015</t>
  </si>
  <si>
    <r>
      <rPr>
        <b/>
        <u val="singleAccounting"/>
        <sz val="11"/>
        <color rgb="FFFF0000"/>
        <rFont val="Calibri"/>
        <family val="2"/>
        <scheme val="minor"/>
      </rPr>
      <t>SIOP</t>
    </r>
    <r>
      <rPr>
        <u val="singleAccounting"/>
        <sz val="11"/>
        <color rgb="FFFF0000"/>
        <rFont val="Calibri"/>
        <family val="2"/>
        <scheme val="minor"/>
      </rPr>
      <t>,</t>
    </r>
    <r>
      <rPr>
        <sz val="11"/>
        <color rgb="FFFF0000"/>
        <rFont val="Calibri"/>
        <family val="2"/>
        <scheme val="minor"/>
      </rPr>
      <t xml:space="preserve"> Ejercido en 2015</t>
    </r>
  </si>
  <si>
    <t>REEMP. AHOG. EN CEMENTO</t>
  </si>
  <si>
    <t xml:space="preserve">SUBTOTAL DEL PROGRAMA </t>
  </si>
  <si>
    <t>…DE AV. DEL TRABAAJO HASTA 18 DE MARZO</t>
  </si>
  <si>
    <t>…DE C. PUEBLA A NICOLAS BRAVO</t>
  </si>
  <si>
    <t>…DESDE JAVIER MINA HASTA MATAMOROS</t>
  </si>
  <si>
    <t>NO EJECUTADA</t>
  </si>
  <si>
    <t>CONST. DRE SANAITARIO</t>
  </si>
  <si>
    <t>AV. TULE 2</t>
  </si>
  <si>
    <t>ERROR EN PROYECTO Y SE ENVIO UNO NUEVO</t>
  </si>
  <si>
    <t>25 AL 31 DIC 2014</t>
  </si>
  <si>
    <t>B. EMP NORMAL EN C. 5 DE FEB Y LOPEZ RAYON - MOL</t>
  </si>
  <si>
    <t>OF. 720 (ob. Realizada x Dani)</t>
  </si>
  <si>
    <t>18 AL 24 DIC 2014</t>
  </si>
  <si>
    <t>11 AL 17 DIC 2014</t>
  </si>
  <si>
    <t>OF. 719 (ob. Realizada x Dani)</t>
  </si>
  <si>
    <t>B. EMP NORMAL EN C. 16 DE SEP Y 20 DE NOV - MOL</t>
  </si>
  <si>
    <t>OF. 786 (ob. Realizada x Dani)</t>
  </si>
  <si>
    <t>BACHEO LIMPIEZA - MOL Y HUE</t>
  </si>
  <si>
    <t>SUBTOTAL - (Ob. Realizada x Dani)</t>
  </si>
  <si>
    <t>OF. 750 (Ob. Realizada x Dani)</t>
  </si>
  <si>
    <t>GMJ 006C OP/2015</t>
  </si>
  <si>
    <t>2DA</t>
  </si>
  <si>
    <t>C. CARDENAL</t>
  </si>
  <si>
    <t>CUENTA CORRIENTE</t>
  </si>
  <si>
    <t>NOMINAS Y FACTURAS</t>
  </si>
  <si>
    <t>OBRAS DE MANTENIMIENTO EN CABECERA MUNICIPAL</t>
  </si>
  <si>
    <t>OBRAS DE MANTENIMIENTO EN DELEGACIONES</t>
  </si>
  <si>
    <r>
      <rPr>
        <b/>
        <sz val="11"/>
        <color theme="1"/>
        <rFont val="Calibri"/>
        <family val="2"/>
        <scheme val="minor"/>
      </rPr>
      <t xml:space="preserve">TOMO II </t>
    </r>
    <r>
      <rPr>
        <sz val="11"/>
        <color theme="1"/>
        <rFont val="Calibri"/>
        <family val="2"/>
        <scheme val="minor"/>
      </rPr>
      <t xml:space="preserve"> -  </t>
    </r>
    <r>
      <rPr>
        <sz val="9"/>
        <color theme="1"/>
        <rFont val="Calibri"/>
        <family val="2"/>
        <scheme val="minor"/>
      </rPr>
      <t>LOMA, NEXTIPAC, CHANTEPEC, SAN JUAN COSALA, SAN CRISTOBAL ZAPOTITLAN, SAN PEDRO TESISTAN, SAN LUCIANO, POTRERILLOS, LAS TROJES, ZAPOTITAN DE HIDALGO, HUEJOTITAN, EL MOLINO</t>
    </r>
  </si>
  <si>
    <t>OBRAS DE MANTENIMIENTO EN INMUEBLES - H. AYUNTAMIENTO</t>
  </si>
  <si>
    <r>
      <rPr>
        <b/>
        <sz val="11"/>
        <color theme="1"/>
        <rFont val="Calibri"/>
        <family val="2"/>
        <scheme val="minor"/>
      </rPr>
      <t xml:space="preserve">TOMO III </t>
    </r>
    <r>
      <rPr>
        <sz val="11"/>
        <color theme="1"/>
        <rFont val="Calibri"/>
        <family val="2"/>
        <scheme val="minor"/>
      </rPr>
      <t xml:space="preserve">- </t>
    </r>
    <r>
      <rPr>
        <sz val="9"/>
        <color theme="1"/>
        <rFont val="Calibri"/>
        <family val="2"/>
        <scheme val="minor"/>
      </rPr>
      <t xml:space="preserve"> EDIFICIOS Y PROPIEDADES DEL AYUNTAMIENTO</t>
    </r>
  </si>
  <si>
    <t xml:space="preserve">FODIM </t>
  </si>
  <si>
    <t>PROYECTOS PARA EL PROGRAMA</t>
  </si>
  <si>
    <t>3X1 PARA MIGRANTES</t>
  </si>
  <si>
    <t>PROYECTOS GESTIONADOS PARA EL PROGRAMA</t>
  </si>
  <si>
    <t>REDES EN C. MORELOS, CABECERA MPAL</t>
  </si>
  <si>
    <t>REDES EN C. VICENTE GUERRERO DE CABECERA MPAL Y S.P.T.</t>
  </si>
  <si>
    <t xml:space="preserve">REDES EN C. NIÑOS HEROES, CABECERA MPAL Y EN ZONA CENTRO, S.P.T. </t>
  </si>
  <si>
    <t>POZO EN SAN LUCIANO</t>
  </si>
  <si>
    <t xml:space="preserve">REPORTES </t>
  </si>
  <si>
    <t>AGENDA DESDE LO LOCAL</t>
  </si>
  <si>
    <t>DOCUMENTOS</t>
  </si>
  <si>
    <t>DOCUMENTACION</t>
  </si>
  <si>
    <t>13B6</t>
  </si>
  <si>
    <t>…LUPITA LARIOS</t>
  </si>
  <si>
    <t>13C4</t>
  </si>
  <si>
    <t>13C5</t>
  </si>
  <si>
    <t>13C6</t>
  </si>
  <si>
    <t>13D1</t>
  </si>
  <si>
    <t>13D5</t>
  </si>
  <si>
    <t>13D6</t>
  </si>
  <si>
    <t>REDES EN PROL. MORELOS, CANTEPEC</t>
  </si>
  <si>
    <t>POZO, LAS TROJES</t>
  </si>
  <si>
    <t>2DA ETAPA</t>
  </si>
  <si>
    <t>PROOVEDORES</t>
  </si>
  <si>
    <t>13E 5</t>
  </si>
  <si>
    <t>OBRAS POR ADMINISTRACION DIRECTA</t>
  </si>
  <si>
    <r>
      <rPr>
        <b/>
        <sz val="11"/>
        <color theme="1"/>
        <rFont val="Calibri"/>
        <family val="2"/>
        <scheme val="minor"/>
      </rPr>
      <t>TOMO IV</t>
    </r>
    <r>
      <rPr>
        <sz val="11"/>
        <color theme="1"/>
        <rFont val="Calibri"/>
        <family val="2"/>
        <scheme val="minor"/>
      </rPr>
      <t xml:space="preserve">  -  </t>
    </r>
    <r>
      <rPr>
        <sz val="9"/>
        <color theme="1"/>
        <rFont val="Calibri"/>
        <family val="2"/>
        <scheme val="minor"/>
      </rPr>
      <t>ACUERDOS: 001/2013, 002/2013, 003/2013, 004/2013, 020/2013, FACHADA D PRESIDENCIA (MTTO)</t>
    </r>
  </si>
  <si>
    <r>
      <rPr>
        <b/>
        <sz val="11"/>
        <color theme="1"/>
        <rFont val="Calibri"/>
        <family val="2"/>
        <scheme val="minor"/>
      </rPr>
      <t>TOMO I</t>
    </r>
    <r>
      <rPr>
        <sz val="11"/>
        <color theme="1"/>
        <rFont val="Calibri"/>
        <family val="2"/>
        <scheme val="minor"/>
      </rPr>
      <t xml:space="preserve">  -  </t>
    </r>
    <r>
      <rPr>
        <sz val="9"/>
        <color theme="1"/>
        <rFont val="Calibri"/>
        <family val="2"/>
        <scheme val="minor"/>
      </rPr>
      <t>CONTRATOS: 001C/2013, 003C/2013, 004C/2013, 005C/2013</t>
    </r>
  </si>
  <si>
    <r>
      <rPr>
        <b/>
        <sz val="11"/>
        <color theme="1"/>
        <rFont val="Calibri"/>
        <family val="2"/>
        <scheme val="minor"/>
      </rPr>
      <t>TOMO II</t>
    </r>
    <r>
      <rPr>
        <sz val="11"/>
        <color theme="1"/>
        <rFont val="Calibri"/>
        <family val="2"/>
        <scheme val="minor"/>
      </rPr>
      <t xml:space="preserve">  -  </t>
    </r>
    <r>
      <rPr>
        <sz val="9"/>
        <color theme="1"/>
        <rFont val="Calibri"/>
        <family val="2"/>
        <scheme val="minor"/>
      </rPr>
      <t>CONTRATOS: 006C/2013, 007C/2013, 009C/2013, 010C/2013</t>
    </r>
  </si>
  <si>
    <r>
      <rPr>
        <b/>
        <sz val="11"/>
        <color theme="1"/>
        <rFont val="Calibri"/>
        <family val="2"/>
        <scheme val="minor"/>
      </rPr>
      <t xml:space="preserve">TOMO III </t>
    </r>
    <r>
      <rPr>
        <sz val="11"/>
        <color theme="1"/>
        <rFont val="Calibri"/>
        <family val="2"/>
        <scheme val="minor"/>
      </rPr>
      <t xml:space="preserve">-  </t>
    </r>
    <r>
      <rPr>
        <sz val="9"/>
        <color theme="1"/>
        <rFont val="Calibri"/>
        <family val="2"/>
        <scheme val="minor"/>
      </rPr>
      <t>CONTRATOS: 011C/2013, 012C/2013, 016C/2013</t>
    </r>
  </si>
  <si>
    <r>
      <rPr>
        <b/>
        <sz val="11"/>
        <color theme="1"/>
        <rFont val="Calibri"/>
        <family val="2"/>
        <scheme val="minor"/>
      </rPr>
      <t>TOMO V</t>
    </r>
    <r>
      <rPr>
        <sz val="11"/>
        <color theme="1"/>
        <rFont val="Calibri"/>
        <family val="2"/>
        <scheme val="minor"/>
      </rPr>
      <t xml:space="preserve">  -  </t>
    </r>
    <r>
      <rPr>
        <sz val="9"/>
        <color theme="1"/>
        <rFont val="Calibri"/>
        <family val="2"/>
        <scheme val="minor"/>
      </rPr>
      <t>ACUERDOS: 012/2013, 013/2013</t>
    </r>
  </si>
  <si>
    <t>RAMO 33</t>
  </si>
  <si>
    <r>
      <rPr>
        <b/>
        <sz val="11"/>
        <color theme="1"/>
        <rFont val="Calibri"/>
        <family val="2"/>
        <scheme val="minor"/>
      </rPr>
      <t>TOMO I</t>
    </r>
    <r>
      <rPr>
        <sz val="11"/>
        <color theme="1"/>
        <rFont val="Calibri"/>
        <family val="2"/>
        <scheme val="minor"/>
      </rPr>
      <t xml:space="preserve">  -  </t>
    </r>
    <r>
      <rPr>
        <sz val="9"/>
        <color theme="1"/>
        <rFont val="Calibri"/>
        <family val="2"/>
        <scheme val="minor"/>
      </rPr>
      <t>ACUERDOS: 006/2013, 007/2013, 010/2013, 011/2013 Y OTROS DOC.</t>
    </r>
  </si>
  <si>
    <r>
      <rPr>
        <b/>
        <sz val="11"/>
        <color theme="1"/>
        <rFont val="Calibri"/>
        <family val="2"/>
        <scheme val="minor"/>
      </rPr>
      <t>TOMO II</t>
    </r>
    <r>
      <rPr>
        <sz val="11"/>
        <color theme="1"/>
        <rFont val="Calibri"/>
        <family val="2"/>
        <scheme val="minor"/>
      </rPr>
      <t xml:space="preserve">  -  </t>
    </r>
    <r>
      <rPr>
        <sz val="9"/>
        <color theme="1"/>
        <rFont val="Calibri"/>
        <family val="2"/>
        <scheme val="minor"/>
      </rPr>
      <t>CONTRATOS: 013C/2013, 017C/2013, 018C/2013</t>
    </r>
  </si>
  <si>
    <r>
      <rPr>
        <b/>
        <sz val="11"/>
        <color theme="1"/>
        <rFont val="Calibri"/>
        <family val="2"/>
        <scheme val="minor"/>
      </rPr>
      <t xml:space="preserve">TOMO III </t>
    </r>
    <r>
      <rPr>
        <sz val="11"/>
        <color theme="1"/>
        <rFont val="Calibri"/>
        <family val="2"/>
        <scheme val="minor"/>
      </rPr>
      <t xml:space="preserve"> -  </t>
    </r>
    <r>
      <rPr>
        <sz val="9"/>
        <color theme="1"/>
        <rFont val="Calibri"/>
        <family val="2"/>
        <scheme val="minor"/>
      </rPr>
      <t>ACUERDOS: 014/2013, 015/2013, 016/2013, 018/2013</t>
    </r>
  </si>
  <si>
    <t>OBRA DIRECTA Y CONTRATADA</t>
  </si>
  <si>
    <r>
      <rPr>
        <b/>
        <sz val="11"/>
        <color theme="1"/>
        <rFont val="Calibri"/>
        <family val="2"/>
        <scheme val="minor"/>
      </rPr>
      <t>TOMO IV</t>
    </r>
    <r>
      <rPr>
        <sz val="11"/>
        <color theme="1"/>
        <rFont val="Calibri"/>
        <family val="2"/>
        <scheme val="minor"/>
      </rPr>
      <t xml:space="preserve">  - </t>
    </r>
    <r>
      <rPr>
        <sz val="9"/>
        <color theme="1"/>
        <rFont val="Calibri"/>
        <family val="2"/>
        <scheme val="minor"/>
      </rPr>
      <t xml:space="preserve"> ACUERDOS: 027/2013, 028/2013. CONTRATOS: 019C/2013, 020C/2013</t>
    </r>
  </si>
  <si>
    <r>
      <rPr>
        <b/>
        <sz val="11"/>
        <color theme="1"/>
        <rFont val="Calibri"/>
        <family val="2"/>
        <scheme val="minor"/>
      </rPr>
      <t>TOMO V</t>
    </r>
    <r>
      <rPr>
        <sz val="11"/>
        <color theme="1"/>
        <rFont val="Calibri"/>
        <family val="2"/>
        <scheme val="minor"/>
      </rPr>
      <t xml:space="preserve">  - </t>
    </r>
    <r>
      <rPr>
        <sz val="9"/>
        <color theme="1"/>
        <rFont val="Calibri"/>
        <family val="2"/>
        <scheme val="minor"/>
      </rPr>
      <t xml:space="preserve"> ACUERDOS: 008/2013, 017/2013, 019/2013, 021/2013, 022/2013, 023/2013</t>
    </r>
  </si>
  <si>
    <r>
      <rPr>
        <b/>
        <sz val="11"/>
        <color theme="1"/>
        <rFont val="Calibri"/>
        <family val="2"/>
        <scheme val="minor"/>
      </rPr>
      <t>TOMO VI</t>
    </r>
    <r>
      <rPr>
        <sz val="11"/>
        <color theme="1"/>
        <rFont val="Calibri"/>
        <family val="2"/>
        <scheme val="minor"/>
      </rPr>
      <t xml:space="preserve">  -  </t>
    </r>
    <r>
      <rPr>
        <sz val="9"/>
        <color theme="1"/>
        <rFont val="Calibri"/>
        <family val="2"/>
        <scheme val="minor"/>
      </rPr>
      <t>CONTRATOS: 022C/2013, 023C/2013</t>
    </r>
  </si>
  <si>
    <t>OBRAS AUDITADAS</t>
  </si>
  <si>
    <t>TOMO III</t>
  </si>
  <si>
    <t>TOMO IV</t>
  </si>
  <si>
    <t>TOMO V</t>
  </si>
  <si>
    <t xml:space="preserve">TOMO VI   </t>
  </si>
  <si>
    <t>RESCATE DE LA UNIDAD DEPORTIVA…</t>
  </si>
  <si>
    <t>RECOPILADOR</t>
  </si>
  <si>
    <r>
      <rPr>
        <b/>
        <sz val="11"/>
        <color theme="1"/>
        <rFont val="Calibri"/>
        <family val="2"/>
        <scheme val="minor"/>
      </rPr>
      <t>TOMO II</t>
    </r>
    <r>
      <rPr>
        <sz val="11"/>
        <color theme="1"/>
        <rFont val="Calibri"/>
        <family val="2"/>
        <scheme val="minor"/>
      </rPr>
      <t xml:space="preserve">  -  </t>
    </r>
    <r>
      <rPr>
        <sz val="9"/>
        <color theme="1"/>
        <rFont val="Calibri"/>
        <family val="2"/>
        <scheme val="minor"/>
      </rPr>
      <t>GENERADORES(GASTOS) Y ACTAS</t>
    </r>
  </si>
  <si>
    <r>
      <rPr>
        <b/>
        <sz val="11"/>
        <color theme="1"/>
        <rFont val="Calibri"/>
        <family val="2"/>
        <scheme val="minor"/>
      </rPr>
      <t>TOMO I</t>
    </r>
    <r>
      <rPr>
        <sz val="11"/>
        <color theme="1"/>
        <rFont val="Calibri"/>
        <family val="2"/>
        <scheme val="minor"/>
      </rPr>
      <t xml:space="preserve">  -  </t>
    </r>
    <r>
      <rPr>
        <sz val="9"/>
        <color theme="1"/>
        <rFont val="Calibri"/>
        <family val="2"/>
        <scheme val="minor"/>
      </rPr>
      <t>PROYECTO EJECUTIVO</t>
    </r>
  </si>
  <si>
    <t>PARAMETRO 2,1</t>
  </si>
  <si>
    <t>PADRON DE CONTRTISTAS</t>
  </si>
  <si>
    <t xml:space="preserve">PARAMETRO </t>
  </si>
  <si>
    <t>OP-2013-A</t>
  </si>
  <si>
    <t>OP-2013-B</t>
  </si>
  <si>
    <t>OP-2013-C</t>
  </si>
  <si>
    <t>PADRON DE CONTRATISTAS</t>
  </si>
  <si>
    <t>13H1</t>
  </si>
  <si>
    <t>13H2</t>
  </si>
  <si>
    <t>13H3</t>
  </si>
  <si>
    <t>13H4</t>
  </si>
  <si>
    <t>13H5</t>
  </si>
  <si>
    <t>13H6</t>
  </si>
  <si>
    <r>
      <rPr>
        <b/>
        <sz val="11"/>
        <color theme="1"/>
        <rFont val="Calibri"/>
        <family val="2"/>
        <scheme val="minor"/>
      </rPr>
      <t>TOMO VII</t>
    </r>
    <r>
      <rPr>
        <sz val="11"/>
        <color theme="1"/>
        <rFont val="Calibri"/>
        <family val="2"/>
        <scheme val="minor"/>
      </rPr>
      <t xml:space="preserve">  -  </t>
    </r>
    <r>
      <rPr>
        <sz val="9"/>
        <color theme="1"/>
        <rFont val="Calibri"/>
        <family val="2"/>
        <scheme val="minor"/>
      </rPr>
      <t xml:space="preserve">ACUERDOS: 024/2013, 025/2013, 026/2013  -  </t>
    </r>
    <r>
      <rPr>
        <b/>
        <sz val="9"/>
        <color theme="1"/>
        <rFont val="Calibri"/>
        <family val="2"/>
        <scheme val="minor"/>
      </rPr>
      <t>DONATO GUERRA, LA LOMA</t>
    </r>
  </si>
  <si>
    <t>ADQUISICION DE MATERIALES</t>
  </si>
  <si>
    <r>
      <rPr>
        <b/>
        <sz val="11"/>
        <color theme="1"/>
        <rFont val="Calibri"/>
        <family val="2"/>
        <scheme val="minor"/>
      </rPr>
      <t>TOMO VIII</t>
    </r>
    <r>
      <rPr>
        <sz val="11"/>
        <color theme="1"/>
        <rFont val="Calibri"/>
        <family val="2"/>
        <scheme val="minor"/>
      </rPr>
      <t xml:space="preserve"> -  </t>
    </r>
    <r>
      <rPr>
        <sz val="9"/>
        <color theme="1"/>
        <rFont val="Calibri"/>
        <family val="2"/>
        <scheme val="minor"/>
      </rPr>
      <t xml:space="preserve">AGUA POTABLE Y DRENAJE EN C. MORELOS </t>
    </r>
  </si>
  <si>
    <t>14A2</t>
  </si>
  <si>
    <t>14A3</t>
  </si>
  <si>
    <t>14A4</t>
  </si>
  <si>
    <t>14A5</t>
  </si>
  <si>
    <t>14A6</t>
  </si>
  <si>
    <t>14B1</t>
  </si>
  <si>
    <t>14B2</t>
  </si>
  <si>
    <t>14B3</t>
  </si>
  <si>
    <t>14B4</t>
  </si>
  <si>
    <t>14B5</t>
  </si>
  <si>
    <t>14C1</t>
  </si>
  <si>
    <t>14C2</t>
  </si>
  <si>
    <t>14C3</t>
  </si>
  <si>
    <t>14C4</t>
  </si>
  <si>
    <t>14C5</t>
  </si>
  <si>
    <t>14C6</t>
  </si>
  <si>
    <t>REDES EN C. VICENTE GUERRERO, S.P.T.</t>
  </si>
  <si>
    <t>C.A.6º-2ª S.O.</t>
  </si>
  <si>
    <t>REHABILITACIÓN DE AGUA POTABLE Y DRENAJE</t>
  </si>
  <si>
    <t>COMPRA DE MATERIALES… ENTRE NIÑOS HEROES E INDEPENDENCIA</t>
  </si>
  <si>
    <t>COMPRA D MATERIALES</t>
  </si>
  <si>
    <t>COMPRA D MAT</t>
  </si>
  <si>
    <t>COMPRA DE MAT P/ A.P. Y DRE - C. MORELOS - JOCO</t>
  </si>
  <si>
    <t>OP-2013-H</t>
  </si>
  <si>
    <t>CARPETA ASFALTICA, C. ZARAGOZA</t>
  </si>
  <si>
    <t>OP-2014-A</t>
  </si>
  <si>
    <t>GASTOS PROGRAMADOS</t>
  </si>
  <si>
    <t>PRESUPUESTOS</t>
  </si>
  <si>
    <t>PRESUPUESTOS CANCELADOS</t>
  </si>
  <si>
    <t>ACUERDOS</t>
  </si>
  <si>
    <t>ACUERDOS CANCELADOS</t>
  </si>
  <si>
    <t>LISTAS</t>
  </si>
  <si>
    <t>LISTADOS VARIOS</t>
  </si>
  <si>
    <t>ACUERDOS Y PRESUPUESTOS DE OBRA CANCELADA</t>
  </si>
  <si>
    <t>CONTRATO GMJ 001C OP/2014</t>
  </si>
  <si>
    <r>
      <rPr>
        <b/>
        <sz val="11"/>
        <color theme="1"/>
        <rFont val="Calibri"/>
        <family val="2"/>
        <scheme val="minor"/>
      </rPr>
      <t>TOMO II</t>
    </r>
    <r>
      <rPr>
        <sz val="11"/>
        <color theme="1"/>
        <rFont val="Calibri"/>
        <family val="2"/>
        <scheme val="minor"/>
      </rPr>
      <t xml:space="preserve">  -  </t>
    </r>
    <r>
      <rPr>
        <sz val="9"/>
        <color theme="1"/>
        <rFont val="Calibri"/>
        <family val="2"/>
        <scheme val="minor"/>
      </rPr>
      <t>LINEA DE CONEXIÓN DEL POZO A LA RED</t>
    </r>
  </si>
  <si>
    <r>
      <rPr>
        <b/>
        <sz val="11"/>
        <color theme="1"/>
        <rFont val="Calibri"/>
        <family val="2"/>
        <scheme val="minor"/>
      </rPr>
      <t>TOMO III</t>
    </r>
    <r>
      <rPr>
        <sz val="11"/>
        <color theme="1"/>
        <rFont val="Calibri"/>
        <family val="2"/>
        <scheme val="minor"/>
      </rPr>
      <t xml:space="preserve">  -  </t>
    </r>
    <r>
      <rPr>
        <sz val="9"/>
        <color theme="1"/>
        <rFont val="Calibri"/>
        <family val="2"/>
        <scheme val="minor"/>
      </rPr>
      <t>LINEA DE CONEXIÓN DEL POZO A LA RED (COPIA)</t>
    </r>
  </si>
  <si>
    <t>ACTA ENT-REC LA SUMA ESTA ERRONEA</t>
  </si>
  <si>
    <r>
      <rPr>
        <b/>
        <sz val="11"/>
        <color theme="1"/>
        <rFont val="Calibri"/>
        <family val="2"/>
        <scheme val="minor"/>
      </rPr>
      <t>TOMO IV</t>
    </r>
    <r>
      <rPr>
        <sz val="11"/>
        <color theme="1"/>
        <rFont val="Calibri"/>
        <family val="2"/>
        <scheme val="minor"/>
      </rPr>
      <t xml:space="preserve">  -  </t>
    </r>
    <r>
      <rPr>
        <sz val="9"/>
        <color theme="1"/>
        <rFont val="Calibri"/>
        <family val="2"/>
        <scheme val="minor"/>
      </rPr>
      <t>EXPEDIENTES CANCELADOS (EMPEDRADOS DEL MOLINO)</t>
    </r>
  </si>
  <si>
    <t>14D1</t>
  </si>
  <si>
    <t>14D2</t>
  </si>
  <si>
    <t>14D3</t>
  </si>
  <si>
    <t>14D4</t>
  </si>
  <si>
    <t>14D5</t>
  </si>
  <si>
    <t>14D6</t>
  </si>
  <si>
    <t>14E 1</t>
  </si>
  <si>
    <t>14E 2</t>
  </si>
  <si>
    <t>14E 3</t>
  </si>
  <si>
    <t>14E 4</t>
  </si>
  <si>
    <t>14E 5</t>
  </si>
  <si>
    <t>14E 6</t>
  </si>
  <si>
    <t>TOMO VI</t>
  </si>
  <si>
    <t>TOMO VII</t>
  </si>
  <si>
    <t xml:space="preserve">TOMO VIII  </t>
  </si>
  <si>
    <t>TOMO IX</t>
  </si>
  <si>
    <t>OP-2014-B</t>
  </si>
  <si>
    <t>C. HIDALGO, EL MOLINO</t>
  </si>
  <si>
    <t>C. NIÑOS HEROES, EL MOLINO</t>
  </si>
  <si>
    <t>C. VICENTE SUAREZ, EL MOLINO</t>
  </si>
  <si>
    <t>COLECTOR DE ALEJAMIENTO, ZDH</t>
  </si>
  <si>
    <t>ALUMBRADO PUBLICO, AV DEL TRABAJO, ZDH</t>
  </si>
  <si>
    <t>C.A.14º A.G.3º-11ª S.O.</t>
  </si>
  <si>
    <t>C.A.1º.9ª S.O.</t>
  </si>
  <si>
    <t>BITACORA Y $ EN ENT-REC</t>
  </si>
  <si>
    <t>OBRAS COMPLEMENTARIAS FOPEDEP</t>
  </si>
  <si>
    <t>C.A.7º.12ª S.O.</t>
  </si>
  <si>
    <t>COMPLEMENTO FOPEDEP/2014</t>
  </si>
  <si>
    <t>AP/TRO</t>
  </si>
  <si>
    <t>DRE/TRO</t>
  </si>
  <si>
    <t>OFICIOS Y DOCUMENTOS</t>
  </si>
  <si>
    <t>OP-2014-C</t>
  </si>
  <si>
    <t>ACUSES DE CONTRATOS Y ACUERDOS</t>
  </si>
  <si>
    <t>CONTRARECIBOS</t>
  </si>
  <si>
    <t>REQUESICIONES CANCELADAS</t>
  </si>
  <si>
    <t>DOCUMENTOS ADMINISTRATIVOS</t>
  </si>
  <si>
    <t>CONSUMOS (VARIOS)</t>
  </si>
  <si>
    <t>COMPLEMENTOS DE AGUINALDO</t>
  </si>
  <si>
    <t>DOCUMENTOS SOLICITDOS A TESORERIA</t>
  </si>
  <si>
    <t xml:space="preserve">IMPRESIÓN DE PLANOS </t>
  </si>
  <si>
    <t>PERSONAL EVENTUAL</t>
  </si>
  <si>
    <t>3X1/2013</t>
  </si>
  <si>
    <t>ING. JOSE LUIS LAUREANO RENTERIA</t>
  </si>
  <si>
    <t>LISTADO DE ACUERDOS</t>
  </si>
  <si>
    <t>LISTADO DE CONTRAATOS</t>
  </si>
  <si>
    <t>LISTADO DE CONTRATISTAS</t>
  </si>
  <si>
    <t>OFICIO 215 PRESIDENCIA MPAL - GENERADORES D CUADRILLAS</t>
  </si>
  <si>
    <t>FISE/2013</t>
  </si>
  <si>
    <t>CONTRALOR DEL EDO - 2 AL MILLAR - 5 AL MILLAR</t>
  </si>
  <si>
    <t>RAMO 33/2014 -  OBRAS DEL MOLINO</t>
  </si>
  <si>
    <t>SOLICITUD DE COMPUTDORAS</t>
  </si>
  <si>
    <t>TIEMPOS EXTRAS</t>
  </si>
  <si>
    <t xml:space="preserve">GASTOS COMPROBADOS DEL PERSONAL </t>
  </si>
  <si>
    <t>DON RIGO</t>
  </si>
  <si>
    <t>… DE EGRESOS DE LA FEDERACION/2014</t>
  </si>
  <si>
    <t>JUAN VICENTE</t>
  </si>
  <si>
    <t>PAGOS PÈNDIENTES</t>
  </si>
  <si>
    <t>PRESUPUESTOS DE EGRESOS</t>
  </si>
  <si>
    <t xml:space="preserve">REMODELACION </t>
  </si>
  <si>
    <t>NOMINAS</t>
  </si>
  <si>
    <t>PARQUE ACUATICO</t>
  </si>
  <si>
    <t>CRUCE ZARAGOZA Y VICENTE GRO.</t>
  </si>
  <si>
    <t>EMP/ZH</t>
  </si>
  <si>
    <t>EMP AHOG - CRUCE ZARAGOZA Y VICENTE GRO - ZDH</t>
  </si>
  <si>
    <t>OF. 597</t>
  </si>
  <si>
    <t>C.A.9º-5ª S.O.</t>
  </si>
  <si>
    <t>OF. 289</t>
  </si>
  <si>
    <t>OF. 290</t>
  </si>
  <si>
    <t xml:space="preserve">REHAB. DE RED SANITARIA </t>
  </si>
  <si>
    <t>EXPEDIENTE DE AGENDA DESDE LO LOCAL</t>
  </si>
  <si>
    <t>REHAB. RED SANITARIA - C. JUAREZ - JOCO</t>
  </si>
  <si>
    <t>REHAB. D RED SANITARIA - C. JUAREZ ENTRE NH E IND - JOCO</t>
  </si>
  <si>
    <t>OBRAS COMPLEMENTARIAS FOPEDEM</t>
  </si>
  <si>
    <r>
      <rPr>
        <b/>
        <sz val="11"/>
        <color theme="1"/>
        <rFont val="Calibri"/>
        <family val="2"/>
        <scheme val="minor"/>
      </rPr>
      <t>TOMO VI</t>
    </r>
    <r>
      <rPr>
        <sz val="11"/>
        <color theme="1"/>
        <rFont val="Calibri"/>
        <family val="2"/>
        <scheme val="minor"/>
      </rPr>
      <t xml:space="preserve">  -  </t>
    </r>
    <r>
      <rPr>
        <sz val="9"/>
        <color theme="1"/>
        <rFont val="Calibri"/>
        <family val="2"/>
        <scheme val="minor"/>
      </rPr>
      <t>ACUERDOS: 032/2013, 033/2013</t>
    </r>
  </si>
  <si>
    <t>DOP/AD/033/2013</t>
  </si>
  <si>
    <t>OBRAS COMPLEMENTARIAS</t>
  </si>
  <si>
    <t>…ENTRE VICENTE GUERRERO Y JOSE SANTANA</t>
  </si>
  <si>
    <t>…ENTRE INDEPENDENCIA Y ZARAGOZA</t>
  </si>
  <si>
    <t>OBRAS COMPLEMENTARIAS - C. ZARAGOZA - JOCO</t>
  </si>
  <si>
    <t>05 AL 10 AGO 2013</t>
  </si>
  <si>
    <t>OF. 323/2014</t>
  </si>
  <si>
    <t>OP-2013-E</t>
  </si>
  <si>
    <t>DOP/AD/032/2013</t>
  </si>
  <si>
    <t>57213,,65</t>
  </si>
  <si>
    <t>OBRAS COMPLEMENTARIAS - C. JUAREZ - JOCO</t>
  </si>
  <si>
    <t>22 AL 27 JUL 2013</t>
  </si>
  <si>
    <t>AMPLIACION DE RED DE AGUA POTABLE</t>
  </si>
  <si>
    <t>A-15</t>
  </si>
  <si>
    <t>C.A.8º.-11ª S.O.</t>
  </si>
  <si>
    <t>GMJ 006C OP/2014</t>
  </si>
  <si>
    <t>BANQ/JOCO</t>
  </si>
  <si>
    <t>F EXP</t>
  </si>
  <si>
    <t>OBRAS: DOP/AD/014/2014 Y GMJ 016C OP/2014</t>
  </si>
  <si>
    <t>MANTENIMIENTOS</t>
  </si>
  <si>
    <t>COMPROBACIONES INTERNAS</t>
  </si>
  <si>
    <t>COMPROBACIONES DE BETO</t>
  </si>
  <si>
    <t>COTIZACIONES</t>
  </si>
  <si>
    <t>DOCUMENTACION SEDESOL</t>
  </si>
  <si>
    <t>LINEAMIENTOS</t>
  </si>
  <si>
    <t>…DE OPERACIÓN DEL FONDE DE CULTURA Y FONDO DE INFRAESTRUCTURA DEPORTIVA</t>
  </si>
  <si>
    <t>PARA PROYECTOS DE LAA FEDERACION, SPT</t>
  </si>
  <si>
    <t>OBRA: DOP/AD/001/2014</t>
  </si>
  <si>
    <t>OBRAS: ELECTRIFICACIONES</t>
  </si>
  <si>
    <t>CRUCERO, JOCOTEPEC</t>
  </si>
  <si>
    <t>AV. XOCOTEPEC</t>
  </si>
  <si>
    <t>C. JUAN PABLO II</t>
  </si>
  <si>
    <t>ZONA: EL MEZQUITITO</t>
  </si>
  <si>
    <t>CONST. DE PLAZOLETA</t>
  </si>
  <si>
    <t>DEMOLICION Y REUBICACION DE IMAGEN RELIGIOSA</t>
  </si>
  <si>
    <t>BARRIO LA VAQUITA</t>
  </si>
  <si>
    <t>CONST. DE ESCATOPISTA</t>
  </si>
  <si>
    <t>MALECONES</t>
  </si>
  <si>
    <t>DOP/AD/039/2014</t>
  </si>
  <si>
    <t>CONST. PLAZOLETA - C. HIDALGO - S.P.T.</t>
  </si>
  <si>
    <t>BLOCK</t>
  </si>
  <si>
    <t>OF. 780</t>
  </si>
  <si>
    <t>ARMEX</t>
  </si>
  <si>
    <t>OF. 757</t>
  </si>
  <si>
    <t>OF. 753</t>
  </si>
  <si>
    <t>11 AL 18 DIC 2014</t>
  </si>
  <si>
    <t>OF. 779</t>
  </si>
  <si>
    <t>10-12-144</t>
  </si>
  <si>
    <t>OF. 736</t>
  </si>
  <si>
    <r>
      <rPr>
        <b/>
        <sz val="11"/>
        <color theme="1"/>
        <rFont val="Calibri"/>
        <family val="2"/>
        <scheme val="minor"/>
      </rPr>
      <t xml:space="preserve">TOMO III </t>
    </r>
    <r>
      <rPr>
        <sz val="11"/>
        <color theme="1"/>
        <rFont val="Calibri"/>
        <family val="2"/>
        <scheme val="minor"/>
      </rPr>
      <t xml:space="preserve"> -  </t>
    </r>
    <r>
      <rPr>
        <sz val="9"/>
        <color theme="1"/>
        <rFont val="Calibri"/>
        <family val="2"/>
        <scheme val="minor"/>
      </rPr>
      <t>Y OTRAS OBRAS, ALGUNAS CANCELADAS</t>
    </r>
  </si>
  <si>
    <t>DOP/AD/040/2014</t>
  </si>
  <si>
    <t>DOP/AD/041/2014</t>
  </si>
  <si>
    <t>CONST. DE ESCATOPISTA - MLECON - JOCO</t>
  </si>
  <si>
    <t>F 219</t>
  </si>
  <si>
    <t>OF. 775</t>
  </si>
  <si>
    <r>
      <rPr>
        <b/>
        <sz val="11"/>
        <color theme="1"/>
        <rFont val="Calibri"/>
        <family val="2"/>
        <scheme val="minor"/>
      </rPr>
      <t xml:space="preserve">TOMO II </t>
    </r>
    <r>
      <rPr>
        <sz val="11"/>
        <color theme="1"/>
        <rFont val="Calibri"/>
        <family val="2"/>
        <scheme val="minor"/>
      </rPr>
      <t xml:space="preserve"> -  </t>
    </r>
    <r>
      <rPr>
        <sz val="9"/>
        <color theme="1"/>
        <rFont val="Calibri"/>
        <family val="2"/>
        <scheme val="minor"/>
      </rPr>
      <t>AGENCIAS Y DELEGACIONES</t>
    </r>
  </si>
  <si>
    <r>
      <rPr>
        <b/>
        <sz val="11"/>
        <color theme="1"/>
        <rFont val="Calibri"/>
        <family val="2"/>
        <scheme val="minor"/>
      </rPr>
      <t xml:space="preserve">TOMO I </t>
    </r>
    <r>
      <rPr>
        <sz val="11"/>
        <color theme="1"/>
        <rFont val="Calibri"/>
        <family val="2"/>
        <scheme val="minor"/>
      </rPr>
      <t xml:space="preserve"> -  </t>
    </r>
    <r>
      <rPr>
        <sz val="9"/>
        <color theme="1"/>
        <rFont val="Calibri"/>
        <family val="2"/>
        <scheme val="minor"/>
      </rPr>
      <t xml:space="preserve">EMPEDRADOS </t>
    </r>
  </si>
  <si>
    <r>
      <rPr>
        <b/>
        <sz val="11"/>
        <color theme="1"/>
        <rFont val="Calibri"/>
        <family val="2"/>
        <scheme val="minor"/>
      </rPr>
      <t xml:space="preserve">TOMO II </t>
    </r>
    <r>
      <rPr>
        <sz val="11"/>
        <color theme="1"/>
        <rFont val="Calibri"/>
        <family val="2"/>
        <scheme val="minor"/>
      </rPr>
      <t xml:space="preserve"> -  </t>
    </r>
    <r>
      <rPr>
        <sz val="9"/>
        <color theme="1"/>
        <rFont val="Calibri"/>
        <family val="2"/>
        <scheme val="minor"/>
      </rPr>
      <t>BANQUETAS EN C. MORELOS</t>
    </r>
  </si>
  <si>
    <r>
      <rPr>
        <b/>
        <sz val="11"/>
        <color theme="1"/>
        <rFont val="Calibri"/>
        <family val="2"/>
        <scheme val="minor"/>
      </rPr>
      <t xml:space="preserve">TOMO I </t>
    </r>
    <r>
      <rPr>
        <sz val="11"/>
        <color theme="1"/>
        <rFont val="Calibri"/>
        <family val="2"/>
        <scheme val="minor"/>
      </rPr>
      <t xml:space="preserve"> -  </t>
    </r>
    <r>
      <rPr>
        <sz val="9"/>
        <color theme="1"/>
        <rFont val="Calibri"/>
        <family val="2"/>
        <scheme val="minor"/>
      </rPr>
      <t>CAMPO MEXICO</t>
    </r>
  </si>
  <si>
    <t>CONST. MODULO DE BAÑOS - MALECON - CHANTE</t>
  </si>
  <si>
    <t xml:space="preserve">REHAB. DE ASADORES </t>
  </si>
  <si>
    <t xml:space="preserve">CONST. DE RAMPAS </t>
  </si>
  <si>
    <t xml:space="preserve">PANTEON </t>
  </si>
  <si>
    <t>OF. 664</t>
  </si>
  <si>
    <t>OF. 636</t>
  </si>
  <si>
    <t>OF. 643</t>
  </si>
  <si>
    <t>221E</t>
  </si>
  <si>
    <t>RVD CONSTRUCTORA SA DE CV</t>
  </si>
  <si>
    <t>OF. 767</t>
  </si>
  <si>
    <t>OF. 236 - BUSCAR FACT</t>
  </si>
  <si>
    <t>GASTO ES EL MISMO DEL MTTO</t>
  </si>
  <si>
    <t>OF. 104 - REHAB ADO</t>
  </si>
  <si>
    <t>OF. 90 - REHAB ADO</t>
  </si>
  <si>
    <t>OF. 147 - REHAB ADO</t>
  </si>
  <si>
    <t>OF. 129 - REHAB ADO</t>
  </si>
  <si>
    <t>PANTEON</t>
  </si>
  <si>
    <t>MTTO - PANTEON - HUEJO</t>
  </si>
  <si>
    <t>30 A</t>
  </si>
  <si>
    <t>YGNACIO JABIER MANRIQUEZ NUÑEZ</t>
  </si>
  <si>
    <t>BASE PARA CISTERNA</t>
  </si>
  <si>
    <t>OF. 637</t>
  </si>
  <si>
    <t>OF. 763</t>
  </si>
  <si>
    <t>complemento de facturas</t>
  </si>
  <si>
    <r>
      <rPr>
        <b/>
        <sz val="11"/>
        <color theme="1"/>
        <rFont val="Calibri"/>
        <family val="2"/>
        <scheme val="minor"/>
      </rPr>
      <t xml:space="preserve">TOMO III </t>
    </r>
    <r>
      <rPr>
        <sz val="11"/>
        <color theme="1"/>
        <rFont val="Calibri"/>
        <family val="2"/>
        <scheme val="minor"/>
      </rPr>
      <t xml:space="preserve"> -  </t>
    </r>
    <r>
      <rPr>
        <sz val="9"/>
        <color theme="1"/>
        <rFont val="Calibri"/>
        <family val="2"/>
        <scheme val="minor"/>
      </rPr>
      <t>CABECERA MUNICIPAL</t>
    </r>
  </si>
  <si>
    <t>TODO: REHABILITACIONES Y MTTO (INCLUYE CONST. D CONSULTORIO)</t>
  </si>
  <si>
    <t>OF. 704</t>
  </si>
  <si>
    <t>OF. 762</t>
  </si>
  <si>
    <t>OFICINAS</t>
  </si>
  <si>
    <t>MATERIAL Y GASTOS</t>
  </si>
  <si>
    <t>SUTOTAL - MTTO OFICINAS</t>
  </si>
  <si>
    <t>TOTAL - MTTO Y GASTOS</t>
  </si>
  <si>
    <t>OP - TRAB. ADVOS</t>
  </si>
  <si>
    <t>MTTO - GASTOS GENERALES</t>
  </si>
  <si>
    <t>TOTAL - INCLUYE TODO</t>
  </si>
  <si>
    <t>OF. 752</t>
  </si>
  <si>
    <t>REHAB DE ARMERIA</t>
  </si>
  <si>
    <t>REHAB DE ARMERIA - SEG PUB</t>
  </si>
  <si>
    <t>OF. 761</t>
  </si>
  <si>
    <t>OF. 760 - Rehab piso, portales</t>
  </si>
  <si>
    <t>OF. 764</t>
  </si>
  <si>
    <t>OF. 749</t>
  </si>
  <si>
    <t>OP-2014-D</t>
  </si>
  <si>
    <t>CONST BANQ. - C. MORELOS (LADO SUR) - JOCO</t>
  </si>
  <si>
    <t>CONST BADO - CAM. ROCA AZUL - JOCO</t>
  </si>
  <si>
    <t>COLOC CARPETA ASFALTICA - C. ZARAGOZA Y C. RAMON CORONA - SCZ</t>
  </si>
  <si>
    <t>CONST ESPACIO D LECTURA - CASA D CULTURA - JOCO</t>
  </si>
  <si>
    <t>CONST MODULO DE BAÑOS - MALECON - CHANTE</t>
  </si>
  <si>
    <t>CONST PLAZOLETA - C. HIDALGO - S.P.T.</t>
  </si>
  <si>
    <t>CONST RAMPA - C.S. SPT</t>
  </si>
  <si>
    <t>DEMOL Y CONST D PUENTE VEHIC. - CAM . ROCA AZUL - JOCO</t>
  </si>
  <si>
    <t>DEMOL COLUMNA - ESQ. V. GUERRERO/G. ORTEGA - JOCO</t>
  </si>
  <si>
    <t>EMP AHOG - C. HIDALGO - MOLINO</t>
  </si>
  <si>
    <t>EMP AHOG - C. NIÑOS HEROES - MOLINO</t>
  </si>
  <si>
    <t>ACT. PRELIMINARES - HOSP 1ER C. - CAB MPAL</t>
  </si>
  <si>
    <t>EMP AHOG - C. VICENTE SUAREZ - MOLINO</t>
  </si>
  <si>
    <t>REHAB - AUDIT. ANTONIA PALOMARES - JOCO</t>
  </si>
  <si>
    <t>REHAB A.P. - C. HIDALGO - MOLINO</t>
  </si>
  <si>
    <t>REHAB A.P. - V. GUERRERO - SPT</t>
  </si>
  <si>
    <t>REHAB A.P. - C. NIÑOS HEROES - MOLINO</t>
  </si>
  <si>
    <t>REHAB A.P. - C. VICENTE SUAREZ - MOLINO</t>
  </si>
  <si>
    <t>REHAB BANQUETAS - ESC PRIM JOSE SANTANA - JOCO</t>
  </si>
  <si>
    <t>REHAB BANQUETAS - U. DEP. DONATO GUERRA - JOCO</t>
  </si>
  <si>
    <t>REHAB RED SANITARIA - C. JUAREZ - JOCO</t>
  </si>
  <si>
    <t>REHAB BAÑOS - CAMPO MEXICO - JOCO</t>
  </si>
  <si>
    <t>REHAB DRE - C. VICENTE SUAREZ - MOLINO</t>
  </si>
  <si>
    <t>REHAB DRE - C. HIDALGO - MOLINO</t>
  </si>
  <si>
    <t>REHAB DRE - C. NIÑOS HEROES - MOLINO</t>
  </si>
  <si>
    <t>REHAB DRE - V. CALLES - JOCO</t>
  </si>
  <si>
    <t>REHAB EMP - C. CRISTOBAL COLON - NEXT</t>
  </si>
  <si>
    <t>CONST. BOCA DE TORMENTAS</t>
  </si>
  <si>
    <t>ESQ. VICENTE GUERRERO/INDEPENDENCIA</t>
  </si>
  <si>
    <t>DOP/AD/021/2014</t>
  </si>
  <si>
    <t xml:space="preserve">CONST DE CUNETA </t>
  </si>
  <si>
    <t>REHAB DE TOPES</t>
  </si>
  <si>
    <t>BACHEO - V. CALLES - DELEG</t>
  </si>
  <si>
    <t>CONST BOCA DE TORMENTAS - C. IND ESQ VICENTE GRO - JOCO</t>
  </si>
  <si>
    <t>CONST BOCA D TORMENTAS - V. CALLES - JOCO</t>
  </si>
  <si>
    <t>OF. 708</t>
  </si>
  <si>
    <t>OF. 751</t>
  </si>
  <si>
    <t>REHAB BANQUETA - C. HIDALGO SUR ENTRE C. DONATO GUERRA Y ARROYO</t>
  </si>
  <si>
    <t>REHAB BANQUETAS - C. HIDALGO SUR - JOCO</t>
  </si>
  <si>
    <t>OF.  706</t>
  </si>
  <si>
    <t>OF. 648</t>
  </si>
  <si>
    <t>AMP DE COLECTOR - ZDH</t>
  </si>
  <si>
    <t>CONST AREA D LECTURA - BIBLIOTECA/CASA D CULTURA - JOCO</t>
  </si>
  <si>
    <t>CONST D BANQ - C. MORELOS (LADO SUR) - JOCO</t>
  </si>
  <si>
    <t>CONST D BANQ. - C. MORELOS (MAT-GV, HID-JOD) - JOCO</t>
  </si>
  <si>
    <t>OF. 642</t>
  </si>
  <si>
    <r>
      <t xml:space="preserve">OF. 293 </t>
    </r>
    <r>
      <rPr>
        <b/>
        <sz val="12"/>
        <color theme="0"/>
        <rFont val="Calibri"/>
        <family val="2"/>
        <scheme val="minor"/>
      </rPr>
      <t>CANCELADA</t>
    </r>
  </si>
  <si>
    <t>B. ASF - V. CALLES - DELEG</t>
  </si>
  <si>
    <t>OF. 229 - TOPES, NEXT</t>
  </si>
  <si>
    <t>GSTO REFLEJADO EN MTTO D VIALIDAD</t>
  </si>
  <si>
    <r>
      <rPr>
        <b/>
        <sz val="11"/>
        <color theme="1"/>
        <rFont val="Calibri"/>
        <family val="2"/>
        <scheme val="minor"/>
      </rPr>
      <t xml:space="preserve">TOMO IV </t>
    </r>
    <r>
      <rPr>
        <sz val="11"/>
        <color theme="1"/>
        <rFont val="Calibri"/>
        <family val="2"/>
        <scheme val="minor"/>
      </rPr>
      <t xml:space="preserve"> -  </t>
    </r>
    <r>
      <rPr>
        <sz val="9"/>
        <color theme="1"/>
        <rFont val="Calibri"/>
        <family val="2"/>
        <scheme val="minor"/>
      </rPr>
      <t>AGENCIAS Y DELEGACIONES</t>
    </r>
  </si>
  <si>
    <r>
      <rPr>
        <b/>
        <sz val="11"/>
        <color theme="1"/>
        <rFont val="Calibri"/>
        <family val="2"/>
        <scheme val="minor"/>
      </rPr>
      <t xml:space="preserve">TOMO V </t>
    </r>
    <r>
      <rPr>
        <sz val="11"/>
        <color theme="1"/>
        <rFont val="Calibri"/>
        <family val="2"/>
        <scheme val="minor"/>
      </rPr>
      <t xml:space="preserve"> -  </t>
    </r>
    <r>
      <rPr>
        <sz val="9"/>
        <color theme="1"/>
        <rFont val="Calibri"/>
        <family val="2"/>
        <scheme val="minor"/>
      </rPr>
      <t>CABECERA MUNICIPAL</t>
    </r>
  </si>
  <si>
    <t>OF. 748</t>
  </si>
  <si>
    <t>OF. 768</t>
  </si>
  <si>
    <t>PIEDRA Y TEPETATE</t>
  </si>
  <si>
    <t>PIEDRA Y ARENA</t>
  </si>
  <si>
    <t xml:space="preserve">B. ADDQUIN </t>
  </si>
  <si>
    <t>OF. 588</t>
  </si>
  <si>
    <t>09 AL 11 OCT 2014</t>
  </si>
  <si>
    <t>B. EMP - C. COLON - JOCO</t>
  </si>
  <si>
    <t>OF. 610</t>
  </si>
  <si>
    <t>B. EMP - C. MIGUEL ARANA - JOCO</t>
  </si>
  <si>
    <t>B. ADO - C. GUADALUPE VICTORIA - JOCO</t>
  </si>
  <si>
    <t>OF. 634</t>
  </si>
  <si>
    <t>B. ADO - C. JUAREZ - JOCO</t>
  </si>
  <si>
    <t>OF. 654</t>
  </si>
  <si>
    <t>OF. 675</t>
  </si>
  <si>
    <t>OF. 678</t>
  </si>
  <si>
    <t>OF. 691</t>
  </si>
  <si>
    <t>OF. 690</t>
  </si>
  <si>
    <t>OF. 707</t>
  </si>
  <si>
    <t>REHAB ADO - C. NIÑOS HEROES - JOCO</t>
  </si>
  <si>
    <t>OF, 733</t>
  </si>
  <si>
    <t>OF. 714</t>
  </si>
  <si>
    <r>
      <rPr>
        <b/>
        <sz val="11"/>
        <color theme="1"/>
        <rFont val="Calibri"/>
        <family val="2"/>
        <scheme val="minor"/>
      </rPr>
      <t xml:space="preserve">TOMO VI </t>
    </r>
    <r>
      <rPr>
        <sz val="11"/>
        <color theme="1"/>
        <rFont val="Calibri"/>
        <family val="2"/>
        <scheme val="minor"/>
      </rPr>
      <t xml:space="preserve"> -  </t>
    </r>
    <r>
      <rPr>
        <sz val="9"/>
        <color theme="1"/>
        <rFont val="Calibri"/>
        <family val="2"/>
        <scheme val="minor"/>
      </rPr>
      <t>BACHEO EN ASFALTO CABECERA MUNICIPAL</t>
    </r>
  </si>
  <si>
    <t>BORRADORES</t>
  </si>
  <si>
    <t>C.A.14º A.G.2º -11ª S.O.</t>
  </si>
  <si>
    <t>º</t>
  </si>
  <si>
    <t>BACHEO - DOP/AD/016/2014</t>
  </si>
  <si>
    <t>04 AL 10 DIC 2014</t>
  </si>
  <si>
    <t>B. EMP - C. MORELOS - HUEJO</t>
  </si>
  <si>
    <t>B. EMP - C. HIDALGO - HUEJO</t>
  </si>
  <si>
    <r>
      <rPr>
        <b/>
        <sz val="11"/>
        <color theme="1"/>
        <rFont val="Calibri"/>
        <family val="2"/>
        <scheme val="minor"/>
      </rPr>
      <t xml:space="preserve">TOMO VII </t>
    </r>
    <r>
      <rPr>
        <sz val="11"/>
        <color theme="1"/>
        <rFont val="Calibri"/>
        <family val="2"/>
        <scheme val="minor"/>
      </rPr>
      <t xml:space="preserve"> -  </t>
    </r>
    <r>
      <rPr>
        <sz val="9"/>
        <color theme="1"/>
        <rFont val="Calibri"/>
        <family val="2"/>
        <scheme val="minor"/>
      </rPr>
      <t>BACHEO SUPERVISADO POR DANIEL RODRIGUEZ</t>
    </r>
  </si>
  <si>
    <t>(Ob. Realizada x Dani)</t>
  </si>
  <si>
    <t>OF. 710 (Ob. Realizada x Dani)</t>
  </si>
  <si>
    <t>OF. 701 (Ob. Realizada x Dani)</t>
  </si>
  <si>
    <t>OF. 694 (Ob. Realizada x Dani)</t>
  </si>
  <si>
    <t>OF. 666 (Ob. Realizada x Dani)</t>
  </si>
  <si>
    <t>OF. 681 (Ob. Realizada x Dani)</t>
  </si>
  <si>
    <t>B. EMP - VARIAS CALLES - HUEJO</t>
  </si>
  <si>
    <t>B. EMP AHOG - VARIAS CALLES - MOL</t>
  </si>
  <si>
    <t>OF. 677 (Ob. Realizada x Dani)</t>
  </si>
  <si>
    <t>BACHEO SUPERVISADO POR DANIEL</t>
  </si>
  <si>
    <r>
      <rPr>
        <b/>
        <sz val="11"/>
        <color theme="1"/>
        <rFont val="Calibri"/>
        <family val="2"/>
        <scheme val="minor"/>
      </rPr>
      <t xml:space="preserve">TOMO VIII </t>
    </r>
    <r>
      <rPr>
        <sz val="11"/>
        <color theme="1"/>
        <rFont val="Calibri"/>
        <family val="2"/>
        <scheme val="minor"/>
      </rPr>
      <t xml:space="preserve"> -  ESCUELAS (APOYOS)</t>
    </r>
  </si>
  <si>
    <t>C.A.-7ºA.G.-12ª S.O.</t>
  </si>
  <si>
    <t xml:space="preserve">REHABILITACIÓN </t>
  </si>
  <si>
    <t>ESC. TELESECUNDARIA</t>
  </si>
  <si>
    <t>VIGA</t>
  </si>
  <si>
    <t>OF. 784</t>
  </si>
  <si>
    <t>MTTO - ESC TELESECUNDARIA - POTRE</t>
  </si>
  <si>
    <t>OF. 766</t>
  </si>
  <si>
    <t>OF. 765</t>
  </si>
  <si>
    <t>GXC</t>
  </si>
  <si>
    <t>GASTOS X COMPROBAR</t>
  </si>
  <si>
    <t>REHAB E IMPERMEABILIZACION AZOTEA - HACIENDA MPAL</t>
  </si>
  <si>
    <t>REPARACION DE ALAMBRADO - U.D. DONATO GUERRA - JOCO</t>
  </si>
  <si>
    <t>OF. 671 - GTOS X COMP</t>
  </si>
  <si>
    <t>LETFOR - 14C6</t>
  </si>
  <si>
    <t>REHAB PINTURA - AV. VICENTE GRO - JOCO</t>
  </si>
  <si>
    <t>REHAB ALGIBER - U.B.R.</t>
  </si>
  <si>
    <t>OF. 680 - GTOS X COMP</t>
  </si>
  <si>
    <t>15 AL 21 MAY 2014</t>
  </si>
  <si>
    <t>B. EMP - C. ZARAGOZA - JOCO</t>
  </si>
  <si>
    <t>08 AL 14 MAY 2014</t>
  </si>
  <si>
    <t>B. EMP - C. RIVERA DEL LAGO - JOCO</t>
  </si>
  <si>
    <t>22 AL 28 MAY 2014</t>
  </si>
  <si>
    <t xml:space="preserve">REPARACION D GRIETA EN OFICINAS - OP </t>
  </si>
  <si>
    <t>16 AL 22 ENE 2014</t>
  </si>
  <si>
    <t>09 AL 15 ENE 2014</t>
  </si>
  <si>
    <t>POZO8/LUC</t>
  </si>
  <si>
    <t>LA BURRA</t>
  </si>
  <si>
    <t>14F</t>
  </si>
  <si>
    <t>BITACORAS</t>
  </si>
  <si>
    <t>2013, 2014</t>
  </si>
  <si>
    <t>OP-2014-F</t>
  </si>
  <si>
    <t>TODAS LAS BITACORAS 2013</t>
  </si>
  <si>
    <t>TODAS LAS BITACORAS 2014</t>
  </si>
  <si>
    <t>14G1</t>
  </si>
  <si>
    <t>14G2</t>
  </si>
  <si>
    <t>14G5</t>
  </si>
  <si>
    <t>14G6</t>
  </si>
  <si>
    <t>14H1</t>
  </si>
  <si>
    <t>14H2</t>
  </si>
  <si>
    <t>14H3</t>
  </si>
  <si>
    <t>14H4</t>
  </si>
  <si>
    <t>14H5</t>
  </si>
  <si>
    <t>14H6</t>
  </si>
  <si>
    <t>14I1</t>
  </si>
  <si>
    <t>14I2</t>
  </si>
  <si>
    <t>14I3</t>
  </si>
  <si>
    <t>14I4</t>
  </si>
  <si>
    <t>14I5</t>
  </si>
  <si>
    <t>14I6</t>
  </si>
  <si>
    <r>
      <t xml:space="preserve">…ENTRE C. NICOLAS BRAVO Y C. NIÑOS HEROES ( APROBADO EN EL 2013)  -  </t>
    </r>
    <r>
      <rPr>
        <b/>
        <sz val="10"/>
        <color theme="1"/>
        <rFont val="Calibri"/>
        <family val="2"/>
        <scheme val="minor"/>
      </rPr>
      <t>TOMO II</t>
    </r>
  </si>
  <si>
    <r>
      <t xml:space="preserve">…ENTRE C. NICOLAS BRAVO Y C. NIÑOS HEROES ( APROBADO EN EL 2013)  -  </t>
    </r>
    <r>
      <rPr>
        <b/>
        <sz val="10"/>
        <color theme="1"/>
        <rFont val="Calibri"/>
        <family val="2"/>
        <scheme val="minor"/>
      </rPr>
      <t>TOMO III</t>
    </r>
  </si>
  <si>
    <t>CONCRETO HIDRAULICO, C. MORELOS</t>
  </si>
  <si>
    <t>PET</t>
  </si>
  <si>
    <t>OBRAS: DOP/AD/017/2014 Y DOP/AD/018/2014</t>
  </si>
  <si>
    <t>PISO FIRME</t>
  </si>
  <si>
    <t>C.A.4º.-12ª S.O.</t>
  </si>
  <si>
    <t>DOP/AD/017/2014</t>
  </si>
  <si>
    <t>PISO FIRME - POTRE</t>
  </si>
  <si>
    <t>OF. 745-A (SOLO ESTA OFICIO)</t>
  </si>
  <si>
    <t>OF. 745 (SOLO ESTA OFICIO)</t>
  </si>
  <si>
    <t>A-872</t>
  </si>
  <si>
    <t>MARDAAH COMMERCIAL GROUP S.A. DE C.V.</t>
  </si>
  <si>
    <t>C.A.5º.-12ª S.O.</t>
  </si>
  <si>
    <t>DOP/AD/018/2014</t>
  </si>
  <si>
    <t>PISO FIRME - TROJES</t>
  </si>
  <si>
    <t>OF. 744 (SOLO ESTA OFICIO)</t>
  </si>
  <si>
    <t>A-871</t>
  </si>
  <si>
    <t>CONST. AREA DE RETENCION DE NIMALES Q DAÑAN VIA PUBLICA - MALECON - JOCO</t>
  </si>
  <si>
    <t>OF. 711</t>
  </si>
  <si>
    <r>
      <t xml:space="preserve">FABRICACION DE LOZA DE CONCRETO HIDRAULICO, CON </t>
    </r>
    <r>
      <rPr>
        <b/>
        <sz val="11"/>
        <color rgb="FFFF0000"/>
        <rFont val="Calibri"/>
        <family val="2"/>
        <scheme val="minor"/>
      </rPr>
      <t>RENOV. DE REDES DE AGUA Y DRENAJE</t>
    </r>
  </si>
  <si>
    <t>OF. 722</t>
  </si>
  <si>
    <t>OF.  712</t>
  </si>
  <si>
    <t>14G3</t>
  </si>
  <si>
    <t>14G4</t>
  </si>
  <si>
    <t>OBRA: GMJ 004C OP/2014 - TERMINACION DE GUARDERIA</t>
  </si>
  <si>
    <t>OBRA: GMJ 003C OP/2014 - ADOQUIN, C. PORFIRIO DIAZ, SJC</t>
  </si>
  <si>
    <t>OBRA: DOP/AD/003/2014 - AREA DE LECTURA, EN BIBLIOTECA MPAL</t>
  </si>
  <si>
    <t>OBRA: DOP/AD/004/2014 - REHABILITACION DE AUDITORIO ANTONIA PALOMARES</t>
  </si>
  <si>
    <t>E6</t>
  </si>
  <si>
    <t>E7</t>
  </si>
  <si>
    <t>OF. 652</t>
  </si>
  <si>
    <t>EST5</t>
  </si>
  <si>
    <t>OF. 659</t>
  </si>
  <si>
    <t>EST6</t>
  </si>
  <si>
    <t>OF. 721</t>
  </si>
  <si>
    <t>OF. 001/2015</t>
  </si>
  <si>
    <t>C.A.5º-3ª S.O.</t>
  </si>
  <si>
    <t xml:space="preserve">ESTUDIOS GEOHIROLOGICO Y GEOFISICO </t>
  </si>
  <si>
    <t xml:space="preserve">EQUIPO, MANTENIMIENTO Y PLANECION ELECTRICA S.A. E C.V. </t>
  </si>
  <si>
    <t>OF. 453</t>
  </si>
  <si>
    <t>ESTUDIOS GEOHIDRAULICO Y GEOFISICO - SN LUCIANO</t>
  </si>
  <si>
    <t>ALMIRA</t>
  </si>
  <si>
    <t>REHAB. DE RED ELECTRICA</t>
  </si>
  <si>
    <t xml:space="preserve">ELECTRIFICACION </t>
  </si>
  <si>
    <t>C. SIMON WILLIAMS</t>
  </si>
  <si>
    <t>ESTUDIOS SAN LUCIANO (POZO DE AGUA) / PRESUPUESTOS VARIOS</t>
  </si>
  <si>
    <t>OP-2014-E</t>
  </si>
  <si>
    <t>OP-2014-G</t>
  </si>
  <si>
    <t>OP-2013-D</t>
  </si>
  <si>
    <t>OP-2013-F</t>
  </si>
  <si>
    <t>OP-2013-G</t>
  </si>
  <si>
    <t>ELECTRIFICACION, 2ª ETAPA - B. LA BECERRERA - MOL</t>
  </si>
  <si>
    <t>OF. 240</t>
  </si>
  <si>
    <t xml:space="preserve">C. VERANO </t>
  </si>
  <si>
    <t>…DE C. NIÑOS HEROES A LOPEZ RAYON (INCLUYE EMPEDRADO NORMAL DE ZANJA)</t>
  </si>
  <si>
    <t>REHAB DE RED DE DRENAJE</t>
  </si>
  <si>
    <t>REHAB DE RED DE AGUA POTABLE</t>
  </si>
  <si>
    <t>Pozo</t>
  </si>
  <si>
    <t>CONST DE RED DE DRENAJE</t>
  </si>
  <si>
    <t>CONST DE RED DE AGUA POTABLE</t>
  </si>
  <si>
    <t>CALLES: 21 DE MARZO E ITURBIDE</t>
  </si>
  <si>
    <t>…DE C. PRIMAVERA A 20 DE NOVIEMBRE</t>
  </si>
  <si>
    <t>…DE ITURBIDE A FRANCISCO VILLA</t>
  </si>
  <si>
    <t>GMJ 004C OP/2015</t>
  </si>
  <si>
    <t>Acometidas</t>
  </si>
  <si>
    <t>CALLEJON LA GUASIMA Y C. NARCISO MENDOZA</t>
  </si>
  <si>
    <t>C. CUAUHTEMOC</t>
  </si>
  <si>
    <t>…DE NIÑOS HEROES A ZARAAGOZA</t>
  </si>
  <si>
    <r>
      <t xml:space="preserve">...DE C. NICOLAS BRAVO A CERRADA </t>
    </r>
    <r>
      <rPr>
        <sz val="9"/>
        <color theme="1"/>
        <rFont val="Calibri"/>
        <family val="2"/>
        <scheme val="minor"/>
      </rPr>
      <t>(INCLUYE REPOSICION DE EMPEDRADO NORMAL EN ZANJA)</t>
    </r>
  </si>
  <si>
    <t>C. MATAMOROS</t>
  </si>
  <si>
    <r>
      <t xml:space="preserve">...DE C. DEGOLLADO A  LIBERTAD </t>
    </r>
    <r>
      <rPr>
        <sz val="9"/>
        <color theme="1"/>
        <rFont val="Calibri"/>
        <family val="2"/>
        <scheme val="minor"/>
      </rPr>
      <t>(INCLUYE EMPEDRADO DE ZANJA DE C. MATAMOROS A PRIV. LOS ANGELES)</t>
    </r>
  </si>
  <si>
    <t>AV. DE LOS MAESTROS</t>
  </si>
  <si>
    <t>...DE C. GUADALUPE  VICTORIA A PEDRO MORENO</t>
  </si>
  <si>
    <t>C. LOS ANGELES</t>
  </si>
  <si>
    <t>...DE C. MATAMOROS A  PEDRO MORENO</t>
  </si>
  <si>
    <r>
      <t xml:space="preserve">DE C. ALDAMA A LBERTAD </t>
    </r>
    <r>
      <rPr>
        <sz val="9"/>
        <color theme="1"/>
        <rFont val="Calibri"/>
        <family val="2"/>
        <scheme val="minor"/>
      </rPr>
      <t>(INCLUYE EMPEDRADO NORMAL DE ZANJA)</t>
    </r>
  </si>
  <si>
    <t>RECOLECCION DE PIEDRA</t>
  </si>
  <si>
    <t>CONST DE PLAZOLETA</t>
  </si>
  <si>
    <t>DOP/AD/001/2015</t>
  </si>
  <si>
    <t>19 AL 25 FEB 2015</t>
  </si>
  <si>
    <t>RECABAR PIEDRA PARA EMPEDRAR VARIOS BACHES</t>
  </si>
  <si>
    <t>OF. 088</t>
  </si>
  <si>
    <t>22 AL 26 ABR 2015</t>
  </si>
  <si>
    <t>06 AL 12 ABR 2015</t>
  </si>
  <si>
    <t>TRAB. D LEVANTAMIENTOS EN LAS CALLES; VERANO, ALDAMA Y MATAMOROS</t>
  </si>
  <si>
    <t>TRAB. D LEVANTAMIENTOS EN LAS CALLES; GPE VICTORIA, AV. D LOS MAESTROS, PRIV. S/NOMBRE Y LOS ANGELES</t>
  </si>
  <si>
    <t>OF. 168</t>
  </si>
  <si>
    <t>RECOLECCION DE PIEDRA - B. EMP</t>
  </si>
  <si>
    <t>CONST D PLAZOLETA - SPT</t>
  </si>
  <si>
    <t>OF. 45</t>
  </si>
  <si>
    <t>HERNANDEZ PEREZ CLAUDIA</t>
  </si>
  <si>
    <t>OF. 55</t>
  </si>
  <si>
    <t>23 AL 29 ABR 2015</t>
  </si>
  <si>
    <t>CONST D DETALLES COMPLEMENTARIOS P/GUARDERIA MPAL</t>
  </si>
  <si>
    <t>MTTO - GUARDERIA MPAL</t>
  </si>
  <si>
    <t>16 AL 22 ABR 2015</t>
  </si>
  <si>
    <t>OF. 173</t>
  </si>
  <si>
    <t>B. ASF - C. ALLENDE, JUAREZ, HIALGO Y P. MORENO</t>
  </si>
  <si>
    <t>B. ASF - VARIAS CALLES - ZDH</t>
  </si>
  <si>
    <t>RETRO Y VIBRO</t>
  </si>
  <si>
    <t>OF. 224</t>
  </si>
  <si>
    <t>MEZCLA ASFALTICA</t>
  </si>
  <si>
    <t>OF. 225</t>
  </si>
  <si>
    <t>05 AL 07 MAY 2015</t>
  </si>
  <si>
    <t>B. ASF - C. ALLENDE, JUAREZ, HIALGO Y P. MORENO - ZDH</t>
  </si>
  <si>
    <t>OF. 226</t>
  </si>
  <si>
    <t>APOYOS</t>
  </si>
  <si>
    <t>APOYO ADMVO - OP</t>
  </si>
  <si>
    <t xml:space="preserve">APOYO ADMINISTRAVO </t>
  </si>
  <si>
    <t>COMPRA DE PLACAS ALUCIVAS DE CERMICA</t>
  </si>
  <si>
    <t>01 AL 07 ENE 2015</t>
  </si>
  <si>
    <t>ACOMODO  D ARCHIVO MUERTO - OP</t>
  </si>
  <si>
    <t>OF. 002/2015</t>
  </si>
  <si>
    <t>19 AL 25 ENE 2015</t>
  </si>
  <si>
    <t>OF. 23</t>
  </si>
  <si>
    <t>01 AL 07 JUN 2015</t>
  </si>
  <si>
    <t>08 AL 12 JUN 2015</t>
  </si>
  <si>
    <t>OF. 236</t>
  </si>
  <si>
    <t>15 AL 19 JUN 2015</t>
  </si>
  <si>
    <t>OF. 16/06/2015</t>
  </si>
  <si>
    <t>22 AL 26 JUN 2015</t>
  </si>
  <si>
    <t>COMPRAS</t>
  </si>
  <si>
    <t>COMPRA D PLACAS ALUSIVAS - SPT</t>
  </si>
  <si>
    <t>…403</t>
  </si>
  <si>
    <t>COMPROBANTE FISCAL</t>
  </si>
  <si>
    <t>72 PLACAS</t>
  </si>
  <si>
    <t>OF. 46</t>
  </si>
  <si>
    <t>OF. 39</t>
  </si>
  <si>
    <t>APOYO SOCIAL</t>
  </si>
  <si>
    <t>LAMINAS D ASBESTO Y CEMENTO</t>
  </si>
  <si>
    <t>15 AL 17 ENE 2015</t>
  </si>
  <si>
    <t>OF. 009/2015</t>
  </si>
  <si>
    <t>26 AL 30 ENE 2015</t>
  </si>
  <si>
    <t>OF. 36</t>
  </si>
  <si>
    <t>01 AL 05 FEB 2015</t>
  </si>
  <si>
    <t>OF. 53</t>
  </si>
  <si>
    <t>09 AL 13 FEB 2015</t>
  </si>
  <si>
    <t>OF, 62</t>
  </si>
  <si>
    <t>16 AL 20 FEB 2015</t>
  </si>
  <si>
    <t>OF. 75</t>
  </si>
  <si>
    <t>23 AL 27 FEB 2015</t>
  </si>
  <si>
    <t>OF. 86</t>
  </si>
  <si>
    <t>02 AL 06 MAR 2015</t>
  </si>
  <si>
    <t>OF. 98</t>
  </si>
  <si>
    <t>09 AL 13 MAR 2015</t>
  </si>
  <si>
    <t>OF. 111</t>
  </si>
  <si>
    <t>16 AL 20 MAR 2015</t>
  </si>
  <si>
    <t>OF. 124</t>
  </si>
  <si>
    <t>23 AL 27 MAR 2015</t>
  </si>
  <si>
    <t>OF. 138</t>
  </si>
  <si>
    <t>30 MAR AL 03 ABR 2015</t>
  </si>
  <si>
    <t>OF. 147</t>
  </si>
  <si>
    <t>06 AL 10 ABR 2015</t>
  </si>
  <si>
    <t>20 AL 24 ABR 2015</t>
  </si>
  <si>
    <t>REHAB D JUEGOS AL AIRE LIBRE - MALECON - JOCO</t>
  </si>
  <si>
    <t>04 AL 08 MAY 2015</t>
  </si>
  <si>
    <t>OF. 189</t>
  </si>
  <si>
    <t>11 AL 15 MAY 2015</t>
  </si>
  <si>
    <t>18 AL 22 MAY 2015</t>
  </si>
  <si>
    <t>25 AL 29 MAY 2015</t>
  </si>
  <si>
    <t>OF. 217</t>
  </si>
  <si>
    <t>MTTO - AUDIT ANTONIA PALOMARES</t>
  </si>
  <si>
    <t xml:space="preserve">REHAB GENERAL </t>
  </si>
  <si>
    <t>GIMNASIO MUNICIPAL</t>
  </si>
  <si>
    <t>REHAB DE PINTURA</t>
  </si>
  <si>
    <t>ESC. PRIMARIA</t>
  </si>
  <si>
    <t>15 AL 21 ENE 2015</t>
  </si>
  <si>
    <t>REHAB - AUDIT ANTONIA PALOMARES - JOCO</t>
  </si>
  <si>
    <t>OF. 21</t>
  </si>
  <si>
    <t>BANQUETAS</t>
  </si>
  <si>
    <t>08 AL 14 ENE 2015</t>
  </si>
  <si>
    <t>CONST. D BANQ. - ESQ. LAZARO CARDENAS Y ANIMA SOLA</t>
  </si>
  <si>
    <t>CONST/MTTO D BANQ - VARIAS CALLES - JOCO</t>
  </si>
  <si>
    <t>OF. 11</t>
  </si>
  <si>
    <t>REHAB DE CANCHAS DE FRONTENIS - U.D. DONATO GUERRA - JOCO</t>
  </si>
  <si>
    <t xml:space="preserve">OF. 22 </t>
  </si>
  <si>
    <t>CONST/MTTO - BANQUETAS - VARIAS CALLES - JOCO</t>
  </si>
  <si>
    <t>MTTO - U.D. DONATO GUERRA - JOCO</t>
  </si>
  <si>
    <t>OF. 44</t>
  </si>
  <si>
    <t>OF. 41</t>
  </si>
  <si>
    <t>MTTOS DIVERSOS - UBR - JOCO</t>
  </si>
  <si>
    <t>OF. 12</t>
  </si>
  <si>
    <t>OF. 40</t>
  </si>
  <si>
    <t>MTTO - U.B.R. - JOCO</t>
  </si>
  <si>
    <t>09 AL 15 ABR 2015</t>
  </si>
  <si>
    <t>REHAB. GENERAL - C. DE SALUD - JOCO</t>
  </si>
  <si>
    <t>MTTO - C. DE SALUD - JOCO</t>
  </si>
  <si>
    <t>OF. 167</t>
  </si>
  <si>
    <t>12 AL 18 MAR 2015</t>
  </si>
  <si>
    <t>OF. 128</t>
  </si>
  <si>
    <t>GIMNASIO</t>
  </si>
  <si>
    <t>12 AL 15 FEB 2015</t>
  </si>
  <si>
    <t>COLADO DE LOZA DE CONCRETO EN GIMNASIO MPAL</t>
  </si>
  <si>
    <t>MTTO - GIMNASIO MPAL</t>
  </si>
  <si>
    <t>OF. 74</t>
  </si>
  <si>
    <t>05 AL 11 MAR 2015</t>
  </si>
  <si>
    <t>REHAB D RAMPA PEATONAL - HIDALGO ESQ. JOSE SANTANA</t>
  </si>
  <si>
    <t>CONST/MTTO/REHAB D RAMPAS PEATONALES - VARIAS CALLES - JOCO</t>
  </si>
  <si>
    <t>REHAB D BANQ - MORELOS ESQ. PRIV. JOSEFA ORTIZ - JOCO</t>
  </si>
  <si>
    <t>OF. 114</t>
  </si>
  <si>
    <t>05 AL 11 FEB 2015</t>
  </si>
  <si>
    <t>MTTO - DELEGACION - SPT</t>
  </si>
  <si>
    <t>OF. 66</t>
  </si>
  <si>
    <t>MTTOS DIVERSOS - DELEGACION - SPT</t>
  </si>
  <si>
    <t>OF. 13</t>
  </si>
  <si>
    <t>29 ENE AL 04 FEB 2015</t>
  </si>
  <si>
    <t>MTTOS DIVERSOS - DELEGACION -SPT</t>
  </si>
  <si>
    <t>OF. 52</t>
  </si>
  <si>
    <t>22 AL 28 ENE 2015</t>
  </si>
  <si>
    <t>OF. 37</t>
  </si>
  <si>
    <t>MTTO VARIOS - DELEGACION - SPT</t>
  </si>
  <si>
    <t>OF. 87</t>
  </si>
  <si>
    <t>SPT</t>
  </si>
  <si>
    <t>PINTURA D FACHADA - ZONA CENTRO - SPT</t>
  </si>
  <si>
    <t>OF. 76</t>
  </si>
  <si>
    <t>02 AL 08 ABR 2015</t>
  </si>
  <si>
    <t>REHAB D AZOTEA Y COLOC. D TUBOS  DESAGUE D AGUAS PLUVIALES - ESC PRIM - CHANTE</t>
  </si>
  <si>
    <t>MTTO - ESC PRIM - CHANTE</t>
  </si>
  <si>
    <t>OF. 145</t>
  </si>
  <si>
    <t>MTTO/GASTOS</t>
  </si>
  <si>
    <t>TODOS LOS GASTOS</t>
  </si>
  <si>
    <t>TODOS LOS BACHEOS</t>
  </si>
  <si>
    <t>MTTO Y BACHEO</t>
  </si>
  <si>
    <t>B. ADOUIN</t>
  </si>
  <si>
    <t>B. EMP AHOGADO</t>
  </si>
  <si>
    <t>OF. 43</t>
  </si>
  <si>
    <t>OF. 38</t>
  </si>
  <si>
    <t>18 AL 24 JUN 2015</t>
  </si>
  <si>
    <t>LIMPIEZA DE ALCANTARILLAS - ESC RICARDO FLORES MAGON, NIÑOS HEROES ESQ. JUAREZ, C. COLON ESQ. MIGUEL ARANA</t>
  </si>
  <si>
    <t>LIMPIEZA DE ALCANTARILLAS - V. CALLES - JOCO</t>
  </si>
  <si>
    <t>OF. 250</t>
  </si>
  <si>
    <t xml:space="preserve">LIMPIEZA DE ALCNTARILLAS </t>
  </si>
  <si>
    <t>28 MAR AL 01 ABR 2015</t>
  </si>
  <si>
    <t>OF. 144</t>
  </si>
  <si>
    <t>11 AL 17 JUN 2015</t>
  </si>
  <si>
    <t>30 ABR AL 06 MAY 2015</t>
  </si>
  <si>
    <t>B. EMP - CALLES: V. GUERRERO, J. SANTANA Y PASEO EL ESTUDIANTE</t>
  </si>
  <si>
    <t>19 AL 26 MAR 2015</t>
  </si>
  <si>
    <t>B. EMP - CALLES: V. GUERRERO Y MIGUEL ARANA - JOCO</t>
  </si>
  <si>
    <t>OF. 140</t>
  </si>
  <si>
    <t>B. EMP - CALLES: V. GUERRERO E INDEPENDENCIA</t>
  </si>
  <si>
    <t>OF. 71</t>
  </si>
  <si>
    <t>B. EMP - ESTACIONAMIENTO, MALECON - JOCO</t>
  </si>
  <si>
    <t>REHAB EMP - C. PEDRO MORENO - JOCO</t>
  </si>
  <si>
    <t>REHAB - C. JOSEFA ORTIZ - JOCO</t>
  </si>
  <si>
    <t>OF. 65</t>
  </si>
  <si>
    <t>19 AL 25 MAR 2015</t>
  </si>
  <si>
    <t>B. EMP - CALLES: HIDALGO, DEGOLLAO Y GPE VICTORIA - JOCO</t>
  </si>
  <si>
    <t>OF. 141</t>
  </si>
  <si>
    <t>B. EMP - C. HIDALGO - JOCO</t>
  </si>
  <si>
    <t>OF. 126</t>
  </si>
  <si>
    <t>B. ADO - CALLES: JUAREZ E INDEPENDENCIA - JOCO</t>
  </si>
  <si>
    <t>OF. 14</t>
  </si>
  <si>
    <t>XX</t>
  </si>
  <si>
    <t>OF. 64</t>
  </si>
  <si>
    <t>B. EMP - CALLES: NIÑOS HEROES E ITURBIDE - JOCO</t>
  </si>
  <si>
    <t>OF. 142</t>
  </si>
  <si>
    <t>26 FEB AL 04 MAR 2015</t>
  </si>
  <si>
    <t>B. EMP - CALLES: ZARAGOZA Y MORELOS - JOCO</t>
  </si>
  <si>
    <t>OF. 100</t>
  </si>
  <si>
    <t>07 AL 13 MAY 2015</t>
  </si>
  <si>
    <t>B. EMP - C. JOSE SANTANA - JOCO</t>
  </si>
  <si>
    <t>REHAB ADO - C. JOSE SANTANA - JOCO</t>
  </si>
  <si>
    <t>OF. 35</t>
  </si>
  <si>
    <t>12 AL 18 FEB 2015</t>
  </si>
  <si>
    <t>OF. 72</t>
  </si>
  <si>
    <t>OF. 125</t>
  </si>
  <si>
    <t>RETENCION</t>
  </si>
  <si>
    <t>ROCA AZUL</t>
  </si>
  <si>
    <t>CONST DE TOPES</t>
  </si>
  <si>
    <t>B. ADO - V. CALLES - SPT</t>
  </si>
  <si>
    <t>B. ADO - V. CALLES - DELEGACIONES</t>
  </si>
  <si>
    <t>B. EMP - V. CALLES - ROCA AZUL</t>
  </si>
  <si>
    <t>B. EMP - V. CALLES - LOMA</t>
  </si>
  <si>
    <t>B. EMP - V. CALLES - DELEGACIONES</t>
  </si>
  <si>
    <t>REEMPEDRADO</t>
  </si>
  <si>
    <t>C. ABASOLO</t>
  </si>
  <si>
    <t>EMP/TRO</t>
  </si>
  <si>
    <t>REEMP - C. ABASOLO - TRO</t>
  </si>
  <si>
    <t>01 AL 06 JUN 2015</t>
  </si>
  <si>
    <t>B. ADO -  ZONA CENTRO - SPT</t>
  </si>
  <si>
    <t>OF. 229</t>
  </si>
  <si>
    <t>B. EMP - INGRESO A ROCA</t>
  </si>
  <si>
    <t>04 AL 10 JUN 2015</t>
  </si>
  <si>
    <t>28 MAY AL 03 JUN 2015</t>
  </si>
  <si>
    <t>OF. 216</t>
  </si>
  <si>
    <t>21 AL 27 MAY 2015</t>
  </si>
  <si>
    <t>14 AL 20 MAY 2015</t>
  </si>
  <si>
    <t>B. EMP - CALLES: CHURUBUSCO, CHAPULTEPEC Y 1RO DE MAYO - LOMA</t>
  </si>
  <si>
    <t>OF. 112</t>
  </si>
  <si>
    <t>OF. 99</t>
  </si>
  <si>
    <t>CONST. DE TOPES - V. CALLES - POTRE</t>
  </si>
  <si>
    <t>OF. 101</t>
  </si>
  <si>
    <t>B. EMP - CARR. - POTRE</t>
  </si>
  <si>
    <t>OF. 85</t>
  </si>
  <si>
    <t>OF. 83</t>
  </si>
  <si>
    <t>OF. 73</t>
  </si>
  <si>
    <t>OF. 63</t>
  </si>
  <si>
    <t>CONST. DE TOPES - V. CALLES - ZDH</t>
  </si>
  <si>
    <t>OF. 139</t>
  </si>
  <si>
    <t>OF. 127</t>
  </si>
  <si>
    <t>B. EMP - V. CALLES - POTRE</t>
  </si>
  <si>
    <t>TODAS LAS DELEGACIONES</t>
  </si>
  <si>
    <r>
      <t xml:space="preserve">…JUNTO A LA PLAZA </t>
    </r>
    <r>
      <rPr>
        <b/>
        <i/>
        <sz val="10"/>
        <color theme="0" tint="-0.499984740745262"/>
        <rFont val="Calibri"/>
        <family val="2"/>
        <scheme val="minor"/>
      </rPr>
      <t>RECURSO PARA GMJ 023C OP/2013</t>
    </r>
  </si>
  <si>
    <r>
      <rPr>
        <i/>
        <sz val="8"/>
        <color theme="0" tint="-0.499984740745262"/>
        <rFont val="Calibri"/>
        <family val="2"/>
        <scheme val="minor"/>
      </rPr>
      <t>…JUNTO A LA PLAZA</t>
    </r>
    <r>
      <rPr>
        <i/>
        <sz val="11"/>
        <color theme="0" tint="-0.499984740745262"/>
        <rFont val="Calibri"/>
        <family val="2"/>
        <scheme val="minor"/>
      </rPr>
      <t xml:space="preserve"> </t>
    </r>
    <r>
      <rPr>
        <b/>
        <i/>
        <sz val="11"/>
        <color theme="0" tint="-0.499984740745262"/>
        <rFont val="Calibri"/>
        <family val="2"/>
        <scheme val="minor"/>
      </rPr>
      <t>RECURSO PARA GMJ 022C OP/2013</t>
    </r>
  </si>
  <si>
    <t>MTTO, CONST, REHAB Y BACHEO</t>
  </si>
  <si>
    <t>CONST/MTTO/REHAB</t>
  </si>
  <si>
    <t>OBRAS EJECUTADAS POR SIOP</t>
  </si>
  <si>
    <t>PROYECTOS ENVIADOS A SIOP</t>
  </si>
  <si>
    <t>AP/ZDH</t>
  </si>
  <si>
    <t>ELEC/ZDH</t>
  </si>
  <si>
    <t>REINTEGRO</t>
  </si>
  <si>
    <t>POL-103 FECHA-28/MAR/14</t>
  </si>
  <si>
    <r>
      <rPr>
        <b/>
        <sz val="11"/>
        <color theme="1"/>
        <rFont val="Calibri"/>
        <family val="2"/>
        <scheme val="minor"/>
      </rPr>
      <t xml:space="preserve">TOMO I </t>
    </r>
    <r>
      <rPr>
        <sz val="11"/>
        <color theme="1"/>
        <rFont val="Calibri"/>
        <family val="2"/>
        <scheme val="minor"/>
      </rPr>
      <t xml:space="preserve">- </t>
    </r>
    <r>
      <rPr>
        <sz val="9"/>
        <color theme="1"/>
        <rFont val="Calibri"/>
        <family val="2"/>
        <scheme val="minor"/>
      </rPr>
      <t>REDES: TULE, TULE 2 Y FRATERNIDAD</t>
    </r>
  </si>
  <si>
    <r>
      <rPr>
        <b/>
        <sz val="11"/>
        <color theme="1"/>
        <rFont val="Calibri"/>
        <family val="2"/>
        <scheme val="minor"/>
      </rPr>
      <t>TOMO II</t>
    </r>
    <r>
      <rPr>
        <sz val="11"/>
        <color theme="1"/>
        <rFont val="Calibri"/>
        <family val="2"/>
        <scheme val="minor"/>
      </rPr>
      <t xml:space="preserve"> - </t>
    </r>
    <r>
      <rPr>
        <sz val="9"/>
        <color theme="1"/>
        <rFont val="Calibri"/>
        <family val="2"/>
        <scheme val="minor"/>
      </rPr>
      <t>OBRAS EN: TULE, TULE 2 Y FRATERNIDAD (CANCELADAS) Y OTRAS</t>
    </r>
  </si>
  <si>
    <t>GMJ 024 OP/2013</t>
  </si>
  <si>
    <t>POZO/TRO</t>
  </si>
  <si>
    <t>PERFORACION DE POZO PROFUNDO - TROJES</t>
  </si>
  <si>
    <t>OF. 93/2014</t>
  </si>
  <si>
    <t>FISE, FOPEDEM, SEDATU</t>
  </si>
  <si>
    <r>
      <rPr>
        <b/>
        <sz val="11"/>
        <color theme="1"/>
        <rFont val="Calibri"/>
        <family val="2"/>
        <scheme val="minor"/>
      </rPr>
      <t>TOMO III</t>
    </r>
    <r>
      <rPr>
        <sz val="11"/>
        <color theme="1"/>
        <rFont val="Calibri"/>
        <family val="2"/>
        <scheme val="minor"/>
      </rPr>
      <t xml:space="preserve"> - </t>
    </r>
    <r>
      <rPr>
        <sz val="9"/>
        <color theme="1"/>
        <rFont val="Calibri"/>
        <family val="2"/>
        <scheme val="minor"/>
      </rPr>
      <t>OBRAS 2009-2014</t>
    </r>
  </si>
  <si>
    <t>ATLAS DE RIESGO</t>
  </si>
  <si>
    <t>GESTION DE PROGRAMA</t>
  </si>
  <si>
    <t>PAGOS Y DEPOSITOS AL PROGRAMA</t>
  </si>
  <si>
    <t>GASTOS Y DEPOSITOS - FOPEDEM</t>
  </si>
  <si>
    <r>
      <rPr>
        <b/>
        <sz val="11"/>
        <color theme="1"/>
        <rFont val="Calibri"/>
        <family val="2"/>
        <scheme val="minor"/>
      </rPr>
      <t>TOMO III</t>
    </r>
    <r>
      <rPr>
        <sz val="11"/>
        <color theme="1"/>
        <rFont val="Calibri"/>
        <family val="2"/>
        <scheme val="minor"/>
      </rPr>
      <t xml:space="preserve"> - </t>
    </r>
    <r>
      <rPr>
        <sz val="9"/>
        <color theme="1"/>
        <rFont val="Calibri"/>
        <family val="2"/>
        <scheme val="minor"/>
      </rPr>
      <t>PROYECTOS… 1RA ETAPA</t>
    </r>
  </si>
  <si>
    <r>
      <rPr>
        <b/>
        <sz val="11"/>
        <color theme="1"/>
        <rFont val="Calibri"/>
        <family val="2"/>
        <scheme val="minor"/>
      </rPr>
      <t>TOMO IV</t>
    </r>
    <r>
      <rPr>
        <sz val="11"/>
        <color theme="1"/>
        <rFont val="Calibri"/>
        <family val="2"/>
        <scheme val="minor"/>
      </rPr>
      <t xml:space="preserve"> - </t>
    </r>
    <r>
      <rPr>
        <sz val="9"/>
        <color theme="1"/>
        <rFont val="Calibri"/>
        <family val="2"/>
        <scheme val="minor"/>
      </rPr>
      <t>PROYECTOS… 2DA ETAPA</t>
    </r>
  </si>
  <si>
    <t>C.A.8º.-2ª S.O.</t>
  </si>
  <si>
    <t>RENOV D RED D DRENAJE</t>
  </si>
  <si>
    <t>C.A.8º-2ª S.O.</t>
  </si>
  <si>
    <t>RENOV D RED D AGUA POTABLE</t>
  </si>
  <si>
    <t>PAVIMENTO DE CONCRETO HIDRAULICO</t>
  </si>
  <si>
    <t>…DESDE PINO SUAREZ HASTA ZONA FEDERAL</t>
  </si>
  <si>
    <t>…DE MORELOS A VERANO</t>
  </si>
  <si>
    <t>C. OTOÑO</t>
  </si>
  <si>
    <t>C.A.4º.A.-5ª S.O.</t>
  </si>
  <si>
    <t>REHAB D RED D DRENAJE</t>
  </si>
  <si>
    <t>REHAB D RED D AGUA POTABLE</t>
  </si>
  <si>
    <t>REEMP AHOG EN CEMENTO</t>
  </si>
  <si>
    <t xml:space="preserve">REHAB D DRENAJE </t>
  </si>
  <si>
    <t>REHAB D AGUA POTABLE</t>
  </si>
  <si>
    <t>…DE PORFIRIO DIAZ A ZONA FEDERAL DEL LAGO</t>
  </si>
  <si>
    <t>EMP AHOGADO EN CEMENTO</t>
  </si>
  <si>
    <t>…DE HIDALGO A ZONA FEDERAL DEL LAGO</t>
  </si>
  <si>
    <t>OP-2014-H</t>
  </si>
  <si>
    <t>ACUERDOS ORIGINALES</t>
  </si>
  <si>
    <t>CONTRATOS ORIGINALES</t>
  </si>
  <si>
    <t>ESTUDIOS GEOHIROLOGICO Y SUBSUELO</t>
  </si>
  <si>
    <t>ESTUDIOS GEOHIDRAULICO Y SUBSUELO - TROJES</t>
  </si>
  <si>
    <t>REGENERACIÓN DE IMAGEN URBANA</t>
  </si>
  <si>
    <t>OTRAS</t>
  </si>
  <si>
    <t>CENTRO HISTORICO</t>
  </si>
  <si>
    <t>DOC. D IVON OLMEDO</t>
  </si>
  <si>
    <t>PEMEX</t>
  </si>
  <si>
    <t>14I7</t>
  </si>
  <si>
    <t>ESTUDIOS PARA EL POZO DE AGUA, TROJES</t>
  </si>
  <si>
    <t>15A1</t>
  </si>
  <si>
    <t>15A2</t>
  </si>
  <si>
    <t>15A3</t>
  </si>
  <si>
    <t>15A4</t>
  </si>
  <si>
    <t>15A5</t>
  </si>
  <si>
    <t>15A6</t>
  </si>
  <si>
    <t>15B1</t>
  </si>
  <si>
    <t>15B2</t>
  </si>
  <si>
    <t>15B3</t>
  </si>
  <si>
    <t>15B4</t>
  </si>
  <si>
    <t>15B5</t>
  </si>
  <si>
    <t>15B6</t>
  </si>
  <si>
    <t>15C1</t>
  </si>
  <si>
    <t>15C2</t>
  </si>
  <si>
    <t>15C3</t>
  </si>
  <si>
    <t>15C4</t>
  </si>
  <si>
    <t>15C5</t>
  </si>
  <si>
    <t>15C6</t>
  </si>
  <si>
    <t>DOCUMENTOS DE IVON OLMEDO PARA KARINA PEREZ</t>
  </si>
  <si>
    <t>PROYECTOS SOLICITADOS POR MEDIO DE GESTOR</t>
  </si>
  <si>
    <t>COPIA</t>
  </si>
  <si>
    <t>…DESDE ALDAMA A LIBERTAD, CON REPOSICION DE EMPEDRADO.</t>
  </si>
  <si>
    <t>…DESDE HIDALGO A NIÑOS HEROES, CON REPOSICION DE CARPETA ASFALTICA</t>
  </si>
  <si>
    <t>DELEG: SPT, NEXTIPAC,  POTRERILLOS</t>
  </si>
  <si>
    <t>ACTA CONSTITUTIVA DE COMITÉ COMUNITARIO</t>
  </si>
  <si>
    <t>REGLAS DE OPERACIÓN</t>
  </si>
  <si>
    <t>C.A.6º-1ª S.O.</t>
  </si>
  <si>
    <t>…HASTA INGRESO AL PANTEON</t>
  </si>
  <si>
    <t>…ENTRE C. ZARAGOZA Y C. NIÑOS HEROES</t>
  </si>
  <si>
    <t>…ENTRE NICOLAS BRAVO HASTA CERRADA</t>
  </si>
  <si>
    <t>FRACC. EL CARRIZAL</t>
  </si>
  <si>
    <t>EMPEDRADO ECOLOGICO</t>
  </si>
  <si>
    <t>ACCESO A LA COMUNIDAD INDIGENA</t>
  </si>
  <si>
    <t xml:space="preserve">MIDS = $621,986.17 Pto Real = $514,994.52 </t>
  </si>
  <si>
    <t>MTTO/REPARACION DE CANAL</t>
  </si>
  <si>
    <t>CANAL DE AGUAS FLUVIALES</t>
  </si>
  <si>
    <t>ZDH</t>
  </si>
  <si>
    <t>MARTIN DELGADO ZARAGOZA</t>
  </si>
  <si>
    <t>REPARACION D CANAL - ZDH</t>
  </si>
  <si>
    <t>MTTO - ESC PRIM FRANCISCO VILLA - TRO</t>
  </si>
  <si>
    <t>EST MEC SUE</t>
  </si>
  <si>
    <r>
      <t xml:space="preserve">OF. 328 </t>
    </r>
    <r>
      <rPr>
        <sz val="8"/>
        <color rgb="FFFF0000"/>
        <rFont val="Calibri"/>
        <family val="2"/>
        <scheme val="minor"/>
      </rPr>
      <t>(FACT ORIG EXTRAVIADA)</t>
    </r>
  </si>
  <si>
    <t>OF. 341</t>
  </si>
  <si>
    <t>23 AL 29 JUL 2015</t>
  </si>
  <si>
    <t>OF. 315</t>
  </si>
  <si>
    <t>B. EMP - C. GPE VICTORIA - JOCO</t>
  </si>
  <si>
    <t>02 AL 08 JUL 2015</t>
  </si>
  <si>
    <t>25 JUN AL 01 JUL 2015</t>
  </si>
  <si>
    <t>29 JUN AL 04 JUL 2015</t>
  </si>
  <si>
    <t xml:space="preserve">B. ADO - ZONA CENTRO - SPT </t>
  </si>
  <si>
    <t>16 AL 24 JUL 2015</t>
  </si>
  <si>
    <t>B. EMP - C. MORELOS Y ZARAGOZA - JOCO</t>
  </si>
  <si>
    <t>OF. 301</t>
  </si>
  <si>
    <t>16 AL 22 JUL 2015</t>
  </si>
  <si>
    <t>REHAB. D PORFIDO - ZONA CENTRO - JOCO</t>
  </si>
  <si>
    <t>OF. 300</t>
  </si>
  <si>
    <t>06 AL 10 JUL 2015</t>
  </si>
  <si>
    <t>20 AL 24 JUL 2015</t>
  </si>
  <si>
    <t>20 AL 25 JUL 2015</t>
  </si>
  <si>
    <t>27 AL 31 JUL 2015</t>
  </si>
  <si>
    <t>03 AL 07 AGO 2015</t>
  </si>
  <si>
    <t>27 JUL AL 01 AGO 2015</t>
  </si>
  <si>
    <t>OF. 299</t>
  </si>
  <si>
    <t>03 AL 11 AGO 2015</t>
  </si>
  <si>
    <t>OP - HORAS EXTRAS</t>
  </si>
  <si>
    <t>OF. 348</t>
  </si>
  <si>
    <t xml:space="preserve">OP </t>
  </si>
  <si>
    <t>ING. LUIS RIGOEBRTO OLMEDO NAVARRO</t>
  </si>
  <si>
    <t>ARQ. FRAANCISCO SALAZAR SOLIS</t>
  </si>
  <si>
    <t>28 JUL AL 11 AGO 2015</t>
  </si>
  <si>
    <t>IMELDA KARINA PEREZ GONZALEZ</t>
  </si>
  <si>
    <t>29 JUL AL 11 AGO 2015</t>
  </si>
  <si>
    <t>OF. 350</t>
  </si>
  <si>
    <t>MTTO - CENTRO DE SALUD - JOCO</t>
  </si>
  <si>
    <t>09 AL 10 MAY 2015</t>
  </si>
  <si>
    <t>OF. 249</t>
  </si>
  <si>
    <t>ELECT D POZO PROFUNDO - SAN LUCIANO</t>
  </si>
  <si>
    <t>OF. 263</t>
  </si>
  <si>
    <t>12 AL 18 MAY 2015</t>
  </si>
  <si>
    <t>06 AL 11 MAY 2015</t>
  </si>
  <si>
    <t>06 AL 13 MAY 2015</t>
  </si>
  <si>
    <t>ING. RIGOEBRTO OLMEDO NAVARRO</t>
  </si>
  <si>
    <t>CESAR ANTONIO ALONSO JIMENEZ</t>
  </si>
  <si>
    <t>OF. 205</t>
  </si>
  <si>
    <t>JUAN VICENTE RENTERIA AGUILAR</t>
  </si>
  <si>
    <t>07 AL 11 MAY 2015</t>
  </si>
  <si>
    <t xml:space="preserve">AUDITORIA  </t>
  </si>
  <si>
    <t>OFICIOS ENVIADOS Y RECIBIDOS</t>
  </si>
  <si>
    <t>CONSUMOS DEL PERSONAL</t>
  </si>
  <si>
    <t>COPIAS</t>
  </si>
  <si>
    <t>DOP/AD/002/2014</t>
  </si>
  <si>
    <t>CANCELADOS</t>
  </si>
  <si>
    <t>CONVENIO</t>
  </si>
  <si>
    <t>GASTOS X COMPRABAR</t>
  </si>
  <si>
    <t>COMPROBACIONES DE LA ESCATOPISTA</t>
  </si>
  <si>
    <t>FAIS</t>
  </si>
  <si>
    <t xml:space="preserve">INFORMACION </t>
  </si>
  <si>
    <t>DATOS DEL ENLACE</t>
  </si>
  <si>
    <t>ANTICIPO DE ESTUDIO DE MECANICA DE SUELO</t>
  </si>
  <si>
    <t>DEL C. MARCO A. TAPIA RODRIGUEZ</t>
  </si>
  <si>
    <t>LIQUIDACION DE PERSONAL</t>
  </si>
  <si>
    <t>C. MANUEL SALAZAAR MEDINA</t>
  </si>
  <si>
    <t>AUDITORIA 2015</t>
  </si>
  <si>
    <t>INVITACION A TALLER</t>
  </si>
  <si>
    <t>TIEMPOS EXTRAS DE PERSONAL</t>
  </si>
  <si>
    <t>TESORERIA</t>
  </si>
  <si>
    <t>COMPLEMENTOS D AGUINALDOS</t>
  </si>
  <si>
    <t>SOLICITUD DE PERMISO</t>
  </si>
  <si>
    <t>…PARA COLOCAR PLACA ALUSIVA</t>
  </si>
  <si>
    <r>
      <t xml:space="preserve">OF. RECIBIDOS Y </t>
    </r>
    <r>
      <rPr>
        <b/>
        <sz val="9"/>
        <color theme="1"/>
        <rFont val="Calibri"/>
        <family val="2"/>
        <scheme val="minor"/>
      </rPr>
      <t>ENVIADOS</t>
    </r>
  </si>
  <si>
    <r>
      <t xml:space="preserve">OF. </t>
    </r>
    <r>
      <rPr>
        <b/>
        <sz val="9"/>
        <color theme="1"/>
        <rFont val="Calibri"/>
        <family val="2"/>
        <scheme val="minor"/>
      </rPr>
      <t>RECIBIDOS</t>
    </r>
    <r>
      <rPr>
        <sz val="9"/>
        <color theme="1"/>
        <rFont val="Calibri"/>
        <family val="2"/>
        <scheme val="minor"/>
      </rPr>
      <t xml:space="preserve"> Y ENVIADOS</t>
    </r>
  </si>
  <si>
    <t>CONSTRUCCION DE REDES</t>
  </si>
  <si>
    <t>REGISTRO DE ENTRADA Y SALIDA DE PERSONAL</t>
  </si>
  <si>
    <t>OBRAS GESTIONADAS</t>
  </si>
  <si>
    <t>LISTADO DE OBRA</t>
  </si>
  <si>
    <t>OBRAS X GESTION</t>
  </si>
  <si>
    <t>OBRA POR GESTION</t>
  </si>
  <si>
    <t>MTTO - PLAZA - SPT</t>
  </si>
  <si>
    <t>OF. 388 (Coloc. D zanja)</t>
  </si>
  <si>
    <t>PROYECTOS - GTOS X COMP</t>
  </si>
  <si>
    <t>JOSE LUIS LAUREANO RENTERIA</t>
  </si>
  <si>
    <t xml:space="preserve">OF. 328 </t>
  </si>
  <si>
    <t>MARTINA ZENTENO PADILLA</t>
  </si>
  <si>
    <t>PAPELERIA MARTHITA</t>
  </si>
  <si>
    <t>OF. 359 - B. SCZ</t>
  </si>
  <si>
    <t>OF. 360</t>
  </si>
  <si>
    <t>TROJES</t>
  </si>
  <si>
    <t>REPAR PUENTE - TROJES</t>
  </si>
  <si>
    <t>16 AL 27 JUL 2015</t>
  </si>
  <si>
    <t>OF. 314</t>
  </si>
  <si>
    <t>FRACC. CARRIZAL - JOCO</t>
  </si>
  <si>
    <t xml:space="preserve">ESTUDIOS INGENIERIA Y CIMENTACION S.A. DE C.V </t>
  </si>
  <si>
    <t>PROY. Y SUPERVISION D OBRA - OP</t>
  </si>
  <si>
    <t>OF. 724</t>
  </si>
  <si>
    <t>OF. 725</t>
  </si>
  <si>
    <t>OF. 726</t>
  </si>
  <si>
    <t>OF. 723</t>
  </si>
  <si>
    <t>OF. PARA PAGOS DE OBRAS</t>
  </si>
  <si>
    <t>ENVIADOS A TESORERIA</t>
  </si>
  <si>
    <t>ARCHIVO MUERTO</t>
  </si>
  <si>
    <t>RANGEL</t>
  </si>
  <si>
    <t>REMOD. DE BANQUETAS</t>
  </si>
  <si>
    <t>REMOD. BANQUETAS - C. MORELOS - JOCO</t>
  </si>
  <si>
    <t>CALLES: VENUSTIANO CARRANZA Y JAVIER MINA</t>
  </si>
  <si>
    <t>PRIV. VERANO</t>
  </si>
  <si>
    <t>C. LOPEZ RAYON</t>
  </si>
  <si>
    <t>…ENTRE PRIV. INDEPENDENCIA Y OTOÑO</t>
  </si>
  <si>
    <t>C. 20 DE NOVIEMBRE</t>
  </si>
  <si>
    <t>…DE ANIMA SOLA A INVIERNO</t>
  </si>
  <si>
    <t>C. JAVIER MINA</t>
  </si>
  <si>
    <t>…DE C. 20 DE NOVIEBRE A VENUSTIANO CARRANZA</t>
  </si>
  <si>
    <t>…DE C. 20 DE NOVIEBRE A FRANCISCO VILLA</t>
  </si>
  <si>
    <t>...DE PRIVADA ZARAGOZA A  AVENIDA DEL TRABAJO</t>
  </si>
  <si>
    <t>...ENTRE C. VICENTE GUERRERO Y C. ZARAGOZA</t>
  </si>
  <si>
    <t>RANCHERIA "EL SALITRE"</t>
  </si>
  <si>
    <t>AMPLIACIÓN DE LÍNEA DE BAJA TENSIÓN</t>
  </si>
  <si>
    <t xml:space="preserve">BARRIO EL TORIL </t>
  </si>
  <si>
    <t>...DE CARRETERA CHAPALA-JOCOTEPEC HASTA EL FINAL</t>
  </si>
  <si>
    <t>…LADO NORTE, MAS 3 PRIVADAS SIN NOMBRES</t>
  </si>
  <si>
    <t xml:space="preserve">CALLES: JUAREZ, PRIV. LA GUASIMA Y NARCIZO MENDOZA  </t>
  </si>
  <si>
    <t>PERFORACIÓN Y ADEME DE POZO PROFUNDO</t>
  </si>
  <si>
    <t>FRACC. "PASEO DEL CARDENAL"</t>
  </si>
  <si>
    <t xml:space="preserve">EQUIPAMIENTO  DE POZO PROFUNDO </t>
  </si>
  <si>
    <t>…DE AV. VICENTE GUERRERO HASTA EL DEPOSITO DEL AGUA</t>
  </si>
  <si>
    <r>
      <rPr>
        <b/>
        <sz val="9"/>
        <color theme="1"/>
        <rFont val="Calibri"/>
        <family val="2"/>
        <scheme val="minor"/>
      </rPr>
      <t>PERFORACIÓN, ADEME</t>
    </r>
    <r>
      <rPr>
        <sz val="9"/>
        <color theme="1"/>
        <rFont val="Calibri"/>
        <family val="2"/>
        <scheme val="minor"/>
      </rPr>
      <t xml:space="preserve"> Y EQUIPAMIENTO DE POZO PROFUNDO</t>
    </r>
  </si>
  <si>
    <r>
      <t xml:space="preserve">PERFORACIÓN, ADEME Y </t>
    </r>
    <r>
      <rPr>
        <b/>
        <sz val="9"/>
        <color theme="1"/>
        <rFont val="Calibri"/>
        <family val="2"/>
        <scheme val="minor"/>
      </rPr>
      <t xml:space="preserve">EQUIPAMIENTO </t>
    </r>
    <r>
      <rPr>
        <sz val="9"/>
        <color theme="1"/>
        <rFont val="Calibri"/>
        <family val="2"/>
        <scheme val="minor"/>
      </rPr>
      <t>DE POZO PROFUNDO</t>
    </r>
  </si>
  <si>
    <r>
      <rPr>
        <b/>
        <sz val="9"/>
        <color theme="1"/>
        <rFont val="Calibri"/>
        <family val="2"/>
        <scheme val="minor"/>
      </rPr>
      <t>ELECTRIFICACIÓN</t>
    </r>
    <r>
      <rPr>
        <sz val="9"/>
        <color theme="1"/>
        <rFont val="Calibri"/>
        <family val="2"/>
        <scheme val="minor"/>
      </rPr>
      <t xml:space="preserve"> DE POZO PROFUNDO</t>
    </r>
  </si>
  <si>
    <t>DOP/AD/017/2015</t>
  </si>
  <si>
    <t>DOP/AD/022/2015</t>
  </si>
  <si>
    <t>...DE PNTEON HASTA EL FINAL</t>
  </si>
  <si>
    <t>DOP/AD/016/2015</t>
  </si>
  <si>
    <t>A.P. - C. JAVIER MINA - JOCO</t>
  </si>
  <si>
    <t>GRUPO LOGISTICO MEREL S.A. DE C.V.</t>
  </si>
  <si>
    <t>09 AL 15 AGO 2015</t>
  </si>
  <si>
    <t>OF. 410</t>
  </si>
  <si>
    <t>ASTRA INFRAESTRUCTURA S.A DE C.V.</t>
  </si>
  <si>
    <t>DOP/AD/012/2015</t>
  </si>
  <si>
    <t>DOP/AD/007/2015</t>
  </si>
  <si>
    <t>A.P. - PRIV. VERANO - JOCO</t>
  </si>
  <si>
    <t>OF. 377</t>
  </si>
  <si>
    <t>06 AL 08 AGO 2015</t>
  </si>
  <si>
    <t>JUAN CARLOS NAVARRO ROSALES</t>
  </si>
  <si>
    <t>OF. 378</t>
  </si>
  <si>
    <t>C.A. 17º AG-14,-5ª S.O.</t>
  </si>
  <si>
    <t>DOP/AD/015/2015</t>
  </si>
  <si>
    <t>DRE - C. JAVIER MINA - JOCO</t>
  </si>
  <si>
    <t>RETRO, BAILARINA Y VOLTEO</t>
  </si>
  <si>
    <t>03 AL 08 AGO 2015</t>
  </si>
  <si>
    <t>A.P. - C. CARDENAL - SJC</t>
  </si>
  <si>
    <t>06 AL 08 JUL 2015</t>
  </si>
  <si>
    <t>DOP/AD/006/2015</t>
  </si>
  <si>
    <t>DOP/AD/005/2015</t>
  </si>
  <si>
    <t>DRE - C. 21 DE MARZO E ITURBIDE - JOCO</t>
  </si>
  <si>
    <t>TUBO</t>
  </si>
  <si>
    <t>OF. 370</t>
  </si>
  <si>
    <t>OF. 369</t>
  </si>
  <si>
    <t>DOP/AD/004/2015</t>
  </si>
  <si>
    <t>C.A. 11º AG-3.-7ª S.O.</t>
  </si>
  <si>
    <t>09 AL 15 JUL 2015</t>
  </si>
  <si>
    <t>DRE - C. VENUSTIANO CARRANZA Y JAVIER MINA - JOCO</t>
  </si>
  <si>
    <t>OF. 367</t>
  </si>
  <si>
    <t>ING. LUIS RIGOBERTO OLMEDO NAVARRO</t>
  </si>
  <si>
    <t>B. ADO - CALLES JOSE SANTANA Y GPE VICTORIA - JOCO</t>
  </si>
  <si>
    <t>10 AL 14 AGO 2015</t>
  </si>
  <si>
    <t>OF. 349</t>
  </si>
  <si>
    <t>06 AL 12 AGO 2015</t>
  </si>
  <si>
    <t>MTTO - MALECON</t>
  </si>
  <si>
    <t>13 AL 19 AGO 2015</t>
  </si>
  <si>
    <t>REHAB RED SANITARIA Y ANILLETAS - HUEJO</t>
  </si>
  <si>
    <t>REHAB D ANILLETAS Y REEMP - HUEJO</t>
  </si>
  <si>
    <t>17 AL 21 AGO 2015</t>
  </si>
  <si>
    <t>OF. 420 - TIEMPOS EXTRAS</t>
  </si>
  <si>
    <t>10 AL 15 AGO 2015</t>
  </si>
  <si>
    <t>03 AL 15 AGO 2015</t>
  </si>
  <si>
    <t>24 AL 28 AGO 2015</t>
  </si>
  <si>
    <t>20 AL 26 AGO 2015</t>
  </si>
  <si>
    <t>REHAB RED SANITARIA Y ANILLETAS - SJC</t>
  </si>
  <si>
    <t>MP</t>
  </si>
  <si>
    <t xml:space="preserve">REHAB Y ROTULACION D MURO - MINISTERIO PUB. </t>
  </si>
  <si>
    <t xml:space="preserve">MTTO - MINISTERIO PUBLICO </t>
  </si>
  <si>
    <t>B. EMP - C. ZARAGOZA - SCZ</t>
  </si>
  <si>
    <t>MTTO - MINISTERIO PUBLICO</t>
  </si>
  <si>
    <t>REHAB/CONST/MTTO</t>
  </si>
  <si>
    <t>MINISTERIO PUBLICO</t>
  </si>
  <si>
    <t>MTTO - BANQ - VARIAS CALLES - JOCO</t>
  </si>
  <si>
    <t>MTTO/CONST/REHAB</t>
  </si>
  <si>
    <t>CONST DE EMP AHOG EN CEMENTO Y EMP NORMAL CON CONST DE ARREATES</t>
  </si>
  <si>
    <t>MTTO/CONST/REHAB DE BANQUETAS</t>
  </si>
  <si>
    <t>REHAB DE REDES DE AGUA POTABLE Y DRENAJE</t>
  </si>
  <si>
    <t>RED DE DRENAJE Y/O ALCANTARILLADO</t>
  </si>
  <si>
    <t>MTTO - RED D DRENAJE Y/O ALCANTARILLADO - HUEJO</t>
  </si>
  <si>
    <t>MTTO - RED D DRENAJE Y/O ALCANTARILLADO - SJC</t>
  </si>
  <si>
    <t>14J1</t>
  </si>
  <si>
    <t>14J2</t>
  </si>
  <si>
    <t>14J3</t>
  </si>
  <si>
    <t>14J4</t>
  </si>
  <si>
    <t>14J5</t>
  </si>
  <si>
    <r>
      <rPr>
        <b/>
        <sz val="11"/>
        <color theme="1"/>
        <rFont val="Calibri"/>
        <family val="2"/>
        <scheme val="minor"/>
      </rPr>
      <t xml:space="preserve">TOMO I </t>
    </r>
    <r>
      <rPr>
        <sz val="11"/>
        <color theme="1"/>
        <rFont val="Calibri"/>
        <family val="2"/>
        <scheme val="minor"/>
      </rPr>
      <t/>
    </r>
  </si>
  <si>
    <t>14 AL 25 ABR 2015</t>
  </si>
  <si>
    <t>OF. 472</t>
  </si>
  <si>
    <t>01 AL 09 JUN 2015</t>
  </si>
  <si>
    <t>ING. RIGOEBRTO OLMEDO RAMOS</t>
  </si>
  <si>
    <t>03 AL 14 AGO 2015</t>
  </si>
  <si>
    <t>OF.  419</t>
  </si>
  <si>
    <t>MTTO - DE DRENAJE - C. INDEPENDENCIA - JOCO</t>
  </si>
  <si>
    <t>OF. 468</t>
  </si>
  <si>
    <t>OF. 467</t>
  </si>
  <si>
    <t>MTTO - PANTEON - JOCO</t>
  </si>
  <si>
    <t>OF. 466</t>
  </si>
  <si>
    <t>DICONSA</t>
  </si>
  <si>
    <t>MTTO - OFICINAS DICONSA - JOCO</t>
  </si>
  <si>
    <t>ELENA ALDRETE GONZALEZ</t>
  </si>
  <si>
    <t>OF. 466 (NO RELACIONA EL OFICIO CON LA FACT)</t>
  </si>
  <si>
    <t>MTTO - PLAZA MPAL - JOCO</t>
  </si>
  <si>
    <t>MTTO - AUDIT. MARCOS CASTELLANOS</t>
  </si>
  <si>
    <t>DEPOSITO BANCARIO</t>
  </si>
  <si>
    <t>TOTAL - ESTUDIOS…</t>
  </si>
  <si>
    <t>SOLO LOS ESTUDIOS SE HAN PAGADO</t>
  </si>
  <si>
    <t>OFICINAS DE DICONSA</t>
  </si>
  <si>
    <t>PLAZOLETA</t>
  </si>
  <si>
    <t>PUENTE</t>
  </si>
  <si>
    <t xml:space="preserve">REPARACION </t>
  </si>
  <si>
    <t>MTTO/CONST/REHAB DE RAMPAS PEATONALES</t>
  </si>
  <si>
    <t>OF. 481</t>
  </si>
  <si>
    <t>BARRIO EL MEZQUITITO</t>
  </si>
  <si>
    <t>…CALLES: RAMON CORONA Y 12 DE OCTUBRE</t>
  </si>
  <si>
    <t>POZO/SJC</t>
  </si>
  <si>
    <t>GMJ 007C OP/2015</t>
  </si>
  <si>
    <t>PERFORACION DE POZO PROFUNDO - FRACC. DEL CARDENAL - SJC</t>
  </si>
  <si>
    <t>HIDROLOGIA PERFORACION Y GESTION DEL AGUA SA DE CV</t>
  </si>
  <si>
    <t xml:space="preserve">OF. 418   </t>
  </si>
  <si>
    <t>OF. 471</t>
  </si>
  <si>
    <t>Nº EXP</t>
  </si>
  <si>
    <t>DRE - PRIV. VERANO - JOCO</t>
  </si>
  <si>
    <t>OF. 374</t>
  </si>
  <si>
    <t>C.A.11ºAG-3.-7ª S.O.</t>
  </si>
  <si>
    <t>DOP/AD/008/2015</t>
  </si>
  <si>
    <t>DRE - C. VERANO - JOCO</t>
  </si>
  <si>
    <t>16 AL 29 JUL 2015</t>
  </si>
  <si>
    <t>DRE -  C. VERANO - JOCO</t>
  </si>
  <si>
    <t>DOP/AD/009/2015</t>
  </si>
  <si>
    <t>A.P. - C. VERANO - JOCO</t>
  </si>
  <si>
    <t>06 AL 18 JULIO 2015</t>
  </si>
  <si>
    <t>OF. 359</t>
  </si>
  <si>
    <t>DOP/AD/010/2015</t>
  </si>
  <si>
    <t>DRE - C. LOPEZ RAYON - JOCO</t>
  </si>
  <si>
    <t>OF. 380</t>
  </si>
  <si>
    <t>30 JUL AL 05 AGO 2015</t>
  </si>
  <si>
    <t>DOP/AD/011/2015</t>
  </si>
  <si>
    <t>A.P. - C. LOPEZ RAYON - JOCO</t>
  </si>
  <si>
    <t>OF. 384</t>
  </si>
  <si>
    <t>10 AL 19 AGO 2015</t>
  </si>
  <si>
    <t>OF. 386</t>
  </si>
  <si>
    <t>OF. 385</t>
  </si>
  <si>
    <t>DOP/AD/013/2015</t>
  </si>
  <si>
    <t>DRE - C. 20 DE NOVIEMBRE - JOCO</t>
  </si>
  <si>
    <t>OF. 432</t>
  </si>
  <si>
    <t>OF. 392</t>
  </si>
  <si>
    <t>DOP/AD/014/2015</t>
  </si>
  <si>
    <t xml:space="preserve">A.P. - C. 20 DE NOVIEMBRE - JOCO </t>
  </si>
  <si>
    <t>17 AL 29 AGO 2015</t>
  </si>
  <si>
    <t>A.P. - C. 20 DE NOVIEMBRE - JOCO</t>
  </si>
  <si>
    <t>A.P. - C. CHAPULTEPEC - JOCO</t>
  </si>
  <si>
    <t>OF. 439</t>
  </si>
  <si>
    <t>DOP/AD/018/2015</t>
  </si>
  <si>
    <t>01 AL 10 JUL 2015</t>
  </si>
  <si>
    <t>A.P. - C. CUAUHTEMOC - SJC</t>
  </si>
  <si>
    <t>BAILARINA Y VOLTEO</t>
  </si>
  <si>
    <t>DOP/AD/019/2015</t>
  </si>
  <si>
    <t>DRE - C. CARDENAL -SJC</t>
  </si>
  <si>
    <t>,,,ENTRE CHURUBUSCO Y MATAMOROS</t>
  </si>
  <si>
    <t>REHAB. DE RED DE DRENAJE</t>
  </si>
  <si>
    <t>REHAB. DE RED DE AGUA POTABLE</t>
  </si>
  <si>
    <t>…ENTRE CHURUBUSCO Y JOSEFA ORTIZ</t>
  </si>
  <si>
    <t>REHAB. DE POZO PROFUNDO</t>
  </si>
  <si>
    <t>EMPEDRADO NORMAL</t>
  </si>
  <si>
    <t>CONST DE LINEA DE DRENAJE</t>
  </si>
  <si>
    <t>C. FILOSOFOS</t>
  </si>
  <si>
    <t>CONST DE LINEA DE AGUA POTABLE</t>
  </si>
  <si>
    <t>OF. 516</t>
  </si>
  <si>
    <t>REHAB. DE FACHADAS - ZONA CENTRO - SPT</t>
  </si>
  <si>
    <t>REHAB. DE POZO PROFUNDO - FRACC. MAGISTERIAL</t>
  </si>
  <si>
    <t>REHAB DRE Y ADO - C. JUAREZ - JOCO</t>
  </si>
  <si>
    <t>MTTO - RED D DRENAJE Y/O ALCANTARILLADO - JOCO</t>
  </si>
  <si>
    <t>B. EMP - C. ZARGOZA - JOCO</t>
  </si>
  <si>
    <t>OF. 507 - POTRE</t>
  </si>
  <si>
    <t>OF. 508 - POTRE</t>
  </si>
  <si>
    <t>S.P.T.</t>
  </si>
  <si>
    <t>MTTO/REHAB DE BAÑOS</t>
  </si>
  <si>
    <t>MTTO/REHAB DE BAÑOS - POTRE</t>
  </si>
  <si>
    <t>POTRE</t>
  </si>
  <si>
    <t>OP-2015-C</t>
  </si>
  <si>
    <t>DOP/AD/002/2015</t>
  </si>
  <si>
    <t>DRE/SCZ</t>
  </si>
  <si>
    <t>DRE - C. ZARAGOZA - SCZ</t>
  </si>
  <si>
    <t>OF. 395</t>
  </si>
  <si>
    <t>OF. 396</t>
  </si>
  <si>
    <t>OF. 397</t>
  </si>
  <si>
    <t>DOP/AD/003/2015</t>
  </si>
  <si>
    <t>DRE - PRIV. ZARAGOZA - SCZ</t>
  </si>
  <si>
    <t>OF. 401</t>
  </si>
  <si>
    <t>ELECT/ZDH</t>
  </si>
  <si>
    <t>DOP</t>
  </si>
  <si>
    <t>ELECT - BARRIO EL TORIL - ZDH</t>
  </si>
  <si>
    <t>POSTES</t>
  </si>
  <si>
    <t>OF. 456</t>
  </si>
  <si>
    <t>10 D</t>
  </si>
  <si>
    <t>GRUA</t>
  </si>
  <si>
    <t>OF. 455</t>
  </si>
  <si>
    <t>GMJ 011C OP/2015</t>
  </si>
  <si>
    <t>ALUMBRADO PUBLICO - INGRESO - HUEJO</t>
  </si>
  <si>
    <t>ALUM/HUEJO</t>
  </si>
  <si>
    <t>OF. 471-A</t>
  </si>
  <si>
    <t xml:space="preserve">CONST DE LINEA ELECTRICA DE BAJA Y MEDA TENSION </t>
  </si>
  <si>
    <t>DRE - C. CARDENAL - SJC</t>
  </si>
  <si>
    <t>OF. 343</t>
  </si>
  <si>
    <t>OF. 342</t>
  </si>
  <si>
    <t>DOP/AD/020/2015</t>
  </si>
  <si>
    <t>DRE - C. JUAREZ, PRIV. GUASIMA Y C. NARCISO MENDOZA - SJC</t>
  </si>
  <si>
    <t>BAILARINA Y RETRO</t>
  </si>
  <si>
    <t>OF. 445</t>
  </si>
  <si>
    <t>DOP/AD/021/2015</t>
  </si>
  <si>
    <t>A.P. - C. JUAREZ, PRIV. GUASIMA Y C. NARCISO MENDOZA - SJC</t>
  </si>
  <si>
    <t>BAILARINA</t>
  </si>
  <si>
    <t xml:space="preserve">OF. 449  </t>
  </si>
  <si>
    <t>OP-2015-B</t>
  </si>
  <si>
    <t>OF. 522</t>
  </si>
  <si>
    <t>OF. 521</t>
  </si>
  <si>
    <t>REEMP - C. LAZARO CARDENAS - JOCO</t>
  </si>
  <si>
    <t>SE ENTREGO LA PURA NOMINA</t>
  </si>
  <si>
    <t>28 AGO AL 12 SEP 2015</t>
  </si>
  <si>
    <t>ING. RIGOBERTO OLMEDO RAMOS</t>
  </si>
  <si>
    <t>AP/SCZ</t>
  </si>
  <si>
    <t>A.P. - RANCHERIA EL SALITRE - SCZ</t>
  </si>
  <si>
    <t>OF. 469</t>
  </si>
  <si>
    <t>MATERIAL PARA LEVANTAMIENTOS TOPOGRAFICOS</t>
  </si>
  <si>
    <t>CONST DE RED DE DRE - C. ZARAGOZA - SCZ</t>
  </si>
  <si>
    <t>CONST DE RED DE DRE - PRIV. ZARAGOZA - SCZ</t>
  </si>
  <si>
    <t>Estimacion Adicionales</t>
  </si>
  <si>
    <t>retro</t>
  </si>
  <si>
    <t>bailarina</t>
  </si>
  <si>
    <t>volteo</t>
  </si>
  <si>
    <t>4586, 4685, 4915</t>
  </si>
  <si>
    <t>DOP/AD/004/2015, DOP/AD/005/2015, DOP/AD/006/2015, DOP/AD/007/2015, DOP/AD/008/2015</t>
  </si>
  <si>
    <t>DOP/AD/009/2015, DOP/AD/010/2015, DOP/AD/011/2015, DOP/AD/012/2015, DOP/AD/013/2015</t>
  </si>
  <si>
    <t>DOP/AD/014/2015, DOP/AD/015/2015, DOP/AD/016/2015, DOP/AD/017/2015, DOP/AD/018/2015</t>
  </si>
  <si>
    <t>DOP/AD/019/2015, DOP/AD/020/2015, DOP/AD/021/2015 ELECTRIFICACION - EL SAUZ</t>
  </si>
  <si>
    <t>15B7</t>
  </si>
  <si>
    <t>OP-2014-I</t>
  </si>
  <si>
    <t>OP-2015-A</t>
  </si>
  <si>
    <t>15C7</t>
  </si>
  <si>
    <t>IFES DE PERSONAL</t>
  </si>
  <si>
    <t>PZA</t>
  </si>
  <si>
    <t>TODAS LAS BITACORAS 2015</t>
  </si>
  <si>
    <t>42 LIBROS CON: 43 OBRA/2013, 7 OBRA/2014, 26 OBRA/2015</t>
  </si>
  <si>
    <t>EN TRAMITE</t>
  </si>
  <si>
    <t>LUPITA LARIOS</t>
  </si>
  <si>
    <t>31 AGO AL 04 SEP 2015</t>
  </si>
  <si>
    <t>OF. 477</t>
  </si>
  <si>
    <t>ENMALLADO PARA POZO - FRACC. CARDENAL - SJC</t>
  </si>
  <si>
    <t>07 AL 11 SEP 2015</t>
  </si>
  <si>
    <t>03 AL 09 SEP 2015</t>
  </si>
  <si>
    <t>B. EMP - PROL. JOSEFA ORTIZ - JOCO</t>
  </si>
  <si>
    <t>DESASOLVE</t>
  </si>
  <si>
    <t>LIMPIEZA DE CUNETA Y ARROYO - C. ZARGOZA - JOCO</t>
  </si>
  <si>
    <t>DESALSOVES - JOCO</t>
  </si>
  <si>
    <t>OF. 497</t>
  </si>
  <si>
    <t>21 AL 25 SEP 2015</t>
  </si>
  <si>
    <t>10 AL 16 SEP 2015</t>
  </si>
  <si>
    <t>MANTENIMIENTOS VARIOS</t>
  </si>
  <si>
    <t>MANTENIMIENTOS VARIOS - MUNICIPIO</t>
  </si>
  <si>
    <t>OF. 499</t>
  </si>
  <si>
    <t>17 AL 23 SEP 2015</t>
  </si>
  <si>
    <t>OF. 500</t>
  </si>
  <si>
    <t>EMP - PRIV. GUASIMA - SJC</t>
  </si>
  <si>
    <t>24 AL 30 SEP 2015</t>
  </si>
  <si>
    <t>COMPESACION</t>
  </si>
  <si>
    <t>OF. 505</t>
  </si>
  <si>
    <t>14 AL 18 SEP 2015</t>
  </si>
  <si>
    <t>13C7</t>
  </si>
  <si>
    <t>13C8</t>
  </si>
  <si>
    <t>LRON</t>
  </si>
  <si>
    <t>DESASOLVES - JOCO</t>
  </si>
  <si>
    <t xml:space="preserve">PRIV. LA GUASIMA </t>
  </si>
  <si>
    <t>FISE/2015</t>
  </si>
  <si>
    <t>PET/2015</t>
  </si>
  <si>
    <t>REDES C. MATAMOROS Y C. DEGOLLADO</t>
  </si>
  <si>
    <t>DOC. REVISADA Y SUPERVISADA POR KARINA PEREZ</t>
  </si>
  <si>
    <t>OBRA CONTRATADA</t>
  </si>
  <si>
    <t>DOP/AD/002/2015, DOP/AD/003/2015, GMJ 003C OP/2015</t>
  </si>
  <si>
    <t>DOP/AD/001/2015, GMJ 002C OP/2013</t>
  </si>
  <si>
    <r>
      <rPr>
        <b/>
        <sz val="11"/>
        <color theme="1"/>
        <rFont val="Calibri"/>
        <family val="2"/>
        <scheme val="minor"/>
      </rPr>
      <t>TOMO IV</t>
    </r>
    <r>
      <rPr>
        <sz val="11"/>
        <color theme="1"/>
        <rFont val="Calibri"/>
        <family val="2"/>
        <scheme val="minor"/>
      </rPr>
      <t xml:space="preserve"> - EXPEDIENTES DEL 16 AL 19. OBRAS REALIZADAS POR JUAN CARLOS NAVARRO</t>
    </r>
  </si>
  <si>
    <r>
      <rPr>
        <b/>
        <sz val="11"/>
        <color theme="1"/>
        <rFont val="Calibri"/>
        <family val="2"/>
        <scheme val="minor"/>
      </rPr>
      <t>TOMO II</t>
    </r>
    <r>
      <rPr>
        <sz val="11"/>
        <color theme="1"/>
        <rFont val="Calibri"/>
        <family val="2"/>
        <scheme val="minor"/>
      </rPr>
      <t xml:space="preserve"> - EXPEDIENTES DEL 6 AL 10. OBRAS REALIZADAS POR JUAN CARLOS NAVARRO</t>
    </r>
  </si>
  <si>
    <r>
      <rPr>
        <b/>
        <sz val="11"/>
        <color theme="1"/>
        <rFont val="Calibri"/>
        <family val="2"/>
        <scheme val="minor"/>
      </rPr>
      <t>TOMO III</t>
    </r>
    <r>
      <rPr>
        <sz val="11"/>
        <color theme="1"/>
        <rFont val="Calibri"/>
        <family val="2"/>
        <scheme val="minor"/>
      </rPr>
      <t xml:space="preserve"> - EXPEDIENTES DEL 11 AL 15. OBRAS REALIZADAS POR JUAN CARLOS NAVARRO</t>
    </r>
  </si>
  <si>
    <r>
      <rPr>
        <b/>
        <sz val="11"/>
        <color theme="1"/>
        <rFont val="Calibri"/>
        <family val="2"/>
        <scheme val="minor"/>
      </rPr>
      <t>TOMO I</t>
    </r>
    <r>
      <rPr>
        <sz val="11"/>
        <color theme="1"/>
        <rFont val="Calibri"/>
        <family val="2"/>
        <scheme val="minor"/>
      </rPr>
      <t xml:space="preserve"> - EXPEDIENTES DEL 1 AL 5. OBRAS REALIZADAS POR JUAN CARLOS NAVARRO</t>
    </r>
  </si>
  <si>
    <r>
      <rPr>
        <b/>
        <sz val="11"/>
        <color theme="1"/>
        <rFont val="Calibri"/>
        <family val="2"/>
        <scheme val="minor"/>
      </rPr>
      <t>TOMO I</t>
    </r>
    <r>
      <rPr>
        <sz val="11"/>
        <color theme="1"/>
        <rFont val="Calibri"/>
        <family val="2"/>
        <scheme val="minor"/>
      </rPr>
      <t xml:space="preserve"> - EXPEDIENTES DEL 1 AL 3. OBRAS REALIZADAS POR JUAN CARLOS NAVARRO</t>
    </r>
  </si>
  <si>
    <r>
      <t xml:space="preserve">TOMO III </t>
    </r>
    <r>
      <rPr>
        <sz val="11"/>
        <color theme="1"/>
        <rFont val="Calibri"/>
        <family val="2"/>
        <scheme val="minor"/>
      </rPr>
      <t>- CABECERA MPAL</t>
    </r>
  </si>
  <si>
    <r>
      <t xml:space="preserve">TOMO V </t>
    </r>
    <r>
      <rPr>
        <sz val="11"/>
        <color theme="1"/>
        <rFont val="Calibri"/>
        <family val="2"/>
        <scheme val="minor"/>
      </rPr>
      <t>- CABECERA MPAL</t>
    </r>
  </si>
  <si>
    <r>
      <t xml:space="preserve">TOMO IV </t>
    </r>
    <r>
      <rPr>
        <sz val="11"/>
        <color theme="1"/>
        <rFont val="Calibri"/>
        <family val="2"/>
        <scheme val="minor"/>
      </rPr>
      <t>- DELEGACIONES</t>
    </r>
  </si>
  <si>
    <r>
      <t xml:space="preserve">TOMO VI </t>
    </r>
    <r>
      <rPr>
        <sz val="11"/>
        <color theme="1"/>
        <rFont val="Calibri"/>
        <family val="2"/>
        <scheme val="minor"/>
      </rPr>
      <t>- DELEGACIONES</t>
    </r>
  </si>
  <si>
    <r>
      <rPr>
        <b/>
        <sz val="11"/>
        <color theme="1"/>
        <rFont val="Calibri"/>
        <family val="2"/>
        <scheme val="minor"/>
      </rPr>
      <t>TOMO I</t>
    </r>
    <r>
      <rPr>
        <sz val="11"/>
        <color theme="1"/>
        <rFont val="Calibri"/>
        <family val="2"/>
        <scheme val="minor"/>
      </rPr>
      <t xml:space="preserve"> - VARIOS</t>
    </r>
  </si>
  <si>
    <r>
      <rPr>
        <b/>
        <sz val="11"/>
        <color theme="1"/>
        <rFont val="Calibri"/>
        <family val="2"/>
        <scheme val="minor"/>
      </rPr>
      <t>TOMO II</t>
    </r>
    <r>
      <rPr>
        <sz val="11"/>
        <color theme="1"/>
        <rFont val="Calibri"/>
        <family val="2"/>
        <scheme val="minor"/>
      </rPr>
      <t xml:space="preserve"> - VARIOS</t>
    </r>
  </si>
  <si>
    <t>OP-2015-D</t>
  </si>
  <si>
    <t>15D1</t>
  </si>
  <si>
    <t>TOMO VIII</t>
  </si>
  <si>
    <t>DOP/AD/024/2015</t>
  </si>
  <si>
    <t>DOP/AD/025/2015</t>
  </si>
  <si>
    <t>C.A.11º AG-4.-7ª S.O.</t>
  </si>
  <si>
    <t>C.A.4º.-13ª S.O.</t>
  </si>
  <si>
    <t>ELECT/MOL</t>
  </si>
  <si>
    <t>OP-2014-J</t>
  </si>
  <si>
    <t xml:space="preserve">ARCHIVO 2012-2015 </t>
  </si>
  <si>
    <t>A-155</t>
  </si>
  <si>
    <t>NOBLE INGENIERIA SA DE CV</t>
  </si>
  <si>
    <t>09 AL 26 SEP 2015</t>
  </si>
  <si>
    <t>EMP - CALLE JUAREZ Y CALLEJON LA GUASIMA - SJC</t>
  </si>
  <si>
    <t>OF. 534</t>
  </si>
  <si>
    <t>OFICIOS RECIBIDOS</t>
  </si>
  <si>
    <t xml:space="preserve">OF. RECIBIDOS </t>
  </si>
  <si>
    <t>PROVEEDORES</t>
  </si>
  <si>
    <t>CATALOGOS DE PRODUCTOS Y SERVICIOS</t>
  </si>
  <si>
    <t>R33 = RAMO 33</t>
  </si>
  <si>
    <t>MTTO = MANTENIMIENTO</t>
  </si>
  <si>
    <t>3X1 P/MIG = 3X1 PARA MIGRANTES</t>
  </si>
  <si>
    <t>JDN = JARDIN DE NIÑOS (ESCUELAS DE CALIDAD)</t>
  </si>
  <si>
    <t>OB = OBRA</t>
  </si>
  <si>
    <t>DOC = DOCUMENTACIÓN</t>
  </si>
  <si>
    <t>GTOS X COMP = GASTOS POR COMPROBAR</t>
  </si>
  <si>
    <t>EXP TECN = EXPEDIENTE TECNICO</t>
  </si>
  <si>
    <t>EMP = EMPEDRADO</t>
  </si>
  <si>
    <t>AP = A.P. = AGUA POTABLE</t>
  </si>
  <si>
    <t>EDC = ESCUELAS DE CALIDAD</t>
  </si>
  <si>
    <t>E.M.S. = ESTUDIO DE MECANICA DE SUELOS</t>
  </si>
  <si>
    <t>DOC. DE LUPITA LARIOS</t>
  </si>
  <si>
    <t>DOC. DE KARINA PEREZ</t>
  </si>
  <si>
    <t>COLOR DE LETFOR Y CAJAS</t>
  </si>
  <si>
    <t>OF = OFICIO</t>
  </si>
  <si>
    <t>OFICIOS ENVIADOS</t>
  </si>
  <si>
    <t>15D2</t>
  </si>
  <si>
    <t>15D3</t>
  </si>
  <si>
    <t>15D4</t>
  </si>
  <si>
    <t>15D5</t>
  </si>
  <si>
    <t>15D6</t>
  </si>
  <si>
    <t>15E 1</t>
  </si>
  <si>
    <t>15E 2</t>
  </si>
  <si>
    <t>15E 3</t>
  </si>
  <si>
    <t>15E 4</t>
  </si>
  <si>
    <t>15E 5</t>
  </si>
  <si>
    <t>15E 6</t>
  </si>
  <si>
    <t>15G1</t>
  </si>
  <si>
    <t>15G2</t>
  </si>
  <si>
    <t>15G3</t>
  </si>
  <si>
    <t>15G4</t>
  </si>
  <si>
    <t>15G5</t>
  </si>
  <si>
    <t>15G6</t>
  </si>
  <si>
    <r>
      <rPr>
        <b/>
        <sz val="11"/>
        <color theme="1"/>
        <rFont val="Calibri"/>
        <family val="2"/>
        <scheme val="minor"/>
      </rPr>
      <t xml:space="preserve">TOMO III - </t>
    </r>
    <r>
      <rPr>
        <sz val="11"/>
        <color theme="1"/>
        <rFont val="Calibri"/>
        <family val="2"/>
        <scheme val="minor"/>
      </rPr>
      <t>SIN Nº DE REGISTRO</t>
    </r>
  </si>
  <si>
    <t>REQUISICIONES</t>
  </si>
  <si>
    <t>OP-2015-E</t>
  </si>
  <si>
    <r>
      <rPr>
        <b/>
        <sz val="11"/>
        <color theme="1"/>
        <rFont val="Calibri"/>
        <family val="2"/>
        <scheme val="minor"/>
      </rPr>
      <t>TOMO I</t>
    </r>
    <r>
      <rPr>
        <sz val="11"/>
        <color theme="1"/>
        <rFont val="Calibri"/>
        <family val="2"/>
        <scheme val="minor"/>
      </rPr>
      <t xml:space="preserve"> - CON REGISTROS</t>
    </r>
  </si>
  <si>
    <r>
      <rPr>
        <b/>
        <sz val="11"/>
        <color theme="1"/>
        <rFont val="Calibri"/>
        <family val="2"/>
        <scheme val="minor"/>
      </rPr>
      <t>TOMO II</t>
    </r>
    <r>
      <rPr>
        <sz val="11"/>
        <color theme="1"/>
        <rFont val="Calibri"/>
        <family val="2"/>
        <scheme val="minor"/>
      </rPr>
      <t xml:space="preserve"> - CON REGISTROS</t>
    </r>
  </si>
  <si>
    <t>CARPETA</t>
  </si>
  <si>
    <t>OP-15-E</t>
  </si>
  <si>
    <t xml:space="preserve">CONST. DE MURO DE CONTENSION Y NICHO </t>
  </si>
  <si>
    <t>OBRAS</t>
  </si>
  <si>
    <t>PERFORACIÓN, ELECTRIFICACION Y EUIPAMIENTO DE POZO PROFUNDO</t>
  </si>
  <si>
    <t>CONTRALORIA 2015</t>
  </si>
  <si>
    <t>ESTADOS DE CUENTA</t>
  </si>
  <si>
    <t>COLOC. DE ADOQUIN, AGUA POTABLE Y DRENAJE EN C. PORFIRIO DIAZ, SAN JUAN C.</t>
  </si>
  <si>
    <t>CONTRALORIA/2015</t>
  </si>
  <si>
    <t>CERTIFICACIONES</t>
  </si>
  <si>
    <t>AUDITORIO Y CASA D CULTURA, CAB MPAL</t>
  </si>
  <si>
    <t>OP-2015-G</t>
  </si>
  <si>
    <t>10C</t>
  </si>
  <si>
    <t xml:space="preserve">CONSTRUCCION </t>
  </si>
  <si>
    <t>11B1</t>
  </si>
  <si>
    <t>PAGO DE PROVEEDORES</t>
  </si>
  <si>
    <t>COMPROBACIONES VARIAS</t>
  </si>
  <si>
    <t>CONST. DE CENTRO DE SALUD</t>
  </si>
  <si>
    <t>C.F.E</t>
  </si>
  <si>
    <t>PERFORACION DE POZO</t>
  </si>
  <si>
    <t>CENTRO DE LA CULTURA</t>
  </si>
  <si>
    <r>
      <t xml:space="preserve">CRUCE CON ARROYO. </t>
    </r>
    <r>
      <rPr>
        <b/>
        <sz val="11"/>
        <color rgb="FFFF0000"/>
        <rFont val="Calibri"/>
        <family val="2"/>
        <scheme val="minor"/>
      </rPr>
      <t>SE REALIZO CON APORTACION DE VECINOS.</t>
    </r>
  </si>
  <si>
    <t>OBRAS…</t>
  </si>
  <si>
    <t>NO EJECUTADAS</t>
  </si>
  <si>
    <t>OP-2015-F</t>
  </si>
  <si>
    <t>OP-15-F</t>
  </si>
  <si>
    <t>LISTADO PARA REPORTE</t>
  </si>
  <si>
    <t>…KARINA PEREZ</t>
  </si>
  <si>
    <t>ASEJ = AUDITORIA SUPERIOR DEL ESTADO DE JAALISCO</t>
  </si>
  <si>
    <t>…OBRAS AUDITADAS</t>
  </si>
  <si>
    <t xml:space="preserve">LISTADO </t>
  </si>
  <si>
    <t>…ZONA ZAP</t>
  </si>
  <si>
    <t>ZAP = ZONA DE ATENCION PRIORITARIA</t>
  </si>
  <si>
    <t>FAIS = FONDOS DE APORTACION PARA LA INFRAESTRUCTURA SOCIAL</t>
  </si>
  <si>
    <t>P.B. GOB. = PREMIO AL BUEN GOBIERNO</t>
  </si>
  <si>
    <t>ASUNTOS DEL PERSONAL DE OBRAS PUBLICAS</t>
  </si>
  <si>
    <t>ACTAS</t>
  </si>
  <si>
    <t>ACTAS DE TERMINACION DE OBRA</t>
  </si>
  <si>
    <t>ACTAS DE CABILDO</t>
  </si>
  <si>
    <t>ACTAS DE ENTREGA Y RECEPCION</t>
  </si>
  <si>
    <t>…EN FIRMA</t>
  </si>
  <si>
    <t>ASISTENCIA EN ORDENAMIENTO TERRITORIAL</t>
  </si>
  <si>
    <t>APOYO A CASA DAÑADA</t>
  </si>
  <si>
    <t>CONSTRUCCIONES CIVILES EN MOVIMIENTO</t>
  </si>
  <si>
    <t>DEMANDA GOMCER</t>
  </si>
  <si>
    <t>DOCUMENTACION PERSONAL DEL DIRECTOR</t>
  </si>
  <si>
    <t>DOCUMENTACION DEL PERSONAL</t>
  </si>
  <si>
    <t>ALMACEN</t>
  </si>
  <si>
    <t>ESC. PAULINO NAVARRO</t>
  </si>
  <si>
    <t>FORMATOS DE VACACIONES</t>
  </si>
  <si>
    <t>FOROS DE CONSULTA</t>
  </si>
  <si>
    <t>DOCUMENTOS OFICIALES</t>
  </si>
  <si>
    <t>HOSPITAL COMUNITARIO</t>
  </si>
  <si>
    <t>INCAPACIDADES</t>
  </si>
  <si>
    <t>INFRAESTRUCTURA TURISTICA</t>
  </si>
  <si>
    <t>COL. MAGISTERIAL</t>
  </si>
  <si>
    <t>PAGARES</t>
  </si>
  <si>
    <t>PAGARES DEL DIRECTOR</t>
  </si>
  <si>
    <t>PARQUE LINEAL</t>
  </si>
  <si>
    <t>PRESTDORES DE SERVICIO SOCIAL</t>
  </si>
  <si>
    <t>ING. JOSE LUIS RANGEL DISEÑO Y CONSTRUCCION DE ESTRUCTURAS</t>
  </si>
  <si>
    <t>REPORTES DE ACTIVIDADES, VARIOS PROYECTOS</t>
  </si>
  <si>
    <t>SOLICITUD DE EMPLEO</t>
  </si>
  <si>
    <t>3ER INGRESO</t>
  </si>
  <si>
    <t xml:space="preserve">TITULOS  DE ASIGNACION Y APROVECHAMIENTO DE AGUAS </t>
  </si>
  <si>
    <t>VALES DE CONSUMO/GASOLINA</t>
  </si>
  <si>
    <r>
      <rPr>
        <b/>
        <sz val="11"/>
        <color theme="1"/>
        <rFont val="Calibri"/>
        <family val="2"/>
        <scheme val="minor"/>
      </rPr>
      <t xml:space="preserve">TOMO VI </t>
    </r>
    <r>
      <rPr>
        <sz val="11"/>
        <color theme="1"/>
        <rFont val="Calibri"/>
        <family val="2"/>
        <scheme val="minor"/>
      </rPr>
      <t>- EL MOLINO, POTRERILLOS Y SAN LUCIANO</t>
    </r>
  </si>
  <si>
    <t xml:space="preserve">REPARACION DE TRANSFORMADOR Y LINEA ELÑECTRICA </t>
  </si>
  <si>
    <t>ASUNTOS DEL PERSONAL</t>
  </si>
  <si>
    <t>15B8</t>
  </si>
  <si>
    <r>
      <rPr>
        <b/>
        <sz val="11"/>
        <color theme="1"/>
        <rFont val="Calibri"/>
        <family val="2"/>
        <scheme val="minor"/>
      </rPr>
      <t xml:space="preserve">TOMO VII </t>
    </r>
    <r>
      <rPr>
        <sz val="11"/>
        <color theme="1"/>
        <rFont val="Calibri"/>
        <family val="2"/>
        <scheme val="minor"/>
      </rPr>
      <t>- FILOSOFOS</t>
    </r>
  </si>
  <si>
    <r>
      <rPr>
        <b/>
        <sz val="11"/>
        <color theme="1"/>
        <rFont val="Calibri"/>
        <family val="2"/>
        <scheme val="minor"/>
      </rPr>
      <t xml:space="preserve">TOMO VIII </t>
    </r>
    <r>
      <rPr>
        <sz val="11"/>
        <color theme="1"/>
        <rFont val="Calibri"/>
        <family val="2"/>
        <scheme val="minor"/>
      </rPr>
      <t>- POZO, SAN JUAN COSALA</t>
    </r>
  </si>
  <si>
    <t xml:space="preserve">ENMALLAADO </t>
  </si>
  <si>
    <t>15D7</t>
  </si>
  <si>
    <t>TERMINACION DE CENTRO DE SAALUD</t>
  </si>
  <si>
    <t>OP-2015-I</t>
  </si>
  <si>
    <t>FRANK</t>
  </si>
  <si>
    <t>PROYECTOS GESTIONADOS PERO NO ACEPTADOS</t>
  </si>
  <si>
    <t>CDS</t>
  </si>
  <si>
    <t>CANCELADAS</t>
  </si>
  <si>
    <t>15J1</t>
  </si>
  <si>
    <t>CONTESTACION DE AUDITORIA</t>
  </si>
  <si>
    <t>15J2</t>
  </si>
  <si>
    <t>15J3</t>
  </si>
  <si>
    <t>15J4</t>
  </si>
  <si>
    <t xml:space="preserve">EMPEDRADO </t>
  </si>
  <si>
    <t>CONTRALORIA</t>
  </si>
  <si>
    <t>COPLADEMUN</t>
  </si>
  <si>
    <t>OP-2015-J</t>
  </si>
  <si>
    <t>DOCUMENTOS VARIOS</t>
  </si>
  <si>
    <t>C.A. 11º A.G.16.- 2ª S.O.</t>
  </si>
  <si>
    <t>…ENTRE CARR. CHAPALA-JOCOTEPEC Y C. VICENTE GUERRERO</t>
  </si>
  <si>
    <t>Costo Parametrico</t>
  </si>
  <si>
    <t>Pers. Beneficiadas</t>
  </si>
  <si>
    <t>Entro como mantenimiento</t>
  </si>
  <si>
    <t>ml</t>
  </si>
  <si>
    <t>Hidrologia, Perforacion y Gestion del Agua SA DE CV</t>
  </si>
  <si>
    <t>5917 m2 son de empastado</t>
  </si>
  <si>
    <t>m2</t>
  </si>
  <si>
    <t>X INICIAR</t>
  </si>
  <si>
    <t>JUAN CARLOS</t>
  </si>
  <si>
    <t>RIGO OLMEDO</t>
  </si>
  <si>
    <t>postes</t>
  </si>
  <si>
    <r>
      <rPr>
        <sz val="9"/>
        <color theme="1"/>
        <rFont val="Calibri"/>
        <family val="2"/>
        <scheme val="minor"/>
      </rPr>
      <t>…ENTRE C. MATAMOROS E INDEPENDENCIA</t>
    </r>
    <r>
      <rPr>
        <sz val="8"/>
        <color theme="1"/>
        <rFont val="Calibri"/>
        <family val="2"/>
        <scheme val="minor"/>
      </rPr>
      <t xml:space="preserve"> ( APROBADO EN EL 2013)  -  </t>
    </r>
    <r>
      <rPr>
        <b/>
        <sz val="10"/>
        <color theme="1"/>
        <rFont val="Calibri"/>
        <family val="2"/>
        <scheme val="minor"/>
      </rPr>
      <t>TOMO I</t>
    </r>
  </si>
  <si>
    <r>
      <rPr>
        <sz val="9"/>
        <color theme="1"/>
        <rFont val="Calibri"/>
        <family val="2"/>
        <scheme val="minor"/>
      </rPr>
      <t xml:space="preserve">…ENTRE C. NIÑOS HEROES E INDEPENDENCIA </t>
    </r>
    <r>
      <rPr>
        <sz val="10"/>
        <color theme="1"/>
        <rFont val="Calibri"/>
        <family val="2"/>
        <scheme val="minor"/>
      </rPr>
      <t>(GASTO</t>
    </r>
    <r>
      <rPr>
        <sz val="11"/>
        <color theme="1"/>
        <rFont val="Calibri"/>
        <family val="2"/>
        <scheme val="minor"/>
      </rPr>
      <t xml:space="preserve">  </t>
    </r>
    <r>
      <rPr>
        <b/>
        <u/>
        <sz val="14"/>
        <color rgb="FFFF0000"/>
        <rFont val="Calibri"/>
        <family val="2"/>
        <scheme val="minor"/>
      </rPr>
      <t xml:space="preserve">R33/2013 </t>
    </r>
    <r>
      <rPr>
        <sz val="10"/>
        <rFont val="Calibri"/>
        <family val="2"/>
        <scheme val="minor"/>
      </rPr>
      <t>EJECUTADO Y APROBADO EN 2014 X SIOP) (AGUA Y DRENAJE). EL MATERIAL FUE COMPRADO X EL MPIO.</t>
    </r>
  </si>
  <si>
    <t>GOB EST, EJECTUTADO POR:</t>
  </si>
  <si>
    <t>GMJ 024C OP/2013</t>
  </si>
  <si>
    <t>15J5</t>
  </si>
  <si>
    <t>COPIAS DE LOS CONTRATOS</t>
  </si>
  <si>
    <t>CONTRATOS COPIAS</t>
  </si>
  <si>
    <t>15J6</t>
  </si>
  <si>
    <t>EMP AHOG EN CEM</t>
  </si>
  <si>
    <t>15J7</t>
  </si>
  <si>
    <t>15J8</t>
  </si>
  <si>
    <t>15J9</t>
  </si>
  <si>
    <t>15J10</t>
  </si>
  <si>
    <t>OBRA POR INVITACIÓN Y LICITACION</t>
  </si>
</sst>
</file>

<file path=xl/styles.xml><?xml version="1.0" encoding="utf-8"?>
<styleSheet xmlns="http://schemas.openxmlformats.org/spreadsheetml/2006/main">
  <numFmts count="11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&quot;$&quot;#,##0;[Red]\-&quot;$&quot;#,##0"/>
    <numFmt numFmtId="165" formatCode="&quot;$&quot;#,##0.00;[Red]\-&quot;$&quot;#,##0.00"/>
    <numFmt numFmtId="166" formatCode="_-&quot;$&quot;* #,##0.00_-;\-&quot;$&quot;* #,##0.00_-;_-&quot;$&quot;* &quot;-&quot;??_-;_-@_-"/>
    <numFmt numFmtId="167" formatCode="d/m/yy;@"/>
    <numFmt numFmtId="168" formatCode="&quot;$&quot;#,##0.00"/>
    <numFmt numFmtId="169" formatCode="_-[$$-80A]* #,##0.00_-;\-[$$-80A]* #,##0.00_-;_-[$$-80A]* &quot;-&quot;??_-;_-@_-"/>
    <numFmt numFmtId="170" formatCode="[$$-80A]#,##0.00"/>
    <numFmt numFmtId="171" formatCode="#,##0.00\ &quot;€&quot;"/>
    <numFmt numFmtId="172" formatCode="[$$-340A]\ #,##0.00"/>
  </numFmts>
  <fonts count="26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rgb="FF0070C0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7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5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0"/>
      <color rgb="FFFF0000"/>
      <name val="Calibri"/>
      <family val="2"/>
      <scheme val="minor"/>
    </font>
    <font>
      <sz val="7"/>
      <color rgb="FFFF0000"/>
      <name val="Calibri"/>
      <family val="2"/>
      <scheme val="minor"/>
    </font>
    <font>
      <b/>
      <sz val="6"/>
      <color rgb="FFFF0000"/>
      <name val="Calibri"/>
      <family val="2"/>
      <scheme val="minor"/>
    </font>
    <font>
      <b/>
      <sz val="11"/>
      <color rgb="FF0000CC"/>
      <name val="Calibri"/>
      <family val="2"/>
      <scheme val="minor"/>
    </font>
    <font>
      <b/>
      <sz val="10"/>
      <color rgb="FF0000CC"/>
      <name val="Calibri"/>
      <family val="2"/>
      <scheme val="minor"/>
    </font>
    <font>
      <sz val="11"/>
      <name val="Calibri"/>
      <family val="2"/>
      <scheme val="minor"/>
    </font>
    <font>
      <b/>
      <sz val="9"/>
      <color rgb="FFFF0000"/>
      <name val="Calibri"/>
      <family val="2"/>
      <scheme val="minor"/>
    </font>
    <font>
      <sz val="9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1"/>
      <color rgb="FFFF0000"/>
      <name val="Calibri"/>
      <family val="2"/>
      <scheme val="minor"/>
    </font>
    <font>
      <b/>
      <sz val="8"/>
      <color rgb="FF0070C0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7"/>
      <color theme="3" tint="-0.249977111117893"/>
      <name val="Calibri"/>
      <family val="2"/>
      <scheme val="minor"/>
    </font>
    <font>
      <b/>
      <sz val="7"/>
      <color theme="3" tint="-0.249977111117893"/>
      <name val="Calibri"/>
      <family val="2"/>
      <scheme val="minor"/>
    </font>
    <font>
      <sz val="6"/>
      <color theme="1"/>
      <name val="Calibri"/>
      <family val="2"/>
      <scheme val="minor"/>
    </font>
    <font>
      <b/>
      <u/>
      <sz val="7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u/>
      <sz val="9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u/>
      <sz val="7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u/>
      <sz val="9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b/>
      <sz val="8"/>
      <color rgb="FF0000CC"/>
      <name val="Calibri"/>
      <family val="2"/>
      <scheme val="minor"/>
    </font>
    <font>
      <sz val="8"/>
      <color rgb="FF0000CC"/>
      <name val="Calibri"/>
      <family val="2"/>
      <scheme val="minor"/>
    </font>
    <font>
      <b/>
      <u/>
      <sz val="8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b/>
      <u/>
      <sz val="6"/>
      <color theme="1"/>
      <name val="Calibri"/>
      <family val="2"/>
      <scheme val="minor"/>
    </font>
    <font>
      <b/>
      <i/>
      <u val="singleAccounting"/>
      <sz val="11"/>
      <color theme="1"/>
      <name val="Calibri"/>
      <family val="2"/>
      <scheme val="minor"/>
    </font>
    <font>
      <b/>
      <u val="singleAccounting"/>
      <sz val="8"/>
      <color theme="1"/>
      <name val="Calibri"/>
      <family val="2"/>
      <scheme val="minor"/>
    </font>
    <font>
      <b/>
      <u val="singleAccounting"/>
      <sz val="11"/>
      <color theme="1"/>
      <name val="Calibri"/>
      <family val="2"/>
      <scheme val="minor"/>
    </font>
    <font>
      <b/>
      <u val="singleAccounting"/>
      <sz val="10"/>
      <color theme="1"/>
      <name val="Calibri"/>
      <family val="2"/>
      <scheme val="minor"/>
    </font>
    <font>
      <b/>
      <u val="singleAccounting"/>
      <sz val="7"/>
      <color theme="1"/>
      <name val="Calibri"/>
      <family val="2"/>
      <scheme val="minor"/>
    </font>
    <font>
      <b/>
      <u val="singleAccounting"/>
      <sz val="6"/>
      <color theme="1"/>
      <name val="Calibri"/>
      <family val="2"/>
      <scheme val="minor"/>
    </font>
    <font>
      <b/>
      <sz val="6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rgb="FF0000CC"/>
      <name val="Calibri"/>
      <family val="2"/>
      <scheme val="minor"/>
    </font>
    <font>
      <sz val="8"/>
      <name val="Calibri"/>
      <family val="2"/>
      <scheme val="minor"/>
    </font>
    <font>
      <sz val="9"/>
      <color rgb="FF0000CC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u/>
      <sz val="8"/>
      <color rgb="FFFF0000"/>
      <name val="Calibri"/>
      <family val="2"/>
      <scheme val="minor"/>
    </font>
    <font>
      <sz val="8"/>
      <color theme="0" tint="-0.249977111117893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sz val="10"/>
      <color theme="0" tint="-0.249977111117893"/>
      <name val="Calibri"/>
      <family val="2"/>
      <scheme val="minor"/>
    </font>
    <font>
      <sz val="9"/>
      <color theme="0" tint="-0.249977111117893"/>
      <name val="Calibri"/>
      <family val="2"/>
      <scheme val="minor"/>
    </font>
    <font>
      <sz val="7"/>
      <color theme="0" tint="-0.249977111117893"/>
      <name val="Calibri"/>
      <family val="2"/>
      <scheme val="minor"/>
    </font>
    <font>
      <sz val="6"/>
      <color theme="0" tint="-0.249977111117893"/>
      <name val="Calibri"/>
      <family val="2"/>
      <scheme val="minor"/>
    </font>
    <font>
      <b/>
      <u/>
      <sz val="11"/>
      <color theme="0" tint="-0.249977111117893"/>
      <name val="Calibri"/>
      <family val="2"/>
      <scheme val="minor"/>
    </font>
    <font>
      <u/>
      <sz val="11"/>
      <color theme="0" tint="-0.249977111117893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8"/>
      <color theme="0" tint="-0.499984740745262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6"/>
      <color theme="0" tint="-0.499984740745262"/>
      <name val="Calibri"/>
      <family val="2"/>
      <scheme val="minor"/>
    </font>
    <font>
      <b/>
      <u/>
      <sz val="11"/>
      <color theme="0" tint="-0.499984740745262"/>
      <name val="Calibri"/>
      <family val="2"/>
      <scheme val="minor"/>
    </font>
    <font>
      <sz val="6"/>
      <name val="Calibri"/>
      <family val="2"/>
      <scheme val="minor"/>
    </font>
    <font>
      <b/>
      <sz val="8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b/>
      <u val="double"/>
      <sz val="8"/>
      <color theme="1"/>
      <name val="Calibri"/>
      <family val="2"/>
      <scheme val="minor"/>
    </font>
    <font>
      <b/>
      <u val="double"/>
      <sz val="8"/>
      <color rgb="FF0070C0"/>
      <name val="Calibri"/>
      <family val="2"/>
      <scheme val="minor"/>
    </font>
    <font>
      <b/>
      <u val="double"/>
      <sz val="9"/>
      <color rgb="FFFF0000"/>
      <name val="Calibri"/>
      <family val="2"/>
      <scheme val="minor"/>
    </font>
    <font>
      <b/>
      <u val="double"/>
      <sz val="11"/>
      <color theme="1"/>
      <name val="Calibri"/>
      <family val="2"/>
      <scheme val="minor"/>
    </font>
    <font>
      <b/>
      <u val="double"/>
      <sz val="8"/>
      <color rgb="FFFF0000"/>
      <name val="Calibri"/>
      <family val="2"/>
      <scheme val="minor"/>
    </font>
    <font>
      <b/>
      <u val="double"/>
      <sz val="8"/>
      <color rgb="FF0000CC"/>
      <name val="Calibri"/>
      <family val="2"/>
      <scheme val="minor"/>
    </font>
    <font>
      <sz val="9"/>
      <color theme="0"/>
      <name val="Calibri"/>
      <family val="2"/>
      <scheme val="minor"/>
    </font>
    <font>
      <b/>
      <u/>
      <sz val="14"/>
      <name val="Calibri"/>
      <family val="2"/>
      <scheme val="minor"/>
    </font>
    <font>
      <sz val="10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8"/>
      <color rgb="FFFFC000"/>
      <name val="Calibri"/>
      <family val="2"/>
      <scheme val="minor"/>
    </font>
    <font>
      <sz val="11"/>
      <color rgb="FFFFC000"/>
      <name val="Calibri"/>
      <family val="2"/>
      <scheme val="minor"/>
    </font>
    <font>
      <sz val="10"/>
      <color rgb="FFFFC000"/>
      <name val="Calibri"/>
      <family val="2"/>
      <scheme val="minor"/>
    </font>
    <font>
      <sz val="7"/>
      <color rgb="FFFFC000"/>
      <name val="Calibri"/>
      <family val="2"/>
      <scheme val="minor"/>
    </font>
    <font>
      <sz val="9"/>
      <color rgb="FFFFC000"/>
      <name val="Calibri"/>
      <family val="2"/>
      <scheme val="minor"/>
    </font>
    <font>
      <sz val="6"/>
      <color rgb="FFFFC000"/>
      <name val="Calibri"/>
      <family val="2"/>
      <scheme val="minor"/>
    </font>
    <font>
      <i/>
      <sz val="11"/>
      <color rgb="FFFFC000"/>
      <name val="Calibri"/>
      <family val="2"/>
      <scheme val="minor"/>
    </font>
    <font>
      <b/>
      <i/>
      <u/>
      <sz val="11"/>
      <color rgb="FFFFC000"/>
      <name val="Calibri"/>
      <family val="2"/>
      <scheme val="minor"/>
    </font>
    <font>
      <i/>
      <u/>
      <sz val="11"/>
      <color rgb="FFFFC000"/>
      <name val="Calibri"/>
      <family val="2"/>
      <scheme val="minor"/>
    </font>
    <font>
      <u/>
      <sz val="8"/>
      <color theme="1"/>
      <name val="Calibri"/>
      <family val="2"/>
      <scheme val="minor"/>
    </font>
    <font>
      <u/>
      <sz val="8"/>
      <color rgb="FFFF0000"/>
      <name val="Calibri"/>
      <family val="2"/>
      <scheme val="minor"/>
    </font>
    <font>
      <b/>
      <u val="double"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b/>
      <u val="double"/>
      <sz val="11"/>
      <color rgb="FFFF0000"/>
      <name val="Calibri"/>
      <family val="2"/>
      <scheme val="minor"/>
    </font>
    <font>
      <b/>
      <sz val="13"/>
      <color rgb="FFFF0000"/>
      <name val="Calibri"/>
      <family val="2"/>
      <scheme val="minor"/>
    </font>
    <font>
      <b/>
      <sz val="9"/>
      <name val="Calibri"/>
      <family val="2"/>
      <scheme val="minor"/>
    </font>
    <font>
      <b/>
      <sz val="7"/>
      <name val="Calibri"/>
      <family val="2"/>
      <scheme val="minor"/>
    </font>
    <font>
      <b/>
      <u/>
      <sz val="7"/>
      <name val="Calibri"/>
      <family val="2"/>
      <scheme val="minor"/>
    </font>
    <font>
      <u/>
      <sz val="7"/>
      <name val="Calibri"/>
      <family val="2"/>
      <scheme val="minor"/>
    </font>
    <font>
      <sz val="7"/>
      <name val="Calibri"/>
      <family val="2"/>
      <scheme val="minor"/>
    </font>
    <font>
      <b/>
      <sz val="9"/>
      <color rgb="FF0000CC"/>
      <name val="Calibri"/>
      <family val="2"/>
      <scheme val="minor"/>
    </font>
    <font>
      <i/>
      <sz val="8"/>
      <color rgb="FF0000CC"/>
      <name val="Calibri"/>
      <family val="2"/>
      <scheme val="minor"/>
    </font>
    <font>
      <sz val="10"/>
      <color theme="0" tint="-0.34998626667073579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b/>
      <i/>
      <u/>
      <sz val="11"/>
      <color theme="0" tint="-0.499984740745262"/>
      <name val="Calibri"/>
      <family val="2"/>
      <scheme val="minor"/>
    </font>
    <font>
      <i/>
      <u/>
      <sz val="11"/>
      <color theme="0" tint="-0.499984740745262"/>
      <name val="Calibri"/>
      <family val="2"/>
      <scheme val="minor"/>
    </font>
    <font>
      <b/>
      <sz val="10"/>
      <name val="Calibri"/>
      <family val="2"/>
      <scheme val="minor"/>
    </font>
    <font>
      <b/>
      <u/>
      <sz val="14"/>
      <color rgb="FFFF0000"/>
      <name val="Calibri"/>
      <family val="2"/>
      <scheme val="minor"/>
    </font>
    <font>
      <sz val="10"/>
      <color rgb="FF0000CC"/>
      <name val="Calibri"/>
      <family val="2"/>
      <scheme val="minor"/>
    </font>
    <font>
      <i/>
      <u/>
      <sz val="8"/>
      <color theme="1"/>
      <name val="Calibri"/>
      <family val="2"/>
      <scheme val="minor"/>
    </font>
    <font>
      <i/>
      <u/>
      <sz val="10"/>
      <color theme="1"/>
      <name val="Calibri"/>
      <family val="2"/>
      <scheme val="minor"/>
    </font>
    <font>
      <i/>
      <u/>
      <sz val="9"/>
      <color theme="1"/>
      <name val="Calibri"/>
      <family val="2"/>
      <scheme val="minor"/>
    </font>
    <font>
      <i/>
      <u/>
      <sz val="7"/>
      <color theme="1"/>
      <name val="Calibri"/>
      <family val="2"/>
      <scheme val="minor"/>
    </font>
    <font>
      <i/>
      <u/>
      <sz val="6"/>
      <color theme="1"/>
      <name val="Calibri"/>
      <family val="2"/>
      <scheme val="minor"/>
    </font>
    <font>
      <u/>
      <sz val="11"/>
      <color rgb="FF0000CC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8"/>
      <color theme="3" tint="0.39997558519241921"/>
      <name val="Calibri"/>
      <family val="2"/>
      <scheme val="minor"/>
    </font>
    <font>
      <b/>
      <sz val="9"/>
      <color theme="3" tint="0.39997558519241921"/>
      <name val="Calibri"/>
      <family val="2"/>
      <scheme val="minor"/>
    </font>
    <font>
      <b/>
      <sz val="11"/>
      <color theme="3" tint="0.39997558519241921"/>
      <name val="Calibri"/>
      <family val="2"/>
      <scheme val="minor"/>
    </font>
    <font>
      <b/>
      <sz val="10"/>
      <color theme="3" tint="0.39997558519241921"/>
      <name val="Calibri"/>
      <family val="2"/>
      <scheme val="minor"/>
    </font>
    <font>
      <sz val="8"/>
      <color theme="8" tint="-0.249977111117893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11"/>
      <name val="Calibri"/>
      <family val="2"/>
      <scheme val="minor"/>
    </font>
    <font>
      <i/>
      <sz val="11"/>
      <color rgb="FF0000CC"/>
      <name val="Calibri"/>
      <family val="2"/>
      <scheme val="minor"/>
    </font>
    <font>
      <i/>
      <sz val="6"/>
      <color theme="1"/>
      <name val="Calibri"/>
      <family val="2"/>
      <scheme val="minor"/>
    </font>
    <font>
      <u/>
      <sz val="8"/>
      <color rgb="FF0070C0"/>
      <name val="Calibri"/>
      <family val="2"/>
      <scheme val="minor"/>
    </font>
    <font>
      <u/>
      <sz val="9"/>
      <color rgb="FFFF0000"/>
      <name val="Calibri"/>
      <family val="2"/>
      <scheme val="minor"/>
    </font>
    <font>
      <u/>
      <sz val="10"/>
      <color rgb="FFFF0000"/>
      <name val="Calibri"/>
      <family val="2"/>
      <scheme val="minor"/>
    </font>
    <font>
      <u/>
      <sz val="8"/>
      <color rgb="FF0000CC"/>
      <name val="Calibri"/>
      <family val="2"/>
      <scheme val="minor"/>
    </font>
    <font>
      <sz val="8"/>
      <color theme="0" tint="-0.34998626667073579"/>
      <name val="Calibri"/>
      <family val="2"/>
      <scheme val="minor"/>
    </font>
    <font>
      <u/>
      <sz val="11"/>
      <color rgb="FFC00000"/>
      <name val="Calibri"/>
      <family val="2"/>
      <scheme val="minor"/>
    </font>
    <font>
      <b/>
      <u/>
      <sz val="16"/>
      <color theme="0"/>
      <name val="Calibri"/>
      <family val="2"/>
      <scheme val="minor"/>
    </font>
    <font>
      <b/>
      <u/>
      <sz val="11"/>
      <color rgb="FFC00000"/>
      <name val="Calibri"/>
      <family val="2"/>
      <scheme val="minor"/>
    </font>
    <font>
      <u/>
      <sz val="8"/>
      <color rgb="FFC00000"/>
      <name val="Calibri"/>
      <family val="2"/>
      <scheme val="minor"/>
    </font>
    <font>
      <b/>
      <u/>
      <sz val="11"/>
      <color theme="3" tint="0.39997558519241921"/>
      <name val="Calibri"/>
      <family val="2"/>
      <scheme val="minor"/>
    </font>
    <font>
      <sz val="9"/>
      <color rgb="FFC00000"/>
      <name val="Calibri"/>
      <family val="2"/>
      <scheme val="minor"/>
    </font>
    <font>
      <sz val="9"/>
      <color theme="1"/>
      <name val="Arial"/>
      <family val="2"/>
    </font>
    <font>
      <sz val="11"/>
      <color rgb="FF000000"/>
      <name val="Calibri"/>
      <family val="2"/>
      <scheme val="minor"/>
    </font>
    <font>
      <i/>
      <sz val="10"/>
      <color rgb="FFFF8585"/>
      <name val="Calibri"/>
      <family val="2"/>
      <scheme val="minor"/>
    </font>
    <font>
      <u/>
      <sz val="11"/>
      <name val="Calibri"/>
      <family val="2"/>
      <scheme val="minor"/>
    </font>
    <font>
      <sz val="10"/>
      <color theme="0"/>
      <name val="Calibri"/>
      <family val="2"/>
      <scheme val="minor"/>
    </font>
    <font>
      <sz val="8"/>
      <color rgb="FFFFFF00"/>
      <name val="Calibri"/>
      <family val="2"/>
      <scheme val="minor"/>
    </font>
    <font>
      <sz val="11"/>
      <color rgb="FFFFFF00"/>
      <name val="Calibri"/>
      <family val="2"/>
      <scheme val="minor"/>
    </font>
    <font>
      <sz val="9"/>
      <color rgb="FFFFFF00"/>
      <name val="Calibri"/>
      <family val="2"/>
      <scheme val="minor"/>
    </font>
    <font>
      <sz val="6"/>
      <color rgb="FFFFFF00"/>
      <name val="Calibri"/>
      <family val="2"/>
      <scheme val="minor"/>
    </font>
    <font>
      <b/>
      <u/>
      <sz val="11"/>
      <color rgb="FFFFFF00"/>
      <name val="Calibri"/>
      <family val="2"/>
      <scheme val="minor"/>
    </font>
    <font>
      <u/>
      <sz val="11"/>
      <color rgb="FFFFFF00"/>
      <name val="Calibri"/>
      <family val="2"/>
      <scheme val="minor"/>
    </font>
    <font>
      <b/>
      <u/>
      <sz val="12"/>
      <name val="Calibri"/>
      <family val="2"/>
      <scheme val="minor"/>
    </font>
    <font>
      <b/>
      <i/>
      <u/>
      <sz val="12"/>
      <color theme="1"/>
      <name val="Calibri"/>
      <family val="2"/>
      <scheme val="minor"/>
    </font>
    <font>
      <u/>
      <sz val="10"/>
      <color rgb="FFC00000"/>
      <name val="Calibri"/>
      <family val="2"/>
      <scheme val="minor"/>
    </font>
    <font>
      <b/>
      <i/>
      <u/>
      <sz val="10"/>
      <color rgb="FFFF0000"/>
      <name val="Calibri"/>
      <family val="2"/>
      <scheme val="minor"/>
    </font>
    <font>
      <b/>
      <i/>
      <u/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u val="singleAccounting"/>
      <sz val="11"/>
      <color rgb="FFFF0000"/>
      <name val="Calibri"/>
      <family val="2"/>
      <scheme val="minor"/>
    </font>
    <font>
      <i/>
      <sz val="11"/>
      <color rgb="FFFF0000"/>
      <name val="Calibri"/>
      <family val="2"/>
      <scheme val="minor"/>
    </font>
    <font>
      <i/>
      <u/>
      <sz val="10"/>
      <color theme="0" tint="-0.499984740745262"/>
      <name val="Calibri"/>
      <family val="2"/>
      <scheme val="minor"/>
    </font>
    <font>
      <i/>
      <sz val="10"/>
      <color theme="0" tint="-0.499984740745262"/>
      <name val="Calibri"/>
      <family val="2"/>
      <scheme val="minor"/>
    </font>
    <font>
      <b/>
      <sz val="8"/>
      <color theme="0" tint="-4.9989318521683403E-2"/>
      <name val="Calibri"/>
      <family val="2"/>
      <scheme val="minor"/>
    </font>
    <font>
      <i/>
      <sz val="8"/>
      <color theme="0" tint="-0.249977111117893"/>
      <name val="Calibri"/>
      <family val="2"/>
      <scheme val="minor"/>
    </font>
    <font>
      <i/>
      <u/>
      <sz val="8"/>
      <color theme="0" tint="-0.249977111117893"/>
      <name val="Calibri"/>
      <family val="2"/>
      <scheme val="minor"/>
    </font>
    <font>
      <b/>
      <sz val="8"/>
      <color rgb="FFF6A382"/>
      <name val="Calibri"/>
      <family val="2"/>
      <scheme val="minor"/>
    </font>
    <font>
      <b/>
      <u/>
      <sz val="11"/>
      <name val="Calibri"/>
      <family val="2"/>
      <scheme val="minor"/>
    </font>
    <font>
      <u val="singleAccounting"/>
      <sz val="9"/>
      <color rgb="FFFF0000"/>
      <name val="Calibri"/>
      <family val="2"/>
      <scheme val="minor"/>
    </font>
    <font>
      <b/>
      <i/>
      <sz val="9"/>
      <name val="Calibri"/>
      <family val="2"/>
      <scheme val="minor"/>
    </font>
    <font>
      <i/>
      <sz val="9"/>
      <color rgb="FFFF0000"/>
      <name val="Calibri"/>
      <family val="2"/>
      <scheme val="minor"/>
    </font>
    <font>
      <b/>
      <u val="singleAccounting"/>
      <sz val="11"/>
      <color rgb="FFFF0000"/>
      <name val="Calibri"/>
      <family val="2"/>
      <scheme val="minor"/>
    </font>
    <font>
      <i/>
      <sz val="9"/>
      <color rgb="FFC00000"/>
      <name val="Calibri"/>
      <family val="2"/>
      <scheme val="minor"/>
    </font>
    <font>
      <i/>
      <sz val="8"/>
      <color rgb="FFFF0000"/>
      <name val="Calibri"/>
      <family val="2"/>
      <scheme val="minor"/>
    </font>
    <font>
      <i/>
      <sz val="8"/>
      <color theme="0"/>
      <name val="Calibri"/>
      <family val="2"/>
      <scheme val="minor"/>
    </font>
    <font>
      <i/>
      <sz val="9"/>
      <color theme="0"/>
      <name val="Calibri"/>
      <family val="2"/>
      <scheme val="minor"/>
    </font>
    <font>
      <i/>
      <sz val="11"/>
      <color theme="0"/>
      <name val="Calibri"/>
      <family val="2"/>
      <scheme val="minor"/>
    </font>
    <font>
      <i/>
      <u/>
      <sz val="11"/>
      <color theme="0"/>
      <name val="Calibri"/>
      <family val="2"/>
      <scheme val="minor"/>
    </font>
    <font>
      <i/>
      <sz val="10"/>
      <color theme="0"/>
      <name val="Calibri"/>
      <family val="2"/>
      <scheme val="minor"/>
    </font>
    <font>
      <b/>
      <u val="singleAccounting"/>
      <sz val="11"/>
      <name val="Calibri"/>
      <family val="2"/>
      <scheme val="minor"/>
    </font>
    <font>
      <i/>
      <sz val="8"/>
      <color theme="0" tint="-0.499984740745262"/>
      <name val="Calibri"/>
      <family val="2"/>
      <scheme val="minor"/>
    </font>
    <font>
      <i/>
      <sz val="9"/>
      <color theme="0" tint="-0.499984740745262"/>
      <name val="Calibri"/>
      <family val="2"/>
      <scheme val="minor"/>
    </font>
    <font>
      <i/>
      <sz val="6"/>
      <color theme="0" tint="-0.499984740745262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i/>
      <sz val="8"/>
      <color rgb="FF0070C0"/>
      <name val="Calibri"/>
      <family val="2"/>
      <scheme val="minor"/>
    </font>
    <font>
      <i/>
      <sz val="10"/>
      <color rgb="FFFF0000"/>
      <name val="Calibri"/>
      <family val="2"/>
      <scheme val="minor"/>
    </font>
    <font>
      <i/>
      <sz val="11"/>
      <color rgb="FFC00000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i/>
      <sz val="9"/>
      <color rgb="FFFF0000"/>
      <name val="Calibri"/>
      <family val="2"/>
      <scheme val="minor"/>
    </font>
    <font>
      <b/>
      <i/>
      <sz val="9"/>
      <color rgb="FFC00000"/>
      <name val="Calibri"/>
      <family val="2"/>
      <scheme val="minor"/>
    </font>
    <font>
      <b/>
      <i/>
      <sz val="8"/>
      <color rgb="FFFF0000"/>
      <name val="Calibri"/>
      <family val="2"/>
      <scheme val="minor"/>
    </font>
    <font>
      <i/>
      <u/>
      <sz val="11"/>
      <color rgb="FFC00000"/>
      <name val="Calibri"/>
      <family val="2"/>
      <scheme val="minor"/>
    </font>
    <font>
      <b/>
      <i/>
      <sz val="11"/>
      <color theme="0" tint="-0.499984740745262"/>
      <name val="Calibri"/>
      <family val="2"/>
      <scheme val="minor"/>
    </font>
    <font>
      <b/>
      <sz val="9"/>
      <color rgb="FFC00000"/>
      <name val="Calibri"/>
      <family val="2"/>
      <scheme val="minor"/>
    </font>
    <font>
      <b/>
      <i/>
      <sz val="8"/>
      <color rgb="FF0070C0"/>
      <name val="Calibri"/>
      <family val="2"/>
      <scheme val="minor"/>
    </font>
    <font>
      <b/>
      <i/>
      <u/>
      <sz val="11"/>
      <color rgb="FFC00000"/>
      <name val="Calibri"/>
      <family val="2"/>
      <scheme val="minor"/>
    </font>
    <font>
      <b/>
      <i/>
      <sz val="10"/>
      <color rgb="FFFF0000"/>
      <name val="Calibri"/>
      <family val="2"/>
      <scheme val="minor"/>
    </font>
    <font>
      <b/>
      <i/>
      <sz val="8"/>
      <color rgb="FF0000CC"/>
      <name val="Calibri"/>
      <family val="2"/>
      <scheme val="minor"/>
    </font>
    <font>
      <b/>
      <u/>
      <sz val="8"/>
      <color rgb="FF0000CC"/>
      <name val="Calibri"/>
      <family val="2"/>
      <scheme val="minor"/>
    </font>
    <font>
      <b/>
      <i/>
      <u/>
      <sz val="10"/>
      <color rgb="FF0000CC"/>
      <name val="Calibri"/>
      <family val="2"/>
      <scheme val="minor"/>
    </font>
    <font>
      <i/>
      <u/>
      <sz val="9"/>
      <color rgb="FFFF0000"/>
      <name val="Calibri"/>
      <family val="2"/>
      <scheme val="minor"/>
    </font>
    <font>
      <i/>
      <u/>
      <sz val="8"/>
      <color rgb="FFFF0000"/>
      <name val="Calibri"/>
      <family val="2"/>
      <scheme val="minor"/>
    </font>
    <font>
      <i/>
      <u/>
      <sz val="8"/>
      <color rgb="FF0000CC"/>
      <name val="Calibri"/>
      <family val="2"/>
      <scheme val="minor"/>
    </font>
    <font>
      <u/>
      <sz val="8"/>
      <color theme="0"/>
      <name val="Calibri"/>
      <family val="2"/>
      <scheme val="minor"/>
    </font>
    <font>
      <sz val="8"/>
      <color theme="3" tint="0.3999755851924192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u/>
      <sz val="12"/>
      <color rgb="FF0000CC"/>
      <name val="Calibri"/>
      <family val="2"/>
      <scheme val="minor"/>
    </font>
    <font>
      <b/>
      <i/>
      <u/>
      <sz val="12"/>
      <color rgb="FF0000CC"/>
      <name val="Calibri"/>
      <family val="2"/>
      <scheme val="minor"/>
    </font>
    <font>
      <u/>
      <sz val="11"/>
      <color rgb="FFFF0000"/>
      <name val="Calibri"/>
      <family val="2"/>
      <scheme val="minor"/>
    </font>
    <font>
      <sz val="11"/>
      <color rgb="FF00B050"/>
      <name val="Calibri"/>
      <family val="2"/>
      <scheme val="minor"/>
    </font>
    <font>
      <i/>
      <sz val="9"/>
      <name val="Calibri"/>
      <family val="2"/>
      <scheme val="minor"/>
    </font>
    <font>
      <i/>
      <u val="singleAccounting"/>
      <sz val="9"/>
      <color rgb="FFFF0000"/>
      <name val="Calibri"/>
      <family val="2"/>
      <scheme val="minor"/>
    </font>
    <font>
      <i/>
      <sz val="8"/>
      <color theme="0" tint="-0.34998626667073579"/>
      <name val="Calibri"/>
      <family val="2"/>
      <scheme val="minor"/>
    </font>
    <font>
      <i/>
      <sz val="11"/>
      <color theme="0" tint="-0.34998626667073579"/>
      <name val="Calibri"/>
      <family val="2"/>
      <scheme val="minor"/>
    </font>
    <font>
      <i/>
      <sz val="9"/>
      <color theme="0" tint="-0.34998626667073579"/>
      <name val="Calibri"/>
      <family val="2"/>
      <scheme val="minor"/>
    </font>
    <font>
      <i/>
      <sz val="6"/>
      <color theme="0" tint="-0.34998626667073579"/>
      <name val="Calibri"/>
      <family val="2"/>
      <scheme val="minor"/>
    </font>
    <font>
      <b/>
      <i/>
      <u/>
      <sz val="11"/>
      <color theme="0" tint="-0.34998626667073579"/>
      <name val="Calibri"/>
      <family val="2"/>
      <scheme val="minor"/>
    </font>
    <font>
      <i/>
      <u/>
      <sz val="11"/>
      <color theme="0" tint="-0.34998626667073579"/>
      <name val="Calibri"/>
      <family val="2"/>
      <scheme val="minor"/>
    </font>
    <font>
      <i/>
      <sz val="8"/>
      <name val="Calibri"/>
      <family val="2"/>
      <scheme val="minor"/>
    </font>
    <font>
      <i/>
      <sz val="11"/>
      <color theme="0" tint="-0.249977111117893"/>
      <name val="Calibri"/>
      <family val="2"/>
      <scheme val="minor"/>
    </font>
    <font>
      <i/>
      <sz val="9"/>
      <color theme="0" tint="-0.249977111117893"/>
      <name val="Calibri"/>
      <family val="2"/>
      <scheme val="minor"/>
    </font>
    <font>
      <i/>
      <sz val="6"/>
      <color theme="0" tint="-0.249977111117893"/>
      <name val="Calibri"/>
      <family val="2"/>
      <scheme val="minor"/>
    </font>
    <font>
      <b/>
      <i/>
      <u/>
      <sz val="11"/>
      <color theme="0" tint="-0.249977111117893"/>
      <name val="Calibri"/>
      <family val="2"/>
      <scheme val="minor"/>
    </font>
    <font>
      <i/>
      <u/>
      <sz val="11"/>
      <color theme="0" tint="-0.249977111117893"/>
      <name val="Calibri"/>
      <family val="2"/>
      <scheme val="minor"/>
    </font>
    <font>
      <u/>
      <sz val="10"/>
      <color theme="1"/>
      <name val="Calibri"/>
      <family val="2"/>
      <scheme val="minor"/>
    </font>
    <font>
      <u/>
      <sz val="6"/>
      <color theme="1"/>
      <name val="Calibri"/>
      <family val="2"/>
      <scheme val="minor"/>
    </font>
    <font>
      <i/>
      <sz val="7"/>
      <color theme="0" tint="-0.499984740745262"/>
      <name val="Calibri"/>
      <family val="2"/>
      <scheme val="minor"/>
    </font>
    <font>
      <b/>
      <i/>
      <sz val="8"/>
      <color theme="0" tint="-0.499984740745262"/>
      <name val="Calibri"/>
      <family val="2"/>
      <scheme val="minor"/>
    </font>
    <font>
      <b/>
      <i/>
      <sz val="10"/>
      <color theme="0" tint="-0.499984740745262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5"/>
      <color theme="1"/>
      <name val="Calibri"/>
      <family val="2"/>
      <scheme val="minor"/>
    </font>
    <font>
      <sz val="9"/>
      <color rgb="FF7030A0"/>
      <name val="Calibri"/>
      <family val="2"/>
      <scheme val="minor"/>
    </font>
    <font>
      <b/>
      <sz val="11"/>
      <color rgb="FF7030A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color rgb="FFC686FA"/>
      <name val="Calibri"/>
      <family val="2"/>
      <scheme val="minor"/>
    </font>
    <font>
      <u/>
      <sz val="11"/>
      <color rgb="FFC686FA"/>
      <name val="Calibri"/>
      <family val="2"/>
      <scheme val="minor"/>
    </font>
    <font>
      <b/>
      <sz val="20"/>
      <name val="Calibri"/>
      <family val="2"/>
      <scheme val="minor"/>
    </font>
    <font>
      <b/>
      <sz val="18"/>
      <color theme="1"/>
      <name val="Calibri"/>
      <family val="2"/>
      <scheme val="minor"/>
    </font>
    <font>
      <u val="singleAccounting"/>
      <sz val="10"/>
      <color theme="1"/>
      <name val="Calibri"/>
      <family val="2"/>
      <scheme val="minor"/>
    </font>
    <font>
      <u val="singleAccounting"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u val="double"/>
      <sz val="12"/>
      <color theme="1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28"/>
      <color theme="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8F8B2"/>
        <bgColor indexed="64"/>
      </patternFill>
    </fill>
    <fill>
      <patternFill patternType="solid">
        <fgColor rgb="FFFFE38B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6A38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ECCDCC"/>
        <bgColor indexed="64"/>
      </patternFill>
    </fill>
    <fill>
      <patternFill patternType="solid">
        <fgColor rgb="FFF46669"/>
        <bgColor indexed="64"/>
      </patternFill>
    </fill>
    <fill>
      <patternFill patternType="solid">
        <fgColor rgb="FFC686FA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ECCBCA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ABE9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804444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indexed="64"/>
      </patternFill>
    </fill>
    <fill>
      <patternFill patternType="solid">
        <fgColor rgb="FFFFD5D5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996633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166" fontId="1" fillId="0" borderId="0" applyFont="0" applyFill="0" applyBorder="0" applyAlignment="0" applyProtection="0"/>
  </cellStyleXfs>
  <cellXfs count="1799">
    <xf numFmtId="0" fontId="0" fillId="0" borderId="0" xfId="0"/>
    <xf numFmtId="0" fontId="0" fillId="0" borderId="1" xfId="0" applyBorder="1" applyAlignment="1">
      <alignment wrapText="1"/>
    </xf>
    <xf numFmtId="0" fontId="0" fillId="0" borderId="0" xfId="0" applyAlignment="1">
      <alignment wrapText="1"/>
    </xf>
    <xf numFmtId="0" fontId="2" fillId="2" borderId="0" xfId="0" applyFont="1" applyFill="1" applyAlignment="1">
      <alignment vertical="center"/>
    </xf>
    <xf numFmtId="166" fontId="0" fillId="0" borderId="0" xfId="1" applyFont="1"/>
    <xf numFmtId="0" fontId="4" fillId="0" borderId="0" xfId="0" applyFont="1"/>
    <xf numFmtId="0" fontId="5" fillId="0" borderId="0" xfId="0" applyFont="1"/>
    <xf numFmtId="0" fontId="5" fillId="0" borderId="1" xfId="0" applyFont="1" applyBorder="1" applyAlignment="1">
      <alignment vertical="top" wrapText="1"/>
    </xf>
    <xf numFmtId="0" fontId="0" fillId="0" borderId="1" xfId="0" applyBorder="1" applyAlignment="1">
      <alignment vertical="top" wrapText="1"/>
    </xf>
    <xf numFmtId="166" fontId="0" fillId="0" borderId="1" xfId="1" applyFont="1" applyBorder="1" applyAlignment="1">
      <alignment vertical="top" wrapText="1"/>
    </xf>
    <xf numFmtId="0" fontId="0" fillId="0" borderId="0" xfId="0" applyAlignment="1">
      <alignment vertical="top"/>
    </xf>
    <xf numFmtId="166" fontId="0" fillId="0" borderId="1" xfId="1" applyFont="1" applyBorder="1" applyAlignment="1">
      <alignment horizontal="right" vertical="top" wrapText="1"/>
    </xf>
    <xf numFmtId="166" fontId="0" fillId="0" borderId="0" xfId="1" applyFont="1" applyAlignment="1">
      <alignment horizontal="right"/>
    </xf>
    <xf numFmtId="166" fontId="4" fillId="0" borderId="0" xfId="1" applyFont="1" applyAlignment="1">
      <alignment horizontal="right"/>
    </xf>
    <xf numFmtId="0" fontId="0" fillId="0" borderId="1" xfId="0" applyBorder="1" applyAlignment="1">
      <alignment horizontal="center" vertical="top" wrapText="1"/>
    </xf>
    <xf numFmtId="0" fontId="0" fillId="0" borderId="0" xfId="0" applyAlignment="1">
      <alignment horizontal="center"/>
    </xf>
    <xf numFmtId="0" fontId="2" fillId="0" borderId="0" xfId="0" applyFont="1"/>
    <xf numFmtId="0" fontId="0" fillId="0" borderId="0" xfId="0" applyAlignment="1">
      <alignment horizontal="left"/>
    </xf>
    <xf numFmtId="0" fontId="4" fillId="0" borderId="0" xfId="0" applyFont="1" applyAlignment="1">
      <alignment horizontal="left"/>
    </xf>
    <xf numFmtId="0" fontId="0" fillId="0" borderId="1" xfId="0" applyNumberFormat="1" applyBorder="1" applyAlignment="1">
      <alignment vertical="top" wrapText="1"/>
    </xf>
    <xf numFmtId="0" fontId="0" fillId="0" borderId="0" xfId="0" applyNumberFormat="1"/>
    <xf numFmtId="0" fontId="4" fillId="0" borderId="0" xfId="0" applyNumberFormat="1" applyFont="1"/>
    <xf numFmtId="0" fontId="5" fillId="0" borderId="0" xfId="0" applyFont="1" applyAlignment="1"/>
    <xf numFmtId="0" fontId="7" fillId="0" borderId="1" xfId="0" applyFont="1" applyBorder="1" applyAlignment="1">
      <alignment vertical="top" wrapText="1"/>
    </xf>
    <xf numFmtId="0" fontId="0" fillId="0" borderId="0" xfId="0" applyAlignment="1">
      <alignment vertical="top" wrapText="1"/>
    </xf>
    <xf numFmtId="0" fontId="0" fillId="0" borderId="6" xfId="0" applyBorder="1"/>
    <xf numFmtId="0" fontId="0" fillId="0" borderId="7" xfId="0" applyBorder="1"/>
    <xf numFmtId="0" fontId="5" fillId="0" borderId="8" xfId="0" applyFont="1" applyBorder="1"/>
    <xf numFmtId="0" fontId="0" fillId="0" borderId="0" xfId="0" applyBorder="1"/>
    <xf numFmtId="0" fontId="0" fillId="0" borderId="0" xfId="0" applyNumberFormat="1" applyBorder="1"/>
    <xf numFmtId="0" fontId="4" fillId="0" borderId="0" xfId="0" applyFont="1" applyBorder="1"/>
    <xf numFmtId="0" fontId="0" fillId="0" borderId="0" xfId="0" applyBorder="1" applyAlignment="1">
      <alignment horizontal="center"/>
    </xf>
    <xf numFmtId="0" fontId="4" fillId="0" borderId="0" xfId="0" applyFont="1" applyBorder="1" applyAlignment="1">
      <alignment horizontal="left"/>
    </xf>
    <xf numFmtId="166" fontId="0" fillId="0" borderId="0" xfId="1" applyFont="1" applyBorder="1" applyAlignment="1">
      <alignment horizontal="right"/>
    </xf>
    <xf numFmtId="0" fontId="0" fillId="0" borderId="9" xfId="0" applyBorder="1"/>
    <xf numFmtId="0" fontId="5" fillId="0" borderId="8" xfId="0" applyFont="1" applyBorder="1" applyAlignment="1"/>
    <xf numFmtId="0" fontId="4" fillId="0" borderId="0" xfId="0" applyFont="1" applyBorder="1" applyAlignment="1">
      <alignment vertical="top"/>
    </xf>
    <xf numFmtId="0" fontId="5" fillId="0" borderId="0" xfId="0" applyFont="1" applyBorder="1" applyAlignment="1"/>
    <xf numFmtId="0" fontId="0" fillId="0" borderId="8" xfId="0" applyBorder="1" applyAlignment="1">
      <alignment horizontal="left"/>
    </xf>
    <xf numFmtId="0" fontId="0" fillId="0" borderId="0" xfId="0" applyBorder="1" applyAlignment="1">
      <alignment vertical="top"/>
    </xf>
    <xf numFmtId="0" fontId="0" fillId="0" borderId="0" xfId="0" applyBorder="1" applyAlignment="1">
      <alignment horizontal="left"/>
    </xf>
    <xf numFmtId="0" fontId="4" fillId="0" borderId="0" xfId="0" applyNumberFormat="1" applyFont="1" applyBorder="1"/>
    <xf numFmtId="166" fontId="4" fillId="0" borderId="0" xfId="1" applyFont="1" applyBorder="1" applyAlignment="1">
      <alignment horizontal="right"/>
    </xf>
    <xf numFmtId="0" fontId="4" fillId="0" borderId="9" xfId="0" applyFont="1" applyBorder="1"/>
    <xf numFmtId="0" fontId="5" fillId="0" borderId="0" xfId="0" applyFont="1" applyBorder="1"/>
    <xf numFmtId="0" fontId="4" fillId="0" borderId="10" xfId="0" applyFont="1" applyBorder="1" applyAlignment="1">
      <alignment vertical="top"/>
    </xf>
    <xf numFmtId="0" fontId="0" fillId="0" borderId="11" xfId="0" applyBorder="1"/>
    <xf numFmtId="0" fontId="0" fillId="0" borderId="11" xfId="0" applyNumberFormat="1" applyBorder="1"/>
    <xf numFmtId="0" fontId="0" fillId="0" borderId="11" xfId="0" applyBorder="1" applyAlignment="1">
      <alignment vertical="top"/>
    </xf>
    <xf numFmtId="0" fontId="0" fillId="0" borderId="11" xfId="0" applyBorder="1" applyAlignment="1">
      <alignment horizontal="center"/>
    </xf>
    <xf numFmtId="0" fontId="4" fillId="0" borderId="11" xfId="0" applyFont="1" applyBorder="1"/>
    <xf numFmtId="166" fontId="0" fillId="0" borderId="11" xfId="1" applyFont="1" applyBorder="1" applyAlignment="1">
      <alignment horizontal="right"/>
    </xf>
    <xf numFmtId="0" fontId="7" fillId="0" borderId="0" xfId="0" applyFont="1"/>
    <xf numFmtId="0" fontId="2" fillId="2" borderId="0" xfId="0" applyFont="1" applyFill="1" applyAlignment="1">
      <alignment vertical="top"/>
    </xf>
    <xf numFmtId="0" fontId="8" fillId="0" borderId="1" xfId="0" applyFont="1" applyBorder="1" applyAlignment="1">
      <alignment vertical="top" wrapText="1"/>
    </xf>
    <xf numFmtId="0" fontId="8" fillId="0" borderId="0" xfId="0" applyFont="1" applyBorder="1"/>
    <xf numFmtId="0" fontId="8" fillId="0" borderId="0" xfId="0" applyFont="1"/>
    <xf numFmtId="0" fontId="8" fillId="0" borderId="6" xfId="0" applyFont="1" applyBorder="1"/>
    <xf numFmtId="0" fontId="8" fillId="0" borderId="11" xfId="0" applyFont="1" applyBorder="1"/>
    <xf numFmtId="0" fontId="7" fillId="0" borderId="6" xfId="0" applyFont="1" applyBorder="1"/>
    <xf numFmtId="0" fontId="7" fillId="0" borderId="0" xfId="0" applyFont="1" applyBorder="1"/>
    <xf numFmtId="0" fontId="7" fillId="0" borderId="11" xfId="0" applyFont="1" applyBorder="1"/>
    <xf numFmtId="0" fontId="0" fillId="0" borderId="1" xfId="0" applyBorder="1"/>
    <xf numFmtId="0" fontId="10" fillId="0" borderId="0" xfId="0" applyFont="1" applyBorder="1"/>
    <xf numFmtId="0" fontId="5" fillId="0" borderId="13" xfId="0" applyFont="1" applyBorder="1"/>
    <xf numFmtId="166" fontId="0" fillId="0" borderId="6" xfId="1" applyFont="1" applyBorder="1"/>
    <xf numFmtId="166" fontId="4" fillId="0" borderId="0" xfId="1" applyFont="1" applyBorder="1"/>
    <xf numFmtId="0" fontId="4" fillId="0" borderId="8" xfId="0" applyFont="1" applyBorder="1" applyAlignment="1">
      <alignment horizontal="left"/>
    </xf>
    <xf numFmtId="0" fontId="4" fillId="0" borderId="8" xfId="0" applyFont="1" applyBorder="1"/>
    <xf numFmtId="0" fontId="5" fillId="0" borderId="1" xfId="0" applyFont="1" applyBorder="1" applyAlignment="1">
      <alignment vertical="top"/>
    </xf>
    <xf numFmtId="0" fontId="5" fillId="0" borderId="0" xfId="0" applyFont="1" applyAlignment="1">
      <alignment vertical="top"/>
    </xf>
    <xf numFmtId="15" fontId="5" fillId="0" borderId="1" xfId="0" applyNumberFormat="1" applyFont="1" applyBorder="1" applyAlignment="1">
      <alignment vertical="top"/>
    </xf>
    <xf numFmtId="166" fontId="5" fillId="0" borderId="1" xfId="1" applyFont="1" applyBorder="1" applyAlignment="1">
      <alignment vertical="top"/>
    </xf>
    <xf numFmtId="0" fontId="0" fillId="0" borderId="6" xfId="0" applyNumberFormat="1" applyBorder="1"/>
    <xf numFmtId="0" fontId="0" fillId="0" borderId="6" xfId="0" applyBorder="1" applyAlignment="1">
      <alignment vertical="top"/>
    </xf>
    <xf numFmtId="0" fontId="0" fillId="0" borderId="6" xfId="0" applyBorder="1" applyAlignment="1">
      <alignment horizontal="center"/>
    </xf>
    <xf numFmtId="166" fontId="0" fillId="0" borderId="6" xfId="1" applyFont="1" applyBorder="1" applyAlignment="1">
      <alignment horizontal="right"/>
    </xf>
    <xf numFmtId="0" fontId="0" fillId="0" borderId="8" xfId="0" applyBorder="1"/>
    <xf numFmtId="0" fontId="0" fillId="0" borderId="8" xfId="0" applyFill="1" applyBorder="1" applyAlignment="1">
      <alignment vertical="top"/>
    </xf>
    <xf numFmtId="0" fontId="0" fillId="0" borderId="8" xfId="0" applyFill="1" applyBorder="1"/>
    <xf numFmtId="0" fontId="7" fillId="0" borderId="8" xfId="0" applyFont="1" applyFill="1" applyBorder="1" applyAlignment="1">
      <alignment vertical="top"/>
    </xf>
    <xf numFmtId="0" fontId="3" fillId="2" borderId="2" xfId="0" applyFont="1" applyFill="1" applyBorder="1" applyAlignment="1">
      <alignment vertical="center"/>
    </xf>
    <xf numFmtId="0" fontId="2" fillId="2" borderId="3" xfId="0" applyFont="1" applyFill="1" applyBorder="1" applyAlignment="1">
      <alignment vertical="center"/>
    </xf>
    <xf numFmtId="0" fontId="2" fillId="2" borderId="3" xfId="0" applyNumberFormat="1" applyFont="1" applyFill="1" applyBorder="1" applyAlignment="1">
      <alignment vertical="center"/>
    </xf>
    <xf numFmtId="0" fontId="3" fillId="2" borderId="3" xfId="0" applyFont="1" applyFill="1" applyBorder="1" applyAlignment="1">
      <alignment horizontal="center" vertical="center"/>
    </xf>
    <xf numFmtId="166" fontId="2" fillId="2" borderId="3" xfId="1" applyFont="1" applyFill="1" applyBorder="1" applyAlignment="1">
      <alignment horizontal="center" vertical="center"/>
    </xf>
    <xf numFmtId="0" fontId="2" fillId="2" borderId="4" xfId="0" applyFont="1" applyFill="1" applyBorder="1" applyAlignment="1">
      <alignment vertical="center"/>
    </xf>
    <xf numFmtId="0" fontId="12" fillId="0" borderId="1" xfId="0" applyFont="1" applyBorder="1" applyAlignment="1">
      <alignment vertical="top"/>
    </xf>
    <xf numFmtId="167" fontId="4" fillId="0" borderId="1" xfId="0" applyNumberFormat="1" applyFont="1" applyBorder="1" applyAlignment="1">
      <alignment vertical="top"/>
    </xf>
    <xf numFmtId="0" fontId="13" fillId="0" borderId="1" xfId="0" applyFont="1" applyBorder="1"/>
    <xf numFmtId="0" fontId="5" fillId="0" borderId="1" xfId="0" applyFont="1" applyBorder="1" applyAlignment="1">
      <alignment horizontal="left" vertical="top"/>
    </xf>
    <xf numFmtId="0" fontId="5" fillId="0" borderId="1" xfId="0" applyFont="1" applyBorder="1"/>
    <xf numFmtId="0" fontId="2" fillId="3" borderId="1" xfId="0" applyFont="1" applyFill="1" applyBorder="1" applyAlignment="1">
      <alignment vertical="top"/>
    </xf>
    <xf numFmtId="0" fontId="3" fillId="3" borderId="1" xfId="0" applyFont="1" applyFill="1" applyBorder="1" applyAlignment="1">
      <alignment vertical="top" wrapText="1"/>
    </xf>
    <xf numFmtId="0" fontId="3" fillId="3" borderId="1" xfId="0" applyFont="1" applyFill="1" applyBorder="1" applyAlignment="1">
      <alignment vertical="top"/>
    </xf>
    <xf numFmtId="0" fontId="2" fillId="3" borderId="1" xfId="0" applyFont="1" applyFill="1" applyBorder="1" applyAlignment="1">
      <alignment vertical="top" wrapText="1"/>
    </xf>
    <xf numFmtId="0" fontId="2" fillId="3" borderId="0" xfId="0" applyFont="1" applyFill="1" applyAlignment="1">
      <alignment vertical="top"/>
    </xf>
    <xf numFmtId="15" fontId="5" fillId="0" borderId="1" xfId="0" applyNumberFormat="1" applyFont="1" applyBorder="1"/>
    <xf numFmtId="166" fontId="5" fillId="0" borderId="1" xfId="1" applyFont="1" applyBorder="1"/>
    <xf numFmtId="166" fontId="11" fillId="0" borderId="1" xfId="1" applyFont="1" applyBorder="1"/>
    <xf numFmtId="0" fontId="19" fillId="3" borderId="1" xfId="0" applyFont="1" applyFill="1" applyBorder="1" applyAlignment="1">
      <alignment vertical="top" wrapText="1"/>
    </xf>
    <xf numFmtId="0" fontId="13" fillId="0" borderId="0" xfId="0" applyFont="1"/>
    <xf numFmtId="166" fontId="18" fillId="3" borderId="1" xfId="1" applyFont="1" applyFill="1" applyBorder="1" applyAlignment="1">
      <alignment vertical="top"/>
    </xf>
    <xf numFmtId="166" fontId="11" fillId="0" borderId="0" xfId="1" applyFont="1"/>
    <xf numFmtId="0" fontId="20" fillId="3" borderId="1" xfId="0" applyFont="1" applyFill="1" applyBorder="1" applyAlignment="1">
      <alignment vertical="top"/>
    </xf>
    <xf numFmtId="0" fontId="20" fillId="3" borderId="0" xfId="0" applyFont="1" applyFill="1" applyAlignment="1">
      <alignment vertical="top"/>
    </xf>
    <xf numFmtId="0" fontId="0" fillId="0" borderId="1" xfId="0" applyBorder="1" applyAlignment="1">
      <alignment vertical="top"/>
    </xf>
    <xf numFmtId="0" fontId="17" fillId="4" borderId="0" xfId="0" applyFont="1" applyFill="1"/>
    <xf numFmtId="0" fontId="21" fillId="4" borderId="0" xfId="0" applyFont="1" applyFill="1" applyAlignment="1">
      <alignment horizontal="right" vertical="center"/>
    </xf>
    <xf numFmtId="0" fontId="22" fillId="4" borderId="0" xfId="0" applyFont="1" applyFill="1"/>
    <xf numFmtId="0" fontId="15" fillId="4" borderId="0" xfId="0" applyFont="1" applyFill="1"/>
    <xf numFmtId="0" fontId="11" fillId="4" borderId="0" xfId="0" applyFont="1" applyFill="1"/>
    <xf numFmtId="0" fontId="16" fillId="4" borderId="0" xfId="0" applyFont="1" applyFill="1"/>
    <xf numFmtId="0" fontId="16" fillId="4" borderId="0" xfId="0" applyNumberFormat="1" applyFont="1" applyFill="1"/>
    <xf numFmtId="0" fontId="16" fillId="4" borderId="0" xfId="0" applyFont="1" applyFill="1" applyAlignment="1">
      <alignment vertical="top"/>
    </xf>
    <xf numFmtId="0" fontId="16" fillId="4" borderId="0" xfId="0" applyFont="1" applyFill="1" applyAlignment="1">
      <alignment horizontal="center"/>
    </xf>
    <xf numFmtId="166" fontId="16" fillId="4" borderId="0" xfId="1" applyFont="1" applyFill="1" applyAlignment="1">
      <alignment horizontal="right"/>
    </xf>
    <xf numFmtId="0" fontId="24" fillId="4" borderId="0" xfId="0" applyFont="1" applyFill="1"/>
    <xf numFmtId="0" fontId="25" fillId="4" borderId="0" xfId="0" applyFont="1" applyFill="1"/>
    <xf numFmtId="0" fontId="18" fillId="4" borderId="0" xfId="0" applyFont="1" applyFill="1" applyAlignment="1">
      <alignment vertical="center"/>
    </xf>
    <xf numFmtId="0" fontId="2" fillId="5" borderId="1" xfId="0" applyFont="1" applyFill="1" applyBorder="1" applyAlignment="1">
      <alignment vertical="top" wrapText="1"/>
    </xf>
    <xf numFmtId="0" fontId="2" fillId="5" borderId="0" xfId="0" applyFont="1" applyFill="1" applyAlignment="1">
      <alignment vertical="top" wrapText="1"/>
    </xf>
    <xf numFmtId="0" fontId="14" fillId="5" borderId="1" xfId="0" applyFont="1" applyFill="1" applyBorder="1" applyAlignment="1">
      <alignment vertical="top" wrapText="1"/>
    </xf>
    <xf numFmtId="0" fontId="26" fillId="2" borderId="3" xfId="0" applyFont="1" applyFill="1" applyBorder="1" applyAlignment="1">
      <alignment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18" fillId="3" borderId="1" xfId="0" applyFont="1" applyFill="1" applyBorder="1" applyAlignment="1">
      <alignment vertical="top" wrapText="1"/>
    </xf>
    <xf numFmtId="0" fontId="27" fillId="3" borderId="1" xfId="0" applyFont="1" applyFill="1" applyBorder="1" applyAlignment="1">
      <alignment vertical="top" wrapText="1"/>
    </xf>
    <xf numFmtId="0" fontId="28" fillId="3" borderId="1" xfId="0" applyFont="1" applyFill="1" applyBorder="1" applyAlignment="1">
      <alignment vertical="top" wrapText="1"/>
    </xf>
    <xf numFmtId="166" fontId="27" fillId="3" borderId="1" xfId="1" applyFont="1" applyFill="1" applyBorder="1" applyAlignment="1">
      <alignment vertical="top"/>
    </xf>
    <xf numFmtId="14" fontId="0" fillId="0" borderId="1" xfId="0" applyNumberFormat="1" applyBorder="1" applyAlignment="1">
      <alignment vertical="top" wrapText="1"/>
    </xf>
    <xf numFmtId="0" fontId="0" fillId="0" borderId="14" xfId="0" applyBorder="1"/>
    <xf numFmtId="0" fontId="0" fillId="0" borderId="15" xfId="0" applyBorder="1" applyAlignment="1">
      <alignment vertical="top" wrapText="1"/>
    </xf>
    <xf numFmtId="14" fontId="0" fillId="0" borderId="15" xfId="0" applyNumberFormat="1" applyBorder="1" applyAlignment="1">
      <alignment vertical="top" wrapText="1"/>
    </xf>
    <xf numFmtId="0" fontId="2" fillId="3" borderId="14" xfId="0" applyFont="1" applyFill="1" applyBorder="1" applyAlignment="1">
      <alignment vertical="center"/>
    </xf>
    <xf numFmtId="0" fontId="2" fillId="3" borderId="0" xfId="0" applyFont="1" applyFill="1" applyAlignment="1">
      <alignment vertical="center"/>
    </xf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2" fillId="3" borderId="19" xfId="0" applyFont="1" applyFill="1" applyBorder="1" applyAlignment="1">
      <alignment vertical="center"/>
    </xf>
    <xf numFmtId="0" fontId="2" fillId="3" borderId="20" xfId="0" applyFont="1" applyFill="1" applyBorder="1" applyAlignment="1">
      <alignment vertical="center"/>
    </xf>
    <xf numFmtId="0" fontId="9" fillId="3" borderId="20" xfId="0" applyFont="1" applyFill="1" applyBorder="1" applyAlignment="1">
      <alignment vertical="center" wrapText="1"/>
    </xf>
    <xf numFmtId="0" fontId="2" fillId="3" borderId="20" xfId="0" applyFont="1" applyFill="1" applyBorder="1" applyAlignment="1">
      <alignment vertical="center" wrapText="1"/>
    </xf>
    <xf numFmtId="0" fontId="18" fillId="3" borderId="20" xfId="0" applyFont="1" applyFill="1" applyBorder="1" applyAlignment="1">
      <alignment vertical="center"/>
    </xf>
    <xf numFmtId="0" fontId="2" fillId="3" borderId="21" xfId="0" applyFont="1" applyFill="1" applyBorder="1" applyAlignment="1">
      <alignment vertical="center"/>
    </xf>
    <xf numFmtId="14" fontId="0" fillId="0" borderId="1" xfId="0" applyNumberFormat="1" applyBorder="1" applyAlignment="1">
      <alignment vertical="top"/>
    </xf>
    <xf numFmtId="2" fontId="0" fillId="0" borderId="1" xfId="0" applyNumberFormat="1" applyBorder="1" applyAlignment="1">
      <alignment vertical="top" wrapText="1"/>
    </xf>
    <xf numFmtId="0" fontId="5" fillId="3" borderId="20" xfId="0" applyFont="1" applyFill="1" applyBorder="1" applyAlignment="1">
      <alignment vertical="center" wrapText="1"/>
    </xf>
    <xf numFmtId="165" fontId="0" fillId="0" borderId="1" xfId="0" applyNumberFormat="1" applyBorder="1" applyAlignment="1">
      <alignment vertical="top" wrapText="1"/>
    </xf>
    <xf numFmtId="2" fontId="0" fillId="0" borderId="17" xfId="0" applyNumberFormat="1" applyBorder="1"/>
    <xf numFmtId="2" fontId="3" fillId="3" borderId="20" xfId="0" applyNumberFormat="1" applyFont="1" applyFill="1" applyBorder="1" applyAlignment="1">
      <alignment vertical="center" wrapText="1"/>
    </xf>
    <xf numFmtId="2" fontId="0" fillId="0" borderId="15" xfId="0" applyNumberFormat="1" applyBorder="1" applyAlignment="1">
      <alignment vertical="top" wrapText="1"/>
    </xf>
    <xf numFmtId="2" fontId="0" fillId="0" borderId="0" xfId="0" applyNumberFormat="1"/>
    <xf numFmtId="0" fontId="18" fillId="0" borderId="1" xfId="0" applyFont="1" applyBorder="1" applyAlignment="1">
      <alignment vertical="top" wrapText="1"/>
    </xf>
    <xf numFmtId="165" fontId="4" fillId="0" borderId="1" xfId="0" applyNumberFormat="1" applyFont="1" applyBorder="1" applyAlignment="1">
      <alignment vertical="top" wrapText="1"/>
    </xf>
    <xf numFmtId="0" fontId="4" fillId="0" borderId="1" xfId="0" applyFont="1" applyBorder="1" applyAlignment="1">
      <alignment vertical="top" wrapText="1"/>
    </xf>
    <xf numFmtId="0" fontId="16" fillId="0" borderId="1" xfId="0" applyFont="1" applyBorder="1" applyAlignment="1">
      <alignment vertical="top" wrapText="1"/>
    </xf>
    <xf numFmtId="0" fontId="8" fillId="2" borderId="23" xfId="0" applyFont="1" applyFill="1" applyBorder="1" applyAlignment="1">
      <alignment vertical="top" textRotation="90" wrapText="1"/>
    </xf>
    <xf numFmtId="0" fontId="2" fillId="2" borderId="3" xfId="0" applyFont="1" applyFill="1" applyBorder="1" applyAlignment="1">
      <alignment horizontal="center" vertical="center" textRotation="90" wrapText="1"/>
    </xf>
    <xf numFmtId="0" fontId="9" fillId="2" borderId="3" xfId="0" applyFont="1" applyFill="1" applyBorder="1" applyAlignment="1">
      <alignment vertical="center" textRotation="90" wrapText="1"/>
    </xf>
    <xf numFmtId="0" fontId="6" fillId="2" borderId="3" xfId="0" applyFont="1" applyFill="1" applyBorder="1" applyAlignment="1">
      <alignment horizontal="center" vertical="center" textRotation="90" wrapText="1"/>
    </xf>
    <xf numFmtId="0" fontId="8" fillId="0" borderId="1" xfId="0" applyFont="1" applyBorder="1" applyAlignment="1">
      <alignment vertical="top"/>
    </xf>
    <xf numFmtId="0" fontId="13" fillId="0" borderId="1" xfId="0" applyFont="1" applyBorder="1" applyAlignment="1">
      <alignment vertical="top" wrapText="1"/>
    </xf>
    <xf numFmtId="0" fontId="20" fillId="3" borderId="1" xfId="0" applyFont="1" applyFill="1" applyBorder="1" applyAlignment="1">
      <alignment vertical="top" wrapText="1"/>
    </xf>
    <xf numFmtId="17" fontId="0" fillId="0" borderId="1" xfId="0" applyNumberFormat="1" applyBorder="1" applyAlignment="1">
      <alignment vertical="top"/>
    </xf>
    <xf numFmtId="0" fontId="16" fillId="0" borderId="1" xfId="0" applyFont="1" applyBorder="1" applyAlignment="1">
      <alignment vertical="top"/>
    </xf>
    <xf numFmtId="14" fontId="16" fillId="0" borderId="1" xfId="0" applyNumberFormat="1" applyFont="1" applyBorder="1" applyAlignment="1">
      <alignment vertical="top"/>
    </xf>
    <xf numFmtId="0" fontId="16" fillId="0" borderId="0" xfId="0" applyFont="1" applyAlignment="1">
      <alignment vertical="top"/>
    </xf>
    <xf numFmtId="0" fontId="0" fillId="0" borderId="1" xfId="0" applyBorder="1" applyAlignment="1">
      <alignment horizontal="right" vertical="top"/>
    </xf>
    <xf numFmtId="164" fontId="0" fillId="0" borderId="1" xfId="0" applyNumberFormat="1" applyBorder="1" applyAlignment="1">
      <alignment vertical="top" wrapText="1"/>
    </xf>
    <xf numFmtId="0" fontId="0" fillId="6" borderId="0" xfId="0" applyFill="1"/>
    <xf numFmtId="0" fontId="8" fillId="2" borderId="22" xfId="0" applyFont="1" applyFill="1" applyBorder="1" applyAlignment="1">
      <alignment vertical="top" textRotation="90" wrapText="1"/>
    </xf>
    <xf numFmtId="0" fontId="36" fillId="4" borderId="0" xfId="0" applyFont="1" applyFill="1" applyBorder="1" applyAlignment="1">
      <alignment horizontal="center"/>
    </xf>
    <xf numFmtId="0" fontId="9" fillId="2" borderId="23" xfId="0" applyFont="1" applyFill="1" applyBorder="1" applyAlignment="1">
      <alignment vertical="top" textRotation="90" wrapText="1"/>
    </xf>
    <xf numFmtId="0" fontId="0" fillId="0" borderId="0" xfId="0" applyFill="1" applyBorder="1"/>
    <xf numFmtId="0" fontId="5" fillId="0" borderId="6" xfId="0" applyFont="1" applyBorder="1"/>
    <xf numFmtId="0" fontId="8" fillId="7" borderId="1" xfId="0" applyFont="1" applyFill="1" applyBorder="1" applyAlignment="1">
      <alignment vertical="top" wrapText="1"/>
    </xf>
    <xf numFmtId="0" fontId="38" fillId="0" borderId="1" xfId="0" applyFont="1" applyBorder="1" applyAlignment="1">
      <alignment vertical="top" wrapText="1"/>
    </xf>
    <xf numFmtId="0" fontId="38" fillId="0" borderId="6" xfId="0" applyFont="1" applyBorder="1"/>
    <xf numFmtId="0" fontId="38" fillId="0" borderId="0" xfId="0" applyFont="1" applyBorder="1"/>
    <xf numFmtId="0" fontId="38" fillId="0" borderId="0" xfId="0" applyFont="1"/>
    <xf numFmtId="166" fontId="0" fillId="0" borderId="1" xfId="1" applyFont="1" applyBorder="1"/>
    <xf numFmtId="0" fontId="13" fillId="0" borderId="1" xfId="0" applyFont="1" applyBorder="1" applyAlignment="1">
      <alignment vertical="top"/>
    </xf>
    <xf numFmtId="166" fontId="11" fillId="0" borderId="1" xfId="1" applyFont="1" applyBorder="1" applyAlignment="1">
      <alignment vertical="top"/>
    </xf>
    <xf numFmtId="0" fontId="39" fillId="2" borderId="23" xfId="0" applyFont="1" applyFill="1" applyBorder="1" applyAlignment="1">
      <alignment vertical="top" textRotation="90" wrapText="1"/>
    </xf>
    <xf numFmtId="0" fontId="40" fillId="0" borderId="1" xfId="0" applyFont="1" applyBorder="1" applyAlignment="1">
      <alignment vertical="top" wrapText="1"/>
    </xf>
    <xf numFmtId="0" fontId="40" fillId="0" borderId="0" xfId="0" applyFont="1" applyBorder="1"/>
    <xf numFmtId="0" fontId="41" fillId="0" borderId="0" xfId="0" applyFont="1" applyBorder="1"/>
    <xf numFmtId="0" fontId="40" fillId="0" borderId="0" xfId="0" applyFont="1"/>
    <xf numFmtId="166" fontId="4" fillId="0" borderId="1" xfId="1" applyFont="1" applyBorder="1" applyAlignment="1">
      <alignment vertical="top" wrapText="1"/>
    </xf>
    <xf numFmtId="0" fontId="12" fillId="8" borderId="1" xfId="0" applyFont="1" applyFill="1" applyBorder="1" applyAlignment="1">
      <alignment vertical="top"/>
    </xf>
    <xf numFmtId="15" fontId="5" fillId="8" borderId="1" xfId="0" applyNumberFormat="1" applyFont="1" applyFill="1" applyBorder="1" applyAlignment="1">
      <alignment vertical="top"/>
    </xf>
    <xf numFmtId="0" fontId="0" fillId="8" borderId="0" xfId="0" applyFill="1"/>
    <xf numFmtId="0" fontId="0" fillId="0" borderId="15" xfId="0" applyBorder="1"/>
    <xf numFmtId="0" fontId="12" fillId="0" borderId="0" xfId="0" applyFont="1" applyBorder="1" applyAlignment="1">
      <alignment vertical="top"/>
    </xf>
    <xf numFmtId="15" fontId="5" fillId="0" borderId="0" xfId="0" applyNumberFormat="1" applyFont="1" applyBorder="1"/>
    <xf numFmtId="0" fontId="13" fillId="0" borderId="0" xfId="0" applyFont="1" applyBorder="1"/>
    <xf numFmtId="15" fontId="5" fillId="0" borderId="0" xfId="0" applyNumberFormat="1" applyFont="1" applyBorder="1" applyAlignment="1">
      <alignment vertical="top"/>
    </xf>
    <xf numFmtId="166" fontId="11" fillId="0" borderId="0" xfId="1" applyFont="1" applyBorder="1"/>
    <xf numFmtId="14" fontId="5" fillId="0" borderId="1" xfId="0" applyNumberFormat="1" applyFont="1" applyBorder="1" applyAlignment="1">
      <alignment vertical="top"/>
    </xf>
    <xf numFmtId="166" fontId="42" fillId="0" borderId="1" xfId="1" applyFont="1" applyBorder="1" applyAlignment="1">
      <alignment vertical="top" wrapText="1"/>
    </xf>
    <xf numFmtId="0" fontId="42" fillId="0" borderId="1" xfId="0" applyFont="1" applyBorder="1" applyAlignment="1">
      <alignment vertical="top" wrapText="1"/>
    </xf>
    <xf numFmtId="2" fontId="42" fillId="0" borderId="1" xfId="0" applyNumberFormat="1" applyFont="1" applyBorder="1" applyAlignment="1">
      <alignment vertical="top" wrapText="1"/>
    </xf>
    <xf numFmtId="0" fontId="5" fillId="0" borderId="0" xfId="0" applyFont="1" applyBorder="1" applyAlignment="1">
      <alignment vertical="top"/>
    </xf>
    <xf numFmtId="14" fontId="0" fillId="0" borderId="1" xfId="0" applyNumberFormat="1" applyBorder="1" applyAlignment="1">
      <alignment wrapText="1"/>
    </xf>
    <xf numFmtId="15" fontId="0" fillId="0" borderId="1" xfId="0" applyNumberFormat="1" applyBorder="1" applyAlignment="1">
      <alignment vertical="top"/>
    </xf>
    <xf numFmtId="0" fontId="43" fillId="2" borderId="23" xfId="0" applyFont="1" applyFill="1" applyBorder="1" applyAlignment="1">
      <alignment vertical="top" textRotation="90" wrapText="1"/>
    </xf>
    <xf numFmtId="0" fontId="44" fillId="0" borderId="1" xfId="0" applyFont="1" applyBorder="1" applyAlignment="1">
      <alignment vertical="top" wrapText="1"/>
    </xf>
    <xf numFmtId="0" fontId="44" fillId="0" borderId="6" xfId="0" applyFont="1" applyBorder="1"/>
    <xf numFmtId="0" fontId="44" fillId="0" borderId="0" xfId="0" applyFont="1" applyBorder="1"/>
    <xf numFmtId="0" fontId="45" fillId="0" borderId="0" xfId="0" applyFont="1" applyBorder="1"/>
    <xf numFmtId="0" fontId="44" fillId="0" borderId="0" xfId="0" applyFont="1"/>
    <xf numFmtId="0" fontId="5" fillId="8" borderId="1" xfId="0" applyFont="1" applyFill="1" applyBorder="1" applyAlignment="1">
      <alignment vertical="top"/>
    </xf>
    <xf numFmtId="0" fontId="13" fillId="8" borderId="1" xfId="0" applyFont="1" applyFill="1" applyBorder="1" applyAlignment="1">
      <alignment vertical="top"/>
    </xf>
    <xf numFmtId="0" fontId="0" fillId="8" borderId="1" xfId="0" applyFill="1" applyBorder="1" applyAlignment="1">
      <alignment vertical="top"/>
    </xf>
    <xf numFmtId="166" fontId="11" fillId="8" borderId="1" xfId="1" applyFont="1" applyFill="1" applyBorder="1" applyAlignment="1">
      <alignment vertical="top"/>
    </xf>
    <xf numFmtId="166" fontId="5" fillId="8" borderId="1" xfId="1" applyFont="1" applyFill="1" applyBorder="1" applyAlignment="1">
      <alignment vertical="top"/>
    </xf>
    <xf numFmtId="0" fontId="5" fillId="0" borderId="30" xfId="0" applyFont="1" applyBorder="1" applyAlignment="1">
      <alignment vertical="top"/>
    </xf>
    <xf numFmtId="0" fontId="5" fillId="0" borderId="31" xfId="0" applyFont="1" applyBorder="1" applyAlignment="1">
      <alignment vertical="top"/>
    </xf>
    <xf numFmtId="0" fontId="5" fillId="0" borderId="30" xfId="0" applyFont="1" applyBorder="1" applyAlignment="1">
      <alignment vertical="top" wrapText="1"/>
    </xf>
    <xf numFmtId="0" fontId="5" fillId="0" borderId="1" xfId="0" applyFont="1" applyBorder="1" applyAlignment="1">
      <alignment horizontal="left" vertical="top" wrapText="1"/>
    </xf>
    <xf numFmtId="167" fontId="4" fillId="0" borderId="1" xfId="0" applyNumberFormat="1" applyFont="1" applyBorder="1" applyAlignment="1">
      <alignment vertical="top" wrapText="1"/>
    </xf>
    <xf numFmtId="166" fontId="5" fillId="0" borderId="1" xfId="1" applyFont="1" applyBorder="1" applyAlignment="1">
      <alignment vertical="top" wrapText="1"/>
    </xf>
    <xf numFmtId="0" fontId="5" fillId="0" borderId="0" xfId="0" applyFont="1" applyBorder="1" applyAlignment="1">
      <alignment horizontal="left" vertical="top"/>
    </xf>
    <xf numFmtId="167" fontId="4" fillId="0" borderId="0" xfId="0" applyNumberFormat="1" applyFont="1" applyBorder="1" applyAlignment="1">
      <alignment vertical="top"/>
    </xf>
    <xf numFmtId="166" fontId="5" fillId="0" borderId="0" xfId="1" applyFont="1" applyBorder="1" applyAlignment="1">
      <alignment vertical="top"/>
    </xf>
    <xf numFmtId="167" fontId="4" fillId="0" borderId="0" xfId="0" applyNumberFormat="1" applyFont="1" applyBorder="1"/>
    <xf numFmtId="166" fontId="0" fillId="0" borderId="0" xfId="1" applyFont="1" applyBorder="1"/>
    <xf numFmtId="0" fontId="2" fillId="0" borderId="1" xfId="0" applyFont="1" applyBorder="1" applyAlignment="1">
      <alignment vertical="top" wrapText="1"/>
    </xf>
    <xf numFmtId="0" fontId="2" fillId="0" borderId="0" xfId="0" applyFont="1" applyAlignment="1">
      <alignment vertical="top" wrapText="1"/>
    </xf>
    <xf numFmtId="0" fontId="3" fillId="2" borderId="36" xfId="0" applyFont="1" applyFill="1" applyBorder="1" applyAlignment="1">
      <alignment vertical="center"/>
    </xf>
    <xf numFmtId="0" fontId="2" fillId="2" borderId="22" xfId="0" applyFont="1" applyFill="1" applyBorder="1" applyAlignment="1">
      <alignment vertical="center"/>
    </xf>
    <xf numFmtId="166" fontId="2" fillId="2" borderId="22" xfId="1" applyFont="1" applyFill="1" applyBorder="1" applyAlignment="1">
      <alignment horizontal="center" vertical="center"/>
    </xf>
    <xf numFmtId="166" fontId="2" fillId="2" borderId="22" xfId="1" applyFont="1" applyFill="1" applyBorder="1" applyAlignment="1">
      <alignment horizontal="center" vertical="center" wrapText="1"/>
    </xf>
    <xf numFmtId="0" fontId="2" fillId="2" borderId="22" xfId="0" applyFont="1" applyFill="1" applyBorder="1" applyAlignment="1">
      <alignment horizontal="center" vertical="center" textRotation="90" wrapText="1"/>
    </xf>
    <xf numFmtId="0" fontId="6" fillId="2" borderId="22" xfId="0" applyFont="1" applyFill="1" applyBorder="1" applyAlignment="1">
      <alignment horizontal="center" vertical="center" textRotation="90" wrapText="1"/>
    </xf>
    <xf numFmtId="0" fontId="9" fillId="2" borderId="22" xfId="0" applyFont="1" applyFill="1" applyBorder="1" applyAlignment="1">
      <alignment vertical="center" textRotation="90" wrapText="1"/>
    </xf>
    <xf numFmtId="0" fontId="19" fillId="2" borderId="22" xfId="0" applyFont="1" applyFill="1" applyBorder="1" applyAlignment="1">
      <alignment vertical="center" wrapText="1"/>
    </xf>
    <xf numFmtId="0" fontId="2" fillId="2" borderId="37" xfId="0" applyFont="1" applyFill="1" applyBorder="1" applyAlignment="1">
      <alignment vertical="center"/>
    </xf>
    <xf numFmtId="166" fontId="2" fillId="7" borderId="22" xfId="1" applyFont="1" applyFill="1" applyBorder="1" applyAlignment="1">
      <alignment horizontal="center" vertical="center" wrapText="1"/>
    </xf>
    <xf numFmtId="166" fontId="5" fillId="7" borderId="22" xfId="1" applyFont="1" applyFill="1" applyBorder="1" applyAlignment="1">
      <alignment horizontal="center" vertical="center" wrapText="1"/>
    </xf>
    <xf numFmtId="166" fontId="5" fillId="0" borderId="1" xfId="0" applyNumberFormat="1" applyFont="1" applyBorder="1" applyAlignment="1">
      <alignment vertical="top" wrapText="1"/>
    </xf>
    <xf numFmtId="168" fontId="5" fillId="0" borderId="1" xfId="0" applyNumberFormat="1" applyFont="1" applyBorder="1" applyAlignment="1">
      <alignment vertical="top" wrapText="1"/>
    </xf>
    <xf numFmtId="0" fontId="2" fillId="2" borderId="22" xfId="0" applyFont="1" applyFill="1" applyBorder="1" applyAlignment="1">
      <alignment horizontal="center" vertical="center" textRotation="90"/>
    </xf>
    <xf numFmtId="166" fontId="7" fillId="0" borderId="1" xfId="1" applyFont="1" applyBorder="1" applyAlignment="1">
      <alignment vertical="top" wrapText="1"/>
    </xf>
    <xf numFmtId="0" fontId="46" fillId="0" borderId="1" xfId="0" applyFont="1" applyBorder="1" applyAlignment="1">
      <alignment vertical="top" wrapText="1"/>
    </xf>
    <xf numFmtId="0" fontId="47" fillId="0" borderId="1" xfId="0" applyFont="1" applyBorder="1" applyAlignment="1">
      <alignment vertical="top" wrapText="1"/>
    </xf>
    <xf numFmtId="2" fontId="4" fillId="0" borderId="1" xfId="0" applyNumberFormat="1" applyFont="1" applyBorder="1" applyAlignment="1">
      <alignment vertical="top" wrapText="1"/>
    </xf>
    <xf numFmtId="2" fontId="5" fillId="0" borderId="1" xfId="0" applyNumberFormat="1" applyFont="1" applyBorder="1" applyAlignment="1">
      <alignment vertical="top" wrapText="1"/>
    </xf>
    <xf numFmtId="0" fontId="5" fillId="7" borderId="1" xfId="0" applyFont="1" applyFill="1" applyBorder="1" applyAlignment="1">
      <alignment vertical="top" wrapText="1"/>
    </xf>
    <xf numFmtId="0" fontId="7" fillId="7" borderId="1" xfId="0" applyFont="1" applyFill="1" applyBorder="1" applyAlignment="1">
      <alignment vertical="top" wrapText="1"/>
    </xf>
    <xf numFmtId="0" fontId="0" fillId="7" borderId="1" xfId="0" applyFill="1" applyBorder="1" applyAlignment="1">
      <alignment vertical="top" wrapText="1"/>
    </xf>
    <xf numFmtId="166" fontId="0" fillId="7" borderId="1" xfId="1" applyFont="1" applyFill="1" applyBorder="1" applyAlignment="1">
      <alignment vertical="top" wrapText="1"/>
    </xf>
    <xf numFmtId="166" fontId="5" fillId="7" borderId="1" xfId="0" applyNumberFormat="1" applyFont="1" applyFill="1" applyBorder="1" applyAlignment="1">
      <alignment vertical="top" wrapText="1"/>
    </xf>
    <xf numFmtId="168" fontId="5" fillId="7" borderId="1" xfId="0" applyNumberFormat="1" applyFont="1" applyFill="1" applyBorder="1" applyAlignment="1">
      <alignment vertical="top" wrapText="1"/>
    </xf>
    <xf numFmtId="0" fontId="38" fillId="7" borderId="1" xfId="0" applyFont="1" applyFill="1" applyBorder="1" applyAlignment="1">
      <alignment vertical="top" wrapText="1"/>
    </xf>
    <xf numFmtId="0" fontId="40" fillId="7" borderId="1" xfId="0" applyFont="1" applyFill="1" applyBorder="1" applyAlignment="1">
      <alignment vertical="top" wrapText="1"/>
    </xf>
    <xf numFmtId="0" fontId="44" fillId="7" borderId="1" xfId="0" applyFont="1" applyFill="1" applyBorder="1" applyAlignment="1">
      <alignment vertical="top" wrapText="1"/>
    </xf>
    <xf numFmtId="0" fontId="0" fillId="7" borderId="0" xfId="0" applyFill="1" applyAlignment="1">
      <alignment vertical="top" wrapText="1"/>
    </xf>
    <xf numFmtId="166" fontId="5" fillId="7" borderId="1" xfId="1" applyFont="1" applyFill="1" applyBorder="1" applyAlignment="1">
      <alignment vertical="top" wrapText="1"/>
    </xf>
    <xf numFmtId="0" fontId="0" fillId="0" borderId="1" xfId="0" applyFont="1" applyBorder="1" applyAlignment="1">
      <alignment vertical="top"/>
    </xf>
    <xf numFmtId="0" fontId="0" fillId="0" borderId="0" xfId="0" applyFont="1" applyAlignment="1">
      <alignment vertical="top"/>
    </xf>
    <xf numFmtId="166" fontId="49" fillId="0" borderId="1" xfId="1" applyFont="1" applyBorder="1" applyAlignment="1">
      <alignment vertical="top"/>
    </xf>
    <xf numFmtId="166" fontId="49" fillId="0" borderId="0" xfId="1" applyFont="1" applyBorder="1"/>
    <xf numFmtId="166" fontId="49" fillId="0" borderId="0" xfId="1" applyFont="1"/>
    <xf numFmtId="166" fontId="5" fillId="0" borderId="1" xfId="1" applyFont="1" applyBorder="1" applyAlignment="1">
      <alignment horizontal="center" vertical="top"/>
    </xf>
    <xf numFmtId="166" fontId="5" fillId="0" borderId="0" xfId="1" applyFont="1" applyBorder="1" applyAlignment="1">
      <alignment horizontal="center" vertical="top"/>
    </xf>
    <xf numFmtId="166" fontId="0" fillId="0" borderId="0" xfId="1" applyFont="1" applyBorder="1" applyAlignment="1">
      <alignment horizontal="center"/>
    </xf>
    <xf numFmtId="0" fontId="50" fillId="0" borderId="1" xfId="0" applyFont="1" applyBorder="1" applyAlignment="1">
      <alignment vertical="top" wrapText="1"/>
    </xf>
    <xf numFmtId="0" fontId="51" fillId="0" borderId="1" xfId="0" applyFont="1" applyBorder="1" applyAlignment="1">
      <alignment vertical="top" wrapText="1"/>
    </xf>
    <xf numFmtId="0" fontId="39" fillId="0" borderId="1" xfId="0" applyFont="1" applyBorder="1" applyAlignment="1">
      <alignment vertical="top" wrapText="1"/>
    </xf>
    <xf numFmtId="166" fontId="40" fillId="0" borderId="1" xfId="1" applyFont="1" applyBorder="1" applyAlignment="1">
      <alignment vertical="top" wrapText="1"/>
    </xf>
    <xf numFmtId="166" fontId="50" fillId="0" borderId="1" xfId="0" applyNumberFormat="1" applyFont="1" applyBorder="1" applyAlignment="1">
      <alignment vertical="top" wrapText="1"/>
    </xf>
    <xf numFmtId="168" fontId="50" fillId="0" borderId="1" xfId="0" applyNumberFormat="1" applyFont="1" applyBorder="1" applyAlignment="1">
      <alignment vertical="top" wrapText="1"/>
    </xf>
    <xf numFmtId="0" fontId="52" fillId="0" borderId="1" xfId="0" applyFont="1" applyBorder="1" applyAlignment="1">
      <alignment vertical="top" wrapText="1"/>
    </xf>
    <xf numFmtId="0" fontId="40" fillId="0" borderId="0" xfId="0" applyFont="1" applyAlignment="1">
      <alignment vertical="top" wrapText="1"/>
    </xf>
    <xf numFmtId="14" fontId="40" fillId="0" borderId="1" xfId="0" applyNumberFormat="1" applyFont="1" applyBorder="1" applyAlignment="1">
      <alignment vertical="top" wrapText="1"/>
    </xf>
    <xf numFmtId="166" fontId="41" fillId="0" borderId="1" xfId="1" applyFont="1" applyBorder="1" applyAlignment="1">
      <alignment vertical="top" wrapText="1"/>
    </xf>
    <xf numFmtId="0" fontId="53" fillId="0" borderId="1" xfId="0" applyFont="1" applyBorder="1" applyAlignment="1">
      <alignment vertical="top" wrapText="1"/>
    </xf>
    <xf numFmtId="0" fontId="54" fillId="0" borderId="1" xfId="0" applyFont="1" applyBorder="1" applyAlignment="1">
      <alignment vertical="top" wrapText="1"/>
    </xf>
    <xf numFmtId="0" fontId="55" fillId="0" borderId="1" xfId="0" applyFont="1" applyBorder="1" applyAlignment="1">
      <alignment vertical="top" wrapText="1"/>
    </xf>
    <xf numFmtId="0" fontId="56" fillId="0" borderId="1" xfId="0" applyFont="1" applyBorder="1" applyAlignment="1">
      <alignment vertical="top" wrapText="1"/>
    </xf>
    <xf numFmtId="0" fontId="57" fillId="0" borderId="1" xfId="0" applyFont="1" applyBorder="1" applyAlignment="1">
      <alignment vertical="top" wrapText="1"/>
    </xf>
    <xf numFmtId="166" fontId="55" fillId="0" borderId="1" xfId="1" applyFont="1" applyBorder="1" applyAlignment="1">
      <alignment vertical="top" wrapText="1"/>
    </xf>
    <xf numFmtId="166" fontId="54" fillId="0" borderId="1" xfId="0" applyNumberFormat="1" applyFont="1" applyBorder="1" applyAlignment="1">
      <alignment vertical="top" wrapText="1"/>
    </xf>
    <xf numFmtId="168" fontId="54" fillId="0" borderId="1" xfId="0" applyNumberFormat="1" applyFont="1" applyBorder="1" applyAlignment="1">
      <alignment vertical="top" wrapText="1"/>
    </xf>
    <xf numFmtId="14" fontId="55" fillId="0" borderId="1" xfId="0" applyNumberFormat="1" applyFont="1" applyBorder="1" applyAlignment="1">
      <alignment vertical="top" wrapText="1"/>
    </xf>
    <xf numFmtId="0" fontId="58" fillId="0" borderId="1" xfId="0" applyFont="1" applyBorder="1" applyAlignment="1">
      <alignment vertical="top" wrapText="1"/>
    </xf>
    <xf numFmtId="0" fontId="55" fillId="0" borderId="0" xfId="0" applyFont="1" applyAlignment="1">
      <alignment vertical="top" wrapText="1"/>
    </xf>
    <xf numFmtId="17" fontId="5" fillId="0" borderId="1" xfId="0" applyNumberFormat="1" applyFont="1" applyBorder="1" applyAlignment="1">
      <alignment vertical="top"/>
    </xf>
    <xf numFmtId="0" fontId="14" fillId="2" borderId="22" xfId="0" applyFont="1" applyFill="1" applyBorder="1" applyAlignment="1">
      <alignment horizontal="center" vertical="center" wrapText="1"/>
    </xf>
    <xf numFmtId="0" fontId="4" fillId="0" borderId="6" xfId="0" applyFont="1" applyBorder="1"/>
    <xf numFmtId="166" fontId="0" fillId="0" borderId="1" xfId="0" applyNumberFormat="1" applyBorder="1" applyAlignment="1">
      <alignment vertical="top" wrapText="1"/>
    </xf>
    <xf numFmtId="0" fontId="3" fillId="9" borderId="1" xfId="0" applyFont="1" applyFill="1" applyBorder="1" applyAlignment="1">
      <alignment vertical="top"/>
    </xf>
    <xf numFmtId="0" fontId="3" fillId="9" borderId="1" xfId="0" applyFont="1" applyFill="1" applyBorder="1" applyAlignment="1">
      <alignment vertical="top" wrapText="1"/>
    </xf>
    <xf numFmtId="0" fontId="3" fillId="9" borderId="0" xfId="0" applyFont="1" applyFill="1" applyAlignment="1">
      <alignment vertical="top"/>
    </xf>
    <xf numFmtId="0" fontId="3" fillId="10" borderId="1" xfId="0" applyFont="1" applyFill="1" applyBorder="1" applyAlignment="1">
      <alignment vertical="top"/>
    </xf>
    <xf numFmtId="0" fontId="3" fillId="10" borderId="1" xfId="0" applyFont="1" applyFill="1" applyBorder="1" applyAlignment="1">
      <alignment vertical="top" wrapText="1"/>
    </xf>
    <xf numFmtId="0" fontId="3" fillId="10" borderId="0" xfId="0" applyFont="1" applyFill="1" applyAlignment="1">
      <alignment vertical="top"/>
    </xf>
    <xf numFmtId="0" fontId="34" fillId="10" borderId="1" xfId="0" applyFont="1" applyFill="1" applyBorder="1" applyAlignment="1">
      <alignment vertical="top"/>
    </xf>
    <xf numFmtId="15" fontId="3" fillId="10" borderId="1" xfId="0" applyNumberFormat="1" applyFont="1" applyFill="1" applyBorder="1" applyAlignment="1">
      <alignment vertical="top"/>
    </xf>
    <xf numFmtId="0" fontId="30" fillId="10" borderId="1" xfId="0" applyFont="1" applyFill="1" applyBorder="1" applyAlignment="1">
      <alignment vertical="top"/>
    </xf>
    <xf numFmtId="0" fontId="2" fillId="10" borderId="1" xfId="0" applyFont="1" applyFill="1" applyBorder="1" applyAlignment="1">
      <alignment vertical="top"/>
    </xf>
    <xf numFmtId="166" fontId="35" fillId="10" borderId="1" xfId="1" applyFont="1" applyFill="1" applyBorder="1" applyAlignment="1">
      <alignment vertical="top"/>
    </xf>
    <xf numFmtId="166" fontId="48" fillId="10" borderId="1" xfId="1" applyFont="1" applyFill="1" applyBorder="1" applyAlignment="1">
      <alignment vertical="top"/>
    </xf>
    <xf numFmtId="0" fontId="2" fillId="10" borderId="0" xfId="0" applyFont="1" applyFill="1" applyAlignment="1">
      <alignment vertical="top"/>
    </xf>
    <xf numFmtId="166" fontId="3" fillId="10" borderId="1" xfId="1" applyFont="1" applyFill="1" applyBorder="1" applyAlignment="1">
      <alignment vertical="top"/>
    </xf>
    <xf numFmtId="0" fontId="3" fillId="10" borderId="30" xfId="0" applyFont="1" applyFill="1" applyBorder="1" applyAlignment="1">
      <alignment vertical="top"/>
    </xf>
    <xf numFmtId="0" fontId="3" fillId="10" borderId="1" xfId="0" applyFont="1" applyFill="1" applyBorder="1" applyAlignment="1">
      <alignment horizontal="left" vertical="top"/>
    </xf>
    <xf numFmtId="167" fontId="14" fillId="10" borderId="1" xfId="0" applyNumberFormat="1" applyFont="1" applyFill="1" applyBorder="1" applyAlignment="1">
      <alignment vertical="top"/>
    </xf>
    <xf numFmtId="166" fontId="3" fillId="10" borderId="1" xfId="1" applyFont="1" applyFill="1" applyBorder="1" applyAlignment="1">
      <alignment horizontal="center" vertical="top"/>
    </xf>
    <xf numFmtId="0" fontId="3" fillId="10" borderId="31" xfId="0" applyFont="1" applyFill="1" applyBorder="1" applyAlignment="1">
      <alignment vertical="top"/>
    </xf>
    <xf numFmtId="0" fontId="3" fillId="9" borderId="30" xfId="0" applyFont="1" applyFill="1" applyBorder="1" applyAlignment="1">
      <alignment vertical="top"/>
    </xf>
    <xf numFmtId="0" fontId="3" fillId="9" borderId="1" xfId="0" applyFont="1" applyFill="1" applyBorder="1" applyAlignment="1">
      <alignment horizontal="left" vertical="top"/>
    </xf>
    <xf numFmtId="167" fontId="14" fillId="9" borderId="1" xfId="0" applyNumberFormat="1" applyFont="1" applyFill="1" applyBorder="1" applyAlignment="1">
      <alignment vertical="top"/>
    </xf>
    <xf numFmtId="166" fontId="3" fillId="9" borderId="1" xfId="1" applyFont="1" applyFill="1" applyBorder="1" applyAlignment="1">
      <alignment vertical="top"/>
    </xf>
    <xf numFmtId="166" fontId="3" fillId="9" borderId="1" xfId="1" applyFont="1" applyFill="1" applyBorder="1" applyAlignment="1">
      <alignment horizontal="center" vertical="top"/>
    </xf>
    <xf numFmtId="0" fontId="3" fillId="9" borderId="31" xfId="0" applyFont="1" applyFill="1" applyBorder="1" applyAlignment="1">
      <alignment vertical="top"/>
    </xf>
    <xf numFmtId="0" fontId="0" fillId="4" borderId="0" xfId="0" applyFill="1"/>
    <xf numFmtId="0" fontId="3" fillId="0" borderId="1" xfId="0" applyFont="1" applyBorder="1" applyAlignment="1">
      <alignment vertical="top" wrapText="1"/>
    </xf>
    <xf numFmtId="0" fontId="6" fillId="0" borderId="1" xfId="0" applyFont="1" applyBorder="1" applyAlignment="1">
      <alignment vertical="top" wrapText="1"/>
    </xf>
    <xf numFmtId="0" fontId="14" fillId="0" borderId="1" xfId="0" applyFont="1" applyBorder="1" applyAlignment="1">
      <alignment vertical="top" wrapText="1"/>
    </xf>
    <xf numFmtId="0" fontId="9" fillId="0" borderId="1" xfId="0" applyFont="1" applyBorder="1" applyAlignment="1">
      <alignment vertical="top" wrapText="1"/>
    </xf>
    <xf numFmtId="166" fontId="2" fillId="0" borderId="1" xfId="1" applyFont="1" applyBorder="1" applyAlignment="1">
      <alignment vertical="top" wrapText="1"/>
    </xf>
    <xf numFmtId="166" fontId="3" fillId="0" borderId="1" xfId="0" applyNumberFormat="1" applyFont="1" applyBorder="1" applyAlignment="1">
      <alignment vertical="top" wrapText="1"/>
    </xf>
    <xf numFmtId="168" fontId="3" fillId="0" borderId="1" xfId="0" applyNumberFormat="1" applyFont="1" applyBorder="1" applyAlignment="1">
      <alignment vertical="top" wrapText="1"/>
    </xf>
    <xf numFmtId="0" fontId="59" fillId="0" borderId="1" xfId="0" applyFont="1" applyBorder="1" applyAlignment="1">
      <alignment vertical="top" wrapText="1"/>
    </xf>
    <xf numFmtId="0" fontId="60" fillId="0" borderId="1" xfId="0" applyFont="1" applyBorder="1" applyAlignment="1">
      <alignment vertical="top" wrapText="1"/>
    </xf>
    <xf numFmtId="0" fontId="5" fillId="4" borderId="0" xfId="0" applyFont="1" applyFill="1" applyBorder="1"/>
    <xf numFmtId="0" fontId="0" fillId="4" borderId="0" xfId="0" applyFill="1" applyBorder="1"/>
    <xf numFmtId="166" fontId="3" fillId="10" borderId="1" xfId="1" applyFont="1" applyFill="1" applyBorder="1" applyAlignment="1">
      <alignment vertical="top" wrapText="1"/>
    </xf>
    <xf numFmtId="166" fontId="3" fillId="10" borderId="1" xfId="1" applyFont="1" applyFill="1" applyBorder="1" applyAlignment="1">
      <alignment horizontal="center" vertical="top" wrapText="1"/>
    </xf>
    <xf numFmtId="0" fontId="3" fillId="10" borderId="31" xfId="0" applyFont="1" applyFill="1" applyBorder="1" applyAlignment="1">
      <alignment vertical="top" wrapText="1"/>
    </xf>
    <xf numFmtId="0" fontId="3" fillId="10" borderId="0" xfId="0" applyFont="1" applyFill="1" applyAlignment="1">
      <alignment vertical="top" wrapText="1"/>
    </xf>
    <xf numFmtId="166" fontId="61" fillId="0" borderId="1" xfId="0" applyNumberFormat="1" applyFont="1" applyBorder="1" applyAlignment="1">
      <alignment vertical="top" wrapText="1"/>
    </xf>
    <xf numFmtId="0" fontId="61" fillId="0" borderId="0" xfId="0" applyFont="1"/>
    <xf numFmtId="166" fontId="27" fillId="11" borderId="22" xfId="1" applyFont="1" applyFill="1" applyBorder="1" applyAlignment="1">
      <alignment horizontal="center" vertical="center" wrapText="1"/>
    </xf>
    <xf numFmtId="0" fontId="31" fillId="0" borderId="0" xfId="0" applyFont="1" applyFill="1" applyBorder="1"/>
    <xf numFmtId="166" fontId="5" fillId="0" borderId="0" xfId="1" applyFont="1" applyBorder="1"/>
    <xf numFmtId="166" fontId="5" fillId="0" borderId="0" xfId="1" applyFont="1"/>
    <xf numFmtId="0" fontId="0" fillId="12" borderId="1" xfId="0" applyFill="1" applyBorder="1" applyAlignment="1">
      <alignment vertical="top" wrapText="1"/>
    </xf>
    <xf numFmtId="166" fontId="40" fillId="12" borderId="1" xfId="1" applyFont="1" applyFill="1" applyBorder="1" applyAlignment="1">
      <alignment vertical="top" wrapText="1"/>
    </xf>
    <xf numFmtId="166" fontId="50" fillId="12" borderId="1" xfId="1" applyFont="1" applyFill="1" applyBorder="1" applyAlignment="1">
      <alignment vertical="top" wrapText="1"/>
    </xf>
    <xf numFmtId="0" fontId="50" fillId="7" borderId="1" xfId="0" applyFont="1" applyFill="1" applyBorder="1" applyAlignment="1">
      <alignment vertical="top" wrapText="1"/>
    </xf>
    <xf numFmtId="0" fontId="51" fillId="7" borderId="1" xfId="0" applyFont="1" applyFill="1" applyBorder="1" applyAlignment="1">
      <alignment vertical="top" wrapText="1"/>
    </xf>
    <xf numFmtId="0" fontId="41" fillId="7" borderId="1" xfId="0" applyFont="1" applyFill="1" applyBorder="1" applyAlignment="1">
      <alignment vertical="top" wrapText="1"/>
    </xf>
    <xf numFmtId="0" fontId="39" fillId="7" borderId="1" xfId="0" applyFont="1" applyFill="1" applyBorder="1" applyAlignment="1">
      <alignment vertical="top" wrapText="1"/>
    </xf>
    <xf numFmtId="166" fontId="40" fillId="7" borderId="1" xfId="1" applyFont="1" applyFill="1" applyBorder="1" applyAlignment="1">
      <alignment vertical="top" wrapText="1"/>
    </xf>
    <xf numFmtId="0" fontId="52" fillId="7" borderId="1" xfId="0" applyFont="1" applyFill="1" applyBorder="1" applyAlignment="1">
      <alignment vertical="top" wrapText="1"/>
    </xf>
    <xf numFmtId="0" fontId="40" fillId="7" borderId="0" xfId="0" applyFont="1" applyFill="1" applyAlignment="1">
      <alignment vertical="top" wrapText="1"/>
    </xf>
    <xf numFmtId="0" fontId="4" fillId="7" borderId="1" xfId="0" applyFont="1" applyFill="1" applyBorder="1" applyAlignment="1">
      <alignment vertical="top" wrapText="1"/>
    </xf>
    <xf numFmtId="166" fontId="50" fillId="13" borderId="1" xfId="0" applyNumberFormat="1" applyFont="1" applyFill="1" applyBorder="1" applyAlignment="1">
      <alignment vertical="top" wrapText="1"/>
    </xf>
    <xf numFmtId="168" fontId="50" fillId="13" borderId="1" xfId="0" applyNumberFormat="1" applyFont="1" applyFill="1" applyBorder="1" applyAlignment="1">
      <alignment vertical="top" wrapText="1"/>
    </xf>
    <xf numFmtId="166" fontId="5" fillId="13" borderId="1" xfId="0" applyNumberFormat="1" applyFont="1" applyFill="1" applyBorder="1" applyAlignment="1">
      <alignment vertical="top" wrapText="1"/>
    </xf>
    <xf numFmtId="168" fontId="5" fillId="13" borderId="1" xfId="0" applyNumberFormat="1" applyFont="1" applyFill="1" applyBorder="1" applyAlignment="1">
      <alignment vertical="top" wrapText="1"/>
    </xf>
    <xf numFmtId="166" fontId="5" fillId="13" borderId="1" xfId="1" applyFont="1" applyFill="1" applyBorder="1" applyAlignment="1">
      <alignment vertical="top" wrapText="1"/>
    </xf>
    <xf numFmtId="166" fontId="0" fillId="12" borderId="1" xfId="1" applyFont="1" applyFill="1" applyBorder="1" applyAlignment="1">
      <alignment vertical="top" wrapText="1"/>
    </xf>
    <xf numFmtId="166" fontId="0" fillId="12" borderId="1" xfId="0" applyNumberFormat="1" applyFill="1" applyBorder="1" applyAlignment="1">
      <alignment vertical="top" wrapText="1"/>
    </xf>
    <xf numFmtId="0" fontId="6" fillId="7" borderId="1" xfId="0" applyFont="1" applyFill="1" applyBorder="1" applyAlignment="1">
      <alignment vertical="top" wrapText="1"/>
    </xf>
    <xf numFmtId="0" fontId="2" fillId="7" borderId="1" xfId="0" applyFont="1" applyFill="1" applyBorder="1" applyAlignment="1">
      <alignment vertical="top" wrapText="1"/>
    </xf>
    <xf numFmtId="0" fontId="14" fillId="7" borderId="1" xfId="0" applyFont="1" applyFill="1" applyBorder="1" applyAlignment="1">
      <alignment vertical="top" wrapText="1"/>
    </xf>
    <xf numFmtId="166" fontId="2" fillId="12" borderId="1" xfId="1" applyFont="1" applyFill="1" applyBorder="1" applyAlignment="1">
      <alignment vertical="top" wrapText="1"/>
    </xf>
    <xf numFmtId="166" fontId="3" fillId="12" borderId="1" xfId="1" applyFont="1" applyFill="1" applyBorder="1" applyAlignment="1">
      <alignment vertical="top" wrapText="1"/>
    </xf>
    <xf numFmtId="166" fontId="27" fillId="12" borderId="1" xfId="0" applyNumberFormat="1" applyFont="1" applyFill="1" applyBorder="1" applyAlignment="1">
      <alignment vertical="top" wrapText="1"/>
    </xf>
    <xf numFmtId="0" fontId="3" fillId="7" borderId="1" xfId="0" applyFont="1" applyFill="1" applyBorder="1" applyAlignment="1">
      <alignment vertical="top" wrapText="1"/>
    </xf>
    <xf numFmtId="0" fontId="59" fillId="7" borderId="1" xfId="0" applyFont="1" applyFill="1" applyBorder="1" applyAlignment="1">
      <alignment vertical="top" wrapText="1"/>
    </xf>
    <xf numFmtId="0" fontId="2" fillId="7" borderId="0" xfId="0" applyFont="1" applyFill="1" applyAlignment="1">
      <alignment vertical="top" wrapText="1"/>
    </xf>
    <xf numFmtId="166" fontId="3" fillId="13" borderId="1" xfId="0" applyNumberFormat="1" applyFont="1" applyFill="1" applyBorder="1" applyAlignment="1">
      <alignment vertical="top" wrapText="1"/>
    </xf>
    <xf numFmtId="168" fontId="3" fillId="13" borderId="1" xfId="0" applyNumberFormat="1" applyFont="1" applyFill="1" applyBorder="1" applyAlignment="1">
      <alignment vertical="top" wrapText="1"/>
    </xf>
    <xf numFmtId="166" fontId="61" fillId="7" borderId="1" xfId="0" applyNumberFormat="1" applyFont="1" applyFill="1" applyBorder="1" applyAlignment="1">
      <alignment vertical="top" wrapText="1"/>
    </xf>
    <xf numFmtId="0" fontId="5" fillId="4" borderId="30" xfId="0" applyFont="1" applyFill="1" applyBorder="1" applyAlignment="1">
      <alignment vertical="top"/>
    </xf>
    <xf numFmtId="0" fontId="5" fillId="4" borderId="1" xfId="0" applyFont="1" applyFill="1" applyBorder="1" applyAlignment="1">
      <alignment vertical="top"/>
    </xf>
    <xf numFmtId="0" fontId="5" fillId="4" borderId="1" xfId="0" applyFont="1" applyFill="1" applyBorder="1" applyAlignment="1">
      <alignment horizontal="left" vertical="top"/>
    </xf>
    <xf numFmtId="167" fontId="4" fillId="4" borderId="1" xfId="0" applyNumberFormat="1" applyFont="1" applyFill="1" applyBorder="1" applyAlignment="1">
      <alignment vertical="top"/>
    </xf>
    <xf numFmtId="166" fontId="5" fillId="4" borderId="1" xfId="1" applyFont="1" applyFill="1" applyBorder="1" applyAlignment="1">
      <alignment vertical="top"/>
    </xf>
    <xf numFmtId="166" fontId="5" fillId="4" borderId="1" xfId="1" applyFont="1" applyFill="1" applyBorder="1" applyAlignment="1">
      <alignment horizontal="center" vertical="top"/>
    </xf>
    <xf numFmtId="0" fontId="5" fillId="4" borderId="31" xfId="0" applyFont="1" applyFill="1" applyBorder="1" applyAlignment="1">
      <alignment vertical="top"/>
    </xf>
    <xf numFmtId="0" fontId="5" fillId="4" borderId="0" xfId="0" applyFont="1" applyFill="1" applyAlignment="1">
      <alignment vertical="top"/>
    </xf>
    <xf numFmtId="0" fontId="3" fillId="14" borderId="30" xfId="0" applyFont="1" applyFill="1" applyBorder="1" applyAlignment="1">
      <alignment vertical="top"/>
    </xf>
    <xf numFmtId="0" fontId="3" fillId="14" borderId="1" xfId="0" applyFont="1" applyFill="1" applyBorder="1" applyAlignment="1">
      <alignment vertical="top"/>
    </xf>
    <xf numFmtId="0" fontId="3" fillId="14" borderId="1" xfId="0" applyFont="1" applyFill="1" applyBorder="1" applyAlignment="1">
      <alignment horizontal="left" vertical="top"/>
    </xf>
    <xf numFmtId="167" fontId="14" fillId="14" borderId="1" xfId="0" applyNumberFormat="1" applyFont="1" applyFill="1" applyBorder="1" applyAlignment="1">
      <alignment vertical="top"/>
    </xf>
    <xf numFmtId="166" fontId="3" fillId="14" borderId="1" xfId="1" applyFont="1" applyFill="1" applyBorder="1" applyAlignment="1">
      <alignment vertical="top"/>
    </xf>
    <xf numFmtId="166" fontId="3" fillId="14" borderId="1" xfId="1" applyFont="1" applyFill="1" applyBorder="1" applyAlignment="1">
      <alignment horizontal="center" vertical="top"/>
    </xf>
    <xf numFmtId="0" fontId="3" fillId="14" borderId="31" xfId="0" applyFont="1" applyFill="1" applyBorder="1" applyAlignment="1">
      <alignment vertical="top"/>
    </xf>
    <xf numFmtId="0" fontId="3" fillId="14" borderId="0" xfId="0" applyFont="1" applyFill="1" applyAlignment="1">
      <alignment vertical="top"/>
    </xf>
    <xf numFmtId="17" fontId="5" fillId="0" borderId="1" xfId="1" applyNumberFormat="1" applyFont="1" applyBorder="1" applyAlignment="1">
      <alignment vertical="top"/>
    </xf>
    <xf numFmtId="0" fontId="49" fillId="0" borderId="30" xfId="0" applyFont="1" applyBorder="1" applyAlignment="1">
      <alignment vertical="top"/>
    </xf>
    <xf numFmtId="0" fontId="49" fillId="0" borderId="1" xfId="0" applyFont="1" applyBorder="1" applyAlignment="1">
      <alignment vertical="top"/>
    </xf>
    <xf numFmtId="14" fontId="49" fillId="0" borderId="1" xfId="0" applyNumberFormat="1" applyFont="1" applyBorder="1" applyAlignment="1">
      <alignment vertical="top"/>
    </xf>
    <xf numFmtId="0" fontId="49" fillId="0" borderId="1" xfId="0" applyFont="1" applyBorder="1" applyAlignment="1">
      <alignment horizontal="left" vertical="top"/>
    </xf>
    <xf numFmtId="167" fontId="63" fillId="0" borderId="1" xfId="0" applyNumberFormat="1" applyFont="1" applyBorder="1" applyAlignment="1">
      <alignment vertical="top"/>
    </xf>
    <xf numFmtId="166" fontId="49" fillId="0" borderId="1" xfId="1" applyFont="1" applyBorder="1" applyAlignment="1">
      <alignment horizontal="center" vertical="top"/>
    </xf>
    <xf numFmtId="0" fontId="49" fillId="0" borderId="31" xfId="0" applyFont="1" applyBorder="1" applyAlignment="1">
      <alignment vertical="top"/>
    </xf>
    <xf numFmtId="0" fontId="49" fillId="0" borderId="0" xfId="0" applyFont="1" applyAlignment="1">
      <alignment vertical="top"/>
    </xf>
    <xf numFmtId="0" fontId="50" fillId="14" borderId="30" xfId="0" applyFont="1" applyFill="1" applyBorder="1" applyAlignment="1">
      <alignment vertical="top"/>
    </xf>
    <xf numFmtId="0" fontId="50" fillId="14" borderId="1" xfId="0" applyFont="1" applyFill="1" applyBorder="1" applyAlignment="1">
      <alignment vertical="top"/>
    </xf>
    <xf numFmtId="0" fontId="50" fillId="14" borderId="1" xfId="0" applyFont="1" applyFill="1" applyBorder="1" applyAlignment="1">
      <alignment horizontal="left" vertical="top"/>
    </xf>
    <xf numFmtId="167" fontId="41" fillId="14" borderId="1" xfId="0" applyNumberFormat="1" applyFont="1" applyFill="1" applyBorder="1" applyAlignment="1">
      <alignment vertical="top"/>
    </xf>
    <xf numFmtId="166" fontId="50" fillId="14" borderId="1" xfId="1" applyFont="1" applyFill="1" applyBorder="1" applyAlignment="1">
      <alignment vertical="top"/>
    </xf>
    <xf numFmtId="166" fontId="50" fillId="14" borderId="1" xfId="1" applyFont="1" applyFill="1" applyBorder="1" applyAlignment="1">
      <alignment horizontal="center" vertical="top"/>
    </xf>
    <xf numFmtId="0" fontId="50" fillId="14" borderId="31" xfId="0" applyFont="1" applyFill="1" applyBorder="1" applyAlignment="1">
      <alignment vertical="top"/>
    </xf>
    <xf numFmtId="0" fontId="50" fillId="14" borderId="0" xfId="0" applyFont="1" applyFill="1" applyAlignment="1">
      <alignment vertical="top"/>
    </xf>
    <xf numFmtId="0" fontId="34" fillId="14" borderId="1" xfId="0" applyFont="1" applyFill="1" applyBorder="1" applyAlignment="1">
      <alignment vertical="top"/>
    </xf>
    <xf numFmtId="15" fontId="3" fillId="14" borderId="1" xfId="0" applyNumberFormat="1" applyFont="1" applyFill="1" applyBorder="1" applyAlignment="1">
      <alignment vertical="top"/>
    </xf>
    <xf numFmtId="0" fontId="30" fillId="14" borderId="1" xfId="0" applyFont="1" applyFill="1" applyBorder="1" applyAlignment="1">
      <alignment vertical="top"/>
    </xf>
    <xf numFmtId="0" fontId="2" fillId="14" borderId="1" xfId="0" applyFont="1" applyFill="1" applyBorder="1" applyAlignment="1">
      <alignment vertical="top"/>
    </xf>
    <xf numFmtId="166" fontId="35" fillId="14" borderId="1" xfId="1" applyFont="1" applyFill="1" applyBorder="1" applyAlignment="1">
      <alignment vertical="top"/>
    </xf>
    <xf numFmtId="166" fontId="48" fillId="14" borderId="1" xfId="1" applyFont="1" applyFill="1" applyBorder="1" applyAlignment="1">
      <alignment vertical="top"/>
    </xf>
    <xf numFmtId="0" fontId="2" fillId="14" borderId="0" xfId="0" applyFont="1" applyFill="1" applyAlignment="1">
      <alignment vertical="top"/>
    </xf>
    <xf numFmtId="166" fontId="0" fillId="0" borderId="1" xfId="1" applyFont="1" applyBorder="1" applyAlignment="1">
      <alignment vertical="top"/>
    </xf>
    <xf numFmtId="166" fontId="4" fillId="0" borderId="1" xfId="1" applyFont="1" applyBorder="1" applyAlignment="1">
      <alignment vertical="top"/>
    </xf>
    <xf numFmtId="166" fontId="2" fillId="0" borderId="1" xfId="1" applyFont="1" applyBorder="1" applyAlignment="1">
      <alignment vertical="top"/>
    </xf>
    <xf numFmtId="166" fontId="0" fillId="7" borderId="1" xfId="1" applyFont="1" applyFill="1" applyBorder="1" applyAlignment="1">
      <alignment vertical="top"/>
    </xf>
    <xf numFmtId="166" fontId="40" fillId="7" borderId="1" xfId="1" applyFont="1" applyFill="1" applyBorder="1" applyAlignment="1">
      <alignment vertical="top"/>
    </xf>
    <xf numFmtId="0" fontId="0" fillId="0" borderId="0" xfId="0" applyAlignment="1">
      <alignment horizontal="center" vertical="center"/>
    </xf>
    <xf numFmtId="0" fontId="2" fillId="15" borderId="2" xfId="0" applyFont="1" applyFill="1" applyBorder="1" applyAlignment="1">
      <alignment horizontal="center" vertical="center"/>
    </xf>
    <xf numFmtId="0" fontId="2" fillId="15" borderId="3" xfId="0" applyFont="1" applyFill="1" applyBorder="1" applyAlignment="1">
      <alignment horizontal="center" vertical="center"/>
    </xf>
    <xf numFmtId="0" fontId="2" fillId="15" borderId="4" xfId="0" applyFont="1" applyFill="1" applyBorder="1" applyAlignment="1">
      <alignment horizontal="center" vertical="center"/>
    </xf>
    <xf numFmtId="0" fontId="0" fillId="0" borderId="33" xfId="0" applyBorder="1"/>
    <xf numFmtId="0" fontId="0" fillId="0" borderId="34" xfId="0" applyBorder="1"/>
    <xf numFmtId="0" fontId="0" fillId="0" borderId="35" xfId="0" applyBorder="1"/>
    <xf numFmtId="166" fontId="5" fillId="7" borderId="1" xfId="1" applyFont="1" applyFill="1" applyBorder="1" applyAlignment="1">
      <alignment vertical="top"/>
    </xf>
    <xf numFmtId="0" fontId="5" fillId="0" borderId="6" xfId="0" applyFont="1" applyBorder="1" applyAlignment="1"/>
    <xf numFmtId="0" fontId="2" fillId="0" borderId="1" xfId="0" applyFont="1" applyBorder="1" applyAlignment="1">
      <alignment vertical="top"/>
    </xf>
    <xf numFmtId="14" fontId="0" fillId="0" borderId="1" xfId="0" applyNumberFormat="1" applyBorder="1"/>
    <xf numFmtId="166" fontId="11" fillId="6" borderId="1" xfId="1" applyFont="1" applyFill="1" applyBorder="1" applyAlignment="1">
      <alignment vertical="top"/>
    </xf>
    <xf numFmtId="0" fontId="3" fillId="10" borderId="1" xfId="0" applyFont="1" applyFill="1" applyBorder="1" applyAlignment="1">
      <alignment vertical="center"/>
    </xf>
    <xf numFmtId="0" fontId="34" fillId="10" borderId="1" xfId="0" applyFont="1" applyFill="1" applyBorder="1" applyAlignment="1">
      <alignment vertical="center"/>
    </xf>
    <xf numFmtId="15" fontId="3" fillId="10" borderId="1" xfId="0" applyNumberFormat="1" applyFont="1" applyFill="1" applyBorder="1" applyAlignment="1">
      <alignment vertical="center"/>
    </xf>
    <xf numFmtId="0" fontId="30" fillId="10" borderId="1" xfId="0" applyFont="1" applyFill="1" applyBorder="1" applyAlignment="1">
      <alignment vertical="center"/>
    </xf>
    <xf numFmtId="0" fontId="2" fillId="10" borderId="1" xfId="0" applyFont="1" applyFill="1" applyBorder="1" applyAlignment="1">
      <alignment vertical="center"/>
    </xf>
    <xf numFmtId="166" fontId="35" fillId="10" borderId="1" xfId="1" applyFont="1" applyFill="1" applyBorder="1" applyAlignment="1">
      <alignment vertical="center"/>
    </xf>
    <xf numFmtId="166" fontId="48" fillId="10" borderId="1" xfId="1" applyFont="1" applyFill="1" applyBorder="1" applyAlignment="1">
      <alignment vertical="center"/>
    </xf>
    <xf numFmtId="0" fontId="2" fillId="10" borderId="0" xfId="0" applyFont="1" applyFill="1" applyAlignment="1">
      <alignment vertical="center"/>
    </xf>
    <xf numFmtId="0" fontId="0" fillId="16" borderId="1" xfId="0" applyFill="1" applyBorder="1" applyAlignment="1">
      <alignment vertical="top" wrapText="1"/>
    </xf>
    <xf numFmtId="166" fontId="16" fillId="0" borderId="1" xfId="0" applyNumberFormat="1" applyFont="1" applyBorder="1" applyAlignment="1">
      <alignment vertical="top" wrapText="1"/>
    </xf>
    <xf numFmtId="0" fontId="18" fillId="6" borderId="1" xfId="0" applyFont="1" applyFill="1" applyBorder="1" applyAlignment="1">
      <alignment vertical="top" wrapText="1"/>
    </xf>
    <xf numFmtId="166" fontId="0" fillId="7" borderId="1" xfId="0" applyNumberFormat="1" applyFill="1" applyBorder="1" applyAlignment="1">
      <alignment vertical="top" wrapText="1"/>
    </xf>
    <xf numFmtId="0" fontId="5" fillId="6" borderId="1" xfId="0" applyFont="1" applyFill="1" applyBorder="1" applyAlignment="1">
      <alignment vertical="top"/>
    </xf>
    <xf numFmtId="0" fontId="12" fillId="6" borderId="1" xfId="0" applyFont="1" applyFill="1" applyBorder="1" applyAlignment="1">
      <alignment vertical="top"/>
    </xf>
    <xf numFmtId="15" fontId="5" fillId="6" borderId="1" xfId="0" applyNumberFormat="1" applyFont="1" applyFill="1" applyBorder="1" applyAlignment="1">
      <alignment vertical="top"/>
    </xf>
    <xf numFmtId="0" fontId="13" fillId="6" borderId="1" xfId="0" applyFont="1" applyFill="1" applyBorder="1" applyAlignment="1">
      <alignment vertical="top"/>
    </xf>
    <xf numFmtId="0" fontId="0" fillId="6" borderId="1" xfId="0" applyFill="1" applyBorder="1" applyAlignment="1">
      <alignment vertical="top"/>
    </xf>
    <xf numFmtId="166" fontId="49" fillId="6" borderId="1" xfId="1" applyFont="1" applyFill="1" applyBorder="1" applyAlignment="1">
      <alignment vertical="top"/>
    </xf>
    <xf numFmtId="0" fontId="0" fillId="6" borderId="0" xfId="0" applyFill="1" applyAlignment="1">
      <alignment vertical="top"/>
    </xf>
    <xf numFmtId="0" fontId="3" fillId="17" borderId="30" xfId="0" applyFont="1" applyFill="1" applyBorder="1" applyAlignment="1">
      <alignment vertical="top"/>
    </xf>
    <xf numFmtId="0" fontId="3" fillId="17" borderId="1" xfId="0" applyFont="1" applyFill="1" applyBorder="1" applyAlignment="1">
      <alignment vertical="top"/>
    </xf>
    <xf numFmtId="0" fontId="3" fillId="17" borderId="1" xfId="0" applyFont="1" applyFill="1" applyBorder="1" applyAlignment="1">
      <alignment horizontal="left" vertical="top"/>
    </xf>
    <xf numFmtId="167" fontId="14" fillId="17" borderId="1" xfId="0" applyNumberFormat="1" applyFont="1" applyFill="1" applyBorder="1" applyAlignment="1">
      <alignment vertical="top"/>
    </xf>
    <xf numFmtId="166" fontId="3" fillId="17" borderId="1" xfId="1" applyFont="1" applyFill="1" applyBorder="1" applyAlignment="1">
      <alignment vertical="top"/>
    </xf>
    <xf numFmtId="166" fontId="3" fillId="17" borderId="1" xfId="1" applyFont="1" applyFill="1" applyBorder="1" applyAlignment="1">
      <alignment horizontal="center" vertical="top"/>
    </xf>
    <xf numFmtId="0" fontId="3" fillId="17" borderId="31" xfId="0" applyFont="1" applyFill="1" applyBorder="1" applyAlignment="1">
      <alignment vertical="top"/>
    </xf>
    <xf numFmtId="0" fontId="3" fillId="17" borderId="0" xfId="0" applyFont="1" applyFill="1" applyAlignment="1">
      <alignment vertical="top"/>
    </xf>
    <xf numFmtId="0" fontId="3" fillId="17" borderId="1" xfId="0" applyFont="1" applyFill="1" applyBorder="1" applyAlignment="1">
      <alignment vertical="top" wrapText="1"/>
    </xf>
    <xf numFmtId="0" fontId="65" fillId="16" borderId="1" xfId="0" applyFont="1" applyFill="1" applyBorder="1" applyAlignment="1">
      <alignment vertical="center"/>
    </xf>
    <xf numFmtId="0" fontId="7" fillId="16" borderId="1" xfId="0" applyFont="1" applyFill="1" applyBorder="1" applyAlignment="1">
      <alignment vertical="top" wrapText="1"/>
    </xf>
    <xf numFmtId="0" fontId="2" fillId="16" borderId="1" xfId="0" applyFont="1" applyFill="1" applyBorder="1" applyAlignment="1">
      <alignment vertical="top" wrapText="1"/>
    </xf>
    <xf numFmtId="166" fontId="24" fillId="6" borderId="1" xfId="1" applyFont="1" applyFill="1" applyBorder="1" applyAlignment="1">
      <alignment vertical="top"/>
    </xf>
    <xf numFmtId="166" fontId="24" fillId="0" borderId="1" xfId="1" applyFont="1" applyBorder="1" applyAlignment="1">
      <alignment vertical="top"/>
    </xf>
    <xf numFmtId="0" fontId="7" fillId="4" borderId="0" xfId="0" applyFont="1" applyFill="1" applyBorder="1"/>
    <xf numFmtId="166" fontId="66" fillId="10" borderId="1" xfId="1" applyFont="1" applyFill="1" applyBorder="1" applyAlignment="1">
      <alignment vertical="top"/>
    </xf>
    <xf numFmtId="0" fontId="16" fillId="0" borderId="0" xfId="0" applyFont="1"/>
    <xf numFmtId="166" fontId="11" fillId="0" borderId="0" xfId="1" applyFont="1" applyBorder="1" applyAlignment="1">
      <alignment vertical="top"/>
    </xf>
    <xf numFmtId="166" fontId="16" fillId="0" borderId="0" xfId="1" applyFont="1" applyBorder="1"/>
    <xf numFmtId="0" fontId="34" fillId="17" borderId="1" xfId="0" applyFont="1" applyFill="1" applyBorder="1" applyAlignment="1">
      <alignment vertical="top"/>
    </xf>
    <xf numFmtId="15" fontId="3" fillId="17" borderId="1" xfId="0" applyNumberFormat="1" applyFont="1" applyFill="1" applyBorder="1" applyAlignment="1">
      <alignment vertical="top"/>
    </xf>
    <xf numFmtId="0" fontId="30" fillId="17" borderId="1" xfId="0" applyFont="1" applyFill="1" applyBorder="1" applyAlignment="1">
      <alignment vertical="top"/>
    </xf>
    <xf numFmtId="0" fontId="2" fillId="17" borderId="1" xfId="0" applyFont="1" applyFill="1" applyBorder="1" applyAlignment="1">
      <alignment vertical="top"/>
    </xf>
    <xf numFmtId="166" fontId="66" fillId="17" borderId="1" xfId="1" applyFont="1" applyFill="1" applyBorder="1" applyAlignment="1">
      <alignment vertical="top"/>
    </xf>
    <xf numFmtId="166" fontId="48" fillId="17" borderId="1" xfId="1" applyFont="1" applyFill="1" applyBorder="1" applyAlignment="1">
      <alignment vertical="top"/>
    </xf>
    <xf numFmtId="0" fontId="2" fillId="17" borderId="0" xfId="0" applyFont="1" applyFill="1" applyAlignment="1">
      <alignment vertical="top"/>
    </xf>
    <xf numFmtId="0" fontId="67" fillId="6" borderId="22" xfId="0" applyFont="1" applyFill="1" applyBorder="1" applyAlignment="1">
      <alignment horizontal="center" vertical="center"/>
    </xf>
    <xf numFmtId="166" fontId="35" fillId="10" borderId="1" xfId="1" applyFont="1" applyFill="1" applyBorder="1" applyAlignment="1">
      <alignment vertical="top" wrapText="1"/>
    </xf>
    <xf numFmtId="0" fontId="3" fillId="18" borderId="38" xfId="0" applyFont="1" applyFill="1" applyBorder="1" applyAlignment="1">
      <alignment vertical="top"/>
    </xf>
    <xf numFmtId="0" fontId="3" fillId="18" borderId="26" xfId="0" applyFont="1" applyFill="1" applyBorder="1" applyAlignment="1">
      <alignment vertical="top"/>
    </xf>
    <xf numFmtId="0" fontId="3" fillId="18" borderId="1" xfId="0" applyFont="1" applyFill="1" applyBorder="1" applyAlignment="1">
      <alignment vertical="top"/>
    </xf>
    <xf numFmtId="0" fontId="3" fillId="18" borderId="26" xfId="0" applyFont="1" applyFill="1" applyBorder="1" applyAlignment="1">
      <alignment horizontal="left" vertical="top"/>
    </xf>
    <xf numFmtId="0" fontId="3" fillId="18" borderId="1" xfId="0" applyFont="1" applyFill="1" applyBorder="1" applyAlignment="1">
      <alignment vertical="top" wrapText="1"/>
    </xf>
    <xf numFmtId="167" fontId="14" fillId="18" borderId="26" xfId="0" applyNumberFormat="1" applyFont="1" applyFill="1" applyBorder="1" applyAlignment="1">
      <alignment vertical="top"/>
    </xf>
    <xf numFmtId="166" fontId="3" fillId="18" borderId="26" xfId="1" applyFont="1" applyFill="1" applyBorder="1" applyAlignment="1">
      <alignment vertical="top"/>
    </xf>
    <xf numFmtId="166" fontId="3" fillId="18" borderId="26" xfId="1" applyFont="1" applyFill="1" applyBorder="1" applyAlignment="1">
      <alignment horizontal="center" vertical="top"/>
    </xf>
    <xf numFmtId="0" fontId="3" fillId="18" borderId="39" xfId="0" applyFont="1" applyFill="1" applyBorder="1" applyAlignment="1">
      <alignment vertical="top"/>
    </xf>
    <xf numFmtId="0" fontId="3" fillId="18" borderId="0" xfId="0" applyFont="1" applyFill="1" applyAlignment="1">
      <alignment vertical="top"/>
    </xf>
    <xf numFmtId="0" fontId="3" fillId="19" borderId="38" xfId="0" applyFont="1" applyFill="1" applyBorder="1" applyAlignment="1">
      <alignment vertical="top"/>
    </xf>
    <xf numFmtId="0" fontId="3" fillId="19" borderId="26" xfId="0" applyFont="1" applyFill="1" applyBorder="1" applyAlignment="1">
      <alignment vertical="top"/>
    </xf>
    <xf numFmtId="0" fontId="3" fillId="19" borderId="1" xfId="0" applyFont="1" applyFill="1" applyBorder="1" applyAlignment="1">
      <alignment vertical="top"/>
    </xf>
    <xf numFmtId="0" fontId="3" fillId="19" borderId="26" xfId="0" applyFont="1" applyFill="1" applyBorder="1" applyAlignment="1">
      <alignment horizontal="left" vertical="top"/>
    </xf>
    <xf numFmtId="0" fontId="3" fillId="19" borderId="1" xfId="0" applyFont="1" applyFill="1" applyBorder="1" applyAlignment="1">
      <alignment vertical="top" wrapText="1"/>
    </xf>
    <xf numFmtId="167" fontId="14" fillId="19" borderId="26" xfId="0" applyNumberFormat="1" applyFont="1" applyFill="1" applyBorder="1" applyAlignment="1">
      <alignment vertical="top"/>
    </xf>
    <xf numFmtId="166" fontId="3" fillId="19" borderId="26" xfId="1" applyFont="1" applyFill="1" applyBorder="1" applyAlignment="1">
      <alignment vertical="top"/>
    </xf>
    <xf numFmtId="166" fontId="3" fillId="19" borderId="26" xfId="1" applyFont="1" applyFill="1" applyBorder="1" applyAlignment="1">
      <alignment horizontal="center" vertical="top"/>
    </xf>
    <xf numFmtId="0" fontId="3" fillId="19" borderId="39" xfId="0" applyFont="1" applyFill="1" applyBorder="1" applyAlignment="1">
      <alignment vertical="top"/>
    </xf>
    <xf numFmtId="0" fontId="3" fillId="19" borderId="0" xfId="0" applyFont="1" applyFill="1" applyAlignment="1">
      <alignment vertical="top"/>
    </xf>
    <xf numFmtId="166" fontId="35" fillId="17" borderId="1" xfId="1" applyFont="1" applyFill="1" applyBorder="1" applyAlignment="1">
      <alignment vertical="top"/>
    </xf>
    <xf numFmtId="166" fontId="68" fillId="14" borderId="1" xfId="1" applyFont="1" applyFill="1" applyBorder="1" applyAlignment="1">
      <alignment vertical="top"/>
    </xf>
    <xf numFmtId="0" fontId="5" fillId="16" borderId="30" xfId="0" applyFont="1" applyFill="1" applyBorder="1" applyAlignment="1">
      <alignment vertical="top"/>
    </xf>
    <xf numFmtId="0" fontId="5" fillId="16" borderId="1" xfId="0" applyFont="1" applyFill="1" applyBorder="1" applyAlignment="1">
      <alignment vertical="top"/>
    </xf>
    <xf numFmtId="0" fontId="5" fillId="16" borderId="1" xfId="0" applyFont="1" applyFill="1" applyBorder="1" applyAlignment="1">
      <alignment horizontal="left" vertical="top"/>
    </xf>
    <xf numFmtId="0" fontId="5" fillId="16" borderId="1" xfId="0" applyFont="1" applyFill="1" applyBorder="1" applyAlignment="1">
      <alignment vertical="top" wrapText="1"/>
    </xf>
    <xf numFmtId="166" fontId="5" fillId="16" borderId="1" xfId="1" applyFont="1" applyFill="1" applyBorder="1" applyAlignment="1">
      <alignment vertical="top"/>
    </xf>
    <xf numFmtId="0" fontId="5" fillId="16" borderId="31" xfId="0" applyFont="1" applyFill="1" applyBorder="1" applyAlignment="1">
      <alignment vertical="top"/>
    </xf>
    <xf numFmtId="0" fontId="5" fillId="16" borderId="0" xfId="0" applyFont="1" applyFill="1" applyAlignment="1">
      <alignment vertical="top"/>
    </xf>
    <xf numFmtId="166" fontId="62" fillId="16" borderId="1" xfId="1" applyFont="1" applyFill="1" applyBorder="1" applyAlignment="1">
      <alignment vertical="top"/>
    </xf>
    <xf numFmtId="0" fontId="69" fillId="0" borderId="1" xfId="0" applyFont="1" applyBorder="1" applyAlignment="1">
      <alignment vertical="top" wrapText="1"/>
    </xf>
    <xf numFmtId="0" fontId="70" fillId="0" borderId="1" xfId="0" applyFont="1" applyBorder="1" applyAlignment="1">
      <alignment vertical="top" wrapText="1"/>
    </xf>
    <xf numFmtId="0" fontId="72" fillId="0" borderId="1" xfId="0" applyFont="1" applyBorder="1" applyAlignment="1">
      <alignment vertical="top" wrapText="1"/>
    </xf>
    <xf numFmtId="0" fontId="73" fillId="0" borderId="1" xfId="0" applyFont="1" applyBorder="1" applyAlignment="1">
      <alignment vertical="top" wrapText="1"/>
    </xf>
    <xf numFmtId="166" fontId="70" fillId="0" borderId="1" xfId="1" applyFont="1" applyBorder="1" applyAlignment="1">
      <alignment vertical="top" wrapText="1"/>
    </xf>
    <xf numFmtId="166" fontId="70" fillId="0" borderId="1" xfId="1" applyFont="1" applyBorder="1" applyAlignment="1">
      <alignment vertical="top"/>
    </xf>
    <xf numFmtId="166" fontId="69" fillId="0" borderId="1" xfId="1" applyFont="1" applyBorder="1" applyAlignment="1">
      <alignment vertical="top" wrapText="1"/>
    </xf>
    <xf numFmtId="166" fontId="70" fillId="0" borderId="1" xfId="0" applyNumberFormat="1" applyFont="1" applyBorder="1" applyAlignment="1">
      <alignment vertical="top" wrapText="1"/>
    </xf>
    <xf numFmtId="0" fontId="74" fillId="0" borderId="1" xfId="0" applyFont="1" applyBorder="1" applyAlignment="1">
      <alignment vertical="top" wrapText="1"/>
    </xf>
    <xf numFmtId="0" fontId="75" fillId="0" borderId="1" xfId="0" applyFont="1" applyBorder="1" applyAlignment="1">
      <alignment vertical="top" wrapText="1"/>
    </xf>
    <xf numFmtId="0" fontId="76" fillId="0" borderId="1" xfId="0" applyFont="1" applyBorder="1" applyAlignment="1">
      <alignment vertical="top" wrapText="1"/>
    </xf>
    <xf numFmtId="0" fontId="70" fillId="0" borderId="0" xfId="0" applyFont="1" applyAlignment="1">
      <alignment vertical="top" wrapText="1"/>
    </xf>
    <xf numFmtId="14" fontId="70" fillId="0" borderId="1" xfId="0" applyNumberFormat="1" applyFont="1" applyBorder="1" applyAlignment="1">
      <alignment vertical="top" wrapText="1"/>
    </xf>
    <xf numFmtId="166" fontId="5" fillId="0" borderId="0" xfId="0" applyNumberFormat="1" applyFont="1" applyBorder="1" applyAlignment="1">
      <alignment vertical="top"/>
    </xf>
    <xf numFmtId="0" fontId="8" fillId="3" borderId="1" xfId="0" applyFont="1" applyFill="1" applyBorder="1" applyAlignment="1">
      <alignment vertical="top" textRotation="90"/>
    </xf>
    <xf numFmtId="166" fontId="77" fillId="0" borderId="1" xfId="0" applyNumberFormat="1" applyFont="1" applyBorder="1" applyAlignment="1">
      <alignment vertical="top" wrapText="1"/>
    </xf>
    <xf numFmtId="0" fontId="0" fillId="6" borderId="1" xfId="0" applyFill="1" applyBorder="1" applyAlignment="1">
      <alignment vertical="top" wrapText="1"/>
    </xf>
    <xf numFmtId="0" fontId="0" fillId="0" borderId="1" xfId="0" applyFill="1" applyBorder="1" applyAlignment="1">
      <alignment vertical="top" wrapText="1"/>
    </xf>
    <xf numFmtId="0" fontId="29" fillId="0" borderId="1" xfId="0" applyFont="1" applyFill="1" applyBorder="1" applyAlignment="1">
      <alignment vertical="top" wrapText="1"/>
    </xf>
    <xf numFmtId="0" fontId="0" fillId="0" borderId="1" xfId="0" applyFont="1" applyFill="1" applyBorder="1" applyAlignment="1">
      <alignment vertical="top" wrapText="1"/>
    </xf>
    <xf numFmtId="0" fontId="2" fillId="3" borderId="1" xfId="0" applyFont="1" applyFill="1" applyBorder="1" applyAlignment="1">
      <alignment vertical="top" textRotation="90"/>
    </xf>
    <xf numFmtId="0" fontId="70" fillId="0" borderId="1" xfId="0" applyFont="1" applyBorder="1" applyAlignment="1">
      <alignment vertical="top"/>
    </xf>
    <xf numFmtId="0" fontId="5" fillId="7" borderId="1" xfId="0" applyFont="1" applyFill="1" applyBorder="1" applyAlignment="1">
      <alignment vertical="top"/>
    </xf>
    <xf numFmtId="0" fontId="78" fillId="0" borderId="1" xfId="0" applyFont="1" applyBorder="1" applyAlignment="1">
      <alignment vertical="top" wrapText="1"/>
    </xf>
    <xf numFmtId="0" fontId="77" fillId="0" borderId="1" xfId="0" applyFont="1" applyBorder="1" applyAlignment="1">
      <alignment vertical="top" wrapText="1"/>
    </xf>
    <xf numFmtId="0" fontId="78" fillId="0" borderId="1" xfId="0" applyFont="1" applyBorder="1" applyAlignment="1">
      <alignment vertical="top"/>
    </xf>
    <xf numFmtId="166" fontId="77" fillId="0" borderId="1" xfId="1" applyFont="1" applyBorder="1" applyAlignment="1">
      <alignment vertical="top" wrapText="1"/>
    </xf>
    <xf numFmtId="0" fontId="81" fillId="0" borderId="1" xfId="0" applyFont="1" applyBorder="1" applyAlignment="1">
      <alignment vertical="top" wrapText="1"/>
    </xf>
    <xf numFmtId="0" fontId="82" fillId="0" borderId="1" xfId="0" applyFont="1" applyBorder="1" applyAlignment="1">
      <alignment vertical="top" wrapText="1"/>
    </xf>
    <xf numFmtId="0" fontId="77" fillId="0" borderId="0" xfId="0" applyFont="1" applyAlignment="1">
      <alignment vertical="top" wrapText="1"/>
    </xf>
    <xf numFmtId="0" fontId="84" fillId="17" borderId="30" xfId="0" applyFont="1" applyFill="1" applyBorder="1" applyAlignment="1">
      <alignment vertical="top"/>
    </xf>
    <xf numFmtId="0" fontId="84" fillId="17" borderId="1" xfId="0" applyFont="1" applyFill="1" applyBorder="1" applyAlignment="1">
      <alignment vertical="top"/>
    </xf>
    <xf numFmtId="0" fontId="84" fillId="17" borderId="1" xfId="0" applyFont="1" applyFill="1" applyBorder="1" applyAlignment="1">
      <alignment horizontal="left" vertical="top"/>
    </xf>
    <xf numFmtId="167" fontId="85" fillId="17" borderId="1" xfId="0" applyNumberFormat="1" applyFont="1" applyFill="1" applyBorder="1" applyAlignment="1">
      <alignment vertical="top"/>
    </xf>
    <xf numFmtId="166" fontId="84" fillId="17" borderId="1" xfId="1" applyFont="1" applyFill="1" applyBorder="1" applyAlignment="1">
      <alignment vertical="top"/>
    </xf>
    <xf numFmtId="166" fontId="84" fillId="17" borderId="1" xfId="1" applyFont="1" applyFill="1" applyBorder="1" applyAlignment="1">
      <alignment horizontal="center" vertical="top"/>
    </xf>
    <xf numFmtId="0" fontId="84" fillId="17" borderId="31" xfId="0" applyFont="1" applyFill="1" applyBorder="1" applyAlignment="1">
      <alignment vertical="top"/>
    </xf>
    <xf numFmtId="0" fontId="84" fillId="17" borderId="0" xfId="0" applyFont="1" applyFill="1" applyAlignment="1">
      <alignment vertical="top"/>
    </xf>
    <xf numFmtId="0" fontId="86" fillId="10" borderId="1" xfId="0" applyFont="1" applyFill="1" applyBorder="1" applyAlignment="1">
      <alignment vertical="center"/>
    </xf>
    <xf numFmtId="0" fontId="87" fillId="10" borderId="1" xfId="0" applyFont="1" applyFill="1" applyBorder="1" applyAlignment="1">
      <alignment vertical="center"/>
    </xf>
    <xf numFmtId="0" fontId="86" fillId="10" borderId="1" xfId="0" applyFont="1" applyFill="1" applyBorder="1" applyAlignment="1">
      <alignment vertical="center" wrapText="1"/>
    </xf>
    <xf numFmtId="15" fontId="86" fillId="10" borderId="1" xfId="0" applyNumberFormat="1" applyFont="1" applyFill="1" applyBorder="1" applyAlignment="1">
      <alignment vertical="center"/>
    </xf>
    <xf numFmtId="0" fontId="88" fillId="10" borderId="1" xfId="0" applyFont="1" applyFill="1" applyBorder="1" applyAlignment="1">
      <alignment vertical="center"/>
    </xf>
    <xf numFmtId="0" fontId="89" fillId="10" borderId="1" xfId="0" applyFont="1" applyFill="1" applyBorder="1" applyAlignment="1">
      <alignment vertical="center"/>
    </xf>
    <xf numFmtId="166" fontId="90" fillId="10" borderId="1" xfId="1" applyFont="1" applyFill="1" applyBorder="1" applyAlignment="1">
      <alignment vertical="center"/>
    </xf>
    <xf numFmtId="166" fontId="91" fillId="10" borderId="1" xfId="1" applyFont="1" applyFill="1" applyBorder="1" applyAlignment="1">
      <alignment vertical="center"/>
    </xf>
    <xf numFmtId="0" fontId="89" fillId="10" borderId="0" xfId="0" applyFont="1" applyFill="1" applyAlignment="1">
      <alignment vertical="center"/>
    </xf>
    <xf numFmtId="166" fontId="11" fillId="0" borderId="1" xfId="1" applyFont="1" applyFill="1" applyBorder="1" applyAlignment="1">
      <alignment vertical="top"/>
    </xf>
    <xf numFmtId="167" fontId="92" fillId="16" borderId="1" xfId="0" applyNumberFormat="1" applyFont="1" applyFill="1" applyBorder="1" applyAlignment="1">
      <alignment vertical="top"/>
    </xf>
    <xf numFmtId="0" fontId="49" fillId="0" borderId="1" xfId="0" applyFont="1" applyBorder="1" applyAlignment="1">
      <alignment vertical="top" wrapText="1"/>
    </xf>
    <xf numFmtId="0" fontId="3" fillId="0" borderId="1" xfId="0" applyFont="1" applyFill="1" applyBorder="1" applyAlignment="1">
      <alignment vertical="top"/>
    </xf>
    <xf numFmtId="0" fontId="8" fillId="2" borderId="23" xfId="0" applyFont="1" applyFill="1" applyBorder="1" applyAlignment="1">
      <alignment horizontal="center" vertical="center" wrapText="1"/>
    </xf>
    <xf numFmtId="11" fontId="71" fillId="0" borderId="1" xfId="0" applyNumberFormat="1" applyFont="1" applyBorder="1" applyAlignment="1">
      <alignment vertical="top" wrapText="1"/>
    </xf>
    <xf numFmtId="0" fontId="7" fillId="0" borderId="1" xfId="0" applyNumberFormat="1" applyFont="1" applyBorder="1" applyAlignment="1">
      <alignment vertical="top" wrapText="1"/>
    </xf>
    <xf numFmtId="0" fontId="29" fillId="16" borderId="1" xfId="0" applyFont="1" applyFill="1" applyBorder="1" applyAlignment="1">
      <alignment vertical="top"/>
    </xf>
    <xf numFmtId="0" fontId="29" fillId="16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vertical="top"/>
    </xf>
    <xf numFmtId="0" fontId="12" fillId="0" borderId="1" xfId="0" applyFont="1" applyFill="1" applyBorder="1" applyAlignment="1">
      <alignment vertical="top"/>
    </xf>
    <xf numFmtId="0" fontId="31" fillId="16" borderId="1" xfId="0" applyFont="1" applyFill="1" applyBorder="1" applyAlignment="1">
      <alignment vertical="top"/>
    </xf>
    <xf numFmtId="0" fontId="31" fillId="0" borderId="1" xfId="0" applyFont="1" applyBorder="1" applyAlignment="1">
      <alignment vertical="top"/>
    </xf>
    <xf numFmtId="0" fontId="62" fillId="16" borderId="1" xfId="0" applyFont="1" applyFill="1" applyBorder="1" applyAlignment="1">
      <alignment vertical="top"/>
    </xf>
    <xf numFmtId="15" fontId="62" fillId="16" borderId="1" xfId="0" applyNumberFormat="1" applyFont="1" applyFill="1" applyBorder="1" applyAlignment="1">
      <alignment vertical="top"/>
    </xf>
    <xf numFmtId="166" fontId="94" fillId="16" borderId="1" xfId="1" applyFont="1" applyFill="1" applyBorder="1" applyAlignment="1">
      <alignment vertical="top"/>
    </xf>
    <xf numFmtId="0" fontId="29" fillId="16" borderId="0" xfId="0" applyFont="1" applyFill="1" applyAlignment="1">
      <alignment vertical="top"/>
    </xf>
    <xf numFmtId="18" fontId="0" fillId="0" borderId="1" xfId="0" applyNumberFormat="1" applyBorder="1" applyAlignment="1">
      <alignment vertical="top" wrapText="1"/>
    </xf>
    <xf numFmtId="0" fontId="42" fillId="6" borderId="1" xfId="0" applyFont="1" applyFill="1" applyBorder="1" applyAlignment="1">
      <alignment vertical="top" wrapText="1"/>
    </xf>
    <xf numFmtId="166" fontId="66" fillId="10" borderId="1" xfId="1" applyFont="1" applyFill="1" applyBorder="1" applyAlignment="1">
      <alignment vertical="center"/>
    </xf>
    <xf numFmtId="0" fontId="2" fillId="3" borderId="0" xfId="0" applyFont="1" applyFill="1" applyAlignment="1">
      <alignment vertical="top" wrapText="1"/>
    </xf>
    <xf numFmtId="0" fontId="95" fillId="0" borderId="0" xfId="0" applyFont="1" applyAlignment="1">
      <alignment vertical="center"/>
    </xf>
    <xf numFmtId="0" fontId="42" fillId="0" borderId="1" xfId="0" applyFont="1" applyFill="1" applyBorder="1" applyAlignment="1">
      <alignment vertical="top" wrapText="1"/>
    </xf>
    <xf numFmtId="0" fontId="62" fillId="0" borderId="1" xfId="0" applyFont="1" applyBorder="1" applyAlignment="1">
      <alignment vertical="top"/>
    </xf>
    <xf numFmtId="167" fontId="31" fillId="0" borderId="1" xfId="0" applyNumberFormat="1" applyFont="1" applyBorder="1" applyAlignment="1">
      <alignment vertical="top"/>
    </xf>
    <xf numFmtId="166" fontId="62" fillId="0" borderId="1" xfId="1" applyFont="1" applyBorder="1" applyAlignment="1">
      <alignment vertical="top"/>
    </xf>
    <xf numFmtId="166" fontId="62" fillId="0" borderId="1" xfId="1" applyFont="1" applyBorder="1" applyAlignment="1">
      <alignment horizontal="center" vertical="top"/>
    </xf>
    <xf numFmtId="0" fontId="62" fillId="0" borderId="30" xfId="0" applyFont="1" applyBorder="1" applyAlignment="1">
      <alignment vertical="top"/>
    </xf>
    <xf numFmtId="0" fontId="62" fillId="0" borderId="1" xfId="0" applyFont="1" applyBorder="1" applyAlignment="1">
      <alignment horizontal="left" vertical="top"/>
    </xf>
    <xf numFmtId="0" fontId="62" fillId="0" borderId="31" xfId="0" applyFont="1" applyBorder="1" applyAlignment="1">
      <alignment vertical="top"/>
    </xf>
    <xf numFmtId="0" fontId="62" fillId="0" borderId="0" xfId="0" applyFont="1" applyAlignment="1">
      <alignment vertical="top"/>
    </xf>
    <xf numFmtId="11" fontId="7" fillId="0" borderId="1" xfId="0" applyNumberFormat="1" applyFont="1" applyBorder="1" applyAlignment="1">
      <alignment vertical="top" wrapText="1"/>
    </xf>
    <xf numFmtId="0" fontId="5" fillId="20" borderId="1" xfId="0" applyFont="1" applyFill="1" applyBorder="1" applyAlignment="1">
      <alignment vertical="top"/>
    </xf>
    <xf numFmtId="0" fontId="12" fillId="20" borderId="1" xfId="0" applyFont="1" applyFill="1" applyBorder="1" applyAlignment="1">
      <alignment vertical="top"/>
    </xf>
    <xf numFmtId="15" fontId="5" fillId="20" borderId="1" xfId="0" applyNumberFormat="1" applyFont="1" applyFill="1" applyBorder="1" applyAlignment="1">
      <alignment vertical="top"/>
    </xf>
    <xf numFmtId="0" fontId="13" fillId="20" borderId="1" xfId="0" applyFont="1" applyFill="1" applyBorder="1" applyAlignment="1">
      <alignment vertical="top"/>
    </xf>
    <xf numFmtId="0" fontId="0" fillId="20" borderId="1" xfId="0" applyFill="1" applyBorder="1" applyAlignment="1">
      <alignment vertical="top"/>
    </xf>
    <xf numFmtId="166" fontId="79" fillId="20" borderId="1" xfId="1" applyFont="1" applyFill="1" applyBorder="1" applyAlignment="1">
      <alignment vertical="top"/>
    </xf>
    <xf numFmtId="166" fontId="49" fillId="20" borderId="1" xfId="1" applyFont="1" applyFill="1" applyBorder="1" applyAlignment="1">
      <alignment vertical="top"/>
    </xf>
    <xf numFmtId="0" fontId="0" fillId="20" borderId="0" xfId="0" applyFill="1" applyAlignment="1">
      <alignment vertical="top"/>
    </xf>
    <xf numFmtId="166" fontId="24" fillId="0" borderId="1" xfId="1" applyFont="1" applyFill="1" applyBorder="1" applyAlignment="1">
      <alignment vertical="top"/>
    </xf>
    <xf numFmtId="18" fontId="13" fillId="0" borderId="1" xfId="0" applyNumberFormat="1" applyFont="1" applyBorder="1" applyAlignment="1">
      <alignment vertical="top"/>
    </xf>
    <xf numFmtId="0" fontId="17" fillId="4" borderId="33" xfId="0" applyFont="1" applyFill="1" applyBorder="1"/>
    <xf numFmtId="0" fontId="17" fillId="4" borderId="34" xfId="0" applyFont="1" applyFill="1" applyBorder="1"/>
    <xf numFmtId="0" fontId="17" fillId="4" borderId="34" xfId="0" applyFont="1" applyFill="1" applyBorder="1" applyAlignment="1">
      <alignment horizontal="center"/>
    </xf>
    <xf numFmtId="0" fontId="17" fillId="4" borderId="35" xfId="0" applyFont="1" applyFill="1" applyBorder="1"/>
    <xf numFmtId="0" fontId="23" fillId="4" borderId="11" xfId="0" applyFont="1" applyFill="1" applyBorder="1" applyAlignment="1">
      <alignment vertical="center"/>
    </xf>
    <xf numFmtId="0" fontId="3" fillId="10" borderId="1" xfId="0" applyFont="1" applyFill="1" applyBorder="1" applyAlignment="1">
      <alignment vertical="center" wrapText="1"/>
    </xf>
    <xf numFmtId="0" fontId="98" fillId="0" borderId="1" xfId="0" applyFont="1" applyBorder="1" applyAlignment="1">
      <alignment vertical="top" wrapText="1"/>
    </xf>
    <xf numFmtId="0" fontId="99" fillId="0" borderId="1" xfId="0" applyFont="1" applyBorder="1" applyAlignment="1">
      <alignment vertical="top" wrapText="1"/>
    </xf>
    <xf numFmtId="0" fontId="100" fillId="0" borderId="1" xfId="0" applyFont="1" applyBorder="1" applyAlignment="1">
      <alignment vertical="top" wrapText="1"/>
    </xf>
    <xf numFmtId="0" fontId="99" fillId="0" borderId="1" xfId="0" applyFont="1" applyBorder="1" applyAlignment="1">
      <alignment vertical="top"/>
    </xf>
    <xf numFmtId="0" fontId="101" fillId="0" borderId="1" xfId="0" applyFont="1" applyBorder="1" applyAlignment="1">
      <alignment vertical="top" wrapText="1"/>
    </xf>
    <xf numFmtId="166" fontId="99" fillId="0" borderId="1" xfId="1" applyFont="1" applyBorder="1" applyAlignment="1">
      <alignment vertical="top" wrapText="1"/>
    </xf>
    <xf numFmtId="166" fontId="99" fillId="0" borderId="1" xfId="1" applyFont="1" applyBorder="1" applyAlignment="1">
      <alignment vertical="top"/>
    </xf>
    <xf numFmtId="166" fontId="98" fillId="0" borderId="1" xfId="1" applyFont="1" applyBorder="1" applyAlignment="1">
      <alignment vertical="top" wrapText="1"/>
    </xf>
    <xf numFmtId="166" fontId="99" fillId="0" borderId="1" xfId="0" applyNumberFormat="1" applyFont="1" applyBorder="1" applyAlignment="1">
      <alignment vertical="top" wrapText="1"/>
    </xf>
    <xf numFmtId="166" fontId="98" fillId="0" borderId="1" xfId="0" applyNumberFormat="1" applyFont="1" applyBorder="1" applyAlignment="1">
      <alignment vertical="top" wrapText="1"/>
    </xf>
    <xf numFmtId="168" fontId="98" fillId="0" borderId="1" xfId="0" applyNumberFormat="1" applyFont="1" applyBorder="1" applyAlignment="1">
      <alignment vertical="top" wrapText="1"/>
    </xf>
    <xf numFmtId="0" fontId="103" fillId="0" borderId="1" xfId="0" applyFont="1" applyBorder="1" applyAlignment="1">
      <alignment vertical="top" wrapText="1"/>
    </xf>
    <xf numFmtId="0" fontId="104" fillId="0" borderId="1" xfId="0" applyFont="1" applyBorder="1" applyAlignment="1">
      <alignment vertical="top" wrapText="1"/>
    </xf>
    <xf numFmtId="0" fontId="105" fillId="0" borderId="1" xfId="0" applyFont="1" applyBorder="1" applyAlignment="1">
      <alignment vertical="top" wrapText="1"/>
    </xf>
    <xf numFmtId="0" fontId="106" fillId="0" borderId="1" xfId="0" applyFont="1" applyBorder="1" applyAlignment="1">
      <alignment vertical="top" wrapText="1"/>
    </xf>
    <xf numFmtId="0" fontId="99" fillId="0" borderId="0" xfId="0" applyFont="1" applyAlignment="1">
      <alignment vertical="top" wrapText="1"/>
    </xf>
    <xf numFmtId="166" fontId="102" fillId="0" borderId="1" xfId="1" applyFont="1" applyBorder="1" applyAlignment="1">
      <alignment vertical="top" wrapText="1"/>
    </xf>
    <xf numFmtId="166" fontId="102" fillId="0" borderId="1" xfId="1" applyFont="1" applyBorder="1" applyAlignment="1">
      <alignment vertical="top"/>
    </xf>
    <xf numFmtId="0" fontId="102" fillId="0" borderId="1" xfId="0" applyFont="1" applyFill="1" applyBorder="1" applyAlignment="1">
      <alignment vertical="top" wrapText="1"/>
    </xf>
    <xf numFmtId="0" fontId="0" fillId="0" borderId="1" xfId="0" applyBorder="1" applyAlignment="1">
      <alignment horizontal="center" vertical="center" wrapText="1"/>
    </xf>
    <xf numFmtId="0" fontId="0" fillId="21" borderId="1" xfId="0" applyFill="1" applyBorder="1" applyAlignment="1">
      <alignment vertical="top" wrapText="1"/>
    </xf>
    <xf numFmtId="0" fontId="99" fillId="21" borderId="1" xfId="0" applyFont="1" applyFill="1" applyBorder="1" applyAlignment="1">
      <alignment vertical="top" wrapText="1"/>
    </xf>
    <xf numFmtId="0" fontId="8" fillId="22" borderId="23" xfId="0" applyFont="1" applyFill="1" applyBorder="1" applyAlignment="1">
      <alignment horizontal="center" vertical="center" wrapText="1"/>
    </xf>
    <xf numFmtId="0" fontId="8" fillId="22" borderId="23" xfId="0" applyFont="1" applyFill="1" applyBorder="1" applyAlignment="1">
      <alignment vertical="top" textRotation="90" wrapText="1"/>
    </xf>
    <xf numFmtId="0" fontId="4" fillId="21" borderId="1" xfId="0" applyFont="1" applyFill="1" applyBorder="1" applyAlignment="1">
      <alignment horizontal="center" vertical="center" wrapText="1"/>
    </xf>
    <xf numFmtId="166" fontId="3" fillId="2" borderId="22" xfId="1" applyFont="1" applyFill="1" applyBorder="1" applyAlignment="1">
      <alignment horizontal="center" vertical="center" wrapText="1"/>
    </xf>
    <xf numFmtId="0" fontId="29" fillId="0" borderId="0" xfId="0" applyFont="1" applyFill="1" applyBorder="1"/>
    <xf numFmtId="0" fontId="34" fillId="10" borderId="1" xfId="0" applyFont="1" applyFill="1" applyBorder="1" applyAlignment="1">
      <alignment vertical="center" wrapText="1"/>
    </xf>
    <xf numFmtId="0" fontId="40" fillId="23" borderId="1" xfId="0" applyFont="1" applyFill="1" applyBorder="1" applyAlignment="1">
      <alignment vertical="top" wrapText="1"/>
    </xf>
    <xf numFmtId="0" fontId="3" fillId="23" borderId="1" xfId="0" applyFont="1" applyFill="1" applyBorder="1" applyAlignment="1">
      <alignment vertical="top" wrapText="1"/>
    </xf>
    <xf numFmtId="0" fontId="2" fillId="23" borderId="1" xfId="0" applyFont="1" applyFill="1" applyBorder="1" applyAlignment="1">
      <alignment vertical="top" wrapText="1"/>
    </xf>
    <xf numFmtId="0" fontId="6" fillId="23" borderId="1" xfId="0" applyFont="1" applyFill="1" applyBorder="1" applyAlignment="1">
      <alignment vertical="top" wrapText="1"/>
    </xf>
    <xf numFmtId="0" fontId="14" fillId="23" borderId="1" xfId="0" applyFont="1" applyFill="1" applyBorder="1" applyAlignment="1">
      <alignment vertical="top" wrapText="1"/>
    </xf>
    <xf numFmtId="166" fontId="2" fillId="23" borderId="1" xfId="1" applyFont="1" applyFill="1" applyBorder="1" applyAlignment="1">
      <alignment vertical="top" wrapText="1"/>
    </xf>
    <xf numFmtId="0" fontId="107" fillId="10" borderId="30" xfId="0" applyFont="1" applyFill="1" applyBorder="1" applyAlignment="1">
      <alignment vertical="top"/>
    </xf>
    <xf numFmtId="0" fontId="107" fillId="10" borderId="1" xfId="0" applyFont="1" applyFill="1" applyBorder="1" applyAlignment="1">
      <alignment vertical="top"/>
    </xf>
    <xf numFmtId="0" fontId="107" fillId="10" borderId="1" xfId="0" applyFont="1" applyFill="1" applyBorder="1" applyAlignment="1">
      <alignment horizontal="left" vertical="top"/>
    </xf>
    <xf numFmtId="0" fontId="107" fillId="10" borderId="1" xfId="0" applyFont="1" applyFill="1" applyBorder="1" applyAlignment="1">
      <alignment vertical="top" wrapText="1"/>
    </xf>
    <xf numFmtId="167" fontId="45" fillId="10" borderId="1" xfId="0" applyNumberFormat="1" applyFont="1" applyFill="1" applyBorder="1" applyAlignment="1">
      <alignment vertical="top"/>
    </xf>
    <xf numFmtId="166" fontId="108" fillId="10" borderId="1" xfId="1" applyFont="1" applyFill="1" applyBorder="1" applyAlignment="1">
      <alignment vertical="top"/>
    </xf>
    <xf numFmtId="166" fontId="107" fillId="10" borderId="1" xfId="1" applyFont="1" applyFill="1" applyBorder="1" applyAlignment="1">
      <alignment vertical="top"/>
    </xf>
    <xf numFmtId="166" fontId="107" fillId="10" borderId="1" xfId="1" applyFont="1" applyFill="1" applyBorder="1" applyAlignment="1">
      <alignment horizontal="center" vertical="top"/>
    </xf>
    <xf numFmtId="0" fontId="107" fillId="10" borderId="31" xfId="0" applyFont="1" applyFill="1" applyBorder="1" applyAlignment="1">
      <alignment vertical="top"/>
    </xf>
    <xf numFmtId="0" fontId="107" fillId="10" borderId="0" xfId="0" applyFont="1" applyFill="1" applyAlignment="1">
      <alignment vertical="top"/>
    </xf>
    <xf numFmtId="0" fontId="3" fillId="14" borderId="1" xfId="0" applyFont="1" applyFill="1" applyBorder="1" applyAlignment="1">
      <alignment vertical="top" wrapText="1"/>
    </xf>
    <xf numFmtId="166" fontId="3" fillId="0" borderId="1" xfId="1" applyFont="1" applyBorder="1" applyAlignment="1">
      <alignment vertical="top" wrapText="1"/>
    </xf>
    <xf numFmtId="166" fontId="27" fillId="0" borderId="1" xfId="0" applyNumberFormat="1" applyFont="1" applyBorder="1" applyAlignment="1">
      <alignment vertical="top" wrapText="1"/>
    </xf>
    <xf numFmtId="0" fontId="5" fillId="8" borderId="1" xfId="0" applyFont="1" applyFill="1" applyBorder="1" applyAlignment="1">
      <alignment vertical="top" wrapText="1"/>
    </xf>
    <xf numFmtId="166" fontId="2" fillId="0" borderId="1" xfId="0" applyNumberFormat="1" applyFont="1" applyBorder="1" applyAlignment="1">
      <alignment vertical="top" wrapText="1"/>
    </xf>
    <xf numFmtId="0" fontId="0" fillId="0" borderId="1" xfId="0" applyFont="1" applyBorder="1" applyAlignment="1">
      <alignment vertical="top" wrapText="1"/>
    </xf>
    <xf numFmtId="0" fontId="3" fillId="14" borderId="1" xfId="0" applyFont="1" applyFill="1" applyBorder="1" applyAlignment="1">
      <alignment vertical="center"/>
    </xf>
    <xf numFmtId="0" fontId="34" fillId="14" borderId="1" xfId="0" applyFont="1" applyFill="1" applyBorder="1" applyAlignment="1">
      <alignment vertical="center"/>
    </xf>
    <xf numFmtId="15" fontId="3" fillId="14" borderId="1" xfId="0" applyNumberFormat="1" applyFont="1" applyFill="1" applyBorder="1" applyAlignment="1">
      <alignment vertical="center"/>
    </xf>
    <xf numFmtId="0" fontId="30" fillId="14" borderId="1" xfId="0" applyFont="1" applyFill="1" applyBorder="1" applyAlignment="1">
      <alignment vertical="center"/>
    </xf>
    <xf numFmtId="0" fontId="2" fillId="14" borderId="1" xfId="0" applyFont="1" applyFill="1" applyBorder="1" applyAlignment="1">
      <alignment vertical="center"/>
    </xf>
    <xf numFmtId="166" fontId="66" fillId="14" borderId="1" xfId="1" applyFont="1" applyFill="1" applyBorder="1" applyAlignment="1">
      <alignment vertical="center"/>
    </xf>
    <xf numFmtId="166" fontId="48" fillId="14" borderId="1" xfId="1" applyFont="1" applyFill="1" applyBorder="1" applyAlignment="1">
      <alignment vertical="center"/>
    </xf>
    <xf numFmtId="0" fontId="2" fillId="14" borderId="0" xfId="0" applyFont="1" applyFill="1" applyAlignment="1">
      <alignment vertical="center"/>
    </xf>
    <xf numFmtId="0" fontId="109" fillId="7" borderId="1" xfId="0" applyFont="1" applyFill="1" applyBorder="1" applyAlignment="1">
      <alignment vertical="top" wrapText="1"/>
    </xf>
    <xf numFmtId="166" fontId="109" fillId="7" borderId="1" xfId="1" applyFont="1" applyFill="1" applyBorder="1" applyAlignment="1">
      <alignment vertical="top" wrapText="1"/>
    </xf>
    <xf numFmtId="166" fontId="109" fillId="7" borderId="1" xfId="1" applyFont="1" applyFill="1" applyBorder="1" applyAlignment="1">
      <alignment vertical="top"/>
    </xf>
    <xf numFmtId="166" fontId="109" fillId="7" borderId="1" xfId="0" applyNumberFormat="1" applyFont="1" applyFill="1" applyBorder="1" applyAlignment="1">
      <alignment vertical="top" wrapText="1"/>
    </xf>
    <xf numFmtId="168" fontId="109" fillId="7" borderId="1" xfId="0" applyNumberFormat="1" applyFont="1" applyFill="1" applyBorder="1" applyAlignment="1">
      <alignment vertical="top" wrapText="1"/>
    </xf>
    <xf numFmtId="0" fontId="109" fillId="7" borderId="0" xfId="0" applyFont="1" applyFill="1" applyAlignment="1">
      <alignment vertical="top" wrapText="1"/>
    </xf>
    <xf numFmtId="166" fontId="66" fillId="14" borderId="1" xfId="1" applyFont="1" applyFill="1" applyBorder="1" applyAlignment="1">
      <alignment vertical="top"/>
    </xf>
    <xf numFmtId="0" fontId="2" fillId="15" borderId="42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" xfId="0" applyBorder="1" applyAlignment="1">
      <alignment horizontal="center"/>
    </xf>
    <xf numFmtId="0" fontId="18" fillId="0" borderId="1" xfId="0" applyFont="1" applyBorder="1" applyAlignment="1">
      <alignment horizontal="center"/>
    </xf>
    <xf numFmtId="0" fontId="0" fillId="0" borderId="1" xfId="0" applyBorder="1" applyAlignment="1">
      <alignment vertical="center"/>
    </xf>
    <xf numFmtId="0" fontId="0" fillId="0" borderId="0" xfId="0" applyAlignment="1">
      <alignment vertical="center"/>
    </xf>
    <xf numFmtId="0" fontId="0" fillId="0" borderId="1" xfId="0" applyBorder="1" applyAlignment="1">
      <alignment vertical="center" wrapText="1"/>
    </xf>
    <xf numFmtId="0" fontId="0" fillId="10" borderId="1" xfId="0" applyFill="1" applyBorder="1"/>
    <xf numFmtId="0" fontId="0" fillId="10" borderId="1" xfId="0" applyFill="1" applyBorder="1" applyAlignment="1">
      <alignment wrapText="1"/>
    </xf>
    <xf numFmtId="166" fontId="0" fillId="10" borderId="1" xfId="1" applyFont="1" applyFill="1" applyBorder="1"/>
    <xf numFmtId="0" fontId="0" fillId="10" borderId="0" xfId="0" applyFill="1"/>
    <xf numFmtId="0" fontId="4" fillId="0" borderId="1" xfId="0" applyFont="1" applyBorder="1"/>
    <xf numFmtId="0" fontId="4" fillId="10" borderId="1" xfId="0" applyFont="1" applyFill="1" applyBorder="1"/>
    <xf numFmtId="14" fontId="0" fillId="10" borderId="1" xfId="0" applyNumberFormat="1" applyFill="1" applyBorder="1"/>
    <xf numFmtId="0" fontId="0" fillId="8" borderId="1" xfId="0" applyFill="1" applyBorder="1" applyAlignment="1">
      <alignment vertical="top" wrapText="1"/>
    </xf>
    <xf numFmtId="0" fontId="4" fillId="16" borderId="1" xfId="0" applyFont="1" applyFill="1" applyBorder="1" applyAlignment="1">
      <alignment vertical="top" wrapText="1"/>
    </xf>
    <xf numFmtId="166" fontId="0" fillId="16" borderId="1" xfId="1" applyFont="1" applyFill="1" applyBorder="1" applyAlignment="1">
      <alignment vertical="top" wrapText="1"/>
    </xf>
    <xf numFmtId="166" fontId="5" fillId="16" borderId="1" xfId="1" applyFont="1" applyFill="1" applyBorder="1" applyAlignment="1">
      <alignment vertical="top" wrapText="1"/>
    </xf>
    <xf numFmtId="166" fontId="61" fillId="16" borderId="1" xfId="0" applyNumberFormat="1" applyFont="1" applyFill="1" applyBorder="1" applyAlignment="1">
      <alignment vertical="top" wrapText="1"/>
    </xf>
    <xf numFmtId="166" fontId="5" fillId="16" borderId="1" xfId="0" applyNumberFormat="1" applyFont="1" applyFill="1" applyBorder="1" applyAlignment="1">
      <alignment vertical="top" wrapText="1"/>
    </xf>
    <xf numFmtId="168" fontId="5" fillId="16" borderId="1" xfId="0" applyNumberFormat="1" applyFont="1" applyFill="1" applyBorder="1" applyAlignment="1">
      <alignment vertical="top" wrapText="1"/>
    </xf>
    <xf numFmtId="0" fontId="38" fillId="16" borderId="1" xfId="0" applyFont="1" applyFill="1" applyBorder="1" applyAlignment="1">
      <alignment vertical="top" wrapText="1"/>
    </xf>
    <xf numFmtId="0" fontId="40" fillId="16" borderId="1" xfId="0" applyFont="1" applyFill="1" applyBorder="1" applyAlignment="1">
      <alignment vertical="top" wrapText="1"/>
    </xf>
    <xf numFmtId="0" fontId="44" fillId="16" borderId="1" xfId="0" applyFont="1" applyFill="1" applyBorder="1" applyAlignment="1">
      <alignment vertical="top" wrapText="1"/>
    </xf>
    <xf numFmtId="0" fontId="0" fillId="16" borderId="0" xfId="0" applyFill="1" applyAlignment="1">
      <alignment vertical="top" wrapText="1"/>
    </xf>
    <xf numFmtId="0" fontId="110" fillId="16" borderId="1" xfId="0" applyFont="1" applyFill="1" applyBorder="1" applyAlignment="1">
      <alignment vertical="top" wrapText="1"/>
    </xf>
    <xf numFmtId="166" fontId="35" fillId="0" borderId="1" xfId="1" applyFont="1" applyBorder="1" applyAlignment="1">
      <alignment vertical="top"/>
    </xf>
    <xf numFmtId="166" fontId="18" fillId="0" borderId="1" xfId="1" applyFont="1" applyBorder="1" applyAlignment="1">
      <alignment vertical="top"/>
    </xf>
    <xf numFmtId="16" fontId="0" fillId="0" borderId="1" xfId="0" applyNumberFormat="1" applyBorder="1" applyAlignment="1">
      <alignment vertical="top" wrapText="1"/>
    </xf>
    <xf numFmtId="166" fontId="49" fillId="14" borderId="1" xfId="1" applyFont="1" applyFill="1" applyBorder="1" applyAlignment="1">
      <alignment vertical="center"/>
    </xf>
    <xf numFmtId="1" fontId="5" fillId="0" borderId="1" xfId="0" applyNumberFormat="1" applyFont="1" applyBorder="1" applyAlignment="1">
      <alignment vertical="top"/>
    </xf>
    <xf numFmtId="0" fontId="18" fillId="0" borderId="1" xfId="0" applyFont="1" applyBorder="1" applyAlignment="1">
      <alignment vertical="top"/>
    </xf>
    <xf numFmtId="0" fontId="5" fillId="14" borderId="1" xfId="0" applyFont="1" applyFill="1" applyBorder="1" applyAlignment="1">
      <alignment vertical="top" wrapText="1"/>
    </xf>
    <xf numFmtId="0" fontId="0" fillId="14" borderId="1" xfId="0" applyFill="1" applyBorder="1" applyAlignment="1">
      <alignment vertical="top" wrapText="1"/>
    </xf>
    <xf numFmtId="0" fontId="7" fillId="14" borderId="1" xfId="0" applyFont="1" applyFill="1" applyBorder="1" applyAlignment="1">
      <alignment vertical="top" wrapText="1"/>
    </xf>
    <xf numFmtId="0" fontId="8" fillId="14" borderId="1" xfId="0" applyFont="1" applyFill="1" applyBorder="1" applyAlignment="1">
      <alignment vertical="top" wrapText="1"/>
    </xf>
    <xf numFmtId="166" fontId="0" fillId="14" borderId="1" xfId="1" applyFont="1" applyFill="1" applyBorder="1" applyAlignment="1">
      <alignment vertical="top" wrapText="1"/>
    </xf>
    <xf numFmtId="166" fontId="0" fillId="14" borderId="1" xfId="1" applyFont="1" applyFill="1" applyBorder="1" applyAlignment="1">
      <alignment vertical="top"/>
    </xf>
    <xf numFmtId="166" fontId="5" fillId="14" borderId="1" xfId="1" applyFont="1" applyFill="1" applyBorder="1" applyAlignment="1">
      <alignment vertical="top" wrapText="1"/>
    </xf>
    <xf numFmtId="14" fontId="0" fillId="14" borderId="1" xfId="0" applyNumberFormat="1" applyFill="1" applyBorder="1" applyAlignment="1">
      <alignment vertical="top" wrapText="1"/>
    </xf>
    <xf numFmtId="0" fontId="38" fillId="14" borderId="1" xfId="0" applyFont="1" applyFill="1" applyBorder="1" applyAlignment="1">
      <alignment vertical="top" wrapText="1"/>
    </xf>
    <xf numFmtId="0" fontId="40" fillId="14" borderId="1" xfId="0" applyFont="1" applyFill="1" applyBorder="1" applyAlignment="1">
      <alignment vertical="top" wrapText="1"/>
    </xf>
    <xf numFmtId="0" fontId="44" fillId="14" borderId="1" xfId="0" applyFont="1" applyFill="1" applyBorder="1" applyAlignment="1">
      <alignment vertical="top" wrapText="1"/>
    </xf>
    <xf numFmtId="166" fontId="0" fillId="14" borderId="14" xfId="1" applyFont="1" applyFill="1" applyBorder="1" applyAlignment="1">
      <alignment vertical="top" wrapText="1"/>
    </xf>
    <xf numFmtId="166" fontId="5" fillId="14" borderId="25" xfId="1" applyFont="1" applyFill="1" applyBorder="1" applyAlignment="1">
      <alignment vertical="top" wrapText="1"/>
    </xf>
    <xf numFmtId="166" fontId="0" fillId="0" borderId="26" xfId="1" applyFont="1" applyBorder="1" applyAlignment="1">
      <alignment vertical="top" wrapText="1"/>
    </xf>
    <xf numFmtId="166" fontId="0" fillId="0" borderId="26" xfId="0" applyNumberFormat="1" applyBorder="1" applyAlignment="1">
      <alignment vertical="top" wrapText="1"/>
    </xf>
    <xf numFmtId="166" fontId="0" fillId="0" borderId="15" xfId="1" applyFont="1" applyBorder="1" applyAlignment="1">
      <alignment vertical="top" wrapText="1"/>
    </xf>
    <xf numFmtId="166" fontId="5" fillId="0" borderId="15" xfId="1" applyFont="1" applyBorder="1" applyAlignment="1">
      <alignment vertical="top" wrapText="1"/>
    </xf>
    <xf numFmtId="166" fontId="61" fillId="0" borderId="15" xfId="0" applyNumberFormat="1" applyFont="1" applyBorder="1" applyAlignment="1">
      <alignment vertical="top" wrapText="1"/>
    </xf>
    <xf numFmtId="166" fontId="0" fillId="14" borderId="3" xfId="1" applyFont="1" applyFill="1" applyBorder="1" applyAlignment="1">
      <alignment vertical="top" wrapText="1"/>
    </xf>
    <xf numFmtId="166" fontId="0" fillId="14" borderId="3" xfId="0" applyNumberFormat="1" applyFill="1" applyBorder="1" applyAlignment="1">
      <alignment vertical="top" wrapText="1"/>
    </xf>
    <xf numFmtId="166" fontId="0" fillId="14" borderId="4" xfId="0" applyNumberFormat="1" applyFill="1" applyBorder="1" applyAlignment="1">
      <alignment vertical="top" wrapText="1"/>
    </xf>
    <xf numFmtId="166" fontId="0" fillId="14" borderId="2" xfId="1" applyFont="1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/>
    </xf>
    <xf numFmtId="0" fontId="0" fillId="0" borderId="1" xfId="0" applyBorder="1" applyAlignment="1">
      <alignment horizontal="left" vertical="top"/>
    </xf>
    <xf numFmtId="0" fontId="110" fillId="10" borderId="8" xfId="0" applyFont="1" applyFill="1" applyBorder="1" applyAlignment="1">
      <alignment vertical="center"/>
    </xf>
    <xf numFmtId="0" fontId="110" fillId="10" borderId="0" xfId="0" applyFont="1" applyFill="1" applyBorder="1" applyAlignment="1">
      <alignment vertical="center"/>
    </xf>
    <xf numFmtId="0" fontId="65" fillId="10" borderId="0" xfId="0" applyFont="1" applyFill="1" applyBorder="1" applyAlignment="1">
      <alignment vertical="center"/>
    </xf>
    <xf numFmtId="0" fontId="114" fillId="10" borderId="0" xfId="0" applyFont="1" applyFill="1" applyBorder="1" applyAlignment="1">
      <alignment horizontal="center" vertical="center"/>
    </xf>
    <xf numFmtId="0" fontId="29" fillId="10" borderId="11" xfId="0" applyFont="1" applyFill="1" applyBorder="1"/>
    <xf numFmtId="0" fontId="94" fillId="10" borderId="11" xfId="0" applyFont="1" applyFill="1" applyBorder="1"/>
    <xf numFmtId="0" fontId="83" fillId="10" borderId="11" xfId="0" applyFont="1" applyFill="1" applyBorder="1"/>
    <xf numFmtId="0" fontId="116" fillId="10" borderId="11" xfId="0" applyFont="1" applyFill="1" applyBorder="1" applyAlignment="1">
      <alignment horizontal="center"/>
    </xf>
    <xf numFmtId="0" fontId="117" fillId="10" borderId="11" xfId="0" applyFont="1" applyFill="1" applyBorder="1" applyAlignment="1">
      <alignment horizontal="center"/>
    </xf>
    <xf numFmtId="0" fontId="118" fillId="10" borderId="11" xfId="0" applyFont="1" applyFill="1" applyBorder="1"/>
    <xf numFmtId="0" fontId="118" fillId="10" borderId="11" xfId="0" applyFont="1" applyFill="1" applyBorder="1" applyAlignment="1">
      <alignment horizontal="center"/>
    </xf>
    <xf numFmtId="0" fontId="118" fillId="10" borderId="14" xfId="0" applyFont="1" applyFill="1" applyBorder="1"/>
    <xf numFmtId="0" fontId="118" fillId="10" borderId="24" xfId="0" applyFont="1" applyFill="1" applyBorder="1"/>
    <xf numFmtId="0" fontId="118" fillId="10" borderId="25" xfId="0" applyFont="1" applyFill="1" applyBorder="1"/>
    <xf numFmtId="0" fontId="118" fillId="10" borderId="12" xfId="0" applyFont="1" applyFill="1" applyBorder="1"/>
    <xf numFmtId="0" fontId="0" fillId="0" borderId="1" xfId="0" applyBorder="1" applyAlignment="1">
      <alignment horizontal="left" vertical="center" wrapText="1"/>
    </xf>
    <xf numFmtId="166" fontId="35" fillId="24" borderId="26" xfId="1" applyFont="1" applyFill="1" applyBorder="1" applyAlignment="1">
      <alignment vertical="top"/>
    </xf>
    <xf numFmtId="166" fontId="29" fillId="0" borderId="1" xfId="0" applyNumberFormat="1" applyFont="1" applyBorder="1" applyAlignment="1">
      <alignment vertical="top" wrapText="1"/>
    </xf>
    <xf numFmtId="16" fontId="5" fillId="0" borderId="1" xfId="0" applyNumberFormat="1" applyFont="1" applyBorder="1" applyAlignment="1">
      <alignment vertical="top"/>
    </xf>
    <xf numFmtId="166" fontId="49" fillId="0" borderId="1" xfId="1" applyFont="1" applyBorder="1" applyAlignment="1">
      <alignment horizontal="left" vertical="top" indent="1"/>
    </xf>
    <xf numFmtId="166" fontId="119" fillId="10" borderId="1" xfId="1" applyFont="1" applyFill="1" applyBorder="1" applyAlignment="1">
      <alignment vertical="center"/>
    </xf>
    <xf numFmtId="166" fontId="120" fillId="0" borderId="1" xfId="1" applyFont="1" applyBorder="1" applyAlignment="1">
      <alignment vertical="top"/>
    </xf>
    <xf numFmtId="166" fontId="121" fillId="0" borderId="1" xfId="1" applyFont="1" applyBorder="1" applyAlignment="1">
      <alignment vertical="top"/>
    </xf>
    <xf numFmtId="0" fontId="14" fillId="10" borderId="1" xfId="0" applyFont="1" applyFill="1" applyBorder="1" applyAlignment="1">
      <alignment vertical="center" wrapText="1"/>
    </xf>
    <xf numFmtId="0" fontId="14" fillId="14" borderId="1" xfId="0" applyFont="1" applyFill="1" applyBorder="1" applyAlignment="1">
      <alignment vertical="center" wrapText="1"/>
    </xf>
    <xf numFmtId="0" fontId="3" fillId="2" borderId="22" xfId="0" applyFont="1" applyFill="1" applyBorder="1" applyAlignment="1">
      <alignment vertical="center" textRotation="90"/>
    </xf>
    <xf numFmtId="0" fontId="5" fillId="23" borderId="1" xfId="0" applyFont="1" applyFill="1" applyBorder="1" applyAlignment="1">
      <alignment vertical="top" wrapText="1"/>
    </xf>
    <xf numFmtId="0" fontId="0" fillId="23" borderId="1" xfId="0" applyFill="1" applyBorder="1" applyAlignment="1">
      <alignment vertical="top" wrapText="1"/>
    </xf>
    <xf numFmtId="0" fontId="7" fillId="23" borderId="1" xfId="0" applyFont="1" applyFill="1" applyBorder="1" applyAlignment="1">
      <alignment vertical="top" wrapText="1"/>
    </xf>
    <xf numFmtId="0" fontId="8" fillId="23" borderId="1" xfId="0" applyFont="1" applyFill="1" applyBorder="1" applyAlignment="1">
      <alignment vertical="top" wrapText="1"/>
    </xf>
    <xf numFmtId="166" fontId="0" fillId="23" borderId="1" xfId="1" applyFont="1" applyFill="1" applyBorder="1" applyAlignment="1">
      <alignment vertical="top"/>
    </xf>
    <xf numFmtId="166" fontId="5" fillId="23" borderId="1" xfId="1" applyFont="1" applyFill="1" applyBorder="1" applyAlignment="1">
      <alignment vertical="top" wrapText="1"/>
    </xf>
    <xf numFmtId="0" fontId="38" fillId="23" borderId="1" xfId="0" applyFont="1" applyFill="1" applyBorder="1" applyAlignment="1">
      <alignment vertical="top" wrapText="1"/>
    </xf>
    <xf numFmtId="0" fontId="44" fillId="23" borderId="1" xfId="0" applyFont="1" applyFill="1" applyBorder="1" applyAlignment="1">
      <alignment vertical="top" wrapText="1"/>
    </xf>
    <xf numFmtId="0" fontId="0" fillId="23" borderId="0" xfId="0" applyFill="1" applyAlignment="1">
      <alignment vertical="top" wrapText="1"/>
    </xf>
    <xf numFmtId="166" fontId="0" fillId="23" borderId="1" xfId="1" applyFont="1" applyFill="1" applyBorder="1" applyAlignment="1">
      <alignment vertical="top" wrapText="1"/>
    </xf>
    <xf numFmtId="166" fontId="0" fillId="23" borderId="1" xfId="0" applyNumberFormat="1" applyFill="1" applyBorder="1" applyAlignment="1">
      <alignment vertical="top" wrapText="1"/>
    </xf>
    <xf numFmtId="0" fontId="3" fillId="23" borderId="1" xfId="0" applyFont="1" applyFill="1" applyBorder="1" applyAlignment="1">
      <alignment vertical="center"/>
    </xf>
    <xf numFmtId="0" fontId="34" fillId="23" borderId="1" xfId="0" applyFont="1" applyFill="1" applyBorder="1" applyAlignment="1">
      <alignment vertical="center"/>
    </xf>
    <xf numFmtId="15" fontId="3" fillId="23" borderId="1" xfId="0" applyNumberFormat="1" applyFont="1" applyFill="1" applyBorder="1" applyAlignment="1">
      <alignment vertical="center"/>
    </xf>
    <xf numFmtId="0" fontId="30" fillId="23" borderId="1" xfId="0" applyFont="1" applyFill="1" applyBorder="1" applyAlignment="1">
      <alignment vertical="center"/>
    </xf>
    <xf numFmtId="0" fontId="2" fillId="23" borderId="1" xfId="0" applyFont="1" applyFill="1" applyBorder="1" applyAlignment="1">
      <alignment vertical="center"/>
    </xf>
    <xf numFmtId="166" fontId="66" fillId="23" borderId="1" xfId="1" applyFont="1" applyFill="1" applyBorder="1" applyAlignment="1">
      <alignment vertical="center"/>
    </xf>
    <xf numFmtId="166" fontId="48" fillId="23" borderId="1" xfId="1" applyFont="1" applyFill="1" applyBorder="1" applyAlignment="1">
      <alignment vertical="center"/>
    </xf>
    <xf numFmtId="0" fontId="2" fillId="23" borderId="0" xfId="0" applyFont="1" applyFill="1" applyAlignment="1">
      <alignment vertical="center"/>
    </xf>
    <xf numFmtId="166" fontId="3" fillId="23" borderId="1" xfId="1" applyFont="1" applyFill="1" applyBorder="1" applyAlignment="1">
      <alignment vertical="center"/>
    </xf>
    <xf numFmtId="169" fontId="0" fillId="0" borderId="1" xfId="0" applyNumberFormat="1" applyBorder="1" applyAlignment="1">
      <alignment vertical="top" wrapText="1"/>
    </xf>
    <xf numFmtId="14" fontId="0" fillId="0" borderId="6" xfId="0" applyNumberFormat="1" applyBorder="1"/>
    <xf numFmtId="0" fontId="18" fillId="0" borderId="1" xfId="0" applyFont="1" applyBorder="1" applyAlignment="1">
      <alignment horizontal="left" vertical="top"/>
    </xf>
    <xf numFmtId="0" fontId="78" fillId="0" borderId="1" xfId="0" applyFont="1" applyFill="1" applyBorder="1" applyAlignment="1">
      <alignment vertical="top" wrapText="1"/>
    </xf>
    <xf numFmtId="0" fontId="77" fillId="0" borderId="1" xfId="0" applyFont="1" applyFill="1" applyBorder="1" applyAlignment="1">
      <alignment vertical="top" wrapText="1"/>
    </xf>
    <xf numFmtId="0" fontId="79" fillId="0" borderId="1" xfId="0" applyFont="1" applyFill="1" applyBorder="1" applyAlignment="1">
      <alignment vertical="top" wrapText="1"/>
    </xf>
    <xf numFmtId="166" fontId="77" fillId="0" borderId="1" xfId="1" applyFont="1" applyFill="1" applyBorder="1" applyAlignment="1">
      <alignment vertical="top" wrapText="1"/>
    </xf>
    <xf numFmtId="166" fontId="77" fillId="0" borderId="1" xfId="0" applyNumberFormat="1" applyFont="1" applyFill="1" applyBorder="1" applyAlignment="1">
      <alignment vertical="top" wrapText="1"/>
    </xf>
    <xf numFmtId="166" fontId="78" fillId="0" borderId="1" xfId="0" applyNumberFormat="1" applyFont="1" applyFill="1" applyBorder="1" applyAlignment="1">
      <alignment vertical="top" wrapText="1"/>
    </xf>
    <xf numFmtId="168" fontId="78" fillId="0" borderId="1" xfId="0" applyNumberFormat="1" applyFont="1" applyFill="1" applyBorder="1" applyAlignment="1">
      <alignment vertical="top" wrapText="1"/>
    </xf>
    <xf numFmtId="0" fontId="81" fillId="0" borderId="1" xfId="0" applyFont="1" applyFill="1" applyBorder="1" applyAlignment="1">
      <alignment vertical="top" wrapText="1"/>
    </xf>
    <xf numFmtId="0" fontId="122" fillId="0" borderId="1" xfId="0" applyFont="1" applyFill="1" applyBorder="1" applyAlignment="1">
      <alignment vertical="top" wrapText="1"/>
    </xf>
    <xf numFmtId="0" fontId="123" fillId="0" borderId="1" xfId="0" applyFont="1" applyFill="1" applyBorder="1" applyAlignment="1">
      <alignment vertical="top" wrapText="1"/>
    </xf>
    <xf numFmtId="0" fontId="124" fillId="0" borderId="1" xfId="0" applyFont="1" applyFill="1" applyBorder="1" applyAlignment="1">
      <alignment vertical="top" wrapText="1"/>
    </xf>
    <xf numFmtId="0" fontId="77" fillId="0" borderId="0" xfId="0" applyFont="1" applyFill="1" applyAlignment="1">
      <alignment vertical="top" wrapText="1"/>
    </xf>
    <xf numFmtId="0" fontId="80" fillId="0" borderId="1" xfId="0" applyFont="1" applyFill="1" applyBorder="1" applyAlignment="1">
      <alignment vertical="top" wrapText="1"/>
    </xf>
    <xf numFmtId="0" fontId="78" fillId="25" borderId="1" xfId="0" applyFont="1" applyFill="1" applyBorder="1" applyAlignment="1">
      <alignment vertical="top" wrapText="1"/>
    </xf>
    <xf numFmtId="166" fontId="79" fillId="0" borderId="1" xfId="1" applyFont="1" applyBorder="1" applyAlignment="1">
      <alignment vertical="top"/>
    </xf>
    <xf numFmtId="169" fontId="0" fillId="0" borderId="1" xfId="1" applyNumberFormat="1" applyFont="1" applyBorder="1" applyAlignment="1">
      <alignment vertical="top" wrapText="1"/>
    </xf>
    <xf numFmtId="169" fontId="5" fillId="0" borderId="1" xfId="1" applyNumberFormat="1" applyFont="1" applyBorder="1" applyAlignment="1">
      <alignment vertical="top" wrapText="1"/>
    </xf>
    <xf numFmtId="169" fontId="61" fillId="0" borderId="1" xfId="0" applyNumberFormat="1" applyFont="1" applyBorder="1" applyAlignment="1">
      <alignment vertical="top" wrapText="1"/>
    </xf>
    <xf numFmtId="0" fontId="5" fillId="2" borderId="1" xfId="0" applyFont="1" applyFill="1" applyBorder="1" applyAlignment="1">
      <alignment vertical="top" wrapText="1"/>
    </xf>
    <xf numFmtId="0" fontId="0" fillId="2" borderId="1" xfId="0" applyFill="1" applyBorder="1" applyAlignment="1">
      <alignment vertical="top" wrapText="1"/>
    </xf>
    <xf numFmtId="0" fontId="7" fillId="2" borderId="1" xfId="0" applyFont="1" applyFill="1" applyBorder="1" applyAlignment="1">
      <alignment vertical="top" wrapText="1"/>
    </xf>
    <xf numFmtId="0" fontId="4" fillId="2" borderId="1" xfId="0" applyFont="1" applyFill="1" applyBorder="1" applyAlignment="1">
      <alignment vertical="top" wrapText="1"/>
    </xf>
    <xf numFmtId="166" fontId="0" fillId="2" borderId="1" xfId="1" applyFont="1" applyFill="1" applyBorder="1" applyAlignment="1">
      <alignment vertical="top" wrapText="1"/>
    </xf>
    <xf numFmtId="166" fontId="0" fillId="2" borderId="1" xfId="1" applyFont="1" applyFill="1" applyBorder="1" applyAlignment="1">
      <alignment vertical="top"/>
    </xf>
    <xf numFmtId="166" fontId="5" fillId="2" borderId="1" xfId="0" applyNumberFormat="1" applyFont="1" applyFill="1" applyBorder="1" applyAlignment="1">
      <alignment vertical="top" wrapText="1"/>
    </xf>
    <xf numFmtId="168" fontId="5" fillId="2" borderId="1" xfId="0" applyNumberFormat="1" applyFont="1" applyFill="1" applyBorder="1" applyAlignment="1">
      <alignment vertical="top" wrapText="1"/>
    </xf>
    <xf numFmtId="0" fontId="38" fillId="2" borderId="1" xfId="0" applyFont="1" applyFill="1" applyBorder="1" applyAlignment="1">
      <alignment vertical="top" wrapText="1"/>
    </xf>
    <xf numFmtId="0" fontId="42" fillId="2" borderId="1" xfId="0" applyFont="1" applyFill="1" applyBorder="1" applyAlignment="1">
      <alignment vertical="top" wrapText="1"/>
    </xf>
    <xf numFmtId="0" fontId="46" fillId="2" borderId="1" xfId="0" applyFont="1" applyFill="1" applyBorder="1" applyAlignment="1">
      <alignment vertical="top" wrapText="1"/>
    </xf>
    <xf numFmtId="0" fontId="47" fillId="2" borderId="1" xfId="0" applyFont="1" applyFill="1" applyBorder="1" applyAlignment="1">
      <alignment vertical="top" wrapText="1"/>
    </xf>
    <xf numFmtId="0" fontId="0" fillId="2" borderId="0" xfId="0" applyFill="1" applyAlignment="1">
      <alignment vertical="top" wrapText="1"/>
    </xf>
    <xf numFmtId="14" fontId="0" fillId="2" borderId="1" xfId="0" applyNumberFormat="1" applyFill="1" applyBorder="1" applyAlignment="1">
      <alignment vertical="top" wrapText="1"/>
    </xf>
    <xf numFmtId="0" fontId="40" fillId="2" borderId="1" xfId="0" applyFont="1" applyFill="1" applyBorder="1" applyAlignment="1">
      <alignment vertical="top" wrapText="1"/>
    </xf>
    <xf numFmtId="0" fontId="44" fillId="2" borderId="1" xfId="0" applyFont="1" applyFill="1" applyBorder="1" applyAlignment="1">
      <alignment vertical="top" wrapText="1"/>
    </xf>
    <xf numFmtId="166" fontId="7" fillId="0" borderId="1" xfId="0" applyNumberFormat="1" applyFont="1" applyBorder="1" applyAlignment="1">
      <alignment vertical="top" wrapText="1"/>
    </xf>
    <xf numFmtId="166" fontId="127" fillId="0" borderId="1" xfId="0" applyNumberFormat="1" applyFont="1" applyBorder="1" applyAlignment="1">
      <alignment vertical="top" wrapText="1"/>
    </xf>
    <xf numFmtId="166" fontId="7" fillId="2" borderId="1" xfId="1" applyFont="1" applyFill="1" applyBorder="1" applyAlignment="1">
      <alignment vertical="top" wrapText="1"/>
    </xf>
    <xf numFmtId="169" fontId="7" fillId="2" borderId="1" xfId="0" applyNumberFormat="1" applyFont="1" applyFill="1" applyBorder="1" applyAlignment="1">
      <alignment vertical="top" wrapText="1"/>
    </xf>
    <xf numFmtId="166" fontId="7" fillId="2" borderId="1" xfId="0" applyNumberFormat="1" applyFont="1" applyFill="1" applyBorder="1" applyAlignment="1">
      <alignment vertical="top" wrapText="1"/>
    </xf>
    <xf numFmtId="166" fontId="24" fillId="0" borderId="1" xfId="1" applyFont="1" applyBorder="1" applyAlignment="1">
      <alignment vertical="top" wrapText="1"/>
    </xf>
    <xf numFmtId="166" fontId="7" fillId="0" borderId="31" xfId="1" applyFont="1" applyBorder="1" applyAlignment="1">
      <alignment horizontal="center" vertical="center"/>
    </xf>
    <xf numFmtId="166" fontId="127" fillId="2" borderId="1" xfId="0" applyNumberFormat="1" applyFont="1" applyFill="1" applyBorder="1" applyAlignment="1">
      <alignment vertical="top" wrapText="1"/>
    </xf>
    <xf numFmtId="166" fontId="7" fillId="0" borderId="6" xfId="1" applyFont="1" applyBorder="1"/>
    <xf numFmtId="0" fontId="3" fillId="23" borderId="1" xfId="0" applyFont="1" applyFill="1" applyBorder="1" applyAlignment="1">
      <alignment vertical="center" wrapText="1"/>
    </xf>
    <xf numFmtId="0" fontId="128" fillId="0" borderId="1" xfId="0" applyFont="1" applyBorder="1" applyAlignment="1">
      <alignment vertical="top" wrapText="1"/>
    </xf>
    <xf numFmtId="0" fontId="129" fillId="0" borderId="1" xfId="0" applyFont="1" applyBorder="1" applyAlignment="1">
      <alignment vertical="top" wrapText="1"/>
    </xf>
    <xf numFmtId="0" fontId="130" fillId="0" borderId="1" xfId="0" applyFont="1" applyBorder="1" applyAlignment="1">
      <alignment vertical="top" wrapText="1"/>
    </xf>
    <xf numFmtId="0" fontId="131" fillId="0" borderId="1" xfId="0" applyFont="1" applyBorder="1" applyAlignment="1">
      <alignment vertical="top" wrapText="1"/>
    </xf>
    <xf numFmtId="166" fontId="47" fillId="0" borderId="1" xfId="1" applyFont="1" applyBorder="1" applyAlignment="1">
      <alignment vertical="top" wrapText="1"/>
    </xf>
    <xf numFmtId="166" fontId="47" fillId="0" borderId="1" xfId="1" applyFont="1" applyBorder="1" applyAlignment="1">
      <alignment vertical="top"/>
    </xf>
    <xf numFmtId="166" fontId="128" fillId="0" borderId="1" xfId="1" applyFont="1" applyBorder="1" applyAlignment="1">
      <alignment vertical="top" wrapText="1"/>
    </xf>
    <xf numFmtId="0" fontId="132" fillId="0" borderId="1" xfId="0" applyFont="1" applyBorder="1" applyAlignment="1">
      <alignment vertical="top" wrapText="1"/>
    </xf>
    <xf numFmtId="0" fontId="47" fillId="0" borderId="0" xfId="0" applyFont="1" applyAlignment="1">
      <alignment vertical="top" wrapText="1"/>
    </xf>
    <xf numFmtId="166" fontId="44" fillId="0" borderId="1" xfId="0" applyNumberFormat="1" applyFont="1" applyBorder="1" applyAlignment="1">
      <alignment vertical="top" wrapText="1"/>
    </xf>
    <xf numFmtId="166" fontId="133" fillId="0" borderId="1" xfId="0" applyNumberFormat="1" applyFont="1" applyBorder="1" applyAlignment="1">
      <alignment vertical="top" wrapText="1"/>
    </xf>
    <xf numFmtId="16" fontId="0" fillId="0" borderId="1" xfId="1" applyNumberFormat="1" applyFont="1" applyBorder="1" applyAlignment="1">
      <alignment vertical="top"/>
    </xf>
    <xf numFmtId="166" fontId="0" fillId="0" borderId="0" xfId="0" applyNumberFormat="1" applyAlignment="1">
      <alignment vertical="top"/>
    </xf>
    <xf numFmtId="0" fontId="0" fillId="26" borderId="1" xfId="0" applyFill="1" applyBorder="1" applyAlignment="1">
      <alignment vertical="top" wrapText="1"/>
    </xf>
    <xf numFmtId="0" fontId="14" fillId="2" borderId="22" xfId="0" applyFont="1" applyFill="1" applyBorder="1" applyAlignment="1">
      <alignment vertical="center"/>
    </xf>
    <xf numFmtId="0" fontId="4" fillId="23" borderId="1" xfId="0" applyFont="1" applyFill="1" applyBorder="1" applyAlignment="1">
      <alignment vertical="top" wrapText="1"/>
    </xf>
    <xf numFmtId="0" fontId="4" fillId="0" borderId="0" xfId="0" applyFont="1" applyBorder="1" applyAlignment="1"/>
    <xf numFmtId="0" fontId="135" fillId="0" borderId="1" xfId="0" applyFont="1" applyBorder="1" applyAlignment="1">
      <alignment vertical="top"/>
    </xf>
    <xf numFmtId="15" fontId="135" fillId="0" borderId="1" xfId="0" applyNumberFormat="1" applyFont="1" applyBorder="1" applyAlignment="1">
      <alignment vertical="top"/>
    </xf>
    <xf numFmtId="0" fontId="136" fillId="0" borderId="1" xfId="0" applyFont="1" applyBorder="1" applyAlignment="1">
      <alignment vertical="top"/>
    </xf>
    <xf numFmtId="0" fontId="137" fillId="0" borderId="1" xfId="0" applyFont="1" applyBorder="1" applyAlignment="1">
      <alignment vertical="top"/>
    </xf>
    <xf numFmtId="166" fontId="138" fillId="0" borderId="1" xfId="1" applyFont="1" applyBorder="1" applyAlignment="1">
      <alignment vertical="top"/>
    </xf>
    <xf numFmtId="166" fontId="135" fillId="0" borderId="1" xfId="1" applyFont="1" applyBorder="1" applyAlignment="1">
      <alignment vertical="top"/>
    </xf>
    <xf numFmtId="0" fontId="137" fillId="0" borderId="1" xfId="0" applyFont="1" applyBorder="1" applyAlignment="1">
      <alignment horizontal="left" vertical="top"/>
    </xf>
    <xf numFmtId="0" fontId="137" fillId="0" borderId="0" xfId="0" applyFont="1" applyAlignment="1">
      <alignment vertical="top"/>
    </xf>
    <xf numFmtId="166" fontId="139" fillId="0" borderId="1" xfId="1" applyFont="1" applyBorder="1" applyAlignment="1">
      <alignment vertical="top"/>
    </xf>
    <xf numFmtId="0" fontId="3" fillId="24" borderId="38" xfId="0" applyFont="1" applyFill="1" applyBorder="1" applyAlignment="1">
      <alignment vertical="top"/>
    </xf>
    <xf numFmtId="0" fontId="3" fillId="24" borderId="26" xfId="0" applyFont="1" applyFill="1" applyBorder="1" applyAlignment="1">
      <alignment vertical="top"/>
    </xf>
    <xf numFmtId="0" fontId="3" fillId="24" borderId="1" xfId="0" applyFont="1" applyFill="1" applyBorder="1" applyAlignment="1">
      <alignment vertical="top"/>
    </xf>
    <xf numFmtId="0" fontId="3" fillId="24" borderId="26" xfId="0" applyFont="1" applyFill="1" applyBorder="1" applyAlignment="1">
      <alignment horizontal="left" vertical="top"/>
    </xf>
    <xf numFmtId="0" fontId="3" fillId="24" borderId="1" xfId="0" applyFont="1" applyFill="1" applyBorder="1" applyAlignment="1">
      <alignment vertical="top" wrapText="1"/>
    </xf>
    <xf numFmtId="167" fontId="14" fillId="24" borderId="26" xfId="0" applyNumberFormat="1" applyFont="1" applyFill="1" applyBorder="1" applyAlignment="1">
      <alignment vertical="top"/>
    </xf>
    <xf numFmtId="166" fontId="3" fillId="24" borderId="26" xfId="1" applyFont="1" applyFill="1" applyBorder="1" applyAlignment="1">
      <alignment vertical="top"/>
    </xf>
    <xf numFmtId="166" fontId="3" fillId="24" borderId="26" xfId="1" applyFont="1" applyFill="1" applyBorder="1" applyAlignment="1">
      <alignment horizontal="center" vertical="top"/>
    </xf>
    <xf numFmtId="0" fontId="3" fillId="24" borderId="39" xfId="0" applyFont="1" applyFill="1" applyBorder="1" applyAlignment="1">
      <alignment vertical="top"/>
    </xf>
    <xf numFmtId="0" fontId="3" fillId="24" borderId="0" xfId="0" applyFont="1" applyFill="1" applyAlignment="1">
      <alignment vertical="top"/>
    </xf>
    <xf numFmtId="0" fontId="14" fillId="6" borderId="1" xfId="0" applyFont="1" applyFill="1" applyBorder="1" applyAlignment="1">
      <alignment vertical="top" wrapText="1"/>
    </xf>
    <xf numFmtId="0" fontId="5" fillId="27" borderId="1" xfId="0" applyFont="1" applyFill="1" applyBorder="1" applyAlignment="1">
      <alignment vertical="top" wrapText="1"/>
    </xf>
    <xf numFmtId="0" fontId="107" fillId="27" borderId="38" xfId="0" applyFont="1" applyFill="1" applyBorder="1" applyAlignment="1">
      <alignment vertical="top"/>
    </xf>
    <xf numFmtId="0" fontId="107" fillId="27" borderId="26" xfId="0" applyFont="1" applyFill="1" applyBorder="1" applyAlignment="1">
      <alignment vertical="top"/>
    </xf>
    <xf numFmtId="0" fontId="107" fillId="27" borderId="1" xfId="0" applyFont="1" applyFill="1" applyBorder="1" applyAlignment="1">
      <alignment vertical="top"/>
    </xf>
    <xf numFmtId="0" fontId="107" fillId="27" borderId="26" xfId="0" applyFont="1" applyFill="1" applyBorder="1" applyAlignment="1">
      <alignment horizontal="left" vertical="top"/>
    </xf>
    <xf numFmtId="0" fontId="107" fillId="27" borderId="1" xfId="0" applyFont="1" applyFill="1" applyBorder="1" applyAlignment="1">
      <alignment vertical="top" wrapText="1"/>
    </xf>
    <xf numFmtId="167" fontId="45" fillId="27" borderId="26" xfId="0" applyNumberFormat="1" applyFont="1" applyFill="1" applyBorder="1" applyAlignment="1">
      <alignment vertical="top"/>
    </xf>
    <xf numFmtId="166" fontId="108" fillId="27" borderId="26" xfId="1" applyFont="1" applyFill="1" applyBorder="1" applyAlignment="1">
      <alignment vertical="top"/>
    </xf>
    <xf numFmtId="166" fontId="107" fillId="27" borderId="26" xfId="1" applyFont="1" applyFill="1" applyBorder="1" applyAlignment="1">
      <alignment vertical="top"/>
    </xf>
    <xf numFmtId="166" fontId="107" fillId="27" borderId="26" xfId="1" applyFont="1" applyFill="1" applyBorder="1" applyAlignment="1">
      <alignment horizontal="center" vertical="top"/>
    </xf>
    <xf numFmtId="0" fontId="107" fillId="27" borderId="39" xfId="0" applyFont="1" applyFill="1" applyBorder="1" applyAlignment="1">
      <alignment vertical="top"/>
    </xf>
    <xf numFmtId="0" fontId="107" fillId="27" borderId="0" xfId="0" applyFont="1" applyFill="1" applyAlignment="1">
      <alignment vertical="top"/>
    </xf>
    <xf numFmtId="0" fontId="50" fillId="19" borderId="38" xfId="0" applyFont="1" applyFill="1" applyBorder="1" applyAlignment="1">
      <alignment vertical="top"/>
    </xf>
    <xf numFmtId="0" fontId="50" fillId="19" borderId="26" xfId="0" applyFont="1" applyFill="1" applyBorder="1" applyAlignment="1">
      <alignment vertical="top"/>
    </xf>
    <xf numFmtId="0" fontId="50" fillId="19" borderId="1" xfId="0" applyFont="1" applyFill="1" applyBorder="1" applyAlignment="1">
      <alignment vertical="top"/>
    </xf>
    <xf numFmtId="0" fontId="50" fillId="19" borderId="26" xfId="0" applyFont="1" applyFill="1" applyBorder="1" applyAlignment="1">
      <alignment horizontal="left" vertical="top"/>
    </xf>
    <xf numFmtId="0" fontId="50" fillId="19" borderId="1" xfId="0" applyFont="1" applyFill="1" applyBorder="1" applyAlignment="1">
      <alignment vertical="top" wrapText="1"/>
    </xf>
    <xf numFmtId="167" fontId="41" fillId="19" borderId="26" xfId="0" applyNumberFormat="1" applyFont="1" applyFill="1" applyBorder="1" applyAlignment="1">
      <alignment vertical="top"/>
    </xf>
    <xf numFmtId="166" fontId="68" fillId="24" borderId="26" xfId="1" applyFont="1" applyFill="1" applyBorder="1" applyAlignment="1">
      <alignment vertical="top"/>
    </xf>
    <xf numFmtId="166" fontId="50" fillId="19" borderId="26" xfId="1" applyFont="1" applyFill="1" applyBorder="1" applyAlignment="1">
      <alignment vertical="top"/>
    </xf>
    <xf numFmtId="166" fontId="50" fillId="19" borderId="26" xfId="1" applyFont="1" applyFill="1" applyBorder="1" applyAlignment="1">
      <alignment horizontal="center" vertical="top"/>
    </xf>
    <xf numFmtId="0" fontId="50" fillId="19" borderId="39" xfId="0" applyFont="1" applyFill="1" applyBorder="1" applyAlignment="1">
      <alignment vertical="top"/>
    </xf>
    <xf numFmtId="0" fontId="50" fillId="19" borderId="0" xfId="0" applyFont="1" applyFill="1" applyAlignment="1">
      <alignment vertical="top"/>
    </xf>
    <xf numFmtId="0" fontId="140" fillId="0" borderId="1" xfId="0" applyFont="1" applyBorder="1" applyAlignment="1">
      <alignment vertical="top" wrapText="1"/>
    </xf>
    <xf numFmtId="0" fontId="141" fillId="0" borderId="1" xfId="0" applyFont="1" applyBorder="1" applyAlignment="1">
      <alignment vertical="top" wrapText="1"/>
    </xf>
    <xf numFmtId="0" fontId="142" fillId="0" borderId="1" xfId="0" applyFont="1" applyBorder="1" applyAlignment="1">
      <alignment vertical="top" wrapText="1"/>
    </xf>
    <xf numFmtId="166" fontId="42" fillId="0" borderId="1" xfId="1" applyFont="1" applyBorder="1" applyAlignment="1">
      <alignment vertical="top"/>
    </xf>
    <xf numFmtId="166" fontId="143" fillId="0" borderId="1" xfId="0" applyNumberFormat="1" applyFont="1" applyBorder="1" applyAlignment="1">
      <alignment vertical="top" wrapText="1"/>
    </xf>
    <xf numFmtId="166" fontId="144" fillId="0" borderId="1" xfId="0" applyNumberFormat="1" applyFont="1" applyBorder="1" applyAlignment="1">
      <alignment vertical="top" wrapText="1"/>
    </xf>
    <xf numFmtId="0" fontId="145" fillId="0" borderId="1" xfId="0" applyFont="1" applyBorder="1" applyAlignment="1">
      <alignment vertical="top" wrapText="1"/>
    </xf>
    <xf numFmtId="0" fontId="42" fillId="21" borderId="1" xfId="0" applyFont="1" applyFill="1" applyBorder="1" applyAlignment="1">
      <alignment vertical="top" wrapText="1"/>
    </xf>
    <xf numFmtId="0" fontId="42" fillId="0" borderId="0" xfId="0" applyFont="1" applyAlignment="1">
      <alignment vertical="top" wrapText="1"/>
    </xf>
    <xf numFmtId="43" fontId="0" fillId="23" borderId="1" xfId="0" applyNumberFormat="1" applyFill="1" applyBorder="1" applyAlignment="1">
      <alignment vertical="top" wrapText="1"/>
    </xf>
    <xf numFmtId="0" fontId="9" fillId="23" borderId="1" xfId="0" applyFont="1" applyFill="1" applyBorder="1" applyAlignment="1">
      <alignment vertical="top" wrapText="1"/>
    </xf>
    <xf numFmtId="166" fontId="2" fillId="23" borderId="1" xfId="1" applyFont="1" applyFill="1" applyBorder="1" applyAlignment="1">
      <alignment vertical="top"/>
    </xf>
    <xf numFmtId="166" fontId="2" fillId="23" borderId="1" xfId="0" applyNumberFormat="1" applyFont="1" applyFill="1" applyBorder="1" applyAlignment="1">
      <alignment vertical="top" wrapText="1"/>
    </xf>
    <xf numFmtId="0" fontId="59" fillId="23" borderId="1" xfId="0" applyFont="1" applyFill="1" applyBorder="1" applyAlignment="1">
      <alignment vertical="top" wrapText="1"/>
    </xf>
    <xf numFmtId="0" fontId="2" fillId="23" borderId="0" xfId="0" applyFont="1" applyFill="1" applyAlignment="1">
      <alignment vertical="top" wrapText="1"/>
    </xf>
    <xf numFmtId="0" fontId="35" fillId="6" borderId="1" xfId="0" applyFont="1" applyFill="1" applyBorder="1" applyAlignment="1">
      <alignment vertical="top" wrapText="1"/>
    </xf>
    <xf numFmtId="169" fontId="7" fillId="0" borderId="1" xfId="1" applyNumberFormat="1" applyFont="1" applyBorder="1" applyAlignment="1">
      <alignment vertical="top" wrapText="1"/>
    </xf>
    <xf numFmtId="0" fontId="150" fillId="0" borderId="1" xfId="0" applyFont="1" applyBorder="1" applyAlignment="1">
      <alignment vertical="top"/>
    </xf>
    <xf numFmtId="14" fontId="0" fillId="0" borderId="1" xfId="0" applyNumberFormat="1" applyFill="1" applyBorder="1" applyAlignment="1">
      <alignment vertical="top" wrapText="1"/>
    </xf>
    <xf numFmtId="44" fontId="17" fillId="4" borderId="34" xfId="0" applyNumberFormat="1" applyFont="1" applyFill="1" applyBorder="1"/>
    <xf numFmtId="44" fontId="4" fillId="0" borderId="0" xfId="0" applyNumberFormat="1" applyFont="1" applyBorder="1" applyAlignment="1">
      <alignment vertical="top"/>
    </xf>
    <xf numFmtId="44" fontId="4" fillId="0" borderId="0" xfId="0" applyNumberFormat="1" applyFont="1" applyBorder="1"/>
    <xf numFmtId="44" fontId="0" fillId="0" borderId="0" xfId="0" applyNumberFormat="1"/>
    <xf numFmtId="169" fontId="13" fillId="0" borderId="1" xfId="0" applyNumberFormat="1" applyFont="1" applyBorder="1" applyAlignment="1">
      <alignment vertical="top"/>
    </xf>
    <xf numFmtId="169" fontId="30" fillId="0" borderId="26" xfId="0" applyNumberFormat="1" applyFont="1" applyFill="1" applyBorder="1" applyAlignment="1">
      <alignment vertical="top"/>
    </xf>
    <xf numFmtId="0" fontId="14" fillId="3" borderId="1" xfId="0" applyFont="1" applyFill="1" applyBorder="1" applyAlignment="1">
      <alignment vertical="top" wrapText="1"/>
    </xf>
    <xf numFmtId="0" fontId="152" fillId="4" borderId="11" xfId="0" applyFont="1" applyFill="1" applyBorder="1" applyAlignment="1">
      <alignment vertical="center"/>
    </xf>
    <xf numFmtId="169" fontId="151" fillId="0" borderId="1" xfId="0" applyNumberFormat="1" applyFont="1" applyBorder="1" applyAlignment="1">
      <alignment vertical="top"/>
    </xf>
    <xf numFmtId="169" fontId="153" fillId="0" borderId="1" xfId="0" applyNumberFormat="1" applyFont="1" applyBorder="1" applyAlignment="1">
      <alignment vertical="top"/>
    </xf>
    <xf numFmtId="169" fontId="151" fillId="6" borderId="1" xfId="0" applyNumberFormat="1" applyFont="1" applyFill="1" applyBorder="1" applyAlignment="1">
      <alignment vertical="top"/>
    </xf>
    <xf numFmtId="169" fontId="154" fillId="4" borderId="0" xfId="0" applyNumberFormat="1" applyFont="1" applyFill="1" applyBorder="1"/>
    <xf numFmtId="169" fontId="153" fillId="23" borderId="1" xfId="0" applyNumberFormat="1" applyFont="1" applyFill="1" applyBorder="1" applyAlignment="1">
      <alignment vertical="center"/>
    </xf>
    <xf numFmtId="169" fontId="44" fillId="0" borderId="1" xfId="0" applyNumberFormat="1" applyFont="1" applyBorder="1" applyAlignment="1">
      <alignment vertical="top"/>
    </xf>
    <xf numFmtId="169" fontId="155" fillId="0" borderId="1" xfId="0" applyNumberFormat="1" applyFont="1" applyBorder="1" applyAlignment="1">
      <alignment vertical="top"/>
    </xf>
    <xf numFmtId="169" fontId="44" fillId="6" borderId="1" xfId="0" applyNumberFormat="1" applyFont="1" applyFill="1" applyBorder="1" applyAlignment="1">
      <alignment vertical="top"/>
    </xf>
    <xf numFmtId="169" fontId="107" fillId="4" borderId="0" xfId="0" applyNumberFormat="1" applyFont="1" applyFill="1" applyBorder="1"/>
    <xf numFmtId="169" fontId="40" fillId="23" borderId="1" xfId="0" applyNumberFormat="1" applyFont="1" applyFill="1" applyBorder="1" applyAlignment="1">
      <alignment vertical="center"/>
    </xf>
    <xf numFmtId="169" fontId="147" fillId="0" borderId="26" xfId="0" applyNumberFormat="1" applyFont="1" applyFill="1" applyBorder="1" applyAlignment="1">
      <alignment vertical="top"/>
    </xf>
    <xf numFmtId="2" fontId="4" fillId="0" borderId="1" xfId="0" applyNumberFormat="1" applyFont="1" applyBorder="1" applyAlignment="1">
      <alignment vertical="top"/>
    </xf>
    <xf numFmtId="2" fontId="63" fillId="0" borderId="1" xfId="0" applyNumberFormat="1" applyFont="1" applyBorder="1" applyAlignment="1">
      <alignment vertical="top"/>
    </xf>
    <xf numFmtId="2" fontId="45" fillId="27" borderId="26" xfId="0" applyNumberFormat="1" applyFont="1" applyFill="1" applyBorder="1" applyAlignment="1">
      <alignment vertical="top"/>
    </xf>
    <xf numFmtId="2" fontId="14" fillId="24" borderId="26" xfId="0" applyNumberFormat="1" applyFont="1" applyFill="1" applyBorder="1" applyAlignment="1">
      <alignment vertical="top"/>
    </xf>
    <xf numFmtId="2" fontId="14" fillId="19" borderId="26" xfId="0" applyNumberFormat="1" applyFont="1" applyFill="1" applyBorder="1" applyAlignment="1">
      <alignment vertical="top"/>
    </xf>
    <xf numFmtId="2" fontId="41" fillId="19" borderId="26" xfId="0" applyNumberFormat="1" applyFont="1" applyFill="1" applyBorder="1" applyAlignment="1">
      <alignment vertical="top"/>
    </xf>
    <xf numFmtId="169" fontId="156" fillId="0" borderId="1" xfId="0" applyNumberFormat="1" applyFont="1" applyBorder="1" applyAlignment="1">
      <alignment vertical="top"/>
    </xf>
    <xf numFmtId="14" fontId="0" fillId="0" borderId="31" xfId="0" applyNumberFormat="1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0" fontId="158" fillId="0" borderId="1" xfId="0" applyFont="1" applyBorder="1" applyAlignment="1">
      <alignment horizontal="justify" vertical="top" wrapText="1"/>
    </xf>
    <xf numFmtId="170" fontId="0" fillId="0" borderId="1" xfId="1" applyNumberFormat="1" applyFont="1" applyBorder="1" applyAlignment="1">
      <alignment vertical="top" wrapText="1"/>
    </xf>
    <xf numFmtId="170" fontId="0" fillId="0" borderId="1" xfId="0" applyNumberFormat="1" applyFont="1" applyBorder="1"/>
    <xf numFmtId="170" fontId="158" fillId="0" borderId="1" xfId="0" applyNumberFormat="1" applyFont="1" applyBorder="1" applyAlignment="1">
      <alignment horizontal="center" vertical="top" wrapText="1"/>
    </xf>
    <xf numFmtId="170" fontId="0" fillId="0" borderId="1" xfId="0" applyNumberFormat="1" applyBorder="1"/>
    <xf numFmtId="0" fontId="157" fillId="0" borderId="1" xfId="0" applyFont="1" applyBorder="1" applyAlignment="1">
      <alignment vertical="top" wrapText="1"/>
    </xf>
    <xf numFmtId="169" fontId="0" fillId="0" borderId="1" xfId="0" applyNumberFormat="1" applyFont="1" applyBorder="1"/>
    <xf numFmtId="170" fontId="0" fillId="23" borderId="1" xfId="1" applyNumberFormat="1" applyFont="1" applyFill="1" applyBorder="1" applyAlignment="1">
      <alignment vertical="top" wrapText="1"/>
    </xf>
    <xf numFmtId="167" fontId="0" fillId="0" borderId="1" xfId="0" applyNumberFormat="1" applyBorder="1" applyAlignment="1">
      <alignment horizontal="center" vertical="center"/>
    </xf>
    <xf numFmtId="167" fontId="0" fillId="0" borderId="31" xfId="0" applyNumberFormat="1" applyBorder="1" applyAlignment="1">
      <alignment horizontal="center" vertical="center"/>
    </xf>
    <xf numFmtId="166" fontId="35" fillId="0" borderId="26" xfId="1" applyFont="1" applyFill="1" applyBorder="1" applyAlignment="1">
      <alignment vertical="top"/>
    </xf>
    <xf numFmtId="0" fontId="12" fillId="16" borderId="1" xfId="0" applyFont="1" applyFill="1" applyBorder="1" applyAlignment="1">
      <alignment vertical="top"/>
    </xf>
    <xf numFmtId="15" fontId="5" fillId="16" borderId="1" xfId="0" applyNumberFormat="1" applyFont="1" applyFill="1" applyBorder="1" applyAlignment="1">
      <alignment vertical="top"/>
    </xf>
    <xf numFmtId="0" fontId="0" fillId="16" borderId="1" xfId="0" applyFill="1" applyBorder="1" applyAlignment="1">
      <alignment vertical="top"/>
    </xf>
    <xf numFmtId="169" fontId="44" fillId="16" borderId="1" xfId="0" applyNumberFormat="1" applyFont="1" applyFill="1" applyBorder="1" applyAlignment="1">
      <alignment vertical="top"/>
    </xf>
    <xf numFmtId="166" fontId="49" fillId="16" borderId="1" xfId="1" applyFont="1" applyFill="1" applyBorder="1" applyAlignment="1">
      <alignment vertical="top"/>
    </xf>
    <xf numFmtId="0" fontId="0" fillId="16" borderId="1" xfId="0" applyFill="1" applyBorder="1" applyAlignment="1">
      <alignment horizontal="left" vertical="top"/>
    </xf>
    <xf numFmtId="0" fontId="0" fillId="16" borderId="0" xfId="0" applyFill="1" applyAlignment="1">
      <alignment vertical="top"/>
    </xf>
    <xf numFmtId="0" fontId="4" fillId="16" borderId="1" xfId="0" applyFont="1" applyFill="1" applyBorder="1" applyAlignment="1">
      <alignment vertical="top"/>
    </xf>
    <xf numFmtId="169" fontId="63" fillId="0" borderId="1" xfId="0" applyNumberFormat="1" applyFont="1" applyBorder="1" applyAlignment="1">
      <alignment vertical="top"/>
    </xf>
    <xf numFmtId="166" fontId="159" fillId="0" borderId="1" xfId="1" applyFont="1" applyBorder="1" applyAlignment="1">
      <alignment vertical="top"/>
    </xf>
    <xf numFmtId="169" fontId="160" fillId="16" borderId="1" xfId="0" applyNumberFormat="1" applyFont="1" applyFill="1" applyBorder="1" applyAlignment="1">
      <alignment vertical="top"/>
    </xf>
    <xf numFmtId="166" fontId="161" fillId="16" borderId="1" xfId="1" applyFont="1" applyFill="1" applyBorder="1" applyAlignment="1">
      <alignment vertical="top"/>
    </xf>
    <xf numFmtId="170" fontId="0" fillId="0" borderId="1" xfId="0" applyNumberFormat="1" applyFont="1" applyBorder="1" applyAlignment="1">
      <alignment vertical="top"/>
    </xf>
    <xf numFmtId="0" fontId="162" fillId="5" borderId="1" xfId="0" applyFont="1" applyFill="1" applyBorder="1" applyAlignment="1">
      <alignment vertical="top" wrapText="1"/>
    </xf>
    <xf numFmtId="0" fontId="163" fillId="5" borderId="1" xfId="0" applyFont="1" applyFill="1" applyBorder="1" applyAlignment="1">
      <alignment vertical="top" wrapText="1"/>
    </xf>
    <xf numFmtId="0" fontId="164" fillId="5" borderId="1" xfId="0" applyFont="1" applyFill="1" applyBorder="1" applyAlignment="1">
      <alignment vertical="top" wrapText="1"/>
    </xf>
    <xf numFmtId="166" fontId="163" fillId="5" borderId="1" xfId="1" applyFont="1" applyFill="1" applyBorder="1" applyAlignment="1">
      <alignment vertical="top" wrapText="1"/>
    </xf>
    <xf numFmtId="166" fontId="163" fillId="5" borderId="1" xfId="1" applyFont="1" applyFill="1" applyBorder="1" applyAlignment="1">
      <alignment vertical="top"/>
    </xf>
    <xf numFmtId="169" fontId="163" fillId="5" borderId="1" xfId="1" applyNumberFormat="1" applyFont="1" applyFill="1" applyBorder="1" applyAlignment="1">
      <alignment vertical="top" wrapText="1"/>
    </xf>
    <xf numFmtId="170" fontId="163" fillId="5" borderId="1" xfId="1" applyNumberFormat="1" applyFont="1" applyFill="1" applyBorder="1" applyAlignment="1">
      <alignment vertical="top" wrapText="1"/>
    </xf>
    <xf numFmtId="169" fontId="163" fillId="5" borderId="1" xfId="0" applyNumberFormat="1" applyFont="1" applyFill="1" applyBorder="1" applyAlignment="1">
      <alignment vertical="top" wrapText="1"/>
    </xf>
    <xf numFmtId="166" fontId="162" fillId="5" borderId="1" xfId="0" applyNumberFormat="1" applyFont="1" applyFill="1" applyBorder="1" applyAlignment="1">
      <alignment vertical="top" wrapText="1"/>
    </xf>
    <xf numFmtId="168" fontId="162" fillId="5" borderId="1" xfId="0" applyNumberFormat="1" applyFont="1" applyFill="1" applyBorder="1" applyAlignment="1">
      <alignment vertical="top" wrapText="1"/>
    </xf>
    <xf numFmtId="14" fontId="163" fillId="5" borderId="1" xfId="0" applyNumberFormat="1" applyFont="1" applyFill="1" applyBorder="1" applyAlignment="1">
      <alignment vertical="top" wrapText="1"/>
    </xf>
    <xf numFmtId="0" fontId="165" fillId="5" borderId="1" xfId="0" applyFont="1" applyFill="1" applyBorder="1" applyAlignment="1">
      <alignment vertical="top" wrapText="1"/>
    </xf>
    <xf numFmtId="0" fontId="166" fillId="5" borderId="1" xfId="0" applyFont="1" applyFill="1" applyBorder="1" applyAlignment="1">
      <alignment vertical="top" wrapText="1"/>
    </xf>
    <xf numFmtId="0" fontId="167" fillId="5" borderId="1" xfId="0" applyFont="1" applyFill="1" applyBorder="1" applyAlignment="1">
      <alignment vertical="top" wrapText="1"/>
    </xf>
    <xf numFmtId="0" fontId="163" fillId="5" borderId="0" xfId="0" applyFont="1" applyFill="1" applyAlignment="1">
      <alignment vertical="top" wrapText="1"/>
    </xf>
    <xf numFmtId="169" fontId="163" fillId="0" borderId="1" xfId="1" applyNumberFormat="1" applyFont="1" applyBorder="1" applyAlignment="1">
      <alignment vertical="top" wrapText="1"/>
    </xf>
    <xf numFmtId="170" fontId="1" fillId="0" borderId="1" xfId="1" applyNumberFormat="1" applyFont="1" applyBorder="1" applyAlignment="1">
      <alignment vertical="top" wrapText="1"/>
    </xf>
    <xf numFmtId="170" fontId="1" fillId="23" borderId="1" xfId="1" applyNumberFormat="1" applyFont="1" applyFill="1" applyBorder="1" applyAlignment="1">
      <alignment vertical="top" wrapText="1"/>
    </xf>
    <xf numFmtId="14" fontId="163" fillId="5" borderId="1" xfId="0" applyNumberFormat="1" applyFont="1" applyFill="1" applyBorder="1" applyAlignment="1">
      <alignment horizontal="center" vertical="center"/>
    </xf>
    <xf numFmtId="14" fontId="163" fillId="5" borderId="31" xfId="0" applyNumberFormat="1" applyFont="1" applyFill="1" applyBorder="1" applyAlignment="1">
      <alignment horizontal="center" vertical="center"/>
    </xf>
    <xf numFmtId="0" fontId="29" fillId="16" borderId="1" xfId="0" applyFont="1" applyFill="1" applyBorder="1" applyAlignment="1">
      <alignment horizontal="left" vertical="top"/>
    </xf>
    <xf numFmtId="0" fontId="62" fillId="0" borderId="1" xfId="0" applyFont="1" applyFill="1" applyBorder="1" applyAlignment="1">
      <alignment vertical="top"/>
    </xf>
    <xf numFmtId="0" fontId="62" fillId="0" borderId="1" xfId="0" applyFont="1" applyFill="1" applyBorder="1" applyAlignment="1">
      <alignment horizontal="left" vertical="top"/>
    </xf>
    <xf numFmtId="167" fontId="31" fillId="0" borderId="1" xfId="0" applyNumberFormat="1" applyFont="1" applyFill="1" applyBorder="1" applyAlignment="1">
      <alignment vertical="top"/>
    </xf>
    <xf numFmtId="2" fontId="31" fillId="0" borderId="1" xfId="0" applyNumberFormat="1" applyFont="1" applyFill="1" applyBorder="1" applyAlignment="1">
      <alignment vertical="top"/>
    </xf>
    <xf numFmtId="166" fontId="62" fillId="0" borderId="1" xfId="1" applyFont="1" applyFill="1" applyBorder="1" applyAlignment="1">
      <alignment vertical="top"/>
    </xf>
    <xf numFmtId="166" fontId="62" fillId="0" borderId="1" xfId="1" applyFont="1" applyFill="1" applyBorder="1" applyAlignment="1">
      <alignment horizontal="center" vertical="top"/>
    </xf>
    <xf numFmtId="0" fontId="62" fillId="0" borderId="1" xfId="0" applyFont="1" applyFill="1" applyBorder="1" applyAlignment="1">
      <alignment vertical="top" wrapText="1"/>
    </xf>
    <xf numFmtId="0" fontId="62" fillId="0" borderId="31" xfId="0" applyFont="1" applyFill="1" applyBorder="1" applyAlignment="1">
      <alignment vertical="top"/>
    </xf>
    <xf numFmtId="0" fontId="62" fillId="0" borderId="0" xfId="0" applyFont="1" applyFill="1" applyAlignment="1">
      <alignment vertical="top"/>
    </xf>
    <xf numFmtId="166" fontId="28" fillId="23" borderId="1" xfId="1" applyFont="1" applyFill="1" applyBorder="1" applyAlignment="1">
      <alignment vertical="center"/>
    </xf>
    <xf numFmtId="2" fontId="0" fillId="16" borderId="1" xfId="0" applyNumberFormat="1" applyFill="1" applyBorder="1" applyAlignment="1">
      <alignment vertical="top" wrapText="1"/>
    </xf>
    <xf numFmtId="2" fontId="163" fillId="5" borderId="1" xfId="0" applyNumberFormat="1" applyFont="1" applyFill="1" applyBorder="1" applyAlignment="1">
      <alignment vertical="top" wrapText="1"/>
    </xf>
    <xf numFmtId="0" fontId="169" fillId="19" borderId="38" xfId="0" applyFont="1" applyFill="1" applyBorder="1" applyAlignment="1">
      <alignment vertical="top"/>
    </xf>
    <xf numFmtId="0" fontId="169" fillId="19" borderId="26" xfId="0" applyFont="1" applyFill="1" applyBorder="1" applyAlignment="1">
      <alignment vertical="top"/>
    </xf>
    <xf numFmtId="0" fontId="169" fillId="19" borderId="1" xfId="0" applyFont="1" applyFill="1" applyBorder="1" applyAlignment="1">
      <alignment vertical="top"/>
    </xf>
    <xf numFmtId="0" fontId="169" fillId="19" borderId="26" xfId="0" applyFont="1" applyFill="1" applyBorder="1" applyAlignment="1">
      <alignment horizontal="left" vertical="top"/>
    </xf>
    <xf numFmtId="0" fontId="169" fillId="19" borderId="1" xfId="0" applyFont="1" applyFill="1" applyBorder="1" applyAlignment="1">
      <alignment vertical="top" wrapText="1"/>
    </xf>
    <xf numFmtId="167" fontId="169" fillId="19" borderId="26" xfId="0" applyNumberFormat="1" applyFont="1" applyFill="1" applyBorder="1" applyAlignment="1">
      <alignment vertical="top"/>
    </xf>
    <xf numFmtId="169" fontId="170" fillId="0" borderId="1" xfId="0" applyNumberFormat="1" applyFont="1" applyBorder="1" applyAlignment="1">
      <alignment vertical="top"/>
    </xf>
    <xf numFmtId="166" fontId="171" fillId="24" borderId="26" xfId="1" applyFont="1" applyFill="1" applyBorder="1" applyAlignment="1">
      <alignment vertical="top"/>
    </xf>
    <xf numFmtId="166" fontId="169" fillId="19" borderId="26" xfId="1" applyFont="1" applyFill="1" applyBorder="1" applyAlignment="1">
      <alignment vertical="top"/>
    </xf>
    <xf numFmtId="166" fontId="169" fillId="19" borderId="26" xfId="1" applyFont="1" applyFill="1" applyBorder="1" applyAlignment="1">
      <alignment horizontal="center" vertical="top"/>
    </xf>
    <xf numFmtId="0" fontId="169" fillId="19" borderId="39" xfId="0" applyFont="1" applyFill="1" applyBorder="1" applyAlignment="1">
      <alignment vertical="top"/>
    </xf>
    <xf numFmtId="0" fontId="169" fillId="19" borderId="0" xfId="0" applyFont="1" applyFill="1" applyAlignment="1">
      <alignment vertical="top"/>
    </xf>
    <xf numFmtId="2" fontId="46" fillId="19" borderId="26" xfId="0" applyNumberFormat="1" applyFont="1" applyFill="1" applyBorder="1" applyAlignment="1">
      <alignment vertical="top"/>
    </xf>
    <xf numFmtId="169" fontId="33" fillId="0" borderId="26" xfId="0" applyNumberFormat="1" applyFont="1" applyFill="1" applyBorder="1" applyAlignment="1">
      <alignment vertical="top"/>
    </xf>
    <xf numFmtId="0" fontId="172" fillId="19" borderId="26" xfId="0" applyFont="1" applyFill="1" applyBorder="1" applyAlignment="1">
      <alignment vertical="top"/>
    </xf>
    <xf numFmtId="170" fontId="2" fillId="23" borderId="1" xfId="1" applyNumberFormat="1" applyFont="1" applyFill="1" applyBorder="1" applyAlignment="1">
      <alignment vertical="top" wrapText="1"/>
    </xf>
    <xf numFmtId="171" fontId="2" fillId="23" borderId="1" xfId="0" applyNumberFormat="1" applyFont="1" applyFill="1" applyBorder="1" applyAlignment="1">
      <alignment vertical="top" wrapText="1"/>
    </xf>
    <xf numFmtId="166" fontId="141" fillId="0" borderId="1" xfId="0" applyNumberFormat="1" applyFont="1" applyBorder="1" applyAlignment="1">
      <alignment vertical="top" wrapText="1"/>
    </xf>
    <xf numFmtId="168" fontId="141" fillId="0" borderId="1" xfId="0" applyNumberFormat="1" applyFont="1" applyBorder="1" applyAlignment="1">
      <alignment vertical="top" wrapText="1"/>
    </xf>
    <xf numFmtId="168" fontId="7" fillId="0" borderId="1" xfId="0" applyNumberFormat="1" applyFont="1" applyBorder="1" applyAlignment="1">
      <alignment vertical="top" wrapText="1"/>
    </xf>
    <xf numFmtId="166" fontId="7" fillId="23" borderId="1" xfId="1" applyFont="1" applyFill="1" applyBorder="1" applyAlignment="1">
      <alignment vertical="top" wrapText="1"/>
    </xf>
    <xf numFmtId="14" fontId="42" fillId="0" borderId="1" xfId="0" applyNumberFormat="1" applyFont="1" applyBorder="1" applyAlignment="1">
      <alignment vertical="top" wrapText="1"/>
    </xf>
    <xf numFmtId="14" fontId="2" fillId="23" borderId="1" xfId="0" applyNumberFormat="1" applyFont="1" applyFill="1" applyBorder="1" applyAlignment="1">
      <alignment vertical="top" wrapText="1"/>
    </xf>
    <xf numFmtId="172" fontId="0" fillId="0" borderId="1" xfId="0" applyNumberFormat="1" applyBorder="1" applyAlignment="1">
      <alignment vertical="top" wrapText="1"/>
    </xf>
    <xf numFmtId="170" fontId="163" fillId="5" borderId="1" xfId="0" applyNumberFormat="1" applyFont="1" applyFill="1" applyBorder="1" applyAlignment="1">
      <alignment horizontal="center" vertical="center"/>
    </xf>
    <xf numFmtId="170" fontId="163" fillId="5" borderId="31" xfId="0" applyNumberFormat="1" applyFont="1" applyFill="1" applyBorder="1" applyAlignment="1">
      <alignment horizontal="center" vertical="center"/>
    </xf>
    <xf numFmtId="166" fontId="163" fillId="5" borderId="1" xfId="0" applyNumberFormat="1" applyFont="1" applyFill="1" applyBorder="1" applyAlignment="1">
      <alignment vertical="top" wrapText="1"/>
    </xf>
    <xf numFmtId="166" fontId="4" fillId="0" borderId="1" xfId="0" applyNumberFormat="1" applyFont="1" applyBorder="1" applyAlignment="1">
      <alignment vertical="top" wrapText="1"/>
    </xf>
    <xf numFmtId="168" fontId="4" fillId="0" borderId="1" xfId="0" applyNumberFormat="1" applyFont="1" applyBorder="1" applyAlignment="1">
      <alignment vertical="top" wrapText="1"/>
    </xf>
    <xf numFmtId="168" fontId="7" fillId="2" borderId="1" xfId="0" applyNumberFormat="1" applyFont="1" applyFill="1" applyBorder="1" applyAlignment="1">
      <alignment vertical="top" wrapText="1"/>
    </xf>
    <xf numFmtId="0" fontId="2" fillId="2" borderId="22" xfId="0" applyNumberFormat="1" applyFont="1" applyFill="1" applyBorder="1" applyAlignment="1">
      <alignment horizontal="center" vertical="center" textRotation="90"/>
    </xf>
    <xf numFmtId="0" fontId="6" fillId="3" borderId="28" xfId="0" applyFont="1" applyFill="1" applyBorder="1" applyAlignment="1">
      <alignment vertical="top" textRotation="90" wrapText="1"/>
    </xf>
    <xf numFmtId="0" fontId="6" fillId="3" borderId="28" xfId="0" applyFont="1" applyFill="1" applyBorder="1" applyAlignment="1">
      <alignment vertical="top" wrapText="1"/>
    </xf>
    <xf numFmtId="0" fontId="6" fillId="3" borderId="28" xfId="0" applyFont="1" applyFill="1" applyBorder="1" applyAlignment="1">
      <alignment horizontal="center" vertical="top" textRotation="90" wrapText="1"/>
    </xf>
    <xf numFmtId="0" fontId="6" fillId="3" borderId="28" xfId="0" applyFont="1" applyFill="1" applyBorder="1" applyAlignment="1">
      <alignment horizontal="left" vertical="top" wrapText="1"/>
    </xf>
    <xf numFmtId="167" fontId="14" fillId="3" borderId="28" xfId="0" applyNumberFormat="1" applyFont="1" applyFill="1" applyBorder="1" applyAlignment="1">
      <alignment vertical="top" wrapText="1"/>
    </xf>
    <xf numFmtId="44" fontId="14" fillId="3" borderId="28" xfId="0" applyNumberFormat="1" applyFont="1" applyFill="1" applyBorder="1" applyAlignment="1">
      <alignment vertical="top" wrapText="1"/>
    </xf>
    <xf numFmtId="166" fontId="66" fillId="3" borderId="28" xfId="1" applyFont="1" applyFill="1" applyBorder="1" applyAlignment="1">
      <alignment vertical="top" wrapText="1"/>
    </xf>
    <xf numFmtId="166" fontId="6" fillId="3" borderId="28" xfId="1" applyFont="1" applyFill="1" applyBorder="1" applyAlignment="1">
      <alignment vertical="center" textRotation="90" wrapText="1"/>
    </xf>
    <xf numFmtId="166" fontId="14" fillId="3" borderId="28" xfId="1" applyFont="1" applyFill="1" applyBorder="1" applyAlignment="1">
      <alignment vertical="top" textRotation="90" wrapText="1"/>
    </xf>
    <xf numFmtId="166" fontId="14" fillId="3" borderId="28" xfId="1" applyFont="1" applyFill="1" applyBorder="1" applyAlignment="1">
      <alignment horizontal="center" vertical="top" textRotation="90" wrapText="1"/>
    </xf>
    <xf numFmtId="0" fontId="6" fillId="3" borderId="29" xfId="0" applyFont="1" applyFill="1" applyBorder="1" applyAlignment="1">
      <alignment vertical="top"/>
    </xf>
    <xf numFmtId="0" fontId="6" fillId="3" borderId="27" xfId="0" applyFont="1" applyFill="1" applyBorder="1" applyAlignment="1">
      <alignment horizontal="center" vertical="top" textRotation="90" wrapText="1"/>
    </xf>
    <xf numFmtId="0" fontId="2" fillId="3" borderId="1" xfId="0" applyFont="1" applyFill="1" applyBorder="1" applyAlignment="1">
      <alignment horizontal="center" vertical="center" textRotation="90" wrapText="1"/>
    </xf>
    <xf numFmtId="166" fontId="16" fillId="0" borderId="1" xfId="1" applyFont="1" applyBorder="1" applyAlignment="1">
      <alignment vertical="top"/>
    </xf>
    <xf numFmtId="166" fontId="16" fillId="5" borderId="1" xfId="1" applyFont="1" applyFill="1" applyBorder="1" applyAlignment="1">
      <alignment vertical="top"/>
    </xf>
    <xf numFmtId="168" fontId="11" fillId="5" borderId="1" xfId="0" applyNumberFormat="1" applyFont="1" applyFill="1" applyBorder="1" applyAlignment="1">
      <alignment vertical="top" wrapText="1"/>
    </xf>
    <xf numFmtId="166" fontId="174" fillId="0" borderId="1" xfId="1" applyFont="1" applyBorder="1" applyAlignment="1">
      <alignment vertical="top"/>
    </xf>
    <xf numFmtId="169" fontId="174" fillId="5" borderId="1" xfId="0" applyNumberFormat="1" applyFont="1" applyFill="1" applyBorder="1" applyAlignment="1">
      <alignment vertical="top" wrapText="1"/>
    </xf>
    <xf numFmtId="166" fontId="174" fillId="5" borderId="1" xfId="1" applyFont="1" applyFill="1" applyBorder="1" applyAlignment="1">
      <alignment vertical="top"/>
    </xf>
    <xf numFmtId="0" fontId="11" fillId="0" borderId="1" xfId="0" applyFont="1" applyBorder="1" applyAlignment="1">
      <alignment vertical="top"/>
    </xf>
    <xf numFmtId="0" fontId="107" fillId="0" borderId="1" xfId="0" applyFont="1" applyBorder="1" applyAlignment="1">
      <alignment vertical="top"/>
    </xf>
    <xf numFmtId="0" fontId="146" fillId="0" borderId="1" xfId="0" applyFont="1" applyBorder="1" applyAlignment="1">
      <alignment vertical="top"/>
    </xf>
    <xf numFmtId="15" fontId="107" fillId="0" borderId="1" xfId="0" applyNumberFormat="1" applyFont="1" applyBorder="1" applyAlignment="1">
      <alignment vertical="top"/>
    </xf>
    <xf numFmtId="0" fontId="147" fillId="0" borderId="1" xfId="0" applyFont="1" applyBorder="1" applyAlignment="1">
      <alignment vertical="top"/>
    </xf>
    <xf numFmtId="0" fontId="44" fillId="0" borderId="1" xfId="0" applyFont="1" applyBorder="1" applyAlignment="1">
      <alignment vertical="top"/>
    </xf>
    <xf numFmtId="166" fontId="148" fillId="0" borderId="1" xfId="1" applyFont="1" applyBorder="1" applyAlignment="1">
      <alignment vertical="top"/>
    </xf>
    <xf numFmtId="166" fontId="149" fillId="0" borderId="1" xfId="1" applyFont="1" applyBorder="1" applyAlignment="1">
      <alignment vertical="top"/>
    </xf>
    <xf numFmtId="0" fontId="44" fillId="0" borderId="1" xfId="0" applyFont="1" applyBorder="1" applyAlignment="1">
      <alignment horizontal="left" vertical="top"/>
    </xf>
    <xf numFmtId="0" fontId="44" fillId="0" borderId="0" xfId="0" applyFont="1" applyAlignment="1">
      <alignment vertical="top"/>
    </xf>
    <xf numFmtId="0" fontId="5" fillId="6" borderId="30" xfId="0" applyFont="1" applyFill="1" applyBorder="1" applyAlignment="1">
      <alignment vertical="top"/>
    </xf>
    <xf numFmtId="0" fontId="0" fillId="6" borderId="1" xfId="0" applyFill="1" applyBorder="1"/>
    <xf numFmtId="0" fontId="5" fillId="6" borderId="1" xfId="0" applyFont="1" applyFill="1" applyBorder="1" applyAlignment="1">
      <alignment horizontal="left" vertical="top"/>
    </xf>
    <xf numFmtId="167" fontId="4" fillId="6" borderId="0" xfId="0" applyNumberFormat="1" applyFont="1" applyFill="1" applyBorder="1"/>
    <xf numFmtId="44" fontId="4" fillId="6" borderId="0" xfId="0" applyNumberFormat="1" applyFont="1" applyFill="1" applyBorder="1"/>
    <xf numFmtId="166" fontId="16" fillId="6" borderId="0" xfId="1" applyFont="1" applyFill="1" applyBorder="1"/>
    <xf numFmtId="166" fontId="0" fillId="6" borderId="0" xfId="1" applyFont="1" applyFill="1" applyBorder="1"/>
    <xf numFmtId="166" fontId="0" fillId="6" borderId="0" xfId="1" applyFont="1" applyFill="1" applyBorder="1" applyAlignment="1">
      <alignment horizontal="center"/>
    </xf>
    <xf numFmtId="0" fontId="0" fillId="6" borderId="0" xfId="0" applyFill="1" applyBorder="1"/>
    <xf numFmtId="0" fontId="0" fillId="6" borderId="1" xfId="0" applyFill="1" applyBorder="1" applyAlignment="1">
      <alignment horizontal="left"/>
    </xf>
    <xf numFmtId="44" fontId="5" fillId="0" borderId="0" xfId="0" applyNumberFormat="1" applyFont="1" applyBorder="1"/>
    <xf numFmtId="2" fontId="5" fillId="0" borderId="0" xfId="0" applyNumberFormat="1" applyFont="1" applyBorder="1" applyAlignment="1">
      <alignment vertical="top"/>
    </xf>
    <xf numFmtId="44" fontId="0" fillId="0" borderId="0" xfId="0" applyNumberFormat="1" applyBorder="1"/>
    <xf numFmtId="0" fontId="175" fillId="0" borderId="1" xfId="0" applyFont="1" applyBorder="1" applyAlignment="1">
      <alignment horizontal="left" vertical="top"/>
    </xf>
    <xf numFmtId="169" fontId="176" fillId="0" borderId="1" xfId="0" applyNumberFormat="1" applyFont="1" applyBorder="1" applyAlignment="1">
      <alignment vertical="top"/>
    </xf>
    <xf numFmtId="166" fontId="177" fillId="0" borderId="1" xfId="1" applyFont="1" applyBorder="1" applyAlignment="1">
      <alignment vertical="top"/>
    </xf>
    <xf numFmtId="0" fontId="3" fillId="18" borderId="1" xfId="0" applyFont="1" applyFill="1" applyBorder="1" applyAlignment="1">
      <alignment vertical="center"/>
    </xf>
    <xf numFmtId="15" fontId="3" fillId="18" borderId="1" xfId="0" applyNumberFormat="1" applyFont="1" applyFill="1" applyBorder="1" applyAlignment="1">
      <alignment vertical="center"/>
    </xf>
    <xf numFmtId="0" fontId="30" fillId="18" borderId="1" xfId="0" applyFont="1" applyFill="1" applyBorder="1" applyAlignment="1">
      <alignment vertical="center"/>
    </xf>
    <xf numFmtId="0" fontId="2" fillId="18" borderId="1" xfId="0" applyFont="1" applyFill="1" applyBorder="1" applyAlignment="1">
      <alignment vertical="center"/>
    </xf>
    <xf numFmtId="169" fontId="153" fillId="18" borderId="1" xfId="0" applyNumberFormat="1" applyFont="1" applyFill="1" applyBorder="1" applyAlignment="1">
      <alignment vertical="center"/>
    </xf>
    <xf numFmtId="166" fontId="66" fillId="18" borderId="1" xfId="1" applyFont="1" applyFill="1" applyBorder="1" applyAlignment="1">
      <alignment vertical="center"/>
    </xf>
    <xf numFmtId="166" fontId="3" fillId="18" borderId="1" xfId="1" applyFont="1" applyFill="1" applyBorder="1" applyAlignment="1">
      <alignment vertical="center"/>
    </xf>
    <xf numFmtId="0" fontId="2" fillId="18" borderId="0" xfId="0" applyFont="1" applyFill="1" applyAlignment="1">
      <alignment vertical="center"/>
    </xf>
    <xf numFmtId="0" fontId="178" fillId="18" borderId="1" xfId="0" applyFont="1" applyFill="1" applyBorder="1" applyAlignment="1">
      <alignment vertical="center"/>
    </xf>
    <xf numFmtId="166" fontId="49" fillId="0" borderId="1" xfId="1" applyFont="1" applyFill="1" applyBorder="1" applyAlignment="1">
      <alignment vertical="top"/>
    </xf>
    <xf numFmtId="166" fontId="28" fillId="3" borderId="28" xfId="1" applyFont="1" applyFill="1" applyBorder="1" applyAlignment="1">
      <alignment vertical="top" wrapText="1"/>
    </xf>
    <xf numFmtId="166" fontId="48" fillId="24" borderId="26" xfId="1" applyFont="1" applyFill="1" applyBorder="1" applyAlignment="1">
      <alignment vertical="top"/>
    </xf>
    <xf numFmtId="166" fontId="179" fillId="0" borderId="1" xfId="1" applyFont="1" applyBorder="1" applyAlignment="1">
      <alignment vertical="top"/>
    </xf>
    <xf numFmtId="166" fontId="180" fillId="0" borderId="1" xfId="1" applyFont="1" applyBorder="1" applyAlignment="1">
      <alignment vertical="top"/>
    </xf>
    <xf numFmtId="0" fontId="181" fillId="19" borderId="26" xfId="0" applyFont="1" applyFill="1" applyBorder="1" applyAlignment="1">
      <alignment vertical="top"/>
    </xf>
    <xf numFmtId="0" fontId="4" fillId="6" borderId="1" xfId="0" applyFont="1" applyFill="1" applyBorder="1" applyAlignment="1">
      <alignment horizontal="left" vertical="top" wrapText="1"/>
    </xf>
    <xf numFmtId="166" fontId="3" fillId="23" borderId="1" xfId="1" applyFont="1" applyFill="1" applyBorder="1" applyAlignment="1">
      <alignment vertical="top" wrapText="1"/>
    </xf>
    <xf numFmtId="43" fontId="0" fillId="23" borderId="1" xfId="0" applyNumberFormat="1" applyFont="1" applyFill="1" applyBorder="1" applyAlignment="1">
      <alignment vertical="top" wrapText="1"/>
    </xf>
    <xf numFmtId="0" fontId="62" fillId="18" borderId="1" xfId="0" applyFont="1" applyFill="1" applyBorder="1" applyAlignment="1">
      <alignment vertical="top" wrapText="1"/>
    </xf>
    <xf numFmtId="0" fontId="29" fillId="18" borderId="1" xfId="0" applyFont="1" applyFill="1" applyBorder="1" applyAlignment="1">
      <alignment vertical="top" wrapText="1"/>
    </xf>
    <xf numFmtId="0" fontId="94" fillId="18" borderId="1" xfId="0" applyFont="1" applyFill="1" applyBorder="1" applyAlignment="1">
      <alignment vertical="top" wrapText="1"/>
    </xf>
    <xf numFmtId="0" fontId="29" fillId="18" borderId="1" xfId="0" applyFont="1" applyFill="1" applyBorder="1" applyAlignment="1">
      <alignment vertical="top"/>
    </xf>
    <xf numFmtId="0" fontId="118" fillId="18" borderId="1" xfId="0" applyFont="1" applyFill="1" applyBorder="1" applyAlignment="1">
      <alignment vertical="top" wrapText="1"/>
    </xf>
    <xf numFmtId="0" fontId="31" fillId="18" borderId="1" xfId="0" applyFont="1" applyFill="1" applyBorder="1" applyAlignment="1">
      <alignment vertical="top" wrapText="1"/>
    </xf>
    <xf numFmtId="166" fontId="29" fillId="18" borderId="1" xfId="1" applyFont="1" applyFill="1" applyBorder="1" applyAlignment="1">
      <alignment vertical="top" wrapText="1"/>
    </xf>
    <xf numFmtId="166" fontId="29" fillId="18" borderId="1" xfId="1" applyFont="1" applyFill="1" applyBorder="1" applyAlignment="1">
      <alignment vertical="top"/>
    </xf>
    <xf numFmtId="170" fontId="29" fillId="18" borderId="1" xfId="1" applyNumberFormat="1" applyFont="1" applyFill="1" applyBorder="1" applyAlignment="1">
      <alignment vertical="top" wrapText="1"/>
    </xf>
    <xf numFmtId="43" fontId="29" fillId="18" borderId="1" xfId="0" applyNumberFormat="1" applyFont="1" applyFill="1" applyBorder="1" applyAlignment="1">
      <alignment vertical="top" wrapText="1"/>
    </xf>
    <xf numFmtId="166" fontId="29" fillId="18" borderId="1" xfId="0" applyNumberFormat="1" applyFont="1" applyFill="1" applyBorder="1" applyAlignment="1">
      <alignment vertical="top" wrapText="1"/>
    </xf>
    <xf numFmtId="166" fontId="62" fillId="18" borderId="1" xfId="1" applyFont="1" applyFill="1" applyBorder="1" applyAlignment="1">
      <alignment vertical="top" wrapText="1"/>
    </xf>
    <xf numFmtId="0" fontId="83" fillId="18" borderId="1" xfId="0" applyFont="1" applyFill="1" applyBorder="1" applyAlignment="1">
      <alignment vertical="top" wrapText="1"/>
    </xf>
    <xf numFmtId="0" fontId="182" fillId="18" borderId="1" xfId="0" applyFont="1" applyFill="1" applyBorder="1" applyAlignment="1">
      <alignment vertical="top" wrapText="1"/>
    </xf>
    <xf numFmtId="0" fontId="160" fillId="18" borderId="1" xfId="0" applyFont="1" applyFill="1" applyBorder="1" applyAlignment="1">
      <alignment vertical="top" wrapText="1"/>
    </xf>
    <xf numFmtId="0" fontId="29" fillId="18" borderId="0" xfId="0" applyFont="1" applyFill="1" applyAlignment="1">
      <alignment vertical="top" wrapText="1"/>
    </xf>
    <xf numFmtId="166" fontId="35" fillId="18" borderId="26" xfId="1" applyFont="1" applyFill="1" applyBorder="1" applyAlignment="1">
      <alignment vertical="top"/>
    </xf>
    <xf numFmtId="169" fontId="183" fillId="18" borderId="1" xfId="0" applyNumberFormat="1" applyFont="1" applyFill="1" applyBorder="1" applyAlignment="1">
      <alignment vertical="top"/>
    </xf>
    <xf numFmtId="169" fontId="184" fillId="18" borderId="26" xfId="0" applyNumberFormat="1" applyFont="1" applyFill="1" applyBorder="1" applyAlignment="1">
      <alignment vertical="top"/>
    </xf>
    <xf numFmtId="166" fontId="48" fillId="18" borderId="26" xfId="1" applyFont="1" applyFill="1" applyBorder="1" applyAlignment="1">
      <alignment vertical="top"/>
    </xf>
    <xf numFmtId="169" fontId="44" fillId="18" borderId="1" xfId="0" applyNumberFormat="1" applyFont="1" applyFill="1" applyBorder="1" applyAlignment="1">
      <alignment vertical="top"/>
    </xf>
    <xf numFmtId="0" fontId="14" fillId="18" borderId="1" xfId="0" applyFont="1" applyFill="1" applyBorder="1" applyAlignment="1">
      <alignment vertical="center" wrapText="1"/>
    </xf>
    <xf numFmtId="169" fontId="44" fillId="18" borderId="1" xfId="0" applyNumberFormat="1" applyFont="1" applyFill="1" applyBorder="1" applyAlignment="1">
      <alignment vertical="center"/>
    </xf>
    <xf numFmtId="0" fontId="5" fillId="0" borderId="1" xfId="0" applyFont="1" applyBorder="1" applyAlignment="1">
      <alignment vertical="top" textRotation="90" wrapText="1"/>
    </xf>
    <xf numFmtId="0" fontId="4" fillId="26" borderId="1" xfId="0" applyFont="1" applyFill="1" applyBorder="1" applyAlignment="1">
      <alignment vertical="top" wrapText="1"/>
    </xf>
    <xf numFmtId="0" fontId="185" fillId="0" borderId="1" xfId="0" applyFont="1" applyBorder="1" applyAlignment="1">
      <alignment vertical="top" wrapText="1"/>
    </xf>
    <xf numFmtId="166" fontId="16" fillId="0" borderId="1" xfId="1" applyFont="1" applyBorder="1" applyAlignment="1">
      <alignment vertical="top" wrapText="1"/>
    </xf>
    <xf numFmtId="0" fontId="7" fillId="8" borderId="1" xfId="0" applyFont="1" applyFill="1" applyBorder="1" applyAlignment="1">
      <alignment vertical="top" wrapText="1"/>
    </xf>
    <xf numFmtId="0" fontId="0" fillId="14" borderId="0" xfId="0" applyFill="1" applyAlignment="1">
      <alignment vertical="top" wrapText="1"/>
    </xf>
    <xf numFmtId="0" fontId="0" fillId="5" borderId="1" xfId="0" applyFill="1" applyBorder="1" applyAlignment="1">
      <alignment vertical="top" wrapText="1"/>
    </xf>
    <xf numFmtId="0" fontId="0" fillId="7" borderId="1" xfId="0" applyFont="1" applyFill="1" applyBorder="1" applyAlignment="1">
      <alignment vertical="top" wrapText="1"/>
    </xf>
    <xf numFmtId="0" fontId="0" fillId="7" borderId="0" xfId="0" applyFont="1" applyFill="1" applyAlignment="1">
      <alignment vertical="top" wrapText="1"/>
    </xf>
    <xf numFmtId="14" fontId="0" fillId="7" borderId="1" xfId="0" applyNumberFormat="1" applyFill="1" applyBorder="1" applyAlignment="1">
      <alignment vertical="top" wrapText="1"/>
    </xf>
    <xf numFmtId="0" fontId="110" fillId="7" borderId="1" xfId="0" applyFont="1" applyFill="1" applyBorder="1" applyAlignment="1">
      <alignment horizontal="center" vertical="center" wrapText="1"/>
    </xf>
    <xf numFmtId="0" fontId="7" fillId="18" borderId="1" xfId="0" applyFont="1" applyFill="1" applyBorder="1" applyAlignment="1">
      <alignment vertical="top" wrapText="1"/>
    </xf>
    <xf numFmtId="0" fontId="8" fillId="8" borderId="1" xfId="0" applyFont="1" applyFill="1" applyBorder="1" applyAlignment="1">
      <alignment vertical="top" wrapText="1"/>
    </xf>
    <xf numFmtId="0" fontId="4" fillId="8" borderId="1" xfId="0" applyFont="1" applyFill="1" applyBorder="1" applyAlignment="1">
      <alignment vertical="top" wrapText="1"/>
    </xf>
    <xf numFmtId="166" fontId="0" fillId="8" borderId="1" xfId="1" applyFont="1" applyFill="1" applyBorder="1" applyAlignment="1">
      <alignment vertical="top" wrapText="1"/>
    </xf>
    <xf numFmtId="166" fontId="0" fillId="8" borderId="1" xfId="1" applyFont="1" applyFill="1" applyBorder="1" applyAlignment="1">
      <alignment vertical="top"/>
    </xf>
    <xf numFmtId="169" fontId="0" fillId="8" borderId="1" xfId="1" applyNumberFormat="1" applyFont="1" applyFill="1" applyBorder="1" applyAlignment="1">
      <alignment vertical="top" wrapText="1"/>
    </xf>
    <xf numFmtId="170" fontId="0" fillId="8" borderId="1" xfId="1" applyNumberFormat="1" applyFont="1" applyFill="1" applyBorder="1" applyAlignment="1">
      <alignment vertical="top" wrapText="1"/>
    </xf>
    <xf numFmtId="170" fontId="1" fillId="8" borderId="1" xfId="1" applyNumberFormat="1" applyFont="1" applyFill="1" applyBorder="1" applyAlignment="1">
      <alignment vertical="top" wrapText="1"/>
    </xf>
    <xf numFmtId="169" fontId="5" fillId="8" borderId="1" xfId="0" applyNumberFormat="1" applyFont="1" applyFill="1" applyBorder="1" applyAlignment="1">
      <alignment vertical="top" wrapText="1"/>
    </xf>
    <xf numFmtId="169" fontId="0" fillId="8" borderId="1" xfId="0" applyNumberFormat="1" applyFill="1" applyBorder="1" applyAlignment="1">
      <alignment vertical="top" wrapText="1"/>
    </xf>
    <xf numFmtId="166" fontId="5" fillId="8" borderId="1" xfId="0" applyNumberFormat="1" applyFont="1" applyFill="1" applyBorder="1" applyAlignment="1">
      <alignment vertical="top" wrapText="1"/>
    </xf>
    <xf numFmtId="166" fontId="5" fillId="8" borderId="1" xfId="1" applyFont="1" applyFill="1" applyBorder="1" applyAlignment="1">
      <alignment vertical="top" wrapText="1"/>
    </xf>
    <xf numFmtId="0" fontId="38" fillId="8" borderId="1" xfId="0" applyFont="1" applyFill="1" applyBorder="1" applyAlignment="1">
      <alignment vertical="top" wrapText="1"/>
    </xf>
    <xf numFmtId="0" fontId="40" fillId="8" borderId="1" xfId="0" applyFont="1" applyFill="1" applyBorder="1" applyAlignment="1">
      <alignment vertical="top" wrapText="1"/>
    </xf>
    <xf numFmtId="0" fontId="44" fillId="8" borderId="1" xfId="0" applyFont="1" applyFill="1" applyBorder="1" applyAlignment="1">
      <alignment vertical="top" wrapText="1"/>
    </xf>
    <xf numFmtId="0" fontId="0" fillId="8" borderId="0" xfId="0" applyFill="1" applyAlignment="1">
      <alignment vertical="top" wrapText="1"/>
    </xf>
    <xf numFmtId="0" fontId="0" fillId="23" borderId="1" xfId="0" applyFont="1" applyFill="1" applyBorder="1" applyAlignment="1">
      <alignment vertical="top" wrapText="1"/>
    </xf>
    <xf numFmtId="0" fontId="0" fillId="23" borderId="1" xfId="0" applyFont="1" applyFill="1" applyBorder="1" applyAlignment="1">
      <alignment vertical="top"/>
    </xf>
    <xf numFmtId="166" fontId="61" fillId="23" borderId="1" xfId="0" applyNumberFormat="1" applyFont="1" applyFill="1" applyBorder="1" applyAlignment="1">
      <alignment vertical="top" wrapText="1"/>
    </xf>
    <xf numFmtId="0" fontId="0" fillId="23" borderId="0" xfId="0" applyFont="1" applyFill="1" applyAlignment="1">
      <alignment vertical="top" wrapText="1"/>
    </xf>
    <xf numFmtId="166" fontId="0" fillId="23" borderId="1" xfId="0" applyNumberFormat="1" applyFont="1" applyFill="1" applyBorder="1" applyAlignment="1">
      <alignment vertical="top" wrapText="1"/>
    </xf>
    <xf numFmtId="0" fontId="140" fillId="27" borderId="1" xfId="0" applyFont="1" applyFill="1" applyBorder="1" applyAlignment="1">
      <alignment vertical="top" wrapText="1"/>
    </xf>
    <xf numFmtId="169" fontId="187" fillId="0" borderId="1" xfId="0" applyNumberFormat="1" applyFont="1" applyBorder="1" applyAlignment="1">
      <alignment vertical="top"/>
    </xf>
    <xf numFmtId="0" fontId="140" fillId="27" borderId="38" xfId="0" applyFont="1" applyFill="1" applyBorder="1" applyAlignment="1">
      <alignment vertical="top"/>
    </xf>
    <xf numFmtId="0" fontId="140" fillId="27" borderId="26" xfId="0" applyFont="1" applyFill="1" applyBorder="1" applyAlignment="1">
      <alignment vertical="top"/>
    </xf>
    <xf numFmtId="0" fontId="140" fillId="27" borderId="1" xfId="0" applyFont="1" applyFill="1" applyBorder="1" applyAlignment="1">
      <alignment vertical="top"/>
    </xf>
    <xf numFmtId="0" fontId="140" fillId="27" borderId="26" xfId="0" applyFont="1" applyFill="1" applyBorder="1" applyAlignment="1">
      <alignment horizontal="left" vertical="top"/>
    </xf>
    <xf numFmtId="167" fontId="142" fillId="27" borderId="26" xfId="0" applyNumberFormat="1" applyFont="1" applyFill="1" applyBorder="1" applyAlignment="1">
      <alignment vertical="top"/>
    </xf>
    <xf numFmtId="2" fontId="142" fillId="27" borderId="26" xfId="0" applyNumberFormat="1" applyFont="1" applyFill="1" applyBorder="1" applyAlignment="1">
      <alignment vertical="top"/>
    </xf>
    <xf numFmtId="169" fontId="185" fillId="0" borderId="26" xfId="0" applyNumberFormat="1" applyFont="1" applyFill="1" applyBorder="1" applyAlignment="1">
      <alignment vertical="top"/>
    </xf>
    <xf numFmtId="166" fontId="188" fillId="27" borderId="26" xfId="1" applyFont="1" applyFill="1" applyBorder="1" applyAlignment="1">
      <alignment vertical="top"/>
    </xf>
    <xf numFmtId="166" fontId="140" fillId="27" borderId="26" xfId="1" applyFont="1" applyFill="1" applyBorder="1" applyAlignment="1">
      <alignment vertical="top"/>
    </xf>
    <xf numFmtId="166" fontId="140" fillId="27" borderId="26" xfId="1" applyFont="1" applyFill="1" applyBorder="1" applyAlignment="1">
      <alignment horizontal="center" vertical="top"/>
    </xf>
    <xf numFmtId="0" fontId="140" fillId="27" borderId="39" xfId="0" applyFont="1" applyFill="1" applyBorder="1" applyAlignment="1">
      <alignment vertical="top"/>
    </xf>
    <xf numFmtId="0" fontId="140" fillId="27" borderId="0" xfId="0" applyFont="1" applyFill="1" applyAlignment="1">
      <alignment vertical="top"/>
    </xf>
    <xf numFmtId="0" fontId="189" fillId="23" borderId="1" xfId="0" applyFont="1" applyFill="1" applyBorder="1" applyAlignment="1">
      <alignment vertical="center"/>
    </xf>
    <xf numFmtId="0" fontId="189" fillId="23" borderId="1" xfId="0" applyFont="1" applyFill="1" applyBorder="1" applyAlignment="1">
      <alignment vertical="center" wrapText="1"/>
    </xf>
    <xf numFmtId="15" fontId="189" fillId="23" borderId="1" xfId="0" applyNumberFormat="1" applyFont="1" applyFill="1" applyBorder="1" applyAlignment="1">
      <alignment vertical="center"/>
    </xf>
    <xf numFmtId="0" fontId="190" fillId="23" borderId="1" xfId="0" applyFont="1" applyFill="1" applyBorder="1" applyAlignment="1">
      <alignment vertical="center"/>
    </xf>
    <xf numFmtId="0" fontId="191" fillId="23" borderId="1" xfId="0" applyFont="1" applyFill="1" applyBorder="1" applyAlignment="1">
      <alignment vertical="center"/>
    </xf>
    <xf numFmtId="169" fontId="192" fillId="23" borderId="1" xfId="0" applyNumberFormat="1" applyFont="1" applyFill="1" applyBorder="1" applyAlignment="1">
      <alignment vertical="center"/>
    </xf>
    <xf numFmtId="166" fontId="193" fillId="23" borderId="1" xfId="1" applyFont="1" applyFill="1" applyBorder="1" applyAlignment="1">
      <alignment vertical="center"/>
    </xf>
    <xf numFmtId="166" fontId="189" fillId="23" borderId="1" xfId="1" applyFont="1" applyFill="1" applyBorder="1" applyAlignment="1">
      <alignment vertical="center"/>
    </xf>
    <xf numFmtId="0" fontId="191" fillId="23" borderId="0" xfId="0" applyFont="1" applyFill="1" applyAlignment="1">
      <alignment vertical="center"/>
    </xf>
    <xf numFmtId="0" fontId="110" fillId="18" borderId="1" xfId="0" applyFont="1" applyFill="1" applyBorder="1" applyAlignment="1">
      <alignment vertical="top" wrapText="1"/>
    </xf>
    <xf numFmtId="166" fontId="110" fillId="18" borderId="1" xfId="1" applyFont="1" applyFill="1" applyBorder="1" applyAlignment="1">
      <alignment vertical="top" wrapText="1"/>
    </xf>
    <xf numFmtId="166" fontId="110" fillId="18" borderId="1" xfId="1" applyFont="1" applyFill="1" applyBorder="1" applyAlignment="1">
      <alignment vertical="top"/>
    </xf>
    <xf numFmtId="0" fontId="110" fillId="18" borderId="0" xfId="0" applyFont="1" applyFill="1" applyAlignment="1">
      <alignment vertical="top" wrapText="1"/>
    </xf>
    <xf numFmtId="0" fontId="2" fillId="18" borderId="1" xfId="0" applyFont="1" applyFill="1" applyBorder="1" applyAlignment="1">
      <alignment vertical="top" wrapText="1"/>
    </xf>
    <xf numFmtId="166" fontId="191" fillId="18" borderId="1" xfId="1" applyFont="1" applyFill="1" applyBorder="1" applyAlignment="1">
      <alignment vertical="center"/>
    </xf>
    <xf numFmtId="168" fontId="0" fillId="8" borderId="1" xfId="0" applyNumberFormat="1" applyFill="1" applyBorder="1"/>
    <xf numFmtId="0" fontId="2" fillId="29" borderId="2" xfId="0" applyFont="1" applyFill="1" applyBorder="1" applyAlignment="1">
      <alignment vertical="top" wrapText="1"/>
    </xf>
    <xf numFmtId="0" fontId="2" fillId="29" borderId="5" xfId="0" applyFont="1" applyFill="1" applyBorder="1" applyAlignment="1">
      <alignment vertical="top" wrapText="1"/>
    </xf>
    <xf numFmtId="0" fontId="2" fillId="29" borderId="3" xfId="0" applyFont="1" applyFill="1" applyBorder="1" applyAlignment="1">
      <alignment vertical="top" wrapText="1"/>
    </xf>
    <xf numFmtId="0" fontId="2" fillId="29" borderId="4" xfId="0" applyFont="1" applyFill="1" applyBorder="1" applyAlignment="1">
      <alignment vertical="top" wrapText="1"/>
    </xf>
    <xf numFmtId="0" fontId="2" fillId="29" borderId="0" xfId="0" applyFont="1" applyFill="1"/>
    <xf numFmtId="166" fontId="0" fillId="0" borderId="1" xfId="1" applyFont="1" applyBorder="1" applyAlignment="1">
      <alignment wrapText="1"/>
    </xf>
    <xf numFmtId="166" fontId="29" fillId="0" borderId="1" xfId="1" applyFont="1" applyBorder="1" applyAlignment="1">
      <alignment vertical="top" wrapText="1"/>
    </xf>
    <xf numFmtId="0" fontId="29" fillId="0" borderId="1" xfId="0" applyFont="1" applyBorder="1" applyAlignment="1">
      <alignment vertical="top" wrapText="1"/>
    </xf>
    <xf numFmtId="0" fontId="182" fillId="0" borderId="1" xfId="0" applyFont="1" applyBorder="1" applyAlignment="1">
      <alignment vertical="top" wrapText="1"/>
    </xf>
    <xf numFmtId="166" fontId="62" fillId="0" borderId="1" xfId="1" applyFont="1" applyBorder="1" applyAlignment="1">
      <alignment vertical="top" wrapText="1"/>
    </xf>
    <xf numFmtId="166" fontId="62" fillId="0" borderId="1" xfId="0" applyNumberFormat="1" applyFont="1" applyBorder="1" applyAlignment="1">
      <alignment vertical="top" wrapText="1"/>
    </xf>
    <xf numFmtId="166" fontId="194" fillId="0" borderId="1" xfId="1" applyFont="1" applyBorder="1" applyAlignment="1">
      <alignment vertical="top" wrapText="1"/>
    </xf>
    <xf numFmtId="0" fontId="194" fillId="0" borderId="1" xfId="0" applyFont="1" applyBorder="1" applyAlignment="1">
      <alignment vertical="top" wrapText="1"/>
    </xf>
    <xf numFmtId="0" fontId="62" fillId="16" borderId="1" xfId="0" applyFont="1" applyFill="1" applyBorder="1" applyAlignment="1">
      <alignment vertical="top" wrapText="1"/>
    </xf>
    <xf numFmtId="0" fontId="182" fillId="16" borderId="1" xfId="0" applyFont="1" applyFill="1" applyBorder="1" applyAlignment="1">
      <alignment horizontal="left" vertical="top"/>
    </xf>
    <xf numFmtId="0" fontId="14" fillId="2" borderId="22" xfId="0" applyFont="1" applyFill="1" applyBorder="1" applyAlignment="1">
      <alignment horizontal="center" vertical="center" textRotation="90" wrapText="1"/>
    </xf>
    <xf numFmtId="0" fontId="16" fillId="2" borderId="1" xfId="0" applyFont="1" applyFill="1" applyBorder="1" applyAlignment="1">
      <alignment vertical="top" wrapText="1"/>
    </xf>
    <xf numFmtId="11" fontId="0" fillId="0" borderId="1" xfId="0" applyNumberFormat="1" applyBorder="1" applyAlignment="1">
      <alignment vertical="top" wrapText="1"/>
    </xf>
    <xf numFmtId="0" fontId="5" fillId="0" borderId="1" xfId="0" applyFont="1" applyFill="1" applyBorder="1" applyAlignment="1">
      <alignment vertical="top" wrapText="1"/>
    </xf>
    <xf numFmtId="0" fontId="7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166" fontId="0" fillId="0" borderId="1" xfId="1" applyFont="1" applyFill="1" applyBorder="1" applyAlignment="1">
      <alignment vertical="top" wrapText="1"/>
    </xf>
    <xf numFmtId="166" fontId="0" fillId="0" borderId="1" xfId="1" applyFont="1" applyFill="1" applyBorder="1" applyAlignment="1">
      <alignment vertical="top"/>
    </xf>
    <xf numFmtId="169" fontId="0" fillId="0" borderId="1" xfId="1" applyNumberFormat="1" applyFont="1" applyFill="1" applyBorder="1" applyAlignment="1">
      <alignment vertical="top" wrapText="1"/>
    </xf>
    <xf numFmtId="170" fontId="0" fillId="0" borderId="1" xfId="1" applyNumberFormat="1" applyFont="1" applyFill="1" applyBorder="1" applyAlignment="1">
      <alignment vertical="top" wrapText="1"/>
    </xf>
    <xf numFmtId="170" fontId="1" fillId="0" borderId="1" xfId="1" applyNumberFormat="1" applyFont="1" applyFill="1" applyBorder="1" applyAlignment="1">
      <alignment vertical="top" wrapText="1"/>
    </xf>
    <xf numFmtId="169" fontId="0" fillId="0" borderId="1" xfId="0" applyNumberFormat="1" applyFill="1" applyBorder="1" applyAlignment="1">
      <alignment vertical="top" wrapText="1"/>
    </xf>
    <xf numFmtId="169" fontId="61" fillId="0" borderId="1" xfId="0" applyNumberFormat="1" applyFont="1" applyFill="1" applyBorder="1" applyAlignment="1">
      <alignment vertical="top" wrapText="1"/>
    </xf>
    <xf numFmtId="166" fontId="5" fillId="0" borderId="1" xfId="0" applyNumberFormat="1" applyFont="1" applyFill="1" applyBorder="1" applyAlignment="1">
      <alignment vertical="top" wrapText="1"/>
    </xf>
    <xf numFmtId="168" fontId="5" fillId="0" borderId="1" xfId="0" applyNumberFormat="1" applyFont="1" applyFill="1" applyBorder="1" applyAlignment="1">
      <alignment vertical="top" wrapText="1"/>
    </xf>
    <xf numFmtId="2" fontId="0" fillId="0" borderId="1" xfId="0" applyNumberFormat="1" applyFill="1" applyBorder="1" applyAlignment="1">
      <alignment vertical="top" wrapText="1"/>
    </xf>
    <xf numFmtId="0" fontId="38" fillId="0" borderId="1" xfId="0" applyFont="1" applyFill="1" applyBorder="1" applyAlignment="1">
      <alignment vertical="top" wrapText="1"/>
    </xf>
    <xf numFmtId="0" fontId="40" fillId="0" borderId="1" xfId="0" applyFont="1" applyFill="1" applyBorder="1" applyAlignment="1">
      <alignment vertical="top" wrapText="1"/>
    </xf>
    <xf numFmtId="0" fontId="44" fillId="0" borderId="1" xfId="0" applyFont="1" applyFill="1" applyBorder="1" applyAlignment="1">
      <alignment vertical="top" wrapText="1"/>
    </xf>
    <xf numFmtId="0" fontId="0" fillId="0" borderId="0" xfId="0" applyFill="1" applyAlignment="1">
      <alignment vertical="top" wrapText="1"/>
    </xf>
    <xf numFmtId="49" fontId="0" fillId="0" borderId="1" xfId="0" applyNumberFormat="1" applyBorder="1" applyAlignment="1">
      <alignment vertical="top"/>
    </xf>
    <xf numFmtId="0" fontId="7" fillId="0" borderId="1" xfId="0" applyFont="1" applyBorder="1" applyAlignment="1">
      <alignment vertical="top"/>
    </xf>
    <xf numFmtId="0" fontId="0" fillId="0" borderId="0" xfId="0" applyFill="1"/>
    <xf numFmtId="169" fontId="163" fillId="30" borderId="1" xfId="0" applyNumberFormat="1" applyFont="1" applyFill="1" applyBorder="1" applyAlignment="1">
      <alignment vertical="top" wrapText="1"/>
    </xf>
    <xf numFmtId="169" fontId="163" fillId="0" borderId="1" xfId="0" applyNumberFormat="1" applyFont="1" applyFill="1" applyBorder="1" applyAlignment="1">
      <alignment vertical="top" wrapText="1"/>
    </xf>
    <xf numFmtId="0" fontId="7" fillId="23" borderId="1" xfId="0" applyFont="1" applyFill="1" applyBorder="1" applyAlignment="1">
      <alignment vertical="top"/>
    </xf>
    <xf numFmtId="0" fontId="7" fillId="8" borderId="1" xfId="0" applyFont="1" applyFill="1" applyBorder="1" applyAlignment="1">
      <alignment vertical="top"/>
    </xf>
    <xf numFmtId="0" fontId="8" fillId="0" borderId="1" xfId="0" applyFont="1" applyBorder="1" applyAlignment="1">
      <alignment vertical="top" textRotation="90" wrapText="1"/>
    </xf>
    <xf numFmtId="0" fontId="62" fillId="16" borderId="1" xfId="0" applyFont="1" applyFill="1" applyBorder="1"/>
    <xf numFmtId="0" fontId="173" fillId="16" borderId="1" xfId="0" applyFont="1" applyFill="1" applyBorder="1" applyAlignment="1">
      <alignment horizontal="left" vertical="top"/>
    </xf>
    <xf numFmtId="169" fontId="0" fillId="6" borderId="1" xfId="0" applyNumberFormat="1" applyFill="1" applyBorder="1" applyAlignment="1">
      <alignment vertical="top" wrapText="1"/>
    </xf>
    <xf numFmtId="0" fontId="195" fillId="0" borderId="1" xfId="0" applyFont="1" applyBorder="1" applyAlignment="1">
      <alignment vertical="top" wrapText="1"/>
    </xf>
    <xf numFmtId="0" fontId="177" fillId="0" borderId="1" xfId="0" applyFont="1" applyBorder="1" applyAlignment="1">
      <alignment vertical="top" wrapText="1"/>
    </xf>
    <xf numFmtId="0" fontId="122" fillId="0" borderId="1" xfId="0" applyFont="1" applyBorder="1" applyAlignment="1">
      <alignment vertical="top" wrapText="1"/>
    </xf>
    <xf numFmtId="0" fontId="196" fillId="0" borderId="1" xfId="0" applyFont="1" applyBorder="1" applyAlignment="1">
      <alignment vertical="top" wrapText="1"/>
    </xf>
    <xf numFmtId="166" fontId="122" fillId="0" borderId="1" xfId="1" applyFont="1" applyBorder="1" applyAlignment="1">
      <alignment vertical="top" wrapText="1"/>
    </xf>
    <xf numFmtId="166" fontId="122" fillId="0" borderId="1" xfId="1" applyFont="1" applyBorder="1" applyAlignment="1">
      <alignment vertical="top"/>
    </xf>
    <xf numFmtId="166" fontId="122" fillId="0" borderId="1" xfId="0" applyNumberFormat="1" applyFont="1" applyBorder="1" applyAlignment="1">
      <alignment vertical="top" wrapText="1"/>
    </xf>
    <xf numFmtId="166" fontId="177" fillId="0" borderId="1" xfId="0" applyNumberFormat="1" applyFont="1" applyBorder="1" applyAlignment="1">
      <alignment vertical="top" wrapText="1"/>
    </xf>
    <xf numFmtId="168" fontId="177" fillId="0" borderId="1" xfId="0" applyNumberFormat="1" applyFont="1" applyBorder="1" applyAlignment="1">
      <alignment vertical="top" wrapText="1"/>
    </xf>
    <xf numFmtId="14" fontId="122" fillId="0" borderId="1" xfId="0" applyNumberFormat="1" applyFont="1" applyBorder="1" applyAlignment="1">
      <alignment vertical="top" wrapText="1"/>
    </xf>
    <xf numFmtId="0" fontId="197" fillId="0" borderId="1" xfId="0" applyFont="1" applyBorder="1" applyAlignment="1">
      <alignment vertical="top" wrapText="1"/>
    </xf>
    <xf numFmtId="0" fontId="123" fillId="0" borderId="1" xfId="0" applyFont="1" applyBorder="1" applyAlignment="1">
      <alignment vertical="top" wrapText="1"/>
    </xf>
    <xf numFmtId="0" fontId="124" fillId="0" borderId="1" xfId="0" applyFont="1" applyBorder="1" applyAlignment="1">
      <alignment vertical="top" wrapText="1"/>
    </xf>
    <xf numFmtId="0" fontId="122" fillId="21" borderId="1" xfId="0" applyFont="1" applyFill="1" applyBorder="1" applyAlignment="1">
      <alignment vertical="top" wrapText="1"/>
    </xf>
    <xf numFmtId="0" fontId="122" fillId="0" borderId="0" xfId="0" applyFont="1" applyAlignment="1">
      <alignment vertical="top" wrapText="1"/>
    </xf>
    <xf numFmtId="0" fontId="3" fillId="0" borderId="1" xfId="0" applyFont="1" applyFill="1" applyBorder="1" applyAlignment="1">
      <alignment vertical="top" wrapText="1"/>
    </xf>
    <xf numFmtId="0" fontId="2" fillId="0" borderId="1" xfId="0" applyFont="1" applyFill="1" applyBorder="1" applyAlignment="1">
      <alignment vertical="top" wrapText="1"/>
    </xf>
    <xf numFmtId="0" fontId="6" fillId="0" borderId="1" xfId="0" applyFont="1" applyFill="1" applyBorder="1" applyAlignment="1">
      <alignment vertical="top" wrapText="1"/>
    </xf>
    <xf numFmtId="0" fontId="14" fillId="0" borderId="1" xfId="0" applyFont="1" applyFill="1" applyBorder="1" applyAlignment="1">
      <alignment vertical="top" wrapText="1"/>
    </xf>
    <xf numFmtId="166" fontId="2" fillId="0" borderId="1" xfId="1" applyFont="1" applyFill="1" applyBorder="1" applyAlignment="1">
      <alignment vertical="top" wrapText="1"/>
    </xf>
    <xf numFmtId="166" fontId="2" fillId="0" borderId="1" xfId="1" applyFont="1" applyFill="1" applyBorder="1" applyAlignment="1">
      <alignment vertical="top"/>
    </xf>
    <xf numFmtId="166" fontId="110" fillId="0" borderId="1" xfId="0" applyNumberFormat="1" applyFont="1" applyFill="1" applyBorder="1" applyAlignment="1">
      <alignment vertical="top" wrapText="1"/>
    </xf>
    <xf numFmtId="166" fontId="27" fillId="0" borderId="1" xfId="0" applyNumberFormat="1" applyFont="1" applyFill="1" applyBorder="1" applyAlignment="1">
      <alignment vertical="top" wrapText="1"/>
    </xf>
    <xf numFmtId="166" fontId="6" fillId="0" borderId="1" xfId="0" applyNumberFormat="1" applyFont="1" applyFill="1" applyBorder="1" applyAlignment="1">
      <alignment vertical="top" wrapText="1"/>
    </xf>
    <xf numFmtId="168" fontId="6" fillId="0" borderId="1" xfId="0" applyNumberFormat="1" applyFont="1" applyFill="1" applyBorder="1" applyAlignment="1">
      <alignment vertical="top" wrapText="1"/>
    </xf>
    <xf numFmtId="14" fontId="0" fillId="0" borderId="1" xfId="0" applyNumberFormat="1" applyFont="1" applyFill="1" applyBorder="1" applyAlignment="1">
      <alignment vertical="top" wrapText="1"/>
    </xf>
    <xf numFmtId="14" fontId="2" fillId="0" borderId="1" xfId="0" applyNumberFormat="1" applyFont="1" applyFill="1" applyBorder="1" applyAlignment="1">
      <alignment vertical="top" wrapText="1"/>
    </xf>
    <xf numFmtId="0" fontId="59" fillId="0" borderId="1" xfId="0" applyFont="1" applyFill="1" applyBorder="1" applyAlignment="1">
      <alignment vertical="top" wrapText="1"/>
    </xf>
    <xf numFmtId="0" fontId="2" fillId="0" borderId="0" xfId="0" applyFont="1" applyFill="1" applyAlignment="1">
      <alignment vertical="top" wrapText="1"/>
    </xf>
    <xf numFmtId="169" fontId="0" fillId="0" borderId="1" xfId="0" applyNumberFormat="1" applyFont="1" applyBorder="1" applyAlignment="1">
      <alignment vertical="top" wrapText="1"/>
    </xf>
    <xf numFmtId="0" fontId="0" fillId="21" borderId="1" xfId="0" applyFont="1" applyFill="1" applyBorder="1" applyAlignment="1">
      <alignment vertical="top" wrapText="1"/>
    </xf>
    <xf numFmtId="0" fontId="0" fillId="0" borderId="0" xfId="0" applyFont="1" applyAlignment="1">
      <alignment vertical="top" wrapText="1"/>
    </xf>
    <xf numFmtId="169" fontId="2" fillId="0" borderId="1" xfId="1" applyNumberFormat="1" applyFont="1" applyBorder="1" applyAlignment="1">
      <alignment vertical="top" wrapText="1"/>
    </xf>
    <xf numFmtId="169" fontId="2" fillId="0" borderId="1" xfId="0" applyNumberFormat="1" applyFont="1" applyBorder="1" applyAlignment="1">
      <alignment vertical="top" wrapText="1"/>
    </xf>
    <xf numFmtId="169" fontId="27" fillId="0" borderId="1" xfId="0" applyNumberFormat="1" applyFont="1" applyBorder="1" applyAlignment="1">
      <alignment vertical="top" wrapText="1"/>
    </xf>
    <xf numFmtId="168" fontId="2" fillId="0" borderId="1" xfId="0" applyNumberFormat="1" applyFont="1" applyBorder="1" applyAlignment="1">
      <alignment vertical="top" wrapText="1"/>
    </xf>
    <xf numFmtId="14" fontId="2" fillId="0" borderId="1" xfId="0" applyNumberFormat="1" applyFont="1" applyBorder="1" applyAlignment="1">
      <alignment vertical="top" wrapText="1"/>
    </xf>
    <xf numFmtId="0" fontId="2" fillId="21" borderId="1" xfId="0" applyFont="1" applyFill="1" applyBorder="1" applyAlignment="1">
      <alignment vertical="top" wrapText="1"/>
    </xf>
    <xf numFmtId="166" fontId="1" fillId="0" borderId="1" xfId="1" applyFont="1" applyBorder="1" applyAlignment="1">
      <alignment vertical="top" wrapText="1"/>
    </xf>
    <xf numFmtId="166" fontId="1" fillId="0" borderId="1" xfId="1" applyFont="1" applyBorder="1" applyAlignment="1">
      <alignment vertical="top"/>
    </xf>
    <xf numFmtId="169" fontId="1" fillId="0" borderId="1" xfId="1" applyNumberFormat="1" applyFont="1" applyBorder="1" applyAlignment="1">
      <alignment vertical="top" wrapText="1"/>
    </xf>
    <xf numFmtId="2" fontId="0" fillId="0" borderId="1" xfId="0" applyNumberFormat="1" applyFont="1" applyBorder="1" applyAlignment="1">
      <alignment vertical="top" wrapText="1"/>
    </xf>
    <xf numFmtId="169" fontId="122" fillId="6" borderId="1" xfId="0" applyNumberFormat="1" applyFont="1" applyFill="1" applyBorder="1" applyAlignment="1">
      <alignment vertical="top" wrapText="1"/>
    </xf>
    <xf numFmtId="0" fontId="122" fillId="0" borderId="1" xfId="0" applyFont="1" applyBorder="1" applyAlignment="1">
      <alignment vertical="top"/>
    </xf>
    <xf numFmtId="169" fontId="122" fillId="0" borderId="1" xfId="1" applyNumberFormat="1" applyFont="1" applyBorder="1" applyAlignment="1">
      <alignment vertical="top" wrapText="1"/>
    </xf>
    <xf numFmtId="170" fontId="122" fillId="0" borderId="1" xfId="1" applyNumberFormat="1" applyFont="1" applyBorder="1" applyAlignment="1">
      <alignment vertical="top" wrapText="1"/>
    </xf>
    <xf numFmtId="169" fontId="122" fillId="0" borderId="1" xfId="0" applyNumberFormat="1" applyFont="1" applyBorder="1" applyAlignment="1">
      <alignment vertical="top" wrapText="1"/>
    </xf>
    <xf numFmtId="166" fontId="195" fillId="0" borderId="1" xfId="0" applyNumberFormat="1" applyFont="1" applyBorder="1" applyAlignment="1">
      <alignment vertical="top" wrapText="1"/>
    </xf>
    <xf numFmtId="168" fontId="195" fillId="0" borderId="1" xfId="0" applyNumberFormat="1" applyFont="1" applyBorder="1" applyAlignment="1">
      <alignment vertical="top" wrapText="1"/>
    </xf>
    <xf numFmtId="14" fontId="122" fillId="0" borderId="1" xfId="0" applyNumberFormat="1" applyFont="1" applyFill="1" applyBorder="1" applyAlignment="1">
      <alignment vertical="top" wrapText="1"/>
    </xf>
    <xf numFmtId="0" fontId="122" fillId="6" borderId="1" xfId="0" applyFont="1" applyFill="1" applyBorder="1" applyAlignment="1">
      <alignment vertical="top" wrapText="1"/>
    </xf>
    <xf numFmtId="2" fontId="122" fillId="0" borderId="1" xfId="0" applyNumberFormat="1" applyFont="1" applyBorder="1" applyAlignment="1">
      <alignment vertical="top" wrapText="1"/>
    </xf>
    <xf numFmtId="0" fontId="140" fillId="23" borderId="1" xfId="0" applyFont="1" applyFill="1" applyBorder="1" applyAlignment="1">
      <alignment vertical="center" wrapText="1"/>
    </xf>
    <xf numFmtId="0" fontId="140" fillId="11" borderId="1" xfId="0" applyFont="1" applyFill="1" applyBorder="1" applyAlignment="1">
      <alignment vertical="center" wrapText="1"/>
    </xf>
    <xf numFmtId="0" fontId="199" fillId="11" borderId="1" xfId="0" applyFont="1" applyFill="1" applyBorder="1" applyAlignment="1">
      <alignment vertical="center"/>
    </xf>
    <xf numFmtId="0" fontId="140" fillId="11" borderId="1" xfId="0" applyFont="1" applyFill="1" applyBorder="1" applyAlignment="1">
      <alignment vertical="center"/>
    </xf>
    <xf numFmtId="15" fontId="140" fillId="11" borderId="1" xfId="0" applyNumberFormat="1" applyFont="1" applyFill="1" applyBorder="1" applyAlignment="1">
      <alignment vertical="center"/>
    </xf>
    <xf numFmtId="0" fontId="185" fillId="11" borderId="1" xfId="0" applyFont="1" applyFill="1" applyBorder="1" applyAlignment="1">
      <alignment vertical="center"/>
    </xf>
    <xf numFmtId="166" fontId="200" fillId="11" borderId="1" xfId="1" applyFont="1" applyFill="1" applyBorder="1" applyAlignment="1">
      <alignment vertical="center"/>
    </xf>
    <xf numFmtId="0" fontId="42" fillId="11" borderId="0" xfId="0" applyFont="1" applyFill="1" applyAlignment="1">
      <alignment vertical="center"/>
    </xf>
    <xf numFmtId="0" fontId="42" fillId="11" borderId="1" xfId="0" applyFont="1" applyFill="1" applyBorder="1" applyAlignment="1">
      <alignment vertical="center"/>
    </xf>
    <xf numFmtId="169" fontId="42" fillId="11" borderId="1" xfId="0" applyNumberFormat="1" applyFont="1" applyFill="1" applyBorder="1" applyAlignment="1">
      <alignment vertical="center"/>
    </xf>
    <xf numFmtId="169" fontId="201" fillId="11" borderId="1" xfId="0" applyNumberFormat="1" applyFont="1" applyFill="1" applyBorder="1" applyAlignment="1">
      <alignment vertical="center"/>
    </xf>
    <xf numFmtId="166" fontId="120" fillId="11" borderId="1" xfId="1" applyFont="1" applyFill="1" applyBorder="1" applyAlignment="1">
      <alignment vertical="center"/>
    </xf>
    <xf numFmtId="15" fontId="5" fillId="0" borderId="1" xfId="0" applyNumberFormat="1" applyFont="1" applyFill="1" applyBorder="1" applyAlignment="1">
      <alignment vertical="top"/>
    </xf>
    <xf numFmtId="0" fontId="13" fillId="0" borderId="1" xfId="0" applyFont="1" applyFill="1" applyBorder="1" applyAlignment="1">
      <alignment vertical="top"/>
    </xf>
    <xf numFmtId="0" fontId="0" fillId="0" borderId="1" xfId="0" applyFill="1" applyBorder="1" applyAlignment="1">
      <alignment vertical="top"/>
    </xf>
    <xf numFmtId="169" fontId="44" fillId="0" borderId="1" xfId="0" applyNumberFormat="1" applyFont="1" applyFill="1" applyBorder="1" applyAlignment="1">
      <alignment vertical="top"/>
    </xf>
    <xf numFmtId="169" fontId="151" fillId="0" borderId="1" xfId="0" applyNumberFormat="1" applyFont="1" applyFill="1" applyBorder="1" applyAlignment="1">
      <alignment vertical="top"/>
    </xf>
    <xf numFmtId="0" fontId="0" fillId="0" borderId="1" xfId="0" applyFill="1" applyBorder="1" applyAlignment="1">
      <alignment horizontal="left" vertical="top"/>
    </xf>
    <xf numFmtId="0" fontId="0" fillId="0" borderId="0" xfId="0" applyFill="1" applyAlignment="1">
      <alignment vertical="top"/>
    </xf>
    <xf numFmtId="0" fontId="198" fillId="24" borderId="38" xfId="0" applyFont="1" applyFill="1" applyBorder="1" applyAlignment="1">
      <alignment vertical="top"/>
    </xf>
    <xf numFmtId="0" fontId="198" fillId="24" borderId="26" xfId="0" applyFont="1" applyFill="1" applyBorder="1" applyAlignment="1">
      <alignment vertical="top"/>
    </xf>
    <xf numFmtId="0" fontId="198" fillId="24" borderId="1" xfId="0" applyFont="1" applyFill="1" applyBorder="1" applyAlignment="1">
      <alignment vertical="top"/>
    </xf>
    <xf numFmtId="0" fontId="198" fillId="24" borderId="26" xfId="0" applyFont="1" applyFill="1" applyBorder="1" applyAlignment="1">
      <alignment horizontal="left" vertical="top"/>
    </xf>
    <xf numFmtId="0" fontId="198" fillId="24" borderId="1" xfId="0" applyFont="1" applyFill="1" applyBorder="1" applyAlignment="1">
      <alignment vertical="top" wrapText="1"/>
    </xf>
    <xf numFmtId="167" fontId="202" fillId="24" borderId="26" xfId="0" applyNumberFormat="1" applyFont="1" applyFill="1" applyBorder="1" applyAlignment="1">
      <alignment vertical="top"/>
    </xf>
    <xf numFmtId="2" fontId="202" fillId="24" borderId="26" xfId="0" applyNumberFormat="1" applyFont="1" applyFill="1" applyBorder="1" applyAlignment="1">
      <alignment vertical="top"/>
    </xf>
    <xf numFmtId="169" fontId="203" fillId="24" borderId="26" xfId="0" applyNumberFormat="1" applyFont="1" applyFill="1" applyBorder="1" applyAlignment="1">
      <alignment vertical="top"/>
    </xf>
    <xf numFmtId="169" fontId="204" fillId="24" borderId="1" xfId="0" applyNumberFormat="1" applyFont="1" applyFill="1" applyBorder="1" applyAlignment="1">
      <alignment vertical="top"/>
    </xf>
    <xf numFmtId="166" fontId="205" fillId="24" borderId="26" xfId="1" applyFont="1" applyFill="1" applyBorder="1" applyAlignment="1">
      <alignment vertical="top"/>
    </xf>
    <xf numFmtId="166" fontId="198" fillId="24" borderId="26" xfId="1" applyFont="1" applyFill="1" applyBorder="1" applyAlignment="1">
      <alignment vertical="top"/>
    </xf>
    <xf numFmtId="166" fontId="198" fillId="24" borderId="26" xfId="1" applyFont="1" applyFill="1" applyBorder="1" applyAlignment="1">
      <alignment horizontal="center" vertical="top"/>
    </xf>
    <xf numFmtId="0" fontId="198" fillId="24" borderId="39" xfId="0" applyFont="1" applyFill="1" applyBorder="1" applyAlignment="1">
      <alignment vertical="top"/>
    </xf>
    <xf numFmtId="0" fontId="198" fillId="24" borderId="0" xfId="0" applyFont="1" applyFill="1" applyAlignment="1">
      <alignment vertical="top"/>
    </xf>
    <xf numFmtId="0" fontId="195" fillId="0" borderId="1" xfId="0" applyFont="1" applyFill="1" applyBorder="1" applyAlignment="1">
      <alignment vertical="top" wrapText="1"/>
    </xf>
    <xf numFmtId="0" fontId="177" fillId="0" borderId="1" xfId="0" applyFont="1" applyFill="1" applyBorder="1" applyAlignment="1">
      <alignment vertical="top" wrapText="1"/>
    </xf>
    <xf numFmtId="0" fontId="196" fillId="0" borderId="1" xfId="0" applyFont="1" applyFill="1" applyBorder="1" applyAlignment="1">
      <alignment vertical="top" wrapText="1"/>
    </xf>
    <xf numFmtId="166" fontId="122" fillId="0" borderId="1" xfId="1" applyFont="1" applyFill="1" applyBorder="1" applyAlignment="1">
      <alignment vertical="top" wrapText="1"/>
    </xf>
    <xf numFmtId="166" fontId="122" fillId="0" borderId="1" xfId="1" applyFont="1" applyFill="1" applyBorder="1" applyAlignment="1">
      <alignment vertical="top"/>
    </xf>
    <xf numFmtId="166" fontId="122" fillId="0" borderId="1" xfId="0" applyNumberFormat="1" applyFont="1" applyFill="1" applyBorder="1" applyAlignment="1">
      <alignment vertical="top" wrapText="1"/>
    </xf>
    <xf numFmtId="166" fontId="177" fillId="0" borderId="1" xfId="0" applyNumberFormat="1" applyFont="1" applyFill="1" applyBorder="1" applyAlignment="1">
      <alignment vertical="top" wrapText="1"/>
    </xf>
    <xf numFmtId="168" fontId="177" fillId="0" borderId="1" xfId="0" applyNumberFormat="1" applyFont="1" applyFill="1" applyBorder="1" applyAlignment="1">
      <alignment vertical="top" wrapText="1"/>
    </xf>
    <xf numFmtId="0" fontId="197" fillId="0" borderId="1" xfId="0" applyFont="1" applyFill="1" applyBorder="1" applyAlignment="1">
      <alignment vertical="top" wrapText="1"/>
    </xf>
    <xf numFmtId="0" fontId="122" fillId="0" borderId="0" xfId="0" applyFont="1" applyFill="1" applyAlignment="1">
      <alignment vertical="top" wrapText="1"/>
    </xf>
    <xf numFmtId="169" fontId="122" fillId="0" borderId="1" xfId="0" applyNumberFormat="1" applyFont="1" applyFill="1" applyBorder="1" applyAlignment="1">
      <alignment vertical="top" wrapText="1"/>
    </xf>
    <xf numFmtId="2" fontId="2" fillId="0" borderId="1" xfId="0" applyNumberFormat="1" applyFont="1" applyBorder="1" applyAlignment="1">
      <alignment vertical="top" wrapText="1"/>
    </xf>
    <xf numFmtId="166" fontId="42" fillId="23" borderId="1" xfId="1" applyFont="1" applyFill="1" applyBorder="1" applyAlignment="1">
      <alignment vertical="top"/>
    </xf>
    <xf numFmtId="0" fontId="140" fillId="23" borderId="1" xfId="0" applyFont="1" applyFill="1" applyBorder="1" applyAlignment="1">
      <alignment vertical="center"/>
    </xf>
    <xf numFmtId="0" fontId="199" fillId="23" borderId="1" xfId="0" applyFont="1" applyFill="1" applyBorder="1" applyAlignment="1">
      <alignment vertical="center"/>
    </xf>
    <xf numFmtId="15" fontId="140" fillId="23" borderId="1" xfId="0" applyNumberFormat="1" applyFont="1" applyFill="1" applyBorder="1" applyAlignment="1">
      <alignment vertical="center"/>
    </xf>
    <xf numFmtId="0" fontId="185" fillId="23" borderId="1" xfId="0" applyFont="1" applyFill="1" applyBorder="1" applyAlignment="1">
      <alignment vertical="center"/>
    </xf>
    <xf numFmtId="0" fontId="42" fillId="23" borderId="1" xfId="0" applyFont="1" applyFill="1" applyBorder="1" applyAlignment="1">
      <alignment vertical="center"/>
    </xf>
    <xf numFmtId="169" fontId="47" fillId="23" borderId="1" xfId="0" applyNumberFormat="1" applyFont="1" applyFill="1" applyBorder="1" applyAlignment="1">
      <alignment vertical="center"/>
    </xf>
    <xf numFmtId="169" fontId="206" fillId="23" borderId="1" xfId="0" applyNumberFormat="1" applyFont="1" applyFill="1" applyBorder="1" applyAlignment="1">
      <alignment vertical="center"/>
    </xf>
    <xf numFmtId="166" fontId="200" fillId="23" borderId="1" xfId="1" applyFont="1" applyFill="1" applyBorder="1" applyAlignment="1">
      <alignment vertical="center"/>
    </xf>
    <xf numFmtId="166" fontId="120" fillId="23" borderId="1" xfId="1" applyFont="1" applyFill="1" applyBorder="1" applyAlignment="1">
      <alignment vertical="center"/>
    </xf>
    <xf numFmtId="0" fontId="42" fillId="23" borderId="0" xfId="0" applyFont="1" applyFill="1" applyAlignment="1">
      <alignment vertical="center"/>
    </xf>
    <xf numFmtId="0" fontId="61" fillId="4" borderId="34" xfId="0" applyFont="1" applyFill="1" applyBorder="1"/>
    <xf numFmtId="166" fontId="49" fillId="0" borderId="0" xfId="1" applyFont="1" applyBorder="1" applyAlignment="1">
      <alignment vertical="top"/>
    </xf>
    <xf numFmtId="166" fontId="61" fillId="0" borderId="0" xfId="1" applyFont="1" applyBorder="1"/>
    <xf numFmtId="0" fontId="141" fillId="0" borderId="1" xfId="0" applyFont="1" applyBorder="1" applyAlignment="1">
      <alignment vertical="top"/>
    </xf>
    <xf numFmtId="0" fontId="42" fillId="0" borderId="1" xfId="0" applyFont="1" applyBorder="1" applyAlignment="1">
      <alignment vertical="top"/>
    </xf>
    <xf numFmtId="169" fontId="42" fillId="0" borderId="1" xfId="1" applyNumberFormat="1" applyFont="1" applyBorder="1" applyAlignment="1">
      <alignment vertical="top" wrapText="1"/>
    </xf>
    <xf numFmtId="170" fontId="42" fillId="0" borderId="1" xfId="1" applyNumberFormat="1" applyFont="1" applyBorder="1" applyAlignment="1">
      <alignment vertical="top" wrapText="1"/>
    </xf>
    <xf numFmtId="169" fontId="42" fillId="0" borderId="1" xfId="0" applyNumberFormat="1" applyFont="1" applyBorder="1" applyAlignment="1">
      <alignment vertical="top" wrapText="1"/>
    </xf>
    <xf numFmtId="169" fontId="144" fillId="0" borderId="1" xfId="0" applyNumberFormat="1" applyFont="1" applyBorder="1" applyAlignment="1">
      <alignment vertical="top" wrapText="1"/>
    </xf>
    <xf numFmtId="166" fontId="207" fillId="0" borderId="1" xfId="0" applyNumberFormat="1" applyFont="1" applyBorder="1" applyAlignment="1">
      <alignment vertical="top" wrapText="1"/>
    </xf>
    <xf numFmtId="166" fontId="6" fillId="0" borderId="1" xfId="0" applyNumberFormat="1" applyFont="1" applyBorder="1" applyAlignment="1">
      <alignment vertical="top" wrapText="1"/>
    </xf>
    <xf numFmtId="168" fontId="6" fillId="0" borderId="1" xfId="0" applyNumberFormat="1" applyFont="1" applyBorder="1" applyAlignment="1">
      <alignment vertical="top" wrapText="1"/>
    </xf>
    <xf numFmtId="169" fontId="208" fillId="0" borderId="1" xfId="0" applyNumberFormat="1" applyFont="1" applyBorder="1" applyAlignment="1">
      <alignment vertical="top"/>
    </xf>
    <xf numFmtId="0" fontId="198" fillId="23" borderId="1" xfId="0" applyFont="1" applyFill="1" applyBorder="1" applyAlignment="1">
      <alignment vertical="center"/>
    </xf>
    <xf numFmtId="0" fontId="209" fillId="23" borderId="1" xfId="0" applyFont="1" applyFill="1" applyBorder="1" applyAlignment="1">
      <alignment vertical="center"/>
    </xf>
    <xf numFmtId="15" fontId="198" fillId="23" borderId="1" xfId="0" applyNumberFormat="1" applyFont="1" applyFill="1" applyBorder="1" applyAlignment="1">
      <alignment vertical="center"/>
    </xf>
    <xf numFmtId="0" fontId="203" fillId="23" borderId="1" xfId="0" applyFont="1" applyFill="1" applyBorder="1" applyAlignment="1">
      <alignment vertical="center"/>
    </xf>
    <xf numFmtId="0" fontId="60" fillId="23" borderId="1" xfId="0" applyFont="1" applyFill="1" applyBorder="1" applyAlignment="1">
      <alignment vertical="center"/>
    </xf>
    <xf numFmtId="169" fontId="46" fillId="23" borderId="1" xfId="0" applyNumberFormat="1" applyFont="1" applyFill="1" applyBorder="1" applyAlignment="1">
      <alignment vertical="center"/>
    </xf>
    <xf numFmtId="169" fontId="210" fillId="23" borderId="1" xfId="0" applyNumberFormat="1" applyFont="1" applyFill="1" applyBorder="1" applyAlignment="1">
      <alignment vertical="center"/>
    </xf>
    <xf numFmtId="166" fontId="211" fillId="23" borderId="1" xfId="1" applyFont="1" applyFill="1" applyBorder="1" applyAlignment="1">
      <alignment vertical="center"/>
    </xf>
    <xf numFmtId="166" fontId="198" fillId="23" borderId="1" xfId="1" applyFont="1" applyFill="1" applyBorder="1" applyAlignment="1">
      <alignment vertical="center"/>
    </xf>
    <xf numFmtId="0" fontId="60" fillId="23" borderId="0" xfId="0" applyFont="1" applyFill="1" applyAlignment="1">
      <alignment vertical="center"/>
    </xf>
    <xf numFmtId="0" fontId="198" fillId="23" borderId="1" xfId="0" applyFont="1" applyFill="1" applyBorder="1" applyAlignment="1">
      <alignment vertical="center" wrapText="1"/>
    </xf>
    <xf numFmtId="166" fontId="212" fillId="23" borderId="1" xfId="1" applyFont="1" applyFill="1" applyBorder="1" applyAlignment="1">
      <alignment vertical="center"/>
    </xf>
    <xf numFmtId="166" fontId="149" fillId="27" borderId="26" xfId="1" applyFont="1" applyFill="1" applyBorder="1" applyAlignment="1">
      <alignment vertical="top"/>
    </xf>
    <xf numFmtId="166" fontId="213" fillId="24" borderId="26" xfId="1" applyFont="1" applyFill="1" applyBorder="1" applyAlignment="1">
      <alignment vertical="top"/>
    </xf>
    <xf numFmtId="166" fontId="214" fillId="24" borderId="26" xfId="1" applyFont="1" applyFill="1" applyBorder="1" applyAlignment="1">
      <alignment vertical="top"/>
    </xf>
    <xf numFmtId="0" fontId="128" fillId="27" borderId="38" xfId="0" applyFont="1" applyFill="1" applyBorder="1" applyAlignment="1">
      <alignment vertical="top"/>
    </xf>
    <xf numFmtId="0" fontId="128" fillId="27" borderId="26" xfId="0" applyFont="1" applyFill="1" applyBorder="1" applyAlignment="1">
      <alignment vertical="top"/>
    </xf>
    <xf numFmtId="0" fontId="128" fillId="27" borderId="1" xfId="0" applyFont="1" applyFill="1" applyBorder="1" applyAlignment="1">
      <alignment vertical="top"/>
    </xf>
    <xf numFmtId="0" fontId="128" fillId="27" borderId="26" xfId="0" applyFont="1" applyFill="1" applyBorder="1" applyAlignment="1">
      <alignment horizontal="left" vertical="top"/>
    </xf>
    <xf numFmtId="0" fontId="128" fillId="27" borderId="1" xfId="0" applyFont="1" applyFill="1" applyBorder="1" applyAlignment="1">
      <alignment vertical="top" wrapText="1"/>
    </xf>
    <xf numFmtId="167" fontId="130" fillId="27" borderId="26" xfId="0" applyNumberFormat="1" applyFont="1" applyFill="1" applyBorder="1" applyAlignment="1">
      <alignment vertical="top"/>
    </xf>
    <xf numFmtId="2" fontId="130" fillId="27" borderId="26" xfId="0" applyNumberFormat="1" applyFont="1" applyFill="1" applyBorder="1" applyAlignment="1">
      <alignment vertical="top"/>
    </xf>
    <xf numFmtId="169" fontId="215" fillId="0" borderId="26" xfId="0" applyNumberFormat="1" applyFont="1" applyFill="1" applyBorder="1" applyAlignment="1">
      <alignment vertical="top"/>
    </xf>
    <xf numFmtId="166" fontId="216" fillId="27" borderId="26" xfId="1" applyFont="1" applyFill="1" applyBorder="1" applyAlignment="1">
      <alignment vertical="top"/>
    </xf>
    <xf numFmtId="166" fontId="217" fillId="27" borderId="26" xfId="1" applyFont="1" applyFill="1" applyBorder="1" applyAlignment="1">
      <alignment vertical="top"/>
    </xf>
    <xf numFmtId="166" fontId="128" fillId="27" borderId="26" xfId="1" applyFont="1" applyFill="1" applyBorder="1" applyAlignment="1">
      <alignment vertical="top"/>
    </xf>
    <xf numFmtId="166" fontId="128" fillId="27" borderId="26" xfId="1" applyFont="1" applyFill="1" applyBorder="1" applyAlignment="1">
      <alignment horizontal="center" vertical="top"/>
    </xf>
    <xf numFmtId="0" fontId="128" fillId="27" borderId="39" xfId="0" applyFont="1" applyFill="1" applyBorder="1" applyAlignment="1">
      <alignment vertical="top"/>
    </xf>
    <xf numFmtId="0" fontId="128" fillId="27" borderId="0" xfId="0" applyFont="1" applyFill="1" applyAlignment="1">
      <alignment vertical="top"/>
    </xf>
    <xf numFmtId="0" fontId="189" fillId="27" borderId="38" xfId="0" applyFont="1" applyFill="1" applyBorder="1" applyAlignment="1">
      <alignment vertical="top"/>
    </xf>
    <xf numFmtId="0" fontId="189" fillId="27" borderId="26" xfId="0" applyFont="1" applyFill="1" applyBorder="1" applyAlignment="1">
      <alignment vertical="top"/>
    </xf>
    <xf numFmtId="0" fontId="189" fillId="27" borderId="1" xfId="0" applyFont="1" applyFill="1" applyBorder="1" applyAlignment="1">
      <alignment vertical="top"/>
    </xf>
    <xf numFmtId="0" fontId="189" fillId="27" borderId="26" xfId="0" applyFont="1" applyFill="1" applyBorder="1" applyAlignment="1">
      <alignment horizontal="left" vertical="top"/>
    </xf>
    <xf numFmtId="0" fontId="189" fillId="27" borderId="1" xfId="0" applyFont="1" applyFill="1" applyBorder="1" applyAlignment="1">
      <alignment vertical="top" wrapText="1"/>
    </xf>
    <xf numFmtId="167" fontId="190" fillId="27" borderId="26" xfId="0" applyNumberFormat="1" applyFont="1" applyFill="1" applyBorder="1" applyAlignment="1">
      <alignment vertical="top"/>
    </xf>
    <xf numFmtId="2" fontId="190" fillId="27" borderId="26" xfId="0" applyNumberFormat="1" applyFont="1" applyFill="1" applyBorder="1" applyAlignment="1">
      <alignment vertical="top"/>
    </xf>
    <xf numFmtId="169" fontId="190" fillId="0" borderId="26" xfId="0" applyNumberFormat="1" applyFont="1" applyFill="1" applyBorder="1" applyAlignment="1">
      <alignment vertical="top"/>
    </xf>
    <xf numFmtId="169" fontId="92" fillId="0" borderId="1" xfId="0" applyNumberFormat="1" applyFont="1" applyBorder="1" applyAlignment="1">
      <alignment vertical="top"/>
    </xf>
    <xf numFmtId="166" fontId="218" fillId="27" borderId="26" xfId="1" applyFont="1" applyFill="1" applyBorder="1" applyAlignment="1">
      <alignment vertical="top"/>
    </xf>
    <xf numFmtId="166" fontId="218" fillId="27" borderId="26" xfId="1" applyFont="1" applyFill="1" applyBorder="1" applyAlignment="1">
      <alignment horizontal="center" vertical="top"/>
    </xf>
    <xf numFmtId="0" fontId="218" fillId="27" borderId="26" xfId="0" applyFont="1" applyFill="1" applyBorder="1" applyAlignment="1">
      <alignment vertical="top"/>
    </xf>
    <xf numFmtId="0" fontId="7" fillId="0" borderId="0" xfId="0" applyFont="1" applyBorder="1" applyAlignment="1">
      <alignment vertical="top"/>
    </xf>
    <xf numFmtId="15" fontId="219" fillId="0" borderId="1" xfId="0" applyNumberFormat="1" applyFont="1" applyBorder="1" applyAlignment="1">
      <alignment vertical="top"/>
    </xf>
    <xf numFmtId="0" fontId="28" fillId="3" borderId="28" xfId="0" applyFont="1" applyFill="1" applyBorder="1" applyAlignment="1">
      <alignment horizontal="center" vertical="top" textRotation="90" wrapText="1"/>
    </xf>
    <xf numFmtId="0" fontId="28" fillId="3" borderId="28" xfId="0" applyFont="1" applyFill="1" applyBorder="1" applyAlignment="1">
      <alignment vertical="top" wrapText="1"/>
    </xf>
    <xf numFmtId="0" fontId="213" fillId="14" borderId="1" xfId="0" applyFont="1" applyFill="1" applyBorder="1" applyAlignment="1">
      <alignment vertical="top"/>
    </xf>
    <xf numFmtId="0" fontId="48" fillId="14" borderId="1" xfId="0" applyFont="1" applyFill="1" applyBorder="1" applyAlignment="1">
      <alignment vertical="top"/>
    </xf>
    <xf numFmtId="0" fontId="48" fillId="10" borderId="1" xfId="0" applyFont="1" applyFill="1" applyBorder="1" applyAlignment="1">
      <alignment vertical="top"/>
    </xf>
    <xf numFmtId="0" fontId="217" fillId="27" borderId="26" xfId="0" applyFont="1" applyFill="1" applyBorder="1" applyAlignment="1">
      <alignment vertical="top"/>
    </xf>
    <xf numFmtId="0" fontId="48" fillId="19" borderId="26" xfId="0" applyFont="1" applyFill="1" applyBorder="1" applyAlignment="1">
      <alignment vertical="top"/>
    </xf>
    <xf numFmtId="0" fontId="48" fillId="18" borderId="26" xfId="0" applyFont="1" applyFill="1" applyBorder="1" applyAlignment="1">
      <alignment vertical="top"/>
    </xf>
    <xf numFmtId="0" fontId="49" fillId="0" borderId="0" xfId="0" applyFont="1" applyBorder="1" applyAlignment="1">
      <alignment vertical="top"/>
    </xf>
    <xf numFmtId="0" fontId="61" fillId="0" borderId="0" xfId="0" applyFont="1" applyBorder="1"/>
    <xf numFmtId="0" fontId="140" fillId="24" borderId="38" xfId="0" applyFont="1" applyFill="1" applyBorder="1" applyAlignment="1">
      <alignment vertical="top"/>
    </xf>
    <xf numFmtId="0" fontId="140" fillId="24" borderId="26" xfId="0" applyFont="1" applyFill="1" applyBorder="1" applyAlignment="1">
      <alignment vertical="top"/>
    </xf>
    <xf numFmtId="0" fontId="140" fillId="24" borderId="1" xfId="0" applyFont="1" applyFill="1" applyBorder="1" applyAlignment="1">
      <alignment vertical="top"/>
    </xf>
    <xf numFmtId="0" fontId="140" fillId="24" borderId="26" xfId="0" applyFont="1" applyFill="1" applyBorder="1" applyAlignment="1">
      <alignment horizontal="left" vertical="top"/>
    </xf>
    <xf numFmtId="0" fontId="140" fillId="24" borderId="1" xfId="0" applyFont="1" applyFill="1" applyBorder="1" applyAlignment="1">
      <alignment vertical="top" wrapText="1"/>
    </xf>
    <xf numFmtId="167" fontId="142" fillId="24" borderId="26" xfId="0" applyNumberFormat="1" applyFont="1" applyFill="1" applyBorder="1" applyAlignment="1">
      <alignment vertical="top"/>
    </xf>
    <xf numFmtId="2" fontId="142" fillId="24" borderId="26" xfId="0" applyNumberFormat="1" applyFont="1" applyFill="1" applyBorder="1" applyAlignment="1">
      <alignment vertical="top"/>
    </xf>
    <xf numFmtId="169" fontId="185" fillId="24" borderId="26" xfId="0" applyNumberFormat="1" applyFont="1" applyFill="1" applyBorder="1" applyAlignment="1">
      <alignment vertical="top"/>
    </xf>
    <xf numFmtId="169" fontId="187" fillId="24" borderId="1" xfId="0" applyNumberFormat="1" applyFont="1" applyFill="1" applyBorder="1" applyAlignment="1">
      <alignment vertical="top"/>
    </xf>
    <xf numFmtId="166" fontId="188" fillId="24" borderId="26" xfId="1" applyFont="1" applyFill="1" applyBorder="1" applyAlignment="1">
      <alignment vertical="top"/>
    </xf>
    <xf numFmtId="166" fontId="140" fillId="24" borderId="26" xfId="1" applyFont="1" applyFill="1" applyBorder="1" applyAlignment="1">
      <alignment vertical="top"/>
    </xf>
    <xf numFmtId="166" fontId="140" fillId="24" borderId="26" xfId="1" applyFont="1" applyFill="1" applyBorder="1" applyAlignment="1">
      <alignment horizontal="center" vertical="top"/>
    </xf>
    <xf numFmtId="0" fontId="140" fillId="24" borderId="39" xfId="0" applyFont="1" applyFill="1" applyBorder="1" applyAlignment="1">
      <alignment vertical="top"/>
    </xf>
    <xf numFmtId="0" fontId="140" fillId="24" borderId="0" xfId="0" applyFont="1" applyFill="1" applyAlignment="1">
      <alignment vertical="top"/>
    </xf>
    <xf numFmtId="0" fontId="140" fillId="28" borderId="38" xfId="0" applyFont="1" applyFill="1" applyBorder="1" applyAlignment="1">
      <alignment vertical="top"/>
    </xf>
    <xf numFmtId="0" fontId="140" fillId="28" borderId="26" xfId="0" applyFont="1" applyFill="1" applyBorder="1" applyAlignment="1">
      <alignment vertical="top"/>
    </xf>
    <xf numFmtId="0" fontId="140" fillId="28" borderId="1" xfId="0" applyFont="1" applyFill="1" applyBorder="1" applyAlignment="1">
      <alignment vertical="top"/>
    </xf>
    <xf numFmtId="0" fontId="140" fillId="28" borderId="26" xfId="0" applyFont="1" applyFill="1" applyBorder="1" applyAlignment="1">
      <alignment horizontal="left" vertical="top"/>
    </xf>
    <xf numFmtId="0" fontId="140" fillId="28" borderId="1" xfId="0" applyFont="1" applyFill="1" applyBorder="1" applyAlignment="1">
      <alignment vertical="top" wrapText="1"/>
    </xf>
    <xf numFmtId="167" fontId="142" fillId="28" borderId="26" xfId="0" applyNumberFormat="1" applyFont="1" applyFill="1" applyBorder="1" applyAlignment="1">
      <alignment vertical="top"/>
    </xf>
    <xf numFmtId="2" fontId="142" fillId="28" borderId="26" xfId="0" applyNumberFormat="1" applyFont="1" applyFill="1" applyBorder="1" applyAlignment="1">
      <alignment vertical="top"/>
    </xf>
    <xf numFmtId="166" fontId="188" fillId="28" borderId="26" xfId="1" applyFont="1" applyFill="1" applyBorder="1" applyAlignment="1">
      <alignment vertical="top"/>
    </xf>
    <xf numFmtId="166" fontId="140" fillId="28" borderId="26" xfId="1" applyFont="1" applyFill="1" applyBorder="1" applyAlignment="1">
      <alignment vertical="top"/>
    </xf>
    <xf numFmtId="166" fontId="140" fillId="28" borderId="26" xfId="1" applyFont="1" applyFill="1" applyBorder="1" applyAlignment="1">
      <alignment horizontal="center" vertical="top"/>
    </xf>
    <xf numFmtId="0" fontId="140" fillId="28" borderId="39" xfId="0" applyFont="1" applyFill="1" applyBorder="1" applyAlignment="1">
      <alignment vertical="top"/>
    </xf>
    <xf numFmtId="0" fontId="140" fillId="28" borderId="0" xfId="0" applyFont="1" applyFill="1" applyAlignment="1">
      <alignment vertical="top"/>
    </xf>
    <xf numFmtId="0" fontId="220" fillId="19" borderId="38" xfId="0" applyFont="1" applyFill="1" applyBorder="1" applyAlignment="1">
      <alignment vertical="top"/>
    </xf>
    <xf numFmtId="0" fontId="220" fillId="19" borderId="26" xfId="0" applyFont="1" applyFill="1" applyBorder="1" applyAlignment="1">
      <alignment vertical="top"/>
    </xf>
    <xf numFmtId="0" fontId="220" fillId="19" borderId="1" xfId="0" applyFont="1" applyFill="1" applyBorder="1" applyAlignment="1">
      <alignment vertical="top"/>
    </xf>
    <xf numFmtId="0" fontId="221" fillId="19" borderId="26" xfId="0" applyFont="1" applyFill="1" applyBorder="1" applyAlignment="1">
      <alignment vertical="top"/>
    </xf>
    <xf numFmtId="0" fontId="220" fillId="19" borderId="26" xfId="0" applyFont="1" applyFill="1" applyBorder="1" applyAlignment="1">
      <alignment horizontal="left" vertical="top"/>
    </xf>
    <xf numFmtId="0" fontId="220" fillId="19" borderId="1" xfId="0" applyFont="1" applyFill="1" applyBorder="1" applyAlignment="1">
      <alignment vertical="top" wrapText="1"/>
    </xf>
    <xf numFmtId="167" fontId="220" fillId="19" borderId="26" xfId="0" applyNumberFormat="1" applyFont="1" applyFill="1" applyBorder="1" applyAlignment="1">
      <alignment vertical="top"/>
    </xf>
    <xf numFmtId="2" fontId="220" fillId="19" borderId="26" xfId="0" applyNumberFormat="1" applyFont="1" applyFill="1" applyBorder="1" applyAlignment="1">
      <alignment vertical="top"/>
    </xf>
    <xf numFmtId="166" fontId="221" fillId="24" borderId="26" xfId="1" applyFont="1" applyFill="1" applyBorder="1" applyAlignment="1">
      <alignment vertical="top"/>
    </xf>
    <xf numFmtId="166" fontId="220" fillId="19" borderId="26" xfId="1" applyFont="1" applyFill="1" applyBorder="1" applyAlignment="1">
      <alignment vertical="top"/>
    </xf>
    <xf numFmtId="166" fontId="220" fillId="19" borderId="26" xfId="1" applyFont="1" applyFill="1" applyBorder="1" applyAlignment="1">
      <alignment horizontal="center" vertical="top"/>
    </xf>
    <xf numFmtId="0" fontId="220" fillId="19" borderId="39" xfId="0" applyFont="1" applyFill="1" applyBorder="1" applyAlignment="1">
      <alignment vertical="top"/>
    </xf>
    <xf numFmtId="0" fontId="220" fillId="19" borderId="0" xfId="0" applyFont="1" applyFill="1" applyAlignment="1">
      <alignment vertical="top"/>
    </xf>
    <xf numFmtId="0" fontId="198" fillId="19" borderId="38" xfId="0" applyFont="1" applyFill="1" applyBorder="1" applyAlignment="1">
      <alignment vertical="top"/>
    </xf>
    <xf numFmtId="0" fontId="198" fillId="19" borderId="26" xfId="0" applyFont="1" applyFill="1" applyBorder="1" applyAlignment="1">
      <alignment vertical="top"/>
    </xf>
    <xf numFmtId="0" fontId="198" fillId="19" borderId="1" xfId="0" applyFont="1" applyFill="1" applyBorder="1" applyAlignment="1">
      <alignment vertical="top"/>
    </xf>
    <xf numFmtId="0" fontId="198" fillId="19" borderId="26" xfId="0" applyFont="1" applyFill="1" applyBorder="1" applyAlignment="1">
      <alignment horizontal="left" vertical="top"/>
    </xf>
    <xf numFmtId="0" fontId="198" fillId="19" borderId="1" xfId="0" applyFont="1" applyFill="1" applyBorder="1" applyAlignment="1">
      <alignment vertical="top" wrapText="1"/>
    </xf>
    <xf numFmtId="167" fontId="202" fillId="19" borderId="26" xfId="0" applyNumberFormat="1" applyFont="1" applyFill="1" applyBorder="1" applyAlignment="1">
      <alignment vertical="top"/>
    </xf>
    <xf numFmtId="2" fontId="202" fillId="19" borderId="26" xfId="0" applyNumberFormat="1" applyFont="1" applyFill="1" applyBorder="1" applyAlignment="1">
      <alignment vertical="top"/>
    </xf>
    <xf numFmtId="169" fontId="203" fillId="0" borderId="26" xfId="0" applyNumberFormat="1" applyFont="1" applyFill="1" applyBorder="1" applyAlignment="1">
      <alignment vertical="top"/>
    </xf>
    <xf numFmtId="166" fontId="198" fillId="19" borderId="26" xfId="1" applyFont="1" applyFill="1" applyBorder="1" applyAlignment="1">
      <alignment vertical="top"/>
    </xf>
    <xf numFmtId="166" fontId="198" fillId="19" borderId="26" xfId="1" applyFont="1" applyFill="1" applyBorder="1" applyAlignment="1">
      <alignment horizontal="center" vertical="top"/>
    </xf>
    <xf numFmtId="0" fontId="198" fillId="19" borderId="39" xfId="0" applyFont="1" applyFill="1" applyBorder="1" applyAlignment="1">
      <alignment vertical="top"/>
    </xf>
    <xf numFmtId="0" fontId="198" fillId="19" borderId="0" xfId="0" applyFont="1" applyFill="1" applyAlignment="1">
      <alignment vertical="top"/>
    </xf>
    <xf numFmtId="0" fontId="212" fillId="19" borderId="26" xfId="0" applyFont="1" applyFill="1" applyBorder="1" applyAlignment="1">
      <alignment vertical="top"/>
    </xf>
    <xf numFmtId="166" fontId="212" fillId="24" borderId="26" xfId="1" applyFont="1" applyFill="1" applyBorder="1" applyAlignment="1">
      <alignment vertical="top"/>
    </xf>
    <xf numFmtId="169" fontId="111" fillId="0" borderId="26" xfId="0" applyNumberFormat="1" applyFont="1" applyFill="1" applyBorder="1" applyAlignment="1">
      <alignment vertical="top"/>
    </xf>
    <xf numFmtId="166" fontId="111" fillId="24" borderId="26" xfId="1" applyFont="1" applyFill="1" applyBorder="1" applyAlignment="1">
      <alignment vertical="top"/>
    </xf>
    <xf numFmtId="0" fontId="16" fillId="6" borderId="0" xfId="0" applyFont="1" applyFill="1"/>
    <xf numFmtId="0" fontId="49" fillId="0" borderId="15" xfId="0" applyFont="1" applyBorder="1" applyAlignment="1">
      <alignment vertical="top"/>
    </xf>
    <xf numFmtId="0" fontId="49" fillId="16" borderId="1" xfId="0" applyFont="1" applyFill="1" applyBorder="1" applyAlignment="1">
      <alignment vertical="top"/>
    </xf>
    <xf numFmtId="14" fontId="49" fillId="16" borderId="1" xfId="0" applyNumberFormat="1" applyFont="1" applyFill="1" applyBorder="1" applyAlignment="1">
      <alignment vertical="top"/>
    </xf>
    <xf numFmtId="17" fontId="49" fillId="0" borderId="1" xfId="0" applyNumberFormat="1" applyFont="1" applyBorder="1" applyAlignment="1">
      <alignment vertical="top"/>
    </xf>
    <xf numFmtId="1" fontId="49" fillId="0" borderId="1" xfId="0" applyNumberFormat="1" applyFont="1" applyBorder="1" applyAlignment="1">
      <alignment vertical="top"/>
    </xf>
    <xf numFmtId="0" fontId="49" fillId="0" borderId="1" xfId="0" applyFont="1" applyFill="1" applyBorder="1" applyAlignment="1">
      <alignment vertical="top"/>
    </xf>
    <xf numFmtId="14" fontId="49" fillId="0" borderId="1" xfId="0" applyNumberFormat="1" applyFont="1" applyFill="1" applyBorder="1" applyAlignment="1">
      <alignment vertical="top"/>
    </xf>
    <xf numFmtId="0" fontId="61" fillId="0" borderId="1" xfId="0" applyFont="1" applyBorder="1"/>
    <xf numFmtId="0" fontId="49" fillId="0" borderId="1" xfId="0" applyFont="1" applyBorder="1"/>
    <xf numFmtId="0" fontId="49" fillId="4" borderId="1" xfId="0" applyFont="1" applyFill="1" applyBorder="1" applyAlignment="1">
      <alignment vertical="top"/>
    </xf>
    <xf numFmtId="0" fontId="48" fillId="17" borderId="1" xfId="0" applyFont="1" applyFill="1" applyBorder="1" applyAlignment="1">
      <alignment vertical="top"/>
    </xf>
    <xf numFmtId="14" fontId="48" fillId="10" borderId="1" xfId="0" applyNumberFormat="1" applyFont="1" applyFill="1" applyBorder="1" applyAlignment="1">
      <alignment vertical="top"/>
    </xf>
    <xf numFmtId="14" fontId="48" fillId="14" borderId="1" xfId="0" applyNumberFormat="1" applyFont="1" applyFill="1" applyBorder="1" applyAlignment="1">
      <alignment vertical="top"/>
    </xf>
    <xf numFmtId="0" fontId="149" fillId="10" borderId="1" xfId="0" applyFont="1" applyFill="1" applyBorder="1" applyAlignment="1">
      <alignment vertical="top"/>
    </xf>
    <xf numFmtId="0" fontId="48" fillId="9" borderId="1" xfId="0" applyFont="1" applyFill="1" applyBorder="1" applyAlignment="1">
      <alignment vertical="top"/>
    </xf>
    <xf numFmtId="0" fontId="48" fillId="24" borderId="26" xfId="0" applyFont="1" applyFill="1" applyBorder="1" applyAlignment="1">
      <alignment vertical="top"/>
    </xf>
    <xf numFmtId="0" fontId="149" fillId="27" borderId="26" xfId="0" applyFont="1" applyFill="1" applyBorder="1" applyAlignment="1">
      <alignment vertical="top"/>
    </xf>
    <xf numFmtId="0" fontId="120" fillId="27" borderId="26" xfId="0" applyFont="1" applyFill="1" applyBorder="1" applyAlignment="1">
      <alignment vertical="top"/>
    </xf>
    <xf numFmtId="0" fontId="213" fillId="19" borderId="26" xfId="0" applyFont="1" applyFill="1" applyBorder="1" applyAlignment="1">
      <alignment vertical="top"/>
    </xf>
    <xf numFmtId="0" fontId="120" fillId="28" borderId="26" xfId="0" applyFont="1" applyFill="1" applyBorder="1" applyAlignment="1">
      <alignment vertical="top"/>
    </xf>
    <xf numFmtId="0" fontId="222" fillId="19" borderId="26" xfId="0" applyFont="1" applyFill="1" applyBorder="1" applyAlignment="1">
      <alignment vertical="top"/>
    </xf>
    <xf numFmtId="0" fontId="212" fillId="24" borderId="26" xfId="0" applyFont="1" applyFill="1" applyBorder="1" applyAlignment="1">
      <alignment vertical="top"/>
    </xf>
    <xf numFmtId="0" fontId="120" fillId="24" borderId="26" xfId="0" applyFont="1" applyFill="1" applyBorder="1" applyAlignment="1">
      <alignment vertical="top"/>
    </xf>
    <xf numFmtId="0" fontId="61" fillId="6" borderId="1" xfId="0" applyFont="1" applyFill="1" applyBorder="1"/>
    <xf numFmtId="166" fontId="49" fillId="0" borderId="1" xfId="1" applyFont="1" applyBorder="1" applyAlignment="1">
      <alignment vertical="top" wrapText="1"/>
    </xf>
    <xf numFmtId="166" fontId="49" fillId="4" borderId="1" xfId="1" applyFont="1" applyFill="1" applyBorder="1" applyAlignment="1">
      <alignment vertical="top"/>
    </xf>
    <xf numFmtId="166" fontId="213" fillId="14" borderId="1" xfId="1" applyFont="1" applyFill="1" applyBorder="1" applyAlignment="1">
      <alignment vertical="top"/>
    </xf>
    <xf numFmtId="166" fontId="149" fillId="10" borderId="1" xfId="1" applyFont="1" applyFill="1" applyBorder="1" applyAlignment="1">
      <alignment vertical="top"/>
    </xf>
    <xf numFmtId="166" fontId="48" fillId="9" borderId="1" xfId="1" applyFont="1" applyFill="1" applyBorder="1" applyAlignment="1">
      <alignment vertical="top"/>
    </xf>
    <xf numFmtId="166" fontId="48" fillId="10" borderId="1" xfId="1" applyFont="1" applyFill="1" applyBorder="1" applyAlignment="1">
      <alignment vertical="top" wrapText="1"/>
    </xf>
    <xf numFmtId="166" fontId="120" fillId="27" borderId="26" xfId="1" applyFont="1" applyFill="1" applyBorder="1" applyAlignment="1">
      <alignment vertical="top"/>
    </xf>
    <xf numFmtId="166" fontId="120" fillId="28" borderId="26" xfId="1" applyFont="1" applyFill="1" applyBorder="1" applyAlignment="1">
      <alignment vertical="top"/>
    </xf>
    <xf numFmtId="166" fontId="120" fillId="24" borderId="26" xfId="1" applyFont="1" applyFill="1" applyBorder="1" applyAlignment="1">
      <alignment vertical="top"/>
    </xf>
    <xf numFmtId="166" fontId="61" fillId="6" borderId="0" xfId="1" applyFont="1" applyFill="1" applyBorder="1"/>
    <xf numFmtId="0" fontId="16" fillId="4" borderId="34" xfId="0" applyFont="1" applyFill="1" applyBorder="1"/>
    <xf numFmtId="166" fontId="11" fillId="0" borderId="1" xfId="1" applyFont="1" applyBorder="1" applyAlignment="1">
      <alignment vertical="top" wrapText="1"/>
    </xf>
    <xf numFmtId="166" fontId="11" fillId="16" borderId="1" xfId="1" applyFont="1" applyFill="1" applyBorder="1" applyAlignment="1">
      <alignment vertical="top"/>
    </xf>
    <xf numFmtId="166" fontId="11" fillId="4" borderId="1" xfId="1" applyFont="1" applyFill="1" applyBorder="1" applyAlignment="1">
      <alignment vertical="top"/>
    </xf>
    <xf numFmtId="166" fontId="35" fillId="9" borderId="1" xfId="1" applyFont="1" applyFill="1" applyBorder="1" applyAlignment="1">
      <alignment vertical="top"/>
    </xf>
    <xf numFmtId="166" fontId="5" fillId="0" borderId="26" xfId="1" applyFont="1" applyBorder="1" applyAlignment="1">
      <alignment horizontal="center" vertical="top"/>
    </xf>
    <xf numFmtId="0" fontId="5" fillId="0" borderId="26" xfId="0" applyFont="1" applyBorder="1" applyAlignment="1">
      <alignment vertical="top"/>
    </xf>
    <xf numFmtId="166" fontId="49" fillId="0" borderId="26" xfId="1" applyFont="1" applyBorder="1" applyAlignment="1">
      <alignment horizontal="center" vertical="top"/>
    </xf>
    <xf numFmtId="0" fontId="49" fillId="0" borderId="26" xfId="0" applyFont="1" applyBorder="1" applyAlignment="1">
      <alignment vertical="top"/>
    </xf>
    <xf numFmtId="0" fontId="5" fillId="0" borderId="39" xfId="0" applyFont="1" applyBorder="1" applyAlignment="1">
      <alignment vertical="top"/>
    </xf>
    <xf numFmtId="0" fontId="49" fillId="0" borderId="39" xfId="0" applyFont="1" applyBorder="1" applyAlignment="1">
      <alignment vertical="top"/>
    </xf>
    <xf numFmtId="0" fontId="5" fillId="0" borderId="15" xfId="0" applyFont="1" applyBorder="1" applyAlignment="1">
      <alignment vertical="top"/>
    </xf>
    <xf numFmtId="0" fontId="5" fillId="0" borderId="43" xfId="0" applyFont="1" applyBorder="1" applyAlignment="1">
      <alignment vertical="top"/>
    </xf>
    <xf numFmtId="166" fontId="11" fillId="24" borderId="26" xfId="1" applyFont="1" applyFill="1" applyBorder="1" applyAlignment="1">
      <alignment vertical="top"/>
    </xf>
    <xf numFmtId="170" fontId="0" fillId="0" borderId="1" xfId="0" applyNumberFormat="1" applyBorder="1" applyAlignment="1">
      <alignment vertical="top"/>
    </xf>
    <xf numFmtId="0" fontId="33" fillId="0" borderId="1" xfId="0" applyFont="1" applyBorder="1" applyAlignment="1">
      <alignment vertical="top" wrapText="1"/>
    </xf>
    <xf numFmtId="0" fontId="223" fillId="0" borderId="1" xfId="0" applyFont="1" applyBorder="1" applyAlignment="1">
      <alignment vertical="top" wrapText="1"/>
    </xf>
    <xf numFmtId="0" fontId="16" fillId="6" borderId="1" xfId="0" applyFont="1" applyFill="1" applyBorder="1" applyAlignment="1">
      <alignment vertical="top" wrapText="1"/>
    </xf>
    <xf numFmtId="0" fontId="3" fillId="18" borderId="1" xfId="0" applyFont="1" applyFill="1" applyBorder="1" applyAlignment="1">
      <alignment vertical="center" wrapText="1"/>
    </xf>
    <xf numFmtId="14" fontId="0" fillId="0" borderId="25" xfId="0" applyNumberFormat="1" applyBorder="1" applyAlignment="1">
      <alignment horizontal="center" vertical="center"/>
    </xf>
    <xf numFmtId="0" fontId="0" fillId="0" borderId="25" xfId="0" applyBorder="1" applyAlignment="1">
      <alignment vertical="top" wrapText="1"/>
    </xf>
    <xf numFmtId="14" fontId="224" fillId="0" borderId="25" xfId="0" applyNumberFormat="1" applyFont="1" applyFill="1" applyBorder="1" applyAlignment="1">
      <alignment vertical="top" wrapText="1"/>
    </xf>
    <xf numFmtId="14" fontId="224" fillId="0" borderId="1" xfId="0" applyNumberFormat="1" applyFont="1" applyFill="1" applyBorder="1" applyAlignment="1">
      <alignment vertical="top" wrapText="1"/>
    </xf>
    <xf numFmtId="14" fontId="224" fillId="0" borderId="25" xfId="0" applyNumberFormat="1" applyFont="1" applyBorder="1" applyAlignment="1">
      <alignment horizontal="center" vertical="center"/>
    </xf>
    <xf numFmtId="14" fontId="224" fillId="0" borderId="1" xfId="0" applyNumberFormat="1" applyFont="1" applyBorder="1" applyAlignment="1">
      <alignment horizontal="center" vertical="center"/>
    </xf>
    <xf numFmtId="0" fontId="5" fillId="6" borderId="1" xfId="0" applyFont="1" applyFill="1" applyBorder="1" applyAlignment="1">
      <alignment vertical="top" wrapText="1"/>
    </xf>
    <xf numFmtId="0" fontId="7" fillId="6" borderId="1" xfId="0" applyFont="1" applyFill="1" applyBorder="1" applyAlignment="1">
      <alignment vertical="top" wrapText="1"/>
    </xf>
    <xf numFmtId="0" fontId="4" fillId="6" borderId="1" xfId="0" applyFont="1" applyFill="1" applyBorder="1" applyAlignment="1">
      <alignment vertical="top" wrapText="1"/>
    </xf>
    <xf numFmtId="166" fontId="0" fillId="6" borderId="1" xfId="1" applyFont="1" applyFill="1" applyBorder="1" applyAlignment="1">
      <alignment vertical="top" wrapText="1"/>
    </xf>
    <xf numFmtId="169" fontId="0" fillId="6" borderId="1" xfId="1" applyNumberFormat="1" applyFont="1" applyFill="1" applyBorder="1" applyAlignment="1">
      <alignment vertical="top" wrapText="1"/>
    </xf>
    <xf numFmtId="170" fontId="0" fillId="6" borderId="1" xfId="1" applyNumberFormat="1" applyFont="1" applyFill="1" applyBorder="1" applyAlignment="1">
      <alignment vertical="top" wrapText="1"/>
    </xf>
    <xf numFmtId="170" fontId="1" fillId="6" borderId="1" xfId="1" applyNumberFormat="1" applyFont="1" applyFill="1" applyBorder="1" applyAlignment="1">
      <alignment vertical="top" wrapText="1"/>
    </xf>
    <xf numFmtId="169" fontId="61" fillId="6" borderId="1" xfId="0" applyNumberFormat="1" applyFont="1" applyFill="1" applyBorder="1" applyAlignment="1">
      <alignment vertical="top" wrapText="1"/>
    </xf>
    <xf numFmtId="166" fontId="5" fillId="6" borderId="1" xfId="0" applyNumberFormat="1" applyFont="1" applyFill="1" applyBorder="1" applyAlignment="1">
      <alignment vertical="top" wrapText="1"/>
    </xf>
    <xf numFmtId="168" fontId="5" fillId="6" borderId="1" xfId="0" applyNumberFormat="1" applyFont="1" applyFill="1" applyBorder="1" applyAlignment="1">
      <alignment vertical="top" wrapText="1"/>
    </xf>
    <xf numFmtId="2" fontId="0" fillId="6" borderId="1" xfId="0" applyNumberFormat="1" applyFill="1" applyBorder="1" applyAlignment="1">
      <alignment vertical="top" wrapText="1"/>
    </xf>
    <xf numFmtId="0" fontId="38" fillId="6" borderId="1" xfId="0" applyFont="1" applyFill="1" applyBorder="1" applyAlignment="1">
      <alignment vertical="top" wrapText="1"/>
    </xf>
    <xf numFmtId="0" fontId="40" fillId="6" borderId="1" xfId="0" applyFont="1" applyFill="1" applyBorder="1" applyAlignment="1">
      <alignment vertical="top" wrapText="1"/>
    </xf>
    <xf numFmtId="0" fontId="44" fillId="6" borderId="1" xfId="0" applyFont="1" applyFill="1" applyBorder="1" applyAlignment="1">
      <alignment vertical="top" wrapText="1"/>
    </xf>
    <xf numFmtId="0" fontId="0" fillId="6" borderId="0" xfId="0" applyFill="1" applyAlignment="1">
      <alignment vertical="top" wrapText="1"/>
    </xf>
    <xf numFmtId="169" fontId="225" fillId="31" borderId="26" xfId="0" applyNumberFormat="1" applyFont="1" applyFill="1" applyBorder="1" applyAlignment="1">
      <alignment vertical="top"/>
    </xf>
    <xf numFmtId="0" fontId="140" fillId="31" borderId="38" xfId="0" applyFont="1" applyFill="1" applyBorder="1" applyAlignment="1">
      <alignment vertical="top"/>
    </xf>
    <xf numFmtId="0" fontId="140" fillId="31" borderId="26" xfId="0" applyFont="1" applyFill="1" applyBorder="1" applyAlignment="1">
      <alignment vertical="top"/>
    </xf>
    <xf numFmtId="0" fontId="140" fillId="31" borderId="1" xfId="0" applyFont="1" applyFill="1" applyBorder="1" applyAlignment="1">
      <alignment vertical="top"/>
    </xf>
    <xf numFmtId="0" fontId="120" fillId="31" borderId="26" xfId="0" applyFont="1" applyFill="1" applyBorder="1" applyAlignment="1">
      <alignment vertical="top"/>
    </xf>
    <xf numFmtId="0" fontId="140" fillId="31" borderId="26" xfId="0" applyFont="1" applyFill="1" applyBorder="1" applyAlignment="1">
      <alignment horizontal="left" vertical="top"/>
    </xf>
    <xf numFmtId="0" fontId="140" fillId="31" borderId="1" xfId="0" applyFont="1" applyFill="1" applyBorder="1" applyAlignment="1">
      <alignment vertical="top" wrapText="1"/>
    </xf>
    <xf numFmtId="167" fontId="142" fillId="31" borderId="26" xfId="0" applyNumberFormat="1" applyFont="1" applyFill="1" applyBorder="1" applyAlignment="1">
      <alignment vertical="top"/>
    </xf>
    <xf numFmtId="169" fontId="226" fillId="31" borderId="1" xfId="0" applyNumberFormat="1" applyFont="1" applyFill="1" applyBorder="1" applyAlignment="1">
      <alignment vertical="top"/>
    </xf>
    <xf numFmtId="166" fontId="188" fillId="31" borderId="26" xfId="1" applyFont="1" applyFill="1" applyBorder="1" applyAlignment="1">
      <alignment vertical="top"/>
    </xf>
    <xf numFmtId="166" fontId="120" fillId="31" borderId="26" xfId="1" applyFont="1" applyFill="1" applyBorder="1" applyAlignment="1">
      <alignment vertical="top"/>
    </xf>
    <xf numFmtId="166" fontId="140" fillId="31" borderId="26" xfId="1" applyFont="1" applyFill="1" applyBorder="1" applyAlignment="1">
      <alignment vertical="top"/>
    </xf>
    <xf numFmtId="166" fontId="140" fillId="31" borderId="26" xfId="1" applyFont="1" applyFill="1" applyBorder="1" applyAlignment="1">
      <alignment horizontal="center" vertical="top"/>
    </xf>
    <xf numFmtId="0" fontId="140" fillId="31" borderId="39" xfId="0" applyFont="1" applyFill="1" applyBorder="1" applyAlignment="1">
      <alignment vertical="top"/>
    </xf>
    <xf numFmtId="0" fontId="140" fillId="31" borderId="0" xfId="0" applyFont="1" applyFill="1" applyAlignment="1">
      <alignment vertical="top"/>
    </xf>
    <xf numFmtId="0" fontId="227" fillId="0" borderId="1" xfId="0" applyFont="1" applyBorder="1" applyAlignment="1">
      <alignment vertical="top" wrapText="1"/>
    </xf>
    <xf numFmtId="0" fontId="228" fillId="0" borderId="1" xfId="0" applyFont="1" applyBorder="1" applyAlignment="1">
      <alignment vertical="top" wrapText="1"/>
    </xf>
    <xf numFmtId="0" fontId="229" fillId="0" borderId="1" xfId="0" applyFont="1" applyBorder="1" applyAlignment="1">
      <alignment vertical="top" wrapText="1"/>
    </xf>
    <xf numFmtId="166" fontId="228" fillId="0" borderId="1" xfId="1" applyFont="1" applyBorder="1" applyAlignment="1">
      <alignment vertical="top" wrapText="1"/>
    </xf>
    <xf numFmtId="169" fontId="228" fillId="0" borderId="1" xfId="1" applyNumberFormat="1" applyFont="1" applyBorder="1" applyAlignment="1">
      <alignment vertical="top" wrapText="1"/>
    </xf>
    <xf numFmtId="170" fontId="228" fillId="0" borderId="1" xfId="1" applyNumberFormat="1" applyFont="1" applyBorder="1" applyAlignment="1">
      <alignment vertical="top" wrapText="1"/>
    </xf>
    <xf numFmtId="169" fontId="228" fillId="0" borderId="1" xfId="0" applyNumberFormat="1" applyFont="1" applyBorder="1" applyAlignment="1">
      <alignment vertical="top" wrapText="1"/>
    </xf>
    <xf numFmtId="166" fontId="227" fillId="0" borderId="1" xfId="0" applyNumberFormat="1" applyFont="1" applyBorder="1" applyAlignment="1">
      <alignment vertical="top" wrapText="1"/>
    </xf>
    <xf numFmtId="168" fontId="227" fillId="0" borderId="1" xfId="0" applyNumberFormat="1" applyFont="1" applyBorder="1" applyAlignment="1">
      <alignment vertical="top" wrapText="1"/>
    </xf>
    <xf numFmtId="14" fontId="228" fillId="0" borderId="1" xfId="0" applyNumberFormat="1" applyFont="1" applyFill="1" applyBorder="1" applyAlignment="1">
      <alignment vertical="top" wrapText="1"/>
    </xf>
    <xf numFmtId="2" fontId="228" fillId="0" borderId="1" xfId="0" applyNumberFormat="1" applyFont="1" applyBorder="1" applyAlignment="1">
      <alignment vertical="top" wrapText="1"/>
    </xf>
    <xf numFmtId="0" fontId="230" fillId="0" borderId="1" xfId="0" applyFont="1" applyBorder="1" applyAlignment="1">
      <alignment vertical="top" wrapText="1"/>
    </xf>
    <xf numFmtId="0" fontId="231" fillId="0" borderId="1" xfId="0" applyFont="1" applyBorder="1" applyAlignment="1">
      <alignment vertical="top" wrapText="1"/>
    </xf>
    <xf numFmtId="0" fontId="232" fillId="0" borderId="1" xfId="0" applyFont="1" applyBorder="1" applyAlignment="1">
      <alignment vertical="top" wrapText="1"/>
    </xf>
    <xf numFmtId="0" fontId="228" fillId="21" borderId="1" xfId="0" applyFont="1" applyFill="1" applyBorder="1" applyAlignment="1">
      <alignment vertical="top" wrapText="1"/>
    </xf>
    <xf numFmtId="0" fontId="228" fillId="0" borderId="0" xfId="0" applyFont="1" applyAlignment="1">
      <alignment vertical="top" wrapText="1"/>
    </xf>
    <xf numFmtId="169" fontId="29" fillId="0" borderId="1" xfId="0" applyNumberFormat="1" applyFont="1" applyBorder="1" applyAlignment="1">
      <alignment vertical="top" wrapText="1"/>
    </xf>
    <xf numFmtId="168" fontId="62" fillId="0" borderId="1" xfId="0" applyNumberFormat="1" applyFont="1" applyBorder="1" applyAlignment="1">
      <alignment vertical="top" wrapText="1"/>
    </xf>
    <xf numFmtId="14" fontId="29" fillId="0" borderId="1" xfId="0" applyNumberFormat="1" applyFont="1" applyFill="1" applyBorder="1" applyAlignment="1">
      <alignment vertical="top" wrapText="1"/>
    </xf>
    <xf numFmtId="14" fontId="224" fillId="6" borderId="1" xfId="0" applyNumberFormat="1" applyFont="1" applyFill="1" applyBorder="1" applyAlignment="1">
      <alignment vertical="top" wrapText="1"/>
    </xf>
    <xf numFmtId="0" fontId="140" fillId="31" borderId="1" xfId="0" applyFont="1" applyFill="1" applyBorder="1" applyAlignment="1">
      <alignment vertical="center"/>
    </xf>
    <xf numFmtId="0" fontId="140" fillId="31" borderId="1" xfId="0" applyFont="1" applyFill="1" applyBorder="1" applyAlignment="1">
      <alignment vertical="center" wrapText="1"/>
    </xf>
    <xf numFmtId="15" fontId="140" fillId="31" borderId="1" xfId="0" applyNumberFormat="1" applyFont="1" applyFill="1" applyBorder="1" applyAlignment="1">
      <alignment vertical="center"/>
    </xf>
    <xf numFmtId="0" fontId="185" fillId="31" borderId="1" xfId="0" applyFont="1" applyFill="1" applyBorder="1" applyAlignment="1">
      <alignment vertical="center"/>
    </xf>
    <xf numFmtId="0" fontId="42" fillId="31" borderId="1" xfId="0" applyFont="1" applyFill="1" applyBorder="1" applyAlignment="1">
      <alignment vertical="center"/>
    </xf>
    <xf numFmtId="169" fontId="47" fillId="31" borderId="1" xfId="0" applyNumberFormat="1" applyFont="1" applyFill="1" applyBorder="1" applyAlignment="1">
      <alignment vertical="top"/>
    </xf>
    <xf numFmtId="169" fontId="206" fillId="31" borderId="1" xfId="0" applyNumberFormat="1" applyFont="1" applyFill="1" applyBorder="1" applyAlignment="1">
      <alignment vertical="center"/>
    </xf>
    <xf numFmtId="166" fontId="200" fillId="31" borderId="1" xfId="1" applyFont="1" applyFill="1" applyBorder="1" applyAlignment="1">
      <alignment vertical="center"/>
    </xf>
    <xf numFmtId="166" fontId="140" fillId="31" borderId="1" xfId="1" applyFont="1" applyFill="1" applyBorder="1" applyAlignment="1">
      <alignment vertical="center"/>
    </xf>
    <xf numFmtId="0" fontId="42" fillId="31" borderId="0" xfId="0" applyFont="1" applyFill="1" applyAlignment="1">
      <alignment vertical="center"/>
    </xf>
    <xf numFmtId="0" fontId="233" fillId="31" borderId="1" xfId="0" applyFont="1" applyFill="1" applyBorder="1" applyAlignment="1">
      <alignment vertical="center"/>
    </xf>
    <xf numFmtId="0" fontId="234" fillId="0" borderId="1" xfId="0" applyFont="1" applyBorder="1" applyAlignment="1">
      <alignment vertical="top" wrapText="1"/>
    </xf>
    <xf numFmtId="0" fontId="179" fillId="0" borderId="1" xfId="0" applyFont="1" applyBorder="1" applyAlignment="1">
      <alignment vertical="top" wrapText="1"/>
    </xf>
    <xf numFmtId="0" fontId="235" fillId="0" borderId="1" xfId="0" applyFont="1" applyBorder="1" applyAlignment="1">
      <alignment vertical="top" wrapText="1"/>
    </xf>
    <xf numFmtId="166" fontId="234" fillId="0" borderId="1" xfId="1" applyFont="1" applyBorder="1" applyAlignment="1">
      <alignment vertical="top" wrapText="1"/>
    </xf>
    <xf numFmtId="169" fontId="234" fillId="0" borderId="1" xfId="1" applyNumberFormat="1" applyFont="1" applyBorder="1" applyAlignment="1">
      <alignment vertical="top" wrapText="1"/>
    </xf>
    <xf numFmtId="170" fontId="234" fillId="0" borderId="1" xfId="1" applyNumberFormat="1" applyFont="1" applyBorder="1" applyAlignment="1">
      <alignment vertical="top" wrapText="1"/>
    </xf>
    <xf numFmtId="169" fontId="234" fillId="0" borderId="1" xfId="0" applyNumberFormat="1" applyFont="1" applyBorder="1" applyAlignment="1">
      <alignment vertical="top" wrapText="1"/>
    </xf>
    <xf numFmtId="166" fontId="179" fillId="0" borderId="1" xfId="0" applyNumberFormat="1" applyFont="1" applyBorder="1" applyAlignment="1">
      <alignment vertical="top" wrapText="1"/>
    </xf>
    <xf numFmtId="168" fontId="179" fillId="0" borderId="1" xfId="0" applyNumberFormat="1" applyFont="1" applyBorder="1" applyAlignment="1">
      <alignment vertical="top" wrapText="1"/>
    </xf>
    <xf numFmtId="14" fontId="234" fillId="0" borderId="1" xfId="0" applyNumberFormat="1" applyFont="1" applyFill="1" applyBorder="1" applyAlignment="1">
      <alignment vertical="top" wrapText="1"/>
    </xf>
    <xf numFmtId="2" fontId="234" fillId="0" borderId="1" xfId="0" applyNumberFormat="1" applyFont="1" applyBorder="1" applyAlignment="1">
      <alignment vertical="top" wrapText="1"/>
    </xf>
    <xf numFmtId="0" fontId="236" fillId="0" borderId="1" xfId="0" applyFont="1" applyBorder="1" applyAlignment="1">
      <alignment vertical="top" wrapText="1"/>
    </xf>
    <xf numFmtId="0" fontId="237" fillId="0" borderId="1" xfId="0" applyFont="1" applyBorder="1" applyAlignment="1">
      <alignment vertical="top" wrapText="1"/>
    </xf>
    <xf numFmtId="0" fontId="238" fillId="0" borderId="1" xfId="0" applyFont="1" applyBorder="1" applyAlignment="1">
      <alignment vertical="top" wrapText="1"/>
    </xf>
    <xf numFmtId="0" fontId="234" fillId="21" borderId="1" xfId="0" applyFont="1" applyFill="1" applyBorder="1" applyAlignment="1">
      <alignment vertical="top" wrapText="1"/>
    </xf>
    <xf numFmtId="0" fontId="234" fillId="0" borderId="0" xfId="0" applyFont="1" applyAlignment="1">
      <alignment vertical="top" wrapText="1"/>
    </xf>
    <xf numFmtId="170" fontId="2" fillId="0" borderId="1" xfId="1" applyNumberFormat="1" applyFont="1" applyBorder="1" applyAlignment="1">
      <alignment vertical="top" wrapText="1"/>
    </xf>
    <xf numFmtId="0" fontId="182" fillId="18" borderId="1" xfId="0" applyFont="1" applyFill="1" applyBorder="1" applyAlignment="1">
      <alignment vertical="center" wrapText="1"/>
    </xf>
    <xf numFmtId="0" fontId="40" fillId="18" borderId="1" xfId="0" applyFont="1" applyFill="1" applyBorder="1" applyAlignment="1">
      <alignment vertical="center" wrapText="1"/>
    </xf>
    <xf numFmtId="166" fontId="182" fillId="18" borderId="1" xfId="1" applyFont="1" applyFill="1" applyBorder="1" applyAlignment="1">
      <alignment vertical="center" wrapText="1"/>
    </xf>
    <xf numFmtId="43" fontId="182" fillId="18" borderId="1" xfId="0" applyNumberFormat="1" applyFont="1" applyFill="1" applyBorder="1" applyAlignment="1">
      <alignment vertical="center" wrapText="1"/>
    </xf>
    <xf numFmtId="0" fontId="182" fillId="18" borderId="0" xfId="0" applyFont="1" applyFill="1" applyAlignment="1">
      <alignment vertical="center" wrapText="1"/>
    </xf>
    <xf numFmtId="14" fontId="0" fillId="18" borderId="1" xfId="0" applyNumberFormat="1" applyFill="1" applyBorder="1" applyAlignment="1">
      <alignment vertical="top" wrapText="1"/>
    </xf>
    <xf numFmtId="0" fontId="120" fillId="0" borderId="1" xfId="0" applyFont="1" applyBorder="1" applyAlignment="1">
      <alignment vertical="top"/>
    </xf>
    <xf numFmtId="2" fontId="4" fillId="0" borderId="0" xfId="0" applyNumberFormat="1" applyFont="1" applyBorder="1"/>
    <xf numFmtId="10" fontId="4" fillId="0" borderId="1" xfId="0" applyNumberFormat="1" applyFont="1" applyBorder="1" applyAlignment="1">
      <alignment vertical="top"/>
    </xf>
    <xf numFmtId="10" fontId="63" fillId="0" borderId="1" xfId="0" applyNumberFormat="1" applyFont="1" applyBorder="1" applyAlignment="1">
      <alignment vertical="top"/>
    </xf>
    <xf numFmtId="166" fontId="16" fillId="18" borderId="26" xfId="1" applyFont="1" applyFill="1" applyBorder="1" applyAlignment="1">
      <alignment vertical="top"/>
    </xf>
    <xf numFmtId="0" fontId="107" fillId="7" borderId="1" xfId="0" applyFont="1" applyFill="1" applyBorder="1" applyAlignment="1">
      <alignment vertical="top" wrapText="1"/>
    </xf>
    <xf numFmtId="0" fontId="239" fillId="7" borderId="1" xfId="0" applyFont="1" applyFill="1" applyBorder="1" applyAlignment="1">
      <alignment vertical="top" wrapText="1"/>
    </xf>
    <xf numFmtId="166" fontId="1" fillId="7" borderId="1" xfId="1" applyFont="1" applyFill="1" applyBorder="1" applyAlignment="1">
      <alignment vertical="top" wrapText="1"/>
    </xf>
    <xf numFmtId="166" fontId="1" fillId="7" borderId="1" xfId="1" applyFont="1" applyFill="1" applyBorder="1" applyAlignment="1">
      <alignment vertical="top"/>
    </xf>
    <xf numFmtId="166" fontId="0" fillId="7" borderId="1" xfId="0" applyNumberFormat="1" applyFont="1" applyFill="1" applyBorder="1" applyAlignment="1">
      <alignment vertical="top" wrapText="1"/>
    </xf>
    <xf numFmtId="0" fontId="43" fillId="7" borderId="1" xfId="0" applyFont="1" applyFill="1" applyBorder="1" applyAlignment="1">
      <alignment vertical="top" wrapText="1"/>
    </xf>
    <xf numFmtId="166" fontId="44" fillId="7" borderId="1" xfId="1" applyFont="1" applyFill="1" applyBorder="1" applyAlignment="1">
      <alignment vertical="top" wrapText="1"/>
    </xf>
    <xf numFmtId="166" fontId="44" fillId="7" borderId="1" xfId="1" applyFont="1" applyFill="1" applyBorder="1" applyAlignment="1">
      <alignment vertical="top"/>
    </xf>
    <xf numFmtId="166" fontId="107" fillId="7" borderId="1" xfId="1" applyFont="1" applyFill="1" applyBorder="1" applyAlignment="1">
      <alignment vertical="top" wrapText="1"/>
    </xf>
    <xf numFmtId="166" fontId="133" fillId="7" borderId="1" xfId="0" applyNumberFormat="1" applyFont="1" applyFill="1" applyBorder="1" applyAlignment="1">
      <alignment vertical="top" wrapText="1"/>
    </xf>
    <xf numFmtId="0" fontId="240" fillId="7" borderId="1" xfId="0" applyFont="1" applyFill="1" applyBorder="1" applyAlignment="1">
      <alignment vertical="top" wrapText="1"/>
    </xf>
    <xf numFmtId="0" fontId="44" fillId="7" borderId="0" xfId="0" applyFont="1" applyFill="1" applyAlignment="1">
      <alignment vertical="top" wrapText="1"/>
    </xf>
    <xf numFmtId="166" fontId="44" fillId="7" borderId="1" xfId="0" applyNumberFormat="1" applyFont="1" applyFill="1" applyBorder="1" applyAlignment="1">
      <alignment vertical="top" wrapText="1"/>
    </xf>
    <xf numFmtId="0" fontId="0" fillId="7" borderId="1" xfId="0" applyFont="1" applyFill="1" applyBorder="1" applyAlignment="1">
      <alignment vertical="top"/>
    </xf>
    <xf numFmtId="0" fontId="241" fillId="0" borderId="1" xfId="0" applyFont="1" applyBorder="1" applyAlignment="1">
      <alignment vertical="top" wrapText="1"/>
    </xf>
    <xf numFmtId="0" fontId="242" fillId="16" borderId="1" xfId="0" applyFont="1" applyFill="1" applyBorder="1" applyAlignment="1">
      <alignment vertical="center" wrapText="1"/>
    </xf>
    <xf numFmtId="166" fontId="195" fillId="0" borderId="1" xfId="1" applyFont="1" applyBorder="1" applyAlignment="1">
      <alignment vertical="top" wrapText="1"/>
    </xf>
    <xf numFmtId="172" fontId="122" fillId="0" borderId="1" xfId="0" applyNumberFormat="1" applyFont="1" applyBorder="1" applyAlignment="1">
      <alignment vertical="top" wrapText="1"/>
    </xf>
    <xf numFmtId="0" fontId="196" fillId="21" borderId="1" xfId="0" applyFont="1" applyFill="1" applyBorder="1" applyAlignment="1">
      <alignment horizontal="center" vertical="center" wrapText="1"/>
    </xf>
    <xf numFmtId="166" fontId="244" fillId="0" borderId="1" xfId="1" applyFont="1" applyBorder="1" applyAlignment="1">
      <alignment vertical="top"/>
    </xf>
    <xf numFmtId="166" fontId="1" fillId="23" borderId="1" xfId="1" applyFont="1" applyFill="1" applyBorder="1" applyAlignment="1">
      <alignment vertical="top" wrapText="1"/>
    </xf>
    <xf numFmtId="166" fontId="1" fillId="23" borderId="1" xfId="1" applyFont="1" applyFill="1" applyBorder="1" applyAlignment="1">
      <alignment vertical="top"/>
    </xf>
    <xf numFmtId="171" fontId="0" fillId="23" borderId="1" xfId="0" applyNumberFormat="1" applyFont="1" applyFill="1" applyBorder="1" applyAlignment="1">
      <alignment vertical="top" wrapText="1"/>
    </xf>
    <xf numFmtId="14" fontId="0" fillId="23" borderId="1" xfId="0" applyNumberFormat="1" applyFont="1" applyFill="1" applyBorder="1" applyAlignment="1">
      <alignment vertical="top" wrapText="1"/>
    </xf>
    <xf numFmtId="169" fontId="2" fillId="23" borderId="1" xfId="0" applyNumberFormat="1" applyFont="1" applyFill="1" applyBorder="1" applyAlignment="1">
      <alignment vertical="top" wrapText="1"/>
    </xf>
    <xf numFmtId="166" fontId="2" fillId="10" borderId="1" xfId="0" applyNumberFormat="1" applyFont="1" applyFill="1" applyBorder="1" applyAlignment="1">
      <alignment vertical="center"/>
    </xf>
    <xf numFmtId="166" fontId="24" fillId="0" borderId="1" xfId="0" applyNumberFormat="1" applyFont="1" applyBorder="1" applyAlignment="1">
      <alignment vertical="top" wrapText="1"/>
    </xf>
    <xf numFmtId="166" fontId="66" fillId="0" borderId="1" xfId="1" applyFont="1" applyBorder="1" applyAlignment="1">
      <alignment vertical="top"/>
    </xf>
    <xf numFmtId="166" fontId="2" fillId="10" borderId="1" xfId="0" applyNumberFormat="1" applyFont="1" applyFill="1" applyBorder="1" applyAlignment="1">
      <alignment vertical="top"/>
    </xf>
    <xf numFmtId="166" fontId="16" fillId="16" borderId="1" xfId="1" applyFont="1" applyFill="1" applyBorder="1" applyAlignment="1">
      <alignment vertical="top"/>
    </xf>
    <xf numFmtId="166" fontId="16" fillId="7" borderId="1" xfId="1" applyFont="1" applyFill="1" applyBorder="1" applyAlignment="1">
      <alignment vertical="top"/>
    </xf>
    <xf numFmtId="166" fontId="65" fillId="0" borderId="1" xfId="1" applyFont="1" applyBorder="1" applyAlignment="1">
      <alignment vertical="top"/>
    </xf>
    <xf numFmtId="0" fontId="245" fillId="0" borderId="1" xfId="0" applyFont="1" applyBorder="1" applyAlignment="1">
      <alignment vertical="top" wrapText="1"/>
    </xf>
    <xf numFmtId="166" fontId="71" fillId="6" borderId="1" xfId="1" applyFont="1" applyFill="1" applyBorder="1" applyAlignment="1">
      <alignment vertical="top"/>
    </xf>
    <xf numFmtId="0" fontId="72" fillId="6" borderId="1" xfId="0" applyFont="1" applyFill="1" applyBorder="1" applyAlignment="1">
      <alignment vertical="top"/>
    </xf>
    <xf numFmtId="166" fontId="1" fillId="0" borderId="0" xfId="1" applyFont="1" applyBorder="1"/>
    <xf numFmtId="169" fontId="1" fillId="0" borderId="0" xfId="0" applyNumberFormat="1" applyFont="1" applyBorder="1"/>
    <xf numFmtId="169" fontId="16" fillId="0" borderId="1" xfId="1" applyNumberFormat="1" applyFont="1" applyBorder="1" applyAlignment="1">
      <alignment vertical="top" wrapText="1"/>
    </xf>
    <xf numFmtId="0" fontId="4" fillId="0" borderId="1" xfId="0" applyFont="1" applyBorder="1" applyAlignment="1">
      <alignment vertical="top" textRotation="90" wrapText="1"/>
    </xf>
    <xf numFmtId="0" fontId="246" fillId="32" borderId="1" xfId="0" applyFont="1" applyFill="1" applyBorder="1" applyAlignment="1">
      <alignment vertical="top" wrapText="1"/>
    </xf>
    <xf numFmtId="170" fontId="247" fillId="32" borderId="1" xfId="1" applyNumberFormat="1" applyFont="1" applyFill="1" applyBorder="1" applyAlignment="1">
      <alignment vertical="top" wrapText="1"/>
    </xf>
    <xf numFmtId="169" fontId="163" fillId="33" borderId="1" xfId="0" applyNumberFormat="1" applyFont="1" applyFill="1" applyBorder="1" applyAlignment="1">
      <alignment vertical="top" wrapText="1"/>
    </xf>
    <xf numFmtId="2" fontId="14" fillId="18" borderId="26" xfId="0" applyNumberFormat="1" applyFont="1" applyFill="1" applyBorder="1" applyAlignment="1">
      <alignment vertical="top"/>
    </xf>
    <xf numFmtId="2" fontId="17" fillId="4" borderId="34" xfId="0" applyNumberFormat="1" applyFont="1" applyFill="1" applyBorder="1"/>
    <xf numFmtId="2" fontId="14" fillId="3" borderId="28" xfId="0" applyNumberFormat="1" applyFont="1" applyFill="1" applyBorder="1" applyAlignment="1">
      <alignment vertical="top" textRotation="90" wrapText="1"/>
    </xf>
    <xf numFmtId="2" fontId="142" fillId="31" borderId="26" xfId="0" applyNumberFormat="1" applyFont="1" applyFill="1" applyBorder="1" applyAlignment="1">
      <alignment vertical="top"/>
    </xf>
    <xf numFmtId="2" fontId="4" fillId="0" borderId="0" xfId="0" applyNumberFormat="1" applyFont="1" applyBorder="1" applyAlignment="1">
      <alignment vertical="top"/>
    </xf>
    <xf numFmtId="0" fontId="14" fillId="2" borderId="22" xfId="0" applyFont="1" applyFill="1" applyBorder="1" applyAlignment="1">
      <alignment horizontal="center" vertical="center"/>
    </xf>
    <xf numFmtId="166" fontId="14" fillId="2" borderId="22" xfId="1" applyFont="1" applyFill="1" applyBorder="1" applyAlignment="1">
      <alignment horizontal="center" vertical="center" wrapText="1"/>
    </xf>
    <xf numFmtId="0" fontId="114" fillId="10" borderId="11" xfId="0" applyFont="1" applyFill="1" applyBorder="1" applyAlignment="1">
      <alignment vertical="center"/>
    </xf>
    <xf numFmtId="0" fontId="14" fillId="2" borderId="22" xfId="0" applyFont="1" applyFill="1" applyBorder="1" applyAlignment="1">
      <alignment horizontal="center" vertical="center" textRotation="90"/>
    </xf>
    <xf numFmtId="0" fontId="14" fillId="2" borderId="22" xfId="0" applyFont="1" applyFill="1" applyBorder="1" applyAlignment="1">
      <alignment vertical="center" wrapText="1"/>
    </xf>
    <xf numFmtId="166" fontId="13" fillId="0" borderId="1" xfId="1" applyFont="1" applyBorder="1" applyAlignment="1">
      <alignment vertical="top"/>
    </xf>
    <xf numFmtId="166" fontId="142" fillId="0" borderId="1" xfId="1" applyFont="1" applyBorder="1" applyAlignment="1">
      <alignment vertical="top" wrapText="1"/>
    </xf>
    <xf numFmtId="166" fontId="196" fillId="0" borderId="1" xfId="1" applyFont="1" applyBorder="1" applyAlignment="1">
      <alignment vertical="top"/>
    </xf>
    <xf numFmtId="166" fontId="80" fillId="0" borderId="1" xfId="1" applyFont="1" applyBorder="1" applyAlignment="1">
      <alignment vertical="top"/>
    </xf>
    <xf numFmtId="166" fontId="142" fillId="0" borderId="1" xfId="1" applyFont="1" applyBorder="1" applyAlignment="1">
      <alignment vertical="top"/>
    </xf>
    <xf numFmtId="166" fontId="4" fillId="0" borderId="1" xfId="1" applyFont="1" applyFill="1" applyBorder="1" applyAlignment="1">
      <alignment vertical="top" wrapText="1"/>
    </xf>
    <xf numFmtId="166" fontId="13" fillId="0" borderId="1" xfId="1" applyFont="1" applyFill="1" applyBorder="1" applyAlignment="1">
      <alignment vertical="top"/>
    </xf>
    <xf numFmtId="0" fontId="41" fillId="0" borderId="1" xfId="0" applyFont="1" applyBorder="1" applyAlignment="1">
      <alignment vertical="top" wrapText="1"/>
    </xf>
    <xf numFmtId="166" fontId="14" fillId="0" borderId="1" xfId="1" applyFont="1" applyBorder="1" applyAlignment="1">
      <alignment vertical="top" wrapText="1"/>
    </xf>
    <xf numFmtId="166" fontId="14" fillId="0" borderId="1" xfId="1" applyFont="1" applyBorder="1" applyAlignment="1">
      <alignment vertical="top"/>
    </xf>
    <xf numFmtId="9" fontId="13" fillId="0" borderId="1" xfId="1" applyNumberFormat="1" applyFont="1" applyBorder="1" applyAlignment="1">
      <alignment vertical="top"/>
    </xf>
    <xf numFmtId="166" fontId="4" fillId="7" borderId="1" xfId="1" applyFont="1" applyFill="1" applyBorder="1" applyAlignment="1">
      <alignment vertical="top" wrapText="1"/>
    </xf>
    <xf numFmtId="166" fontId="13" fillId="7" borderId="1" xfId="1" applyFont="1" applyFill="1" applyBorder="1" applyAlignment="1">
      <alignment vertical="top"/>
    </xf>
    <xf numFmtId="166" fontId="14" fillId="7" borderId="1" xfId="1" applyFont="1" applyFill="1" applyBorder="1" applyAlignment="1">
      <alignment vertical="top" wrapText="1"/>
    </xf>
    <xf numFmtId="166" fontId="30" fillId="7" borderId="1" xfId="1" applyFont="1" applyFill="1" applyBorder="1" applyAlignment="1">
      <alignment vertical="top"/>
    </xf>
    <xf numFmtId="166" fontId="4" fillId="0" borderId="6" xfId="1" applyFont="1" applyBorder="1"/>
    <xf numFmtId="166" fontId="4" fillId="0" borderId="6" xfId="1" applyFont="1" applyBorder="1" applyAlignment="1"/>
    <xf numFmtId="166" fontId="4" fillId="0" borderId="0" xfId="1" applyFont="1" applyBorder="1" applyAlignment="1"/>
    <xf numFmtId="0" fontId="4" fillId="0" borderId="0" xfId="0" applyFont="1" applyBorder="1" applyAlignment="1">
      <alignment horizontal="center"/>
    </xf>
    <xf numFmtId="166" fontId="4" fillId="0" borderId="0" xfId="1" applyFont="1"/>
    <xf numFmtId="166" fontId="4" fillId="0" borderId="0" xfId="1" applyFont="1" applyAlignment="1"/>
    <xf numFmtId="0" fontId="14" fillId="10" borderId="11" xfId="0" applyFont="1" applyFill="1" applyBorder="1" applyAlignment="1">
      <alignment vertical="center"/>
    </xf>
    <xf numFmtId="0" fontId="2" fillId="10" borderId="0" xfId="0" applyFont="1" applyFill="1" applyBorder="1" applyAlignment="1">
      <alignment vertical="center"/>
    </xf>
    <xf numFmtId="0" fontId="141" fillId="16" borderId="1" xfId="0" applyFont="1" applyFill="1" applyBorder="1" applyAlignment="1">
      <alignment vertical="top" wrapText="1"/>
    </xf>
    <xf numFmtId="0" fontId="0" fillId="0" borderId="0" xfId="0" applyNumberFormat="1" applyFont="1" applyBorder="1"/>
    <xf numFmtId="0" fontId="49" fillId="0" borderId="43" xfId="0" applyFont="1" applyBorder="1" applyAlignment="1">
      <alignment vertical="top"/>
    </xf>
    <xf numFmtId="166" fontId="249" fillId="0" borderId="1" xfId="1" applyFont="1" applyBorder="1" applyAlignment="1">
      <alignment vertical="top"/>
    </xf>
    <xf numFmtId="169" fontId="250" fillId="0" borderId="1" xfId="0" applyNumberFormat="1" applyFont="1" applyBorder="1" applyAlignment="1">
      <alignment vertical="top"/>
    </xf>
    <xf numFmtId="0" fontId="23" fillId="4" borderId="32" xfId="0" applyFont="1" applyFill="1" applyBorder="1" applyAlignment="1">
      <alignment horizontal="center"/>
    </xf>
    <xf numFmtId="0" fontId="23" fillId="4" borderId="33" xfId="0" applyFont="1" applyFill="1" applyBorder="1" applyAlignment="1">
      <alignment horizontal="center"/>
    </xf>
    <xf numFmtId="0" fontId="23" fillId="4" borderId="34" xfId="0" applyFont="1" applyFill="1" applyBorder="1" applyAlignment="1">
      <alignment horizontal="center"/>
    </xf>
    <xf numFmtId="0" fontId="248" fillId="4" borderId="34" xfId="0" applyFont="1" applyFill="1" applyBorder="1" applyAlignment="1">
      <alignment horizontal="center"/>
    </xf>
    <xf numFmtId="0" fontId="22" fillId="4" borderId="34" xfId="0" applyFont="1" applyFill="1" applyBorder="1" applyAlignment="1">
      <alignment horizontal="center"/>
    </xf>
    <xf numFmtId="0" fontId="23" fillId="4" borderId="35" xfId="0" applyFont="1" applyFill="1" applyBorder="1" applyAlignment="1">
      <alignment horizontal="center"/>
    </xf>
    <xf numFmtId="0" fontId="92" fillId="4" borderId="33" xfId="0" applyFont="1" applyFill="1" applyBorder="1" applyAlignment="1">
      <alignment horizontal="center"/>
    </xf>
    <xf numFmtId="0" fontId="14" fillId="4" borderId="34" xfId="0" applyFont="1" applyFill="1" applyBorder="1" applyAlignment="1">
      <alignment horizontal="center"/>
    </xf>
    <xf numFmtId="0" fontId="134" fillId="4" borderId="34" xfId="0" applyFont="1" applyFill="1" applyBorder="1" applyAlignment="1">
      <alignment horizontal="center"/>
    </xf>
    <xf numFmtId="0" fontId="23" fillId="4" borderId="17" xfId="0" applyFont="1" applyFill="1" applyBorder="1" applyAlignment="1">
      <alignment horizontal="center"/>
    </xf>
    <xf numFmtId="169" fontId="246" fillId="32" borderId="1" xfId="0" applyNumberFormat="1" applyFont="1" applyFill="1" applyBorder="1" applyAlignment="1">
      <alignment vertical="top" wrapText="1"/>
    </xf>
    <xf numFmtId="0" fontId="5" fillId="0" borderId="1" xfId="0" applyFont="1" applyBorder="1" applyAlignment="1">
      <alignment vertical="top" textRotation="90"/>
    </xf>
    <xf numFmtId="0" fontId="251" fillId="10" borderId="0" xfId="0" applyFont="1" applyFill="1" applyBorder="1" applyAlignment="1">
      <alignment vertical="center"/>
    </xf>
    <xf numFmtId="166" fontId="66" fillId="31" borderId="1" xfId="1" applyFont="1" applyFill="1" applyBorder="1" applyAlignment="1">
      <alignment vertical="center"/>
    </xf>
    <xf numFmtId="0" fontId="2" fillId="31" borderId="1" xfId="0" applyFont="1" applyFill="1" applyBorder="1" applyAlignment="1">
      <alignment vertical="center"/>
    </xf>
    <xf numFmtId="0" fontId="2" fillId="31" borderId="0" xfId="0" applyFont="1" applyFill="1" applyAlignment="1">
      <alignment vertical="center"/>
    </xf>
    <xf numFmtId="0" fontId="2" fillId="3" borderId="0" xfId="0" applyFont="1" applyFill="1" applyAlignment="1">
      <alignment textRotation="90"/>
    </xf>
    <xf numFmtId="169" fontId="29" fillId="8" borderId="1" xfId="0" applyNumberFormat="1" applyFont="1" applyFill="1" applyBorder="1" applyAlignment="1">
      <alignment vertical="top" wrapText="1"/>
    </xf>
    <xf numFmtId="170" fontId="29" fillId="8" borderId="1" xfId="1" applyNumberFormat="1" applyFont="1" applyFill="1" applyBorder="1" applyAlignment="1">
      <alignment vertical="top" wrapText="1"/>
    </xf>
    <xf numFmtId="0" fontId="31" fillId="0" borderId="1" xfId="0" applyFont="1" applyBorder="1" applyAlignment="1">
      <alignment vertical="top" wrapText="1"/>
    </xf>
    <xf numFmtId="0" fontId="35" fillId="0" borderId="1" xfId="0" applyFont="1" applyBorder="1" applyAlignment="1">
      <alignment horizontal="center" vertical="top"/>
    </xf>
    <xf numFmtId="0" fontId="24" fillId="0" borderId="1" xfId="0" applyFont="1" applyBorder="1" applyAlignment="1">
      <alignment vertical="top" wrapText="1"/>
    </xf>
    <xf numFmtId="0" fontId="239" fillId="0" borderId="1" xfId="0" applyFont="1" applyBorder="1" applyAlignment="1">
      <alignment vertical="top" wrapText="1"/>
    </xf>
    <xf numFmtId="0" fontId="253" fillId="0" borderId="1" xfId="0" applyFont="1" applyBorder="1" applyAlignment="1">
      <alignment vertical="top" wrapText="1"/>
    </xf>
    <xf numFmtId="0" fontId="254" fillId="0" borderId="1" xfId="0" applyFont="1" applyBorder="1" applyAlignment="1">
      <alignment vertical="top" wrapText="1"/>
    </xf>
    <xf numFmtId="0" fontId="4" fillId="0" borderId="0" xfId="0" applyFont="1" applyFill="1" applyBorder="1"/>
    <xf numFmtId="0" fontId="7" fillId="0" borderId="8" xfId="0" applyFont="1" applyBorder="1"/>
    <xf numFmtId="0" fontId="7" fillId="0" borderId="8" xfId="0" applyFont="1" applyFill="1" applyBorder="1"/>
    <xf numFmtId="0" fontId="7" fillId="0" borderId="0" xfId="0" applyFont="1" applyFill="1" applyBorder="1"/>
    <xf numFmtId="0" fontId="4" fillId="0" borderId="0" xfId="0" applyFont="1" applyFill="1" applyBorder="1" applyAlignment="1"/>
    <xf numFmtId="166" fontId="0" fillId="9" borderId="0" xfId="1" applyFont="1" applyFill="1" applyBorder="1" applyAlignment="1">
      <alignment horizontal="right"/>
    </xf>
    <xf numFmtId="166" fontId="0" fillId="34" borderId="0" xfId="1" applyFont="1" applyFill="1" applyBorder="1" applyAlignment="1">
      <alignment horizontal="right"/>
    </xf>
    <xf numFmtId="166" fontId="0" fillId="6" borderId="0" xfId="1" applyFont="1" applyFill="1" applyBorder="1" applyAlignment="1">
      <alignment horizontal="right"/>
    </xf>
    <xf numFmtId="0" fontId="161" fillId="0" borderId="8" xfId="0" applyFont="1" applyFill="1" applyBorder="1"/>
    <xf numFmtId="0" fontId="161" fillId="0" borderId="0" xfId="0" applyFont="1" applyFill="1" applyBorder="1"/>
    <xf numFmtId="166" fontId="94" fillId="9" borderId="0" xfId="1" applyFont="1" applyFill="1" applyBorder="1" applyAlignment="1">
      <alignment horizontal="left"/>
    </xf>
    <xf numFmtId="166" fontId="94" fillId="34" borderId="0" xfId="1" applyFont="1" applyFill="1" applyBorder="1" applyAlignment="1">
      <alignment horizontal="left"/>
    </xf>
    <xf numFmtId="166" fontId="0" fillId="16" borderId="0" xfId="1" applyFont="1" applyFill="1" applyBorder="1" applyAlignment="1">
      <alignment horizontal="right"/>
    </xf>
    <xf numFmtId="166" fontId="0" fillId="37" borderId="0" xfId="1" applyFont="1" applyFill="1" applyBorder="1" applyAlignment="1">
      <alignment horizontal="right"/>
    </xf>
    <xf numFmtId="0" fontId="7" fillId="0" borderId="8" xfId="0" applyFont="1" applyBorder="1" applyAlignment="1">
      <alignment horizontal="left"/>
    </xf>
    <xf numFmtId="166" fontId="4" fillId="10" borderId="0" xfId="1" applyFont="1" applyFill="1" applyBorder="1" applyAlignment="1">
      <alignment horizontal="right"/>
    </xf>
    <xf numFmtId="166" fontId="161" fillId="40" borderId="0" xfId="1" applyFont="1" applyFill="1" applyBorder="1" applyAlignment="1">
      <alignment horizontal="left"/>
    </xf>
    <xf numFmtId="166" fontId="92" fillId="40" borderId="0" xfId="1" applyFont="1" applyFill="1" applyBorder="1" applyAlignment="1">
      <alignment horizontal="right"/>
    </xf>
    <xf numFmtId="0" fontId="7" fillId="0" borderId="0" xfId="0" applyFont="1" applyBorder="1" applyAlignment="1">
      <alignment horizontal="left"/>
    </xf>
    <xf numFmtId="0" fontId="7" fillId="0" borderId="0" xfId="0" applyFont="1" applyBorder="1" applyAlignment="1"/>
    <xf numFmtId="0" fontId="7" fillId="37" borderId="0" xfId="0" applyFont="1" applyFill="1" applyBorder="1" applyAlignment="1">
      <alignment horizontal="left"/>
    </xf>
    <xf numFmtId="166" fontId="94" fillId="35" borderId="0" xfId="1" applyFont="1" applyFill="1" applyBorder="1" applyAlignment="1">
      <alignment horizontal="left"/>
    </xf>
    <xf numFmtId="166" fontId="161" fillId="39" borderId="0" xfId="1" applyFont="1" applyFill="1" applyBorder="1" applyAlignment="1">
      <alignment horizontal="left"/>
    </xf>
    <xf numFmtId="166" fontId="92" fillId="39" borderId="0" xfId="1" applyFont="1" applyFill="1" applyBorder="1" applyAlignment="1">
      <alignment horizontal="right"/>
    </xf>
    <xf numFmtId="166" fontId="5" fillId="0" borderId="14" xfId="1" applyFont="1" applyBorder="1"/>
    <xf numFmtId="0" fontId="0" fillId="0" borderId="24" xfId="0" applyBorder="1"/>
    <xf numFmtId="0" fontId="0" fillId="0" borderId="25" xfId="0" applyBorder="1"/>
    <xf numFmtId="0" fontId="256" fillId="38" borderId="8" xfId="1" applyNumberFormat="1" applyFont="1" applyFill="1" applyBorder="1" applyAlignment="1">
      <alignment horizontal="center"/>
    </xf>
    <xf numFmtId="166" fontId="0" fillId="9" borderId="9" xfId="1" applyFont="1" applyFill="1" applyBorder="1" applyAlignment="1">
      <alignment horizontal="right"/>
    </xf>
    <xf numFmtId="0" fontId="255" fillId="15" borderId="8" xfId="1" applyNumberFormat="1" applyFont="1" applyFill="1" applyBorder="1" applyAlignment="1">
      <alignment horizontal="center"/>
    </xf>
    <xf numFmtId="166" fontId="0" fillId="34" borderId="9" xfId="1" applyFont="1" applyFill="1" applyBorder="1" applyAlignment="1">
      <alignment horizontal="right"/>
    </xf>
    <xf numFmtId="0" fontId="255" fillId="16" borderId="8" xfId="1" applyNumberFormat="1" applyFont="1" applyFill="1" applyBorder="1" applyAlignment="1">
      <alignment horizontal="center"/>
    </xf>
    <xf numFmtId="166" fontId="0" fillId="6" borderId="9" xfId="1" applyFont="1" applyFill="1" applyBorder="1" applyAlignment="1">
      <alignment horizontal="right"/>
    </xf>
    <xf numFmtId="0" fontId="255" fillId="9" borderId="8" xfId="0" applyNumberFormat="1" applyFont="1" applyFill="1" applyBorder="1" applyAlignment="1">
      <alignment horizontal="center"/>
    </xf>
    <xf numFmtId="0" fontId="5" fillId="0" borderId="9" xfId="0" applyFont="1" applyBorder="1" applyAlignment="1"/>
    <xf numFmtId="0" fontId="256" fillId="36" borderId="8" xfId="1" applyNumberFormat="1" applyFont="1" applyFill="1" applyBorder="1" applyAlignment="1">
      <alignment horizontal="center"/>
    </xf>
    <xf numFmtId="0" fontId="255" fillId="37" borderId="8" xfId="1" applyNumberFormat="1" applyFont="1" applyFill="1" applyBorder="1" applyAlignment="1">
      <alignment horizontal="center"/>
    </xf>
    <xf numFmtId="0" fontId="255" fillId="6" borderId="8" xfId="1" applyNumberFormat="1" applyFont="1" applyFill="1" applyBorder="1" applyAlignment="1">
      <alignment horizontal="center"/>
    </xf>
    <xf numFmtId="166" fontId="0" fillId="0" borderId="9" xfId="1" applyFont="1" applyBorder="1" applyAlignment="1">
      <alignment horizontal="right"/>
    </xf>
    <xf numFmtId="0" fontId="255" fillId="0" borderId="8" xfId="1" applyNumberFormat="1" applyFont="1" applyBorder="1" applyAlignment="1">
      <alignment horizontal="center"/>
    </xf>
    <xf numFmtId="166" fontId="4" fillId="10" borderId="9" xfId="1" applyFont="1" applyFill="1" applyBorder="1" applyAlignment="1">
      <alignment horizontal="right"/>
    </xf>
    <xf numFmtId="166" fontId="92" fillId="40" borderId="9" xfId="1" applyFont="1" applyFill="1" applyBorder="1" applyAlignment="1">
      <alignment horizontal="right"/>
    </xf>
    <xf numFmtId="166" fontId="4" fillId="0" borderId="9" xfId="1" applyFont="1" applyBorder="1" applyAlignment="1">
      <alignment horizontal="right"/>
    </xf>
    <xf numFmtId="166" fontId="5" fillId="0" borderId="8" xfId="1" applyFont="1" applyBorder="1" applyAlignment="1">
      <alignment horizontal="right"/>
    </xf>
    <xf numFmtId="166" fontId="5" fillId="0" borderId="10" xfId="1" applyFont="1" applyBorder="1" applyAlignment="1">
      <alignment horizontal="right"/>
    </xf>
    <xf numFmtId="166" fontId="4" fillId="0" borderId="11" xfId="1" applyFont="1" applyBorder="1" applyAlignment="1">
      <alignment horizontal="right"/>
    </xf>
    <xf numFmtId="166" fontId="94" fillId="0" borderId="11" xfId="1" applyFont="1" applyFill="1" applyBorder="1" applyAlignment="1">
      <alignment horizontal="left"/>
    </xf>
    <xf numFmtId="166" fontId="4" fillId="0" borderId="12" xfId="1" applyFont="1" applyBorder="1" applyAlignment="1">
      <alignment horizontal="right"/>
    </xf>
    <xf numFmtId="0" fontId="7" fillId="6" borderId="0" xfId="0" applyFont="1" applyFill="1" applyBorder="1" applyAlignment="1">
      <alignment horizontal="left"/>
    </xf>
    <xf numFmtId="0" fontId="161" fillId="36" borderId="0" xfId="0" applyFont="1" applyFill="1" applyBorder="1" applyAlignment="1">
      <alignment horizontal="left"/>
    </xf>
    <xf numFmtId="0" fontId="7" fillId="16" borderId="0" xfId="0" applyFont="1" applyFill="1" applyBorder="1" applyAlignment="1">
      <alignment horizontal="left"/>
    </xf>
    <xf numFmtId="0" fontId="7" fillId="10" borderId="0" xfId="0" applyFont="1" applyFill="1" applyBorder="1" applyAlignment="1">
      <alignment horizontal="left" vertical="top"/>
    </xf>
    <xf numFmtId="0" fontId="29" fillId="0" borderId="24" xfId="0" applyFont="1" applyFill="1" applyBorder="1" applyAlignment="1">
      <alignment horizontal="center"/>
    </xf>
    <xf numFmtId="166" fontId="5" fillId="0" borderId="8" xfId="1" applyFont="1" applyBorder="1"/>
    <xf numFmtId="0" fontId="257" fillId="4" borderId="34" xfId="0" applyFont="1" applyFill="1" applyBorder="1" applyAlignment="1">
      <alignment horizontal="center"/>
    </xf>
    <xf numFmtId="0" fontId="62" fillId="10" borderId="0" xfId="0" applyFont="1" applyFill="1" applyBorder="1" applyAlignment="1">
      <alignment vertical="center"/>
    </xf>
    <xf numFmtId="0" fontId="4" fillId="2" borderId="22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vertical="top"/>
    </xf>
    <xf numFmtId="0" fontId="0" fillId="16" borderId="1" xfId="0" applyFont="1" applyFill="1" applyBorder="1" applyAlignment="1">
      <alignment vertical="top" wrapText="1"/>
    </xf>
    <xf numFmtId="0" fontId="0" fillId="14" borderId="1" xfId="0" applyFont="1" applyFill="1" applyBorder="1" applyAlignment="1">
      <alignment vertical="top"/>
    </xf>
    <xf numFmtId="0" fontId="0" fillId="2" borderId="1" xfId="0" applyFont="1" applyFill="1" applyBorder="1" applyAlignment="1">
      <alignment vertical="top" wrapText="1"/>
    </xf>
    <xf numFmtId="0" fontId="258" fillId="7" borderId="1" xfId="0" applyFont="1" applyFill="1" applyBorder="1" applyAlignment="1">
      <alignment vertical="top"/>
    </xf>
    <xf numFmtId="0" fontId="107" fillId="7" borderId="1" xfId="0" applyFont="1" applyFill="1" applyBorder="1" applyAlignment="1">
      <alignment vertical="top"/>
    </xf>
    <xf numFmtId="0" fontId="160" fillId="18" borderId="1" xfId="0" applyFont="1" applyFill="1" applyBorder="1" applyAlignment="1">
      <alignment vertical="center"/>
    </xf>
    <xf numFmtId="0" fontId="0" fillId="8" borderId="1" xfId="0" applyFont="1" applyFill="1" applyBorder="1" applyAlignment="1">
      <alignment vertical="top"/>
    </xf>
    <xf numFmtId="0" fontId="77" fillId="0" borderId="1" xfId="0" applyFont="1" applyBorder="1" applyAlignment="1">
      <alignment vertical="top"/>
    </xf>
    <xf numFmtId="0" fontId="259" fillId="0" borderId="1" xfId="0" applyFont="1" applyBorder="1" applyAlignment="1">
      <alignment vertical="top" wrapText="1"/>
    </xf>
    <xf numFmtId="166" fontId="4" fillId="6" borderId="0" xfId="1" applyFont="1" applyFill="1" applyBorder="1" applyAlignment="1">
      <alignment horizontal="right"/>
    </xf>
    <xf numFmtId="166" fontId="4" fillId="6" borderId="9" xfId="1" applyFont="1" applyFill="1" applyBorder="1" applyAlignment="1">
      <alignment horizontal="right"/>
    </xf>
    <xf numFmtId="0" fontId="252" fillId="10" borderId="0" xfId="0" applyFont="1" applyFill="1" applyBorder="1" applyAlignment="1">
      <alignment horizontal="center" vertical="center"/>
    </xf>
    <xf numFmtId="0" fontId="260" fillId="4" borderId="35" xfId="0" applyFont="1" applyFill="1" applyBorder="1" applyAlignment="1">
      <alignment horizontal="center"/>
    </xf>
    <xf numFmtId="166" fontId="7" fillId="0" borderId="1" xfId="1" applyFont="1" applyFill="1" applyBorder="1" applyAlignment="1">
      <alignment vertical="top" wrapText="1"/>
    </xf>
    <xf numFmtId="169" fontId="7" fillId="0" borderId="1" xfId="0" applyNumberFormat="1" applyFont="1" applyFill="1" applyBorder="1" applyAlignment="1">
      <alignment vertical="top" wrapText="1"/>
    </xf>
    <xf numFmtId="166" fontId="127" fillId="0" borderId="1" xfId="0" applyNumberFormat="1" applyFont="1" applyFill="1" applyBorder="1" applyAlignment="1">
      <alignment vertical="top" wrapText="1"/>
    </xf>
    <xf numFmtId="166" fontId="7" fillId="0" borderId="1" xfId="0" applyNumberFormat="1" applyFont="1" applyFill="1" applyBorder="1" applyAlignment="1">
      <alignment vertical="top" wrapText="1"/>
    </xf>
    <xf numFmtId="168" fontId="7" fillId="0" borderId="1" xfId="0" applyNumberFormat="1" applyFont="1" applyFill="1" applyBorder="1" applyAlignment="1">
      <alignment vertical="top" wrapText="1"/>
    </xf>
    <xf numFmtId="0" fontId="16" fillId="0" borderId="1" xfId="0" applyFont="1" applyFill="1" applyBorder="1" applyAlignment="1">
      <alignment vertical="top" wrapText="1"/>
    </xf>
    <xf numFmtId="0" fontId="0" fillId="0" borderId="1" xfId="0" applyBorder="1" applyAlignment="1">
      <alignment vertical="top" textRotation="180"/>
    </xf>
    <xf numFmtId="0" fontId="255" fillId="0" borderId="1" xfId="0" applyFont="1" applyBorder="1" applyAlignment="1">
      <alignment vertical="top" wrapText="1"/>
    </xf>
    <xf numFmtId="0" fontId="255" fillId="14" borderId="1" xfId="0" applyFont="1" applyFill="1" applyBorder="1" applyAlignment="1">
      <alignment vertical="top" wrapText="1"/>
    </xf>
    <xf numFmtId="166" fontId="94" fillId="0" borderId="1" xfId="1" applyFont="1" applyBorder="1" applyAlignment="1">
      <alignment horizontal="left"/>
    </xf>
    <xf numFmtId="14" fontId="44" fillId="0" borderId="1" xfId="0" applyNumberFormat="1" applyFont="1" applyBorder="1" applyAlignment="1">
      <alignment vertical="top" wrapText="1"/>
    </xf>
    <xf numFmtId="14" fontId="0" fillId="0" borderId="6" xfId="0" applyNumberFormat="1" applyBorder="1" applyAlignment="1">
      <alignment vertical="top"/>
    </xf>
    <xf numFmtId="1" fontId="0" fillId="0" borderId="1" xfId="0" applyNumberFormat="1" applyBorder="1" applyAlignment="1">
      <alignment vertical="top" wrapText="1"/>
    </xf>
    <xf numFmtId="2" fontId="255" fillId="0" borderId="1" xfId="0" applyNumberFormat="1" applyFont="1" applyBorder="1" applyAlignment="1">
      <alignment vertical="top" wrapText="1"/>
    </xf>
    <xf numFmtId="2" fontId="255" fillId="14" borderId="1" xfId="0" applyNumberFormat="1" applyFont="1" applyFill="1" applyBorder="1" applyAlignment="1">
      <alignment vertical="top" wrapText="1"/>
    </xf>
    <xf numFmtId="0" fontId="45" fillId="0" borderId="1" xfId="0" applyFont="1" applyBorder="1" applyAlignment="1">
      <alignment vertical="top" wrapText="1"/>
    </xf>
    <xf numFmtId="0" fontId="4" fillId="0" borderId="1" xfId="0" applyFont="1" applyBorder="1" applyAlignment="1">
      <alignment vertical="top" textRotation="90"/>
    </xf>
    <xf numFmtId="169" fontId="17" fillId="30" borderId="1" xfId="0" applyNumberFormat="1" applyFont="1" applyFill="1" applyBorder="1" applyAlignment="1">
      <alignment vertical="top" wrapText="1"/>
    </xf>
    <xf numFmtId="2" fontId="45" fillId="0" borderId="1" xfId="0" applyNumberFormat="1" applyFont="1" applyBorder="1" applyAlignment="1">
      <alignment vertical="top" wrapText="1"/>
    </xf>
    <xf numFmtId="2" fontId="4" fillId="2" borderId="1" xfId="0" applyNumberFormat="1" applyFont="1" applyFill="1" applyBorder="1" applyAlignment="1">
      <alignment vertical="top" wrapText="1"/>
    </xf>
    <xf numFmtId="1" fontId="4" fillId="0" borderId="1" xfId="0" applyNumberFormat="1" applyFont="1" applyBorder="1" applyAlignment="1">
      <alignment vertical="top" wrapText="1"/>
    </xf>
    <xf numFmtId="166" fontId="7" fillId="0" borderId="0" xfId="1" applyFont="1" applyBorder="1"/>
    <xf numFmtId="14" fontId="0" fillId="0" borderId="0" xfId="0" applyNumberFormat="1" applyBorder="1"/>
    <xf numFmtId="0" fontId="36" fillId="4" borderId="14" xfId="0" applyFont="1" applyFill="1" applyBorder="1" applyAlignment="1">
      <alignment horizontal="center" vertical="center"/>
    </xf>
    <xf numFmtId="0" fontId="36" fillId="4" borderId="24" xfId="0" applyFont="1" applyFill="1" applyBorder="1" applyAlignment="1">
      <alignment horizontal="center" vertical="center"/>
    </xf>
    <xf numFmtId="0" fontId="36" fillId="4" borderId="25" xfId="0" applyFont="1" applyFill="1" applyBorder="1" applyAlignment="1">
      <alignment horizontal="center" vertical="center"/>
    </xf>
    <xf numFmtId="0" fontId="37" fillId="4" borderId="14" xfId="0" applyFont="1" applyFill="1" applyBorder="1" applyAlignment="1">
      <alignment horizontal="center" vertical="center"/>
    </xf>
    <xf numFmtId="0" fontId="37" fillId="4" borderId="24" xfId="0" applyFont="1" applyFill="1" applyBorder="1" applyAlignment="1">
      <alignment horizontal="center" vertical="center"/>
    </xf>
    <xf numFmtId="0" fontId="37" fillId="4" borderId="25" xfId="0" applyFont="1" applyFill="1" applyBorder="1" applyAlignment="1">
      <alignment horizontal="center" vertical="center"/>
    </xf>
    <xf numFmtId="0" fontId="118" fillId="10" borderId="10" xfId="0" applyFont="1" applyFill="1" applyBorder="1" applyAlignment="1">
      <alignment horizontal="center" vertical="center"/>
    </xf>
    <xf numFmtId="0" fontId="118" fillId="10" borderId="11" xfId="0" applyFont="1" applyFill="1" applyBorder="1" applyAlignment="1">
      <alignment horizontal="center" vertical="center"/>
    </xf>
    <xf numFmtId="0" fontId="118" fillId="10" borderId="12" xfId="0" applyFont="1" applyFill="1" applyBorder="1" applyAlignment="1">
      <alignment horizontal="center" vertical="center"/>
    </xf>
    <xf numFmtId="0" fontId="115" fillId="10" borderId="10" xfId="0" applyFont="1" applyFill="1" applyBorder="1" applyAlignment="1">
      <alignment horizontal="center" vertical="center"/>
    </xf>
    <xf numFmtId="0" fontId="115" fillId="10" borderId="11" xfId="0" applyFont="1" applyFill="1" applyBorder="1" applyAlignment="1">
      <alignment horizontal="center" vertical="center"/>
    </xf>
    <xf numFmtId="0" fontId="115" fillId="10" borderId="12" xfId="0" applyFont="1" applyFill="1" applyBorder="1" applyAlignment="1">
      <alignment horizontal="center" vertical="center"/>
    </xf>
    <xf numFmtId="0" fontId="110" fillId="10" borderId="15" xfId="0" applyFont="1" applyFill="1" applyBorder="1" applyAlignment="1">
      <alignment horizontal="center" vertical="center"/>
    </xf>
    <xf numFmtId="0" fontId="65" fillId="10" borderId="15" xfId="0" applyFont="1" applyFill="1" applyBorder="1" applyAlignment="1">
      <alignment horizontal="center" vertical="center"/>
    </xf>
    <xf numFmtId="0" fontId="118" fillId="10" borderId="40" xfId="0" applyFont="1" applyFill="1" applyBorder="1" applyAlignment="1">
      <alignment horizontal="center" vertical="center"/>
    </xf>
    <xf numFmtId="0" fontId="118" fillId="10" borderId="41" xfId="0" applyFont="1" applyFill="1" applyBorder="1" applyAlignment="1">
      <alignment horizontal="center" vertical="center"/>
    </xf>
    <xf numFmtId="0" fontId="97" fillId="4" borderId="34" xfId="0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center"/>
    </xf>
    <xf numFmtId="0" fontId="0" fillId="0" borderId="0" xfId="0" applyAlignment="1">
      <alignment horizontal="center"/>
    </xf>
  </cellXfs>
  <cellStyles count="2">
    <cellStyle name="Moneda" xfId="1" builtinId="4"/>
    <cellStyle name="Normal" xfId="0" builtinId="0"/>
  </cellStyles>
  <dxfs count="0"/>
  <tableStyles count="0" defaultTableStyle="TableStyleMedium9" defaultPivotStyle="PivotStyleLight16"/>
  <colors>
    <mruColors>
      <color rgb="FFFFD5D5"/>
      <color rgb="FF0066FF"/>
      <color rgb="FF996633"/>
      <color rgb="FFECCDCC"/>
      <color rgb="FFFF6600"/>
      <color rgb="FFABE9FF"/>
      <color rgb="FFC686FA"/>
      <color rgb="FF0000CC"/>
      <color rgb="FF804444"/>
      <color rgb="FFFFE38B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1"/>
  <dimension ref="A1:BI59"/>
  <sheetViews>
    <sheetView view="pageBreakPreview" zoomScale="85" zoomScaleSheetLayoutView="85" workbookViewId="0">
      <selection activeCell="A6" sqref="A6"/>
    </sheetView>
  </sheetViews>
  <sheetFormatPr baseColWidth="10" defaultRowHeight="15"/>
  <cols>
    <col min="1" max="1" width="3" style="6" customWidth="1"/>
    <col min="2" max="2" width="8.85546875" hidden="1" customWidth="1"/>
    <col min="3" max="3" width="6.28515625" customWidth="1"/>
    <col min="4" max="4" width="8" style="20" hidden="1" customWidth="1"/>
    <col min="5" max="5" width="12.42578125" customWidth="1"/>
    <col min="6" max="7" width="12.28515625" style="10" customWidth="1"/>
    <col min="8" max="8" width="34.28515625" customWidth="1"/>
    <col min="9" max="9" width="10.85546875" customWidth="1"/>
    <col min="10" max="10" width="8.28515625" style="15" customWidth="1"/>
    <col min="11" max="11" width="22" customWidth="1"/>
    <col min="12" max="12" width="15.7109375" customWidth="1"/>
    <col min="13" max="13" width="12.28515625" style="12" bestFit="1" customWidth="1"/>
    <col min="14" max="15" width="12.28515625" style="12" customWidth="1"/>
    <col min="18" max="18" width="35" customWidth="1"/>
    <col min="19" max="19" width="5" customWidth="1"/>
    <col min="20" max="20" width="7.140625" customWidth="1"/>
    <col min="21" max="21" width="4.85546875" customWidth="1"/>
    <col min="22" max="22" width="5" customWidth="1"/>
    <col min="23" max="23" width="5.140625" customWidth="1"/>
    <col min="24" max="24" width="3.140625" style="52" customWidth="1"/>
    <col min="25" max="25" width="7" style="56" customWidth="1"/>
    <col min="26" max="26" width="2.5703125" style="56" customWidth="1"/>
    <col min="27" max="27" width="2.7109375" style="56" customWidth="1"/>
    <col min="28" max="31" width="2.5703125" style="56" customWidth="1"/>
    <col min="32" max="32" width="2.7109375" style="56" customWidth="1"/>
    <col min="33" max="33" width="4.42578125" style="56" customWidth="1"/>
    <col min="34" max="35" width="2.85546875" style="56" customWidth="1"/>
    <col min="36" max="37" width="2.7109375" style="56" customWidth="1"/>
    <col min="38" max="41" width="3" style="56" customWidth="1"/>
    <col min="42" max="42" width="2.7109375" style="56" customWidth="1"/>
    <col min="43" max="43" width="2.85546875" style="56" customWidth="1"/>
    <col min="44" max="49" width="2.7109375" style="56" customWidth="1"/>
    <col min="50" max="51" width="2.85546875" style="56" customWidth="1"/>
    <col min="52" max="52" width="2.7109375" style="56" customWidth="1"/>
    <col min="53" max="58" width="2.85546875" style="56" customWidth="1"/>
    <col min="59" max="59" width="4.140625" style="56" customWidth="1"/>
    <col min="60" max="60" width="3.140625" style="56" customWidth="1"/>
    <col min="61" max="61" width="2.85546875" style="56" customWidth="1"/>
  </cols>
  <sheetData>
    <row r="1" spans="1:61" s="112" customFormat="1" ht="21" customHeight="1" thickBot="1">
      <c r="A1" s="111"/>
      <c r="D1" s="113"/>
      <c r="F1" s="114"/>
      <c r="G1" s="114"/>
      <c r="J1" s="115"/>
      <c r="L1" s="119" t="s">
        <v>79</v>
      </c>
      <c r="M1" s="116"/>
      <c r="N1" s="116"/>
      <c r="O1" s="116"/>
      <c r="X1" s="117"/>
      <c r="Y1" s="118"/>
      <c r="Z1" s="1783" t="s">
        <v>596</v>
      </c>
      <c r="AA1" s="1784"/>
      <c r="AB1" s="1784"/>
      <c r="AC1" s="1784"/>
      <c r="AD1" s="1784"/>
      <c r="AE1" s="1784"/>
      <c r="AF1" s="1785"/>
      <c r="AG1" s="172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118"/>
      <c r="AV1" s="118"/>
      <c r="AW1" s="118"/>
      <c r="AX1" s="1780" t="s">
        <v>601</v>
      </c>
      <c r="AY1" s="1781"/>
      <c r="AZ1" s="1782"/>
      <c r="BA1" s="1780" t="s">
        <v>44</v>
      </c>
      <c r="BB1" s="1781"/>
      <c r="BC1" s="1782"/>
      <c r="BD1" s="172"/>
      <c r="BE1" s="172"/>
      <c r="BF1" s="172"/>
      <c r="BG1" s="118"/>
      <c r="BH1" s="118"/>
      <c r="BI1" s="118"/>
    </row>
    <row r="2" spans="1:61" s="3" customFormat="1" ht="48.75" customHeight="1" thickBot="1">
      <c r="A2" s="81"/>
      <c r="B2" s="82" t="s">
        <v>0</v>
      </c>
      <c r="C2" s="82" t="s">
        <v>1</v>
      </c>
      <c r="D2" s="83" t="s">
        <v>5</v>
      </c>
      <c r="E2" s="82" t="s">
        <v>2</v>
      </c>
      <c r="F2" s="125" t="s">
        <v>12</v>
      </c>
      <c r="G2" s="124" t="s">
        <v>94</v>
      </c>
      <c r="H2" s="82" t="s">
        <v>11</v>
      </c>
      <c r="I2" s="82" t="s">
        <v>43</v>
      </c>
      <c r="J2" s="84" t="s">
        <v>10</v>
      </c>
      <c r="K2" s="82" t="s">
        <v>3</v>
      </c>
      <c r="L2" s="82" t="s">
        <v>4</v>
      </c>
      <c r="M2" s="85" t="s">
        <v>6</v>
      </c>
      <c r="N2" s="85" t="s">
        <v>91</v>
      </c>
      <c r="O2" s="85" t="s">
        <v>92</v>
      </c>
      <c r="P2" s="82" t="s">
        <v>8</v>
      </c>
      <c r="Q2" s="82" t="s">
        <v>7</v>
      </c>
      <c r="R2" s="82" t="s">
        <v>9</v>
      </c>
      <c r="S2" s="158" t="s">
        <v>93</v>
      </c>
      <c r="T2" s="124" t="s">
        <v>95</v>
      </c>
      <c r="U2" s="160" t="s">
        <v>101</v>
      </c>
      <c r="V2" s="160" t="s">
        <v>102</v>
      </c>
      <c r="W2" s="160" t="s">
        <v>103</v>
      </c>
      <c r="X2" s="159" t="s">
        <v>45</v>
      </c>
      <c r="Y2" s="123" t="s">
        <v>67</v>
      </c>
      <c r="Z2" s="171" t="s">
        <v>597</v>
      </c>
      <c r="AA2" s="171" t="s">
        <v>598</v>
      </c>
      <c r="AB2" s="171" t="s">
        <v>599</v>
      </c>
      <c r="AC2" s="171" t="s">
        <v>308</v>
      </c>
      <c r="AD2" s="171" t="s">
        <v>239</v>
      </c>
      <c r="AE2" s="171" t="s">
        <v>240</v>
      </c>
      <c r="AF2" s="171" t="s">
        <v>600</v>
      </c>
      <c r="AG2" s="173" t="s">
        <v>236</v>
      </c>
      <c r="AH2" s="171" t="s">
        <v>234</v>
      </c>
      <c r="AI2" s="157" t="s">
        <v>235</v>
      </c>
      <c r="AJ2" s="157" t="s">
        <v>237</v>
      </c>
      <c r="AK2" s="157" t="s">
        <v>238</v>
      </c>
      <c r="AL2" s="157" t="s">
        <v>241</v>
      </c>
      <c r="AM2" s="157" t="s">
        <v>610</v>
      </c>
      <c r="AN2" s="157" t="s">
        <v>609</v>
      </c>
      <c r="AO2" s="157" t="s">
        <v>611</v>
      </c>
      <c r="AP2" s="157" t="s">
        <v>242</v>
      </c>
      <c r="AQ2" s="157" t="s">
        <v>243</v>
      </c>
      <c r="AR2" s="157" t="s">
        <v>244</v>
      </c>
      <c r="AS2" s="157" t="s">
        <v>248</v>
      </c>
      <c r="AT2" s="157" t="s">
        <v>249</v>
      </c>
      <c r="AU2" s="157" t="s">
        <v>250</v>
      </c>
      <c r="AV2" s="157" t="s">
        <v>251</v>
      </c>
      <c r="AW2" s="157" t="s">
        <v>253</v>
      </c>
      <c r="AX2" s="157" t="s">
        <v>245</v>
      </c>
      <c r="AY2" s="157" t="s">
        <v>246</v>
      </c>
      <c r="AZ2" s="157" t="s">
        <v>247</v>
      </c>
      <c r="BA2" s="157" t="s">
        <v>604</v>
      </c>
      <c r="BB2" s="157" t="s">
        <v>605</v>
      </c>
      <c r="BC2" s="157" t="s">
        <v>606</v>
      </c>
      <c r="BD2" s="157" t="s">
        <v>608</v>
      </c>
      <c r="BE2" s="157" t="s">
        <v>607</v>
      </c>
      <c r="BF2" s="157" t="s">
        <v>243</v>
      </c>
      <c r="BG2" s="173" t="s">
        <v>252</v>
      </c>
      <c r="BH2" s="157"/>
      <c r="BI2" s="86"/>
    </row>
    <row r="3" spans="1:61" s="2" customFormat="1">
      <c r="A3" s="7"/>
      <c r="B3" s="8"/>
      <c r="C3" s="8">
        <v>2012</v>
      </c>
      <c r="D3" s="19"/>
      <c r="E3" s="8" t="s">
        <v>254</v>
      </c>
      <c r="F3" s="8" t="s">
        <v>255</v>
      </c>
      <c r="G3" s="8"/>
      <c r="H3" s="8" t="s">
        <v>256</v>
      </c>
      <c r="I3" s="161" t="s">
        <v>257</v>
      </c>
      <c r="J3" s="14"/>
      <c r="K3" s="8" t="s">
        <v>258</v>
      </c>
      <c r="L3" s="8" t="s">
        <v>259</v>
      </c>
      <c r="M3" s="11"/>
      <c r="N3" s="11"/>
      <c r="O3" s="11">
        <f>M3</f>
        <v>0</v>
      </c>
      <c r="P3" s="130">
        <v>41216</v>
      </c>
      <c r="Q3" s="8"/>
      <c r="R3" s="8"/>
      <c r="S3" s="8"/>
      <c r="T3" s="8"/>
      <c r="U3" s="8"/>
      <c r="V3" s="8"/>
      <c r="W3" s="8"/>
      <c r="X3" s="8"/>
      <c r="Y3" s="54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 t="s">
        <v>260</v>
      </c>
      <c r="BB3" s="8"/>
      <c r="BC3" s="8"/>
      <c r="BD3" s="8"/>
      <c r="BE3" s="8"/>
      <c r="BF3" s="8"/>
      <c r="BG3" s="8"/>
      <c r="BH3" s="8"/>
      <c r="BI3" s="1"/>
    </row>
    <row r="4" spans="1:61" s="2" customFormat="1">
      <c r="A4" s="7"/>
      <c r="B4" s="8"/>
      <c r="C4" s="8">
        <v>2012</v>
      </c>
      <c r="D4" s="19"/>
      <c r="E4" s="8" t="s">
        <v>254</v>
      </c>
      <c r="F4" s="8" t="s">
        <v>261</v>
      </c>
      <c r="G4" s="8"/>
      <c r="H4" s="8" t="s">
        <v>270</v>
      </c>
      <c r="I4" s="161" t="s">
        <v>693</v>
      </c>
      <c r="J4" s="14"/>
      <c r="K4" s="8" t="s">
        <v>271</v>
      </c>
      <c r="L4" s="8" t="s">
        <v>264</v>
      </c>
      <c r="M4" s="11"/>
      <c r="N4" s="11"/>
      <c r="O4" s="11"/>
      <c r="P4" s="8"/>
      <c r="Q4" s="8"/>
      <c r="R4" s="8"/>
      <c r="S4" s="8"/>
      <c r="T4" s="8"/>
      <c r="U4" s="8"/>
      <c r="V4" s="8"/>
      <c r="W4" s="8"/>
      <c r="X4" s="8"/>
      <c r="Y4" s="54" t="s">
        <v>693</v>
      </c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1"/>
    </row>
    <row r="5" spans="1:61" s="2" customFormat="1" ht="45">
      <c r="A5" s="7"/>
      <c r="B5" s="8"/>
      <c r="C5" s="8">
        <v>2012</v>
      </c>
      <c r="D5" s="19"/>
      <c r="E5" s="8" t="s">
        <v>254</v>
      </c>
      <c r="F5" s="8" t="s">
        <v>261</v>
      </c>
      <c r="G5" s="8"/>
      <c r="H5" s="8" t="s">
        <v>270</v>
      </c>
      <c r="I5" s="161" t="s">
        <v>693</v>
      </c>
      <c r="J5" s="14"/>
      <c r="K5" s="8" t="s">
        <v>272</v>
      </c>
      <c r="L5" s="8" t="s">
        <v>264</v>
      </c>
      <c r="M5" s="11">
        <v>3250</v>
      </c>
      <c r="N5" s="11"/>
      <c r="O5" s="11">
        <f t="shared" ref="O5:O24" si="0">M5</f>
        <v>3250</v>
      </c>
      <c r="P5" s="8"/>
      <c r="Q5" s="8"/>
      <c r="R5" s="8"/>
      <c r="S5" s="8"/>
      <c r="T5" s="8"/>
      <c r="U5" s="8"/>
      <c r="V5" s="8"/>
      <c r="W5" s="8"/>
      <c r="X5" s="8"/>
      <c r="Y5" s="54" t="s">
        <v>693</v>
      </c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 t="s">
        <v>260</v>
      </c>
      <c r="BB5" s="8"/>
      <c r="BC5" s="8"/>
      <c r="BD5" s="8"/>
      <c r="BE5" s="8"/>
      <c r="BF5" s="8"/>
      <c r="BG5" s="8"/>
      <c r="BH5" s="8"/>
      <c r="BI5" s="1"/>
    </row>
    <row r="6" spans="1:61" s="2" customFormat="1">
      <c r="A6" s="7"/>
      <c r="B6" s="8"/>
      <c r="C6" s="8">
        <v>2012</v>
      </c>
      <c r="D6" s="19"/>
      <c r="E6" s="8" t="s">
        <v>254</v>
      </c>
      <c r="F6" s="8" t="s">
        <v>261</v>
      </c>
      <c r="G6" s="8"/>
      <c r="H6" s="8" t="s">
        <v>270</v>
      </c>
      <c r="I6" s="161" t="s">
        <v>693</v>
      </c>
      <c r="J6" s="14"/>
      <c r="K6" s="8" t="s">
        <v>273</v>
      </c>
      <c r="L6" s="8" t="s">
        <v>264</v>
      </c>
      <c r="M6" s="11"/>
      <c r="N6" s="11"/>
      <c r="O6" s="11">
        <f t="shared" si="0"/>
        <v>0</v>
      </c>
      <c r="P6" s="8"/>
      <c r="Q6" s="8"/>
      <c r="R6" s="8"/>
      <c r="S6" s="8"/>
      <c r="T6" s="8"/>
      <c r="U6" s="8"/>
      <c r="V6" s="8"/>
      <c r="W6" s="8"/>
      <c r="X6" s="8"/>
      <c r="Y6" s="54" t="s">
        <v>693</v>
      </c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 t="s">
        <v>274</v>
      </c>
      <c r="BB6" s="8"/>
      <c r="BC6" s="8"/>
      <c r="BD6" s="8"/>
      <c r="BE6" s="8"/>
      <c r="BF6" s="8"/>
      <c r="BG6" s="8"/>
      <c r="BH6" s="8"/>
      <c r="BI6" s="1"/>
    </row>
    <row r="7" spans="1:61" s="2" customFormat="1">
      <c r="A7" s="7"/>
      <c r="B7" s="8"/>
      <c r="C7" s="8">
        <v>2012</v>
      </c>
      <c r="D7" s="19"/>
      <c r="E7" s="8" t="s">
        <v>254</v>
      </c>
      <c r="F7" s="8" t="s">
        <v>261</v>
      </c>
      <c r="G7" s="8"/>
      <c r="H7" s="8" t="s">
        <v>265</v>
      </c>
      <c r="I7" s="161" t="s">
        <v>693</v>
      </c>
      <c r="J7" s="14"/>
      <c r="K7" s="8" t="s">
        <v>267</v>
      </c>
      <c r="L7" s="8" t="s">
        <v>264</v>
      </c>
      <c r="M7" s="11">
        <v>1000</v>
      </c>
      <c r="N7" s="11"/>
      <c r="O7" s="11">
        <f t="shared" si="0"/>
        <v>1000</v>
      </c>
      <c r="P7" s="130"/>
      <c r="Q7" s="130"/>
      <c r="R7" s="8"/>
      <c r="S7" s="8"/>
      <c r="T7" s="8"/>
      <c r="U7" s="8"/>
      <c r="V7" s="8"/>
      <c r="W7" s="8"/>
      <c r="X7" s="8"/>
      <c r="Y7" s="54" t="s">
        <v>693</v>
      </c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1"/>
    </row>
    <row r="8" spans="1:61" s="2" customFormat="1" ht="29.25" customHeight="1">
      <c r="A8" s="7"/>
      <c r="B8" s="8"/>
      <c r="C8" s="8">
        <v>2012</v>
      </c>
      <c r="D8" s="19"/>
      <c r="E8" s="8" t="s">
        <v>254</v>
      </c>
      <c r="F8" s="8" t="s">
        <v>261</v>
      </c>
      <c r="G8" s="8"/>
      <c r="H8" s="8" t="s">
        <v>265</v>
      </c>
      <c r="I8" s="161" t="s">
        <v>693</v>
      </c>
      <c r="J8" s="14"/>
      <c r="K8" s="8" t="s">
        <v>275</v>
      </c>
      <c r="L8" s="8" t="s">
        <v>264</v>
      </c>
      <c r="M8" s="11">
        <v>1500</v>
      </c>
      <c r="N8" s="11"/>
      <c r="O8" s="11">
        <f t="shared" si="0"/>
        <v>1500</v>
      </c>
      <c r="P8" s="8"/>
      <c r="Q8" s="8"/>
      <c r="R8" s="8"/>
      <c r="S8" s="8"/>
      <c r="T8" s="8"/>
      <c r="U8" s="8"/>
      <c r="V8" s="8"/>
      <c r="W8" s="8"/>
      <c r="X8" s="8"/>
      <c r="Y8" s="54" t="s">
        <v>693</v>
      </c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1"/>
    </row>
    <row r="9" spans="1:61" s="2" customFormat="1">
      <c r="A9" s="7"/>
      <c r="B9" s="8"/>
      <c r="C9" s="8">
        <v>2012</v>
      </c>
      <c r="D9" s="19"/>
      <c r="E9" s="8" t="s">
        <v>254</v>
      </c>
      <c r="F9" s="8" t="s">
        <v>261</v>
      </c>
      <c r="G9" s="8"/>
      <c r="H9" s="8" t="s">
        <v>262</v>
      </c>
      <c r="I9" s="161" t="s">
        <v>693</v>
      </c>
      <c r="J9" s="14"/>
      <c r="K9" s="8" t="s">
        <v>263</v>
      </c>
      <c r="L9" s="8" t="s">
        <v>264</v>
      </c>
      <c r="M9" s="11">
        <v>1000</v>
      </c>
      <c r="N9" s="11"/>
      <c r="O9" s="11">
        <f t="shared" si="0"/>
        <v>1000</v>
      </c>
      <c r="P9" s="130"/>
      <c r="Q9" s="130"/>
      <c r="R9" s="8"/>
      <c r="S9" s="8"/>
      <c r="T9" s="8"/>
      <c r="U9" s="8"/>
      <c r="V9" s="8"/>
      <c r="W9" s="8"/>
      <c r="X9" s="8"/>
      <c r="Y9" s="54" t="s">
        <v>693</v>
      </c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1"/>
    </row>
    <row r="10" spans="1:61" s="2" customFormat="1">
      <c r="A10" s="7"/>
      <c r="B10" s="8"/>
      <c r="C10" s="8">
        <v>2012</v>
      </c>
      <c r="D10" s="19"/>
      <c r="E10" s="8" t="s">
        <v>254</v>
      </c>
      <c r="F10" s="8" t="s">
        <v>261</v>
      </c>
      <c r="G10" s="8"/>
      <c r="H10" s="8" t="s">
        <v>268</v>
      </c>
      <c r="I10" s="161" t="s">
        <v>693</v>
      </c>
      <c r="J10" s="14"/>
      <c r="K10" s="8" t="s">
        <v>269</v>
      </c>
      <c r="L10" s="8" t="s">
        <v>264</v>
      </c>
      <c r="M10" s="11">
        <v>1400</v>
      </c>
      <c r="N10" s="11"/>
      <c r="O10" s="11">
        <f t="shared" si="0"/>
        <v>1400</v>
      </c>
      <c r="P10" s="8"/>
      <c r="Q10" s="8"/>
      <c r="R10" s="8"/>
      <c r="S10" s="8"/>
      <c r="T10" s="8"/>
      <c r="U10" s="8"/>
      <c r="V10" s="8"/>
      <c r="W10" s="8"/>
      <c r="X10" s="8"/>
      <c r="Y10" s="54" t="s">
        <v>693</v>
      </c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 t="s">
        <v>260</v>
      </c>
      <c r="BB10" s="8"/>
      <c r="BC10" s="8"/>
      <c r="BD10" s="8"/>
      <c r="BE10" s="8"/>
      <c r="BF10" s="8"/>
      <c r="BG10" s="8"/>
      <c r="BH10" s="8"/>
      <c r="BI10" s="1"/>
    </row>
    <row r="11" spans="1:61" s="2" customFormat="1">
      <c r="A11" s="7"/>
      <c r="B11" s="8"/>
      <c r="C11" s="8">
        <v>2012</v>
      </c>
      <c r="D11" s="19"/>
      <c r="E11" s="8" t="s">
        <v>254</v>
      </c>
      <c r="F11" s="8" t="s">
        <v>261</v>
      </c>
      <c r="G11" s="8"/>
      <c r="H11" s="8" t="s">
        <v>290</v>
      </c>
      <c r="I11" s="161" t="s">
        <v>266</v>
      </c>
      <c r="J11" s="14"/>
      <c r="K11" s="8" t="s">
        <v>127</v>
      </c>
      <c r="L11" s="8" t="s">
        <v>291</v>
      </c>
      <c r="M11" s="11">
        <v>3277.44</v>
      </c>
      <c r="N11" s="11"/>
      <c r="O11" s="11">
        <f t="shared" si="0"/>
        <v>3277.44</v>
      </c>
      <c r="P11" s="8"/>
      <c r="Q11" s="8"/>
      <c r="R11" s="8"/>
      <c r="S11" s="8"/>
      <c r="T11" s="8"/>
      <c r="U11" s="8"/>
      <c r="V11" s="8"/>
      <c r="W11" s="8"/>
      <c r="X11" s="8"/>
      <c r="Y11" s="54" t="s">
        <v>127</v>
      </c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1"/>
    </row>
    <row r="12" spans="1:61" s="2" customFormat="1" ht="30">
      <c r="A12" s="7"/>
      <c r="B12" s="8"/>
      <c r="C12" s="8">
        <v>2012</v>
      </c>
      <c r="D12" s="19"/>
      <c r="E12" s="8" t="s">
        <v>254</v>
      </c>
      <c r="F12" s="8" t="s">
        <v>261</v>
      </c>
      <c r="G12" s="8"/>
      <c r="H12" s="8" t="s">
        <v>266</v>
      </c>
      <c r="I12" s="161" t="s">
        <v>266</v>
      </c>
      <c r="J12" s="14"/>
      <c r="K12" s="8" t="s">
        <v>4</v>
      </c>
      <c r="L12" s="8" t="s">
        <v>276</v>
      </c>
      <c r="M12" s="11">
        <v>750</v>
      </c>
      <c r="N12" s="11"/>
      <c r="O12" s="11">
        <f t="shared" si="0"/>
        <v>750</v>
      </c>
      <c r="P12" s="8"/>
      <c r="Q12" s="8"/>
      <c r="R12" s="8"/>
      <c r="S12" s="8"/>
      <c r="T12" s="8"/>
      <c r="U12" s="8"/>
      <c r="V12" s="8"/>
      <c r="W12" s="8"/>
      <c r="X12" s="8"/>
      <c r="Y12" s="54" t="s">
        <v>277</v>
      </c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1"/>
    </row>
    <row r="13" spans="1:61" s="2" customFormat="1" ht="18">
      <c r="A13" s="7"/>
      <c r="B13" s="8"/>
      <c r="C13" s="8">
        <v>2012</v>
      </c>
      <c r="D13" s="19"/>
      <c r="E13" s="8" t="s">
        <v>254</v>
      </c>
      <c r="F13" s="8" t="s">
        <v>261</v>
      </c>
      <c r="G13" s="8"/>
      <c r="H13" s="8" t="s">
        <v>266</v>
      </c>
      <c r="I13" s="161" t="s">
        <v>266</v>
      </c>
      <c r="J13" s="14"/>
      <c r="K13" s="8" t="s">
        <v>284</v>
      </c>
      <c r="L13" s="8" t="s">
        <v>264</v>
      </c>
      <c r="M13" s="11">
        <f>500+FACT!R8</f>
        <v>7056.98</v>
      </c>
      <c r="N13" s="11"/>
      <c r="O13" s="11">
        <f t="shared" si="0"/>
        <v>7056.98</v>
      </c>
      <c r="P13" s="8"/>
      <c r="Q13" s="8"/>
      <c r="R13" s="8"/>
      <c r="S13" s="8"/>
      <c r="T13" s="8"/>
      <c r="U13" s="8"/>
      <c r="V13" s="8"/>
      <c r="W13" s="8"/>
      <c r="X13" s="8"/>
      <c r="Y13" s="54" t="s">
        <v>280</v>
      </c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1"/>
    </row>
    <row r="14" spans="1:61" s="2" customFormat="1" ht="18">
      <c r="A14" s="7"/>
      <c r="B14" s="8"/>
      <c r="C14" s="8">
        <v>2012</v>
      </c>
      <c r="D14" s="19"/>
      <c r="E14" s="8" t="s">
        <v>254</v>
      </c>
      <c r="F14" s="8" t="s">
        <v>261</v>
      </c>
      <c r="G14" s="8"/>
      <c r="H14" s="8" t="s">
        <v>266</v>
      </c>
      <c r="I14" s="161" t="s">
        <v>266</v>
      </c>
      <c r="J14" s="14"/>
      <c r="K14" s="8" t="s">
        <v>285</v>
      </c>
      <c r="L14" s="8" t="s">
        <v>264</v>
      </c>
      <c r="M14" s="11">
        <f>250+250</f>
        <v>500</v>
      </c>
      <c r="N14" s="11"/>
      <c r="O14" s="11">
        <f t="shared" si="0"/>
        <v>500</v>
      </c>
      <c r="P14" s="8"/>
      <c r="Q14" s="8"/>
      <c r="R14" s="8"/>
      <c r="S14" s="8"/>
      <c r="T14" s="8"/>
      <c r="U14" s="8"/>
      <c r="V14" s="8"/>
      <c r="W14" s="8"/>
      <c r="X14" s="8"/>
      <c r="Y14" s="54" t="s">
        <v>280</v>
      </c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1"/>
    </row>
    <row r="15" spans="1:61" s="2" customFormat="1" ht="18">
      <c r="A15" s="7"/>
      <c r="B15" s="8"/>
      <c r="C15" s="8">
        <v>2012</v>
      </c>
      <c r="D15" s="19"/>
      <c r="E15" s="8" t="s">
        <v>254</v>
      </c>
      <c r="F15" s="8" t="s">
        <v>261</v>
      </c>
      <c r="G15" s="8"/>
      <c r="H15" s="8" t="s">
        <v>266</v>
      </c>
      <c r="I15" s="161" t="s">
        <v>266</v>
      </c>
      <c r="J15" s="14"/>
      <c r="K15" s="8" t="s">
        <v>286</v>
      </c>
      <c r="L15" s="8" t="s">
        <v>264</v>
      </c>
      <c r="M15" s="11"/>
      <c r="N15" s="11"/>
      <c r="O15" s="11">
        <f t="shared" si="0"/>
        <v>0</v>
      </c>
      <c r="P15" s="8"/>
      <c r="Q15" s="8"/>
      <c r="R15" s="8"/>
      <c r="S15" s="8"/>
      <c r="T15" s="8"/>
      <c r="U15" s="8"/>
      <c r="V15" s="8"/>
      <c r="W15" s="8"/>
      <c r="X15" s="8"/>
      <c r="Y15" s="54" t="s">
        <v>280</v>
      </c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1"/>
    </row>
    <row r="16" spans="1:61" s="2" customFormat="1" ht="18">
      <c r="A16" s="7"/>
      <c r="B16" s="8"/>
      <c r="C16" s="8">
        <v>2012</v>
      </c>
      <c r="D16" s="19"/>
      <c r="E16" s="8" t="s">
        <v>254</v>
      </c>
      <c r="F16" s="8" t="s">
        <v>261</v>
      </c>
      <c r="G16" s="8"/>
      <c r="H16" s="8" t="s">
        <v>266</v>
      </c>
      <c r="I16" s="161" t="s">
        <v>266</v>
      </c>
      <c r="J16" s="14"/>
      <c r="K16" s="8" t="s">
        <v>287</v>
      </c>
      <c r="L16" s="8" t="s">
        <v>264</v>
      </c>
      <c r="M16" s="11"/>
      <c r="N16" s="11"/>
      <c r="O16" s="11">
        <f>M16</f>
        <v>0</v>
      </c>
      <c r="P16" s="8"/>
      <c r="Q16" s="8"/>
      <c r="R16" s="8"/>
      <c r="S16" s="8"/>
      <c r="T16" s="8"/>
      <c r="U16" s="8"/>
      <c r="V16" s="8"/>
      <c r="W16" s="8"/>
      <c r="X16" s="8"/>
      <c r="Y16" s="54" t="s">
        <v>280</v>
      </c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1"/>
    </row>
    <row r="17" spans="1:61" s="2" customFormat="1" ht="21" customHeight="1">
      <c r="A17" s="7"/>
      <c r="B17" s="8"/>
      <c r="C17" s="8">
        <v>2012</v>
      </c>
      <c r="D17" s="19"/>
      <c r="E17" s="8" t="s">
        <v>254</v>
      </c>
      <c r="F17" s="8" t="s">
        <v>261</v>
      </c>
      <c r="G17" s="8"/>
      <c r="H17" s="8" t="s">
        <v>266</v>
      </c>
      <c r="I17" s="161" t="s">
        <v>266</v>
      </c>
      <c r="J17" s="14"/>
      <c r="K17" s="7" t="s">
        <v>292</v>
      </c>
      <c r="L17" s="8" t="s">
        <v>264</v>
      </c>
      <c r="M17" s="11">
        <v>792.95</v>
      </c>
      <c r="N17" s="11"/>
      <c r="O17" s="11">
        <f t="shared" si="0"/>
        <v>792.95</v>
      </c>
      <c r="P17" s="8"/>
      <c r="Q17" s="8"/>
      <c r="R17" s="8"/>
      <c r="S17" s="8"/>
      <c r="T17" s="8"/>
      <c r="U17" s="8"/>
      <c r="V17" s="8"/>
      <c r="W17" s="8"/>
      <c r="X17" s="8"/>
      <c r="Y17" s="54" t="s">
        <v>280</v>
      </c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1"/>
    </row>
    <row r="18" spans="1:61" s="2" customFormat="1" ht="18">
      <c r="A18" s="7"/>
      <c r="B18" s="8"/>
      <c r="C18" s="8">
        <v>2012</v>
      </c>
      <c r="D18" s="19"/>
      <c r="E18" s="8" t="s">
        <v>254</v>
      </c>
      <c r="F18" s="8" t="s">
        <v>261</v>
      </c>
      <c r="G18" s="8"/>
      <c r="H18" s="8" t="s">
        <v>266</v>
      </c>
      <c r="I18" s="161" t="s">
        <v>266</v>
      </c>
      <c r="J18" s="14"/>
      <c r="K18" s="8" t="s">
        <v>293</v>
      </c>
      <c r="L18" s="8" t="s">
        <v>264</v>
      </c>
      <c r="M18" s="11"/>
      <c r="N18" s="11"/>
      <c r="O18" s="11">
        <f t="shared" si="0"/>
        <v>0</v>
      </c>
      <c r="P18" s="8"/>
      <c r="Q18" s="8"/>
      <c r="R18" s="8"/>
      <c r="S18" s="8"/>
      <c r="T18" s="8"/>
      <c r="U18" s="8"/>
      <c r="V18" s="8"/>
      <c r="W18" s="8"/>
      <c r="X18" s="8"/>
      <c r="Y18" s="54" t="s">
        <v>283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1"/>
    </row>
    <row r="19" spans="1:61" s="2" customFormat="1" ht="18">
      <c r="A19" s="7"/>
      <c r="B19" s="8"/>
      <c r="C19" s="8">
        <v>2012</v>
      </c>
      <c r="D19" s="19"/>
      <c r="E19" s="8" t="s">
        <v>254</v>
      </c>
      <c r="F19" s="8" t="s">
        <v>261</v>
      </c>
      <c r="G19" s="8"/>
      <c r="H19" s="8" t="s">
        <v>266</v>
      </c>
      <c r="I19" s="161" t="s">
        <v>266</v>
      </c>
      <c r="J19" s="14"/>
      <c r="K19" s="8" t="s">
        <v>295</v>
      </c>
      <c r="L19" s="8" t="s">
        <v>264</v>
      </c>
      <c r="M19" s="11"/>
      <c r="N19" s="11"/>
      <c r="O19" s="11">
        <f t="shared" si="0"/>
        <v>0</v>
      </c>
      <c r="P19" s="8"/>
      <c r="Q19" s="8"/>
      <c r="R19" s="8"/>
      <c r="S19" s="8"/>
      <c r="T19" s="8"/>
      <c r="U19" s="8"/>
      <c r="V19" s="8"/>
      <c r="W19" s="8"/>
      <c r="X19" s="8"/>
      <c r="Y19" s="54" t="s">
        <v>280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 t="s">
        <v>260</v>
      </c>
      <c r="BB19" s="8"/>
      <c r="BC19" s="8"/>
      <c r="BD19" s="8"/>
      <c r="BE19" s="8"/>
      <c r="BF19" s="8"/>
      <c r="BG19" s="8"/>
      <c r="BH19" s="8"/>
      <c r="BI19" s="1"/>
    </row>
    <row r="20" spans="1:61" s="2" customFormat="1" ht="18">
      <c r="A20" s="7"/>
      <c r="B20" s="8"/>
      <c r="C20" s="8">
        <v>2012</v>
      </c>
      <c r="D20" s="19"/>
      <c r="E20" s="8" t="s">
        <v>254</v>
      </c>
      <c r="F20" s="8" t="s">
        <v>261</v>
      </c>
      <c r="G20" s="8"/>
      <c r="H20" s="8" t="s">
        <v>281</v>
      </c>
      <c r="I20" s="161" t="s">
        <v>266</v>
      </c>
      <c r="J20" s="14"/>
      <c r="K20" s="8" t="s">
        <v>282</v>
      </c>
      <c r="L20" s="8" t="s">
        <v>264</v>
      </c>
      <c r="M20" s="11"/>
      <c r="N20" s="11"/>
      <c r="O20" s="11">
        <f t="shared" si="0"/>
        <v>0</v>
      </c>
      <c r="P20" s="8"/>
      <c r="Q20" s="8"/>
      <c r="R20" s="8"/>
      <c r="S20" s="8"/>
      <c r="T20" s="8"/>
      <c r="U20" s="8"/>
      <c r="V20" s="8"/>
      <c r="W20" s="8"/>
      <c r="X20" s="8"/>
      <c r="Y20" s="54" t="s">
        <v>283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 t="s">
        <v>260</v>
      </c>
      <c r="BB20" s="8"/>
      <c r="BC20" s="8"/>
      <c r="BD20" s="8"/>
      <c r="BE20" s="8"/>
      <c r="BF20" s="8"/>
      <c r="BG20" s="8"/>
      <c r="BH20" s="8"/>
      <c r="BI20" s="1"/>
    </row>
    <row r="21" spans="1:61" s="2" customFormat="1" ht="18">
      <c r="A21" s="7"/>
      <c r="B21" s="8"/>
      <c r="C21" s="8">
        <v>2012</v>
      </c>
      <c r="D21" s="19"/>
      <c r="E21" s="8" t="s">
        <v>254</v>
      </c>
      <c r="F21" s="8" t="s">
        <v>261</v>
      </c>
      <c r="G21" s="8"/>
      <c r="H21" s="8" t="s">
        <v>288</v>
      </c>
      <c r="I21" s="161" t="s">
        <v>266</v>
      </c>
      <c r="J21" s="14"/>
      <c r="K21" s="8" t="s">
        <v>289</v>
      </c>
      <c r="L21" s="8" t="s">
        <v>264</v>
      </c>
      <c r="M21" s="11"/>
      <c r="N21" s="11"/>
      <c r="O21" s="11">
        <f t="shared" si="0"/>
        <v>0</v>
      </c>
      <c r="P21" s="8"/>
      <c r="Q21" s="8"/>
      <c r="R21" s="8"/>
      <c r="S21" s="8"/>
      <c r="T21" s="8"/>
      <c r="U21" s="8"/>
      <c r="V21" s="8"/>
      <c r="W21" s="8"/>
      <c r="X21" s="8"/>
      <c r="Y21" s="54" t="s">
        <v>283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1"/>
    </row>
    <row r="22" spans="1:61" s="2" customFormat="1" ht="30">
      <c r="A22" s="7"/>
      <c r="B22" s="8"/>
      <c r="C22" s="8">
        <v>2012</v>
      </c>
      <c r="D22" s="19"/>
      <c r="E22" s="8" t="s">
        <v>254</v>
      </c>
      <c r="F22" s="8" t="s">
        <v>261</v>
      </c>
      <c r="G22" s="8"/>
      <c r="H22" s="8" t="s">
        <v>296</v>
      </c>
      <c r="I22" s="161" t="s">
        <v>266</v>
      </c>
      <c r="J22" s="14"/>
      <c r="K22" s="8" t="s">
        <v>297</v>
      </c>
      <c r="L22" s="8" t="s">
        <v>264</v>
      </c>
      <c r="M22" s="11">
        <v>750</v>
      </c>
      <c r="N22" s="11"/>
      <c r="O22" s="11">
        <f t="shared" si="0"/>
        <v>750</v>
      </c>
      <c r="P22" s="8"/>
      <c r="Q22" s="8"/>
      <c r="R22" s="8"/>
      <c r="S22" s="8"/>
      <c r="T22" s="8"/>
      <c r="U22" s="8"/>
      <c r="V22" s="8"/>
      <c r="W22" s="8"/>
      <c r="X22" s="8"/>
      <c r="Y22" s="54" t="s">
        <v>298</v>
      </c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1"/>
    </row>
    <row r="23" spans="1:61" s="2" customFormat="1" ht="18">
      <c r="A23" s="7"/>
      <c r="B23" s="8"/>
      <c r="C23" s="8">
        <v>2012</v>
      </c>
      <c r="D23" s="19"/>
      <c r="E23" s="8" t="s">
        <v>254</v>
      </c>
      <c r="F23" s="8" t="s">
        <v>261</v>
      </c>
      <c r="G23" s="8"/>
      <c r="H23" s="8" t="s">
        <v>278</v>
      </c>
      <c r="I23" s="161" t="s">
        <v>266</v>
      </c>
      <c r="J23" s="14"/>
      <c r="K23" s="8" t="s">
        <v>279</v>
      </c>
      <c r="L23" s="8" t="s">
        <v>264</v>
      </c>
      <c r="M23" s="11">
        <v>539.98</v>
      </c>
      <c r="N23" s="11"/>
      <c r="O23" s="11">
        <f t="shared" si="0"/>
        <v>539.98</v>
      </c>
      <c r="P23" s="8"/>
      <c r="Q23" s="8"/>
      <c r="R23" s="8"/>
      <c r="S23" s="8"/>
      <c r="T23" s="8"/>
      <c r="U23" s="8"/>
      <c r="V23" s="8"/>
      <c r="W23" s="8"/>
      <c r="X23" s="8"/>
      <c r="Y23" s="54" t="s">
        <v>280</v>
      </c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1"/>
    </row>
    <row r="24" spans="1:61" s="2" customFormat="1">
      <c r="A24" s="7"/>
      <c r="B24" s="8"/>
      <c r="C24" s="8">
        <v>2012</v>
      </c>
      <c r="D24" s="19"/>
      <c r="E24" s="8" t="s">
        <v>254</v>
      </c>
      <c r="F24" s="8" t="s">
        <v>261</v>
      </c>
      <c r="G24" s="8"/>
      <c r="H24" s="8" t="s">
        <v>299</v>
      </c>
      <c r="I24" s="161" t="s">
        <v>127</v>
      </c>
      <c r="J24" s="14"/>
      <c r="K24" s="8" t="s">
        <v>300</v>
      </c>
      <c r="L24" s="8" t="s">
        <v>264</v>
      </c>
      <c r="M24" s="11"/>
      <c r="N24" s="11"/>
      <c r="O24" s="11">
        <f t="shared" si="0"/>
        <v>0</v>
      </c>
      <c r="P24" s="8"/>
      <c r="Q24" s="8"/>
      <c r="R24" s="8"/>
      <c r="S24" s="8"/>
      <c r="T24" s="8"/>
      <c r="U24" s="8"/>
      <c r="V24" s="8"/>
      <c r="W24" s="8"/>
      <c r="X24" s="8"/>
      <c r="Y24" s="54" t="s">
        <v>127</v>
      </c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1"/>
    </row>
    <row r="25" spans="1:61" s="2" customFormat="1">
      <c r="A25" s="7"/>
      <c r="B25" s="8"/>
      <c r="C25" s="8"/>
      <c r="D25" s="19"/>
      <c r="E25" s="8"/>
      <c r="F25" s="8"/>
      <c r="G25" s="8"/>
      <c r="H25" s="8"/>
      <c r="I25" s="8"/>
      <c r="J25" s="14"/>
      <c r="K25" s="8"/>
      <c r="L25" s="8"/>
      <c r="M25" s="11"/>
      <c r="N25" s="11"/>
      <c r="O25" s="11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</row>
    <row r="26" spans="1:61" s="2" customFormat="1">
      <c r="A26" s="7"/>
      <c r="B26" s="8"/>
      <c r="C26" s="8"/>
      <c r="D26" s="19"/>
      <c r="E26" s="8"/>
      <c r="F26" s="8"/>
      <c r="G26" s="8"/>
      <c r="H26" s="8"/>
      <c r="I26" s="8"/>
      <c r="J26" s="14"/>
      <c r="K26" s="8"/>
      <c r="L26" s="8"/>
      <c r="M26" s="11"/>
      <c r="N26" s="11"/>
      <c r="O26" s="11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</row>
    <row r="27" spans="1:61" s="2" customFormat="1">
      <c r="A27" s="7"/>
      <c r="B27" s="8"/>
      <c r="C27" s="8"/>
      <c r="D27" s="19"/>
      <c r="E27" s="8"/>
      <c r="F27" s="8"/>
      <c r="G27" s="8"/>
      <c r="H27" s="8"/>
      <c r="I27" s="8"/>
      <c r="J27" s="14"/>
      <c r="K27" s="8"/>
      <c r="L27" s="8"/>
      <c r="M27" s="11"/>
      <c r="N27" s="11"/>
      <c r="O27" s="11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</row>
    <row r="28" spans="1:61" s="2" customFormat="1">
      <c r="A28" s="7"/>
      <c r="B28" s="8"/>
      <c r="C28" s="8"/>
      <c r="D28" s="19"/>
      <c r="E28" s="8"/>
      <c r="F28" s="8"/>
      <c r="G28" s="8"/>
      <c r="H28" s="8"/>
      <c r="I28" s="8"/>
      <c r="J28" s="14"/>
      <c r="K28" s="8"/>
      <c r="L28" s="8"/>
      <c r="M28" s="11"/>
      <c r="N28" s="11"/>
      <c r="O28" s="11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</row>
    <row r="29" spans="1:61" s="2" customFormat="1">
      <c r="A29" s="7"/>
      <c r="B29" s="8"/>
      <c r="C29" s="8"/>
      <c r="D29" s="19"/>
      <c r="E29" s="8"/>
      <c r="F29" s="8"/>
      <c r="G29" s="8"/>
      <c r="H29" s="8"/>
      <c r="I29" s="8"/>
      <c r="J29" s="14"/>
      <c r="K29" s="8"/>
      <c r="L29" s="8"/>
      <c r="M29" s="11"/>
      <c r="N29" s="11"/>
      <c r="O29" s="11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</row>
    <row r="30" spans="1:61" s="2" customFormat="1">
      <c r="A30" s="7"/>
      <c r="B30" s="8"/>
      <c r="C30" s="8"/>
      <c r="D30" s="19"/>
      <c r="E30" s="8"/>
      <c r="F30" s="8"/>
      <c r="G30" s="8"/>
      <c r="H30" s="8"/>
      <c r="I30" s="8"/>
      <c r="J30" s="14"/>
      <c r="K30" s="8"/>
      <c r="L30" s="8"/>
      <c r="M30" s="11"/>
      <c r="N30" s="11"/>
      <c r="O30" s="11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</row>
    <row r="31" spans="1:61" s="2" customFormat="1">
      <c r="A31" s="7"/>
      <c r="B31" s="8"/>
      <c r="C31" s="8"/>
      <c r="D31" s="19"/>
      <c r="E31" s="8"/>
      <c r="F31" s="8"/>
      <c r="G31" s="8"/>
      <c r="H31" s="8"/>
      <c r="I31" s="8"/>
      <c r="J31" s="14"/>
      <c r="K31" s="8"/>
      <c r="L31" s="8"/>
      <c r="M31" s="11"/>
      <c r="N31" s="11"/>
      <c r="O31" s="11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</row>
    <row r="32" spans="1:61" s="2" customFormat="1">
      <c r="A32" s="7"/>
      <c r="B32" s="8"/>
      <c r="C32" s="8"/>
      <c r="D32" s="19"/>
      <c r="E32" s="8"/>
      <c r="F32" s="8"/>
      <c r="G32" s="8"/>
      <c r="H32" s="8"/>
      <c r="I32" s="8"/>
      <c r="J32" s="14"/>
      <c r="K32" s="8"/>
      <c r="L32" s="8"/>
      <c r="M32" s="11"/>
      <c r="N32" s="11"/>
      <c r="O32" s="11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</row>
    <row r="33" spans="1:61" s="2" customFormat="1">
      <c r="A33" s="7"/>
      <c r="B33" s="8"/>
      <c r="C33" s="8"/>
      <c r="D33" s="19"/>
      <c r="E33" s="8"/>
      <c r="F33" s="8"/>
      <c r="G33" s="8"/>
      <c r="H33" s="8"/>
      <c r="I33" s="8"/>
      <c r="J33" s="14"/>
      <c r="K33" s="8"/>
      <c r="L33" s="8"/>
      <c r="M33" s="11"/>
      <c r="N33" s="11"/>
      <c r="O33" s="11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</row>
    <row r="34" spans="1:61" s="2" customFormat="1">
      <c r="A34" s="7"/>
      <c r="B34" s="8"/>
      <c r="C34" s="8"/>
      <c r="D34" s="19"/>
      <c r="E34" s="8"/>
      <c r="F34" s="8"/>
      <c r="G34" s="8"/>
      <c r="H34" s="8"/>
      <c r="I34" s="8"/>
      <c r="J34" s="14"/>
      <c r="K34" s="8"/>
      <c r="L34" s="8"/>
      <c r="M34" s="11"/>
      <c r="N34" s="11"/>
      <c r="O34" s="11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</row>
    <row r="35" spans="1:61">
      <c r="A35" s="64"/>
      <c r="B35" s="25"/>
      <c r="C35" s="25"/>
      <c r="D35" s="73"/>
      <c r="E35" s="25"/>
      <c r="F35" s="74"/>
      <c r="G35" s="74"/>
      <c r="H35" s="25"/>
      <c r="I35" s="25"/>
      <c r="J35" s="75"/>
      <c r="K35" s="25"/>
      <c r="L35" s="25"/>
      <c r="M35" s="76"/>
      <c r="N35" s="76"/>
      <c r="O35" s="76"/>
      <c r="P35" s="25"/>
      <c r="Q35" s="25"/>
      <c r="R35" s="25"/>
      <c r="S35" s="25"/>
      <c r="T35" s="25"/>
      <c r="U35" s="25"/>
      <c r="V35" s="25"/>
      <c r="W35" s="25"/>
      <c r="X35" s="59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57"/>
      <c r="AM35" s="57"/>
      <c r="AN35" s="57"/>
      <c r="AO35" s="57"/>
      <c r="AP35" s="57"/>
      <c r="AQ35" s="57"/>
      <c r="AR35" s="57"/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</row>
    <row r="36" spans="1:61">
      <c r="A36" s="77" t="s">
        <v>59</v>
      </c>
      <c r="B36" s="28"/>
      <c r="C36" s="28"/>
      <c r="D36" s="29"/>
      <c r="E36" s="28"/>
      <c r="F36" s="39"/>
      <c r="G36" s="39"/>
      <c r="H36" s="32" t="s">
        <v>22</v>
      </c>
      <c r="I36" s="28"/>
      <c r="J36" s="31"/>
      <c r="K36" s="28"/>
      <c r="L36" s="39" t="s">
        <v>20</v>
      </c>
      <c r="M36" s="33"/>
      <c r="N36" s="33"/>
      <c r="O36" s="33"/>
      <c r="P36" s="28"/>
      <c r="Q36" s="28"/>
      <c r="R36" s="63" t="s">
        <v>53</v>
      </c>
      <c r="S36" s="63"/>
      <c r="T36" s="63"/>
      <c r="U36" s="63"/>
      <c r="V36" s="63"/>
      <c r="W36" s="63"/>
      <c r="X36" s="60"/>
      <c r="Y36" s="55"/>
      <c r="Z36" s="55"/>
      <c r="AA36" s="55"/>
      <c r="AB36" s="55"/>
      <c r="AC36" s="55"/>
      <c r="AD36" s="55"/>
      <c r="AE36" s="55"/>
      <c r="AF36" s="55"/>
      <c r="AG36" s="55"/>
      <c r="AH36" s="55"/>
      <c r="AI36" s="55"/>
      <c r="AJ36" s="55"/>
      <c r="AK36" s="55"/>
      <c r="AL36" s="55"/>
      <c r="AM36" s="55"/>
      <c r="AN36" s="55"/>
      <c r="AO36" s="55"/>
      <c r="AP36" s="55"/>
      <c r="AQ36" s="55"/>
      <c r="AR36" s="55"/>
      <c r="AS36" s="55"/>
      <c r="AT36" s="55"/>
      <c r="AU36" s="55"/>
      <c r="AV36" s="55"/>
      <c r="AW36" s="55"/>
      <c r="AX36" s="55"/>
      <c r="AY36" s="55"/>
      <c r="AZ36" s="55"/>
      <c r="BA36" s="55"/>
      <c r="BB36" s="55"/>
      <c r="BC36" s="55"/>
      <c r="BD36" s="55"/>
      <c r="BE36" s="55"/>
      <c r="BF36" s="55"/>
      <c r="BG36" s="55"/>
      <c r="BH36" s="55"/>
      <c r="BI36" s="55"/>
    </row>
    <row r="37" spans="1:61">
      <c r="A37" s="78" t="s">
        <v>40</v>
      </c>
      <c r="B37" s="28"/>
      <c r="C37" s="28"/>
      <c r="D37" s="29"/>
      <c r="E37" s="28"/>
      <c r="F37" s="39"/>
      <c r="G37" s="39"/>
      <c r="H37" s="36" t="s">
        <v>19</v>
      </c>
      <c r="I37" s="28"/>
      <c r="J37" s="31"/>
      <c r="K37" s="28"/>
      <c r="L37" s="30" t="s">
        <v>42</v>
      </c>
      <c r="M37" s="33"/>
      <c r="N37" s="33"/>
      <c r="O37" s="33"/>
      <c r="P37" s="28"/>
      <c r="Q37" s="28"/>
      <c r="R37" s="28"/>
      <c r="S37" s="28"/>
      <c r="T37" s="28"/>
      <c r="U37" s="28"/>
      <c r="V37" s="28"/>
      <c r="W37" s="28"/>
      <c r="X37" s="60"/>
      <c r="Y37" s="55"/>
      <c r="Z37" s="55"/>
      <c r="AA37" s="55"/>
      <c r="AB37" s="55"/>
      <c r="AC37" s="55"/>
      <c r="AD37" s="55"/>
      <c r="AE37" s="55"/>
      <c r="AF37" s="55"/>
      <c r="AG37" s="55"/>
      <c r="AH37" s="55"/>
      <c r="AI37" s="55"/>
      <c r="AJ37" s="55"/>
      <c r="AK37" s="55"/>
      <c r="AL37" s="55"/>
      <c r="AM37" s="55"/>
      <c r="AN37" s="55"/>
      <c r="AO37" s="55"/>
      <c r="AP37" s="55"/>
      <c r="AQ37" s="55"/>
      <c r="AR37" s="55"/>
      <c r="AS37" s="55"/>
      <c r="AT37" s="55"/>
      <c r="AU37" s="55"/>
      <c r="AV37" s="55"/>
      <c r="AW37" s="55"/>
      <c r="AX37" s="55"/>
      <c r="AY37" s="55"/>
      <c r="AZ37" s="55"/>
      <c r="BA37" s="55"/>
      <c r="BB37" s="55"/>
      <c r="BC37" s="55"/>
      <c r="BD37" s="55"/>
      <c r="BE37" s="55"/>
      <c r="BF37" s="55"/>
      <c r="BG37" s="55"/>
      <c r="BH37" s="55"/>
      <c r="BI37" s="55"/>
    </row>
    <row r="38" spans="1:61">
      <c r="A38" s="79" t="s">
        <v>60</v>
      </c>
      <c r="B38" s="28"/>
      <c r="C38" s="28"/>
      <c r="D38" s="29"/>
      <c r="E38" s="28"/>
      <c r="F38" s="39"/>
      <c r="G38" s="39"/>
      <c r="H38" s="37" t="s">
        <v>29</v>
      </c>
      <c r="I38" s="28"/>
      <c r="J38" s="31"/>
      <c r="K38" s="28"/>
      <c r="L38" s="37" t="s">
        <v>30</v>
      </c>
      <c r="M38" s="33"/>
      <c r="N38" s="33"/>
      <c r="O38" s="33"/>
      <c r="P38" s="28"/>
      <c r="Q38" s="28"/>
      <c r="R38" s="44" t="s">
        <v>62</v>
      </c>
      <c r="S38" s="44"/>
      <c r="T38" s="44"/>
      <c r="U38" s="44"/>
      <c r="V38" s="44"/>
      <c r="W38" s="44"/>
      <c r="X38" s="60"/>
      <c r="Y38" s="55"/>
      <c r="Z38" s="55"/>
      <c r="AA38" s="55"/>
      <c r="AB38" s="55"/>
      <c r="AC38" s="55"/>
      <c r="AD38" s="55"/>
      <c r="AE38" s="55"/>
      <c r="AF38" s="55"/>
      <c r="AG38" s="55"/>
      <c r="AH38" s="55"/>
      <c r="AI38" s="55"/>
      <c r="AJ38" s="55"/>
      <c r="AK38" s="55"/>
      <c r="AL38" s="55"/>
      <c r="AM38" s="55"/>
      <c r="AN38" s="55"/>
      <c r="AO38" s="55"/>
      <c r="AP38" s="55"/>
      <c r="AQ38" s="55"/>
      <c r="AR38" s="55"/>
      <c r="AS38" s="55"/>
      <c r="AT38" s="55"/>
      <c r="AU38" s="55"/>
      <c r="AV38" s="55"/>
      <c r="AW38" s="55"/>
      <c r="AX38" s="55"/>
      <c r="AY38" s="55"/>
      <c r="AZ38" s="55"/>
      <c r="BA38" s="55"/>
      <c r="BB38" s="55"/>
      <c r="BC38" s="55"/>
      <c r="BD38" s="55"/>
      <c r="BE38" s="55"/>
      <c r="BF38" s="55"/>
      <c r="BG38" s="55"/>
      <c r="BH38" s="55"/>
      <c r="BI38" s="55"/>
    </row>
    <row r="39" spans="1:61">
      <c r="A39" s="27" t="s">
        <v>16</v>
      </c>
      <c r="B39" s="28"/>
      <c r="C39" s="28"/>
      <c r="D39" s="29"/>
      <c r="E39" s="28"/>
      <c r="F39" s="39"/>
      <c r="G39" s="39"/>
      <c r="H39" s="30" t="s">
        <v>27</v>
      </c>
      <c r="I39" s="28"/>
      <c r="J39" s="31"/>
      <c r="K39" s="28"/>
      <c r="L39" s="39" t="s">
        <v>18</v>
      </c>
      <c r="M39" s="37"/>
      <c r="N39" s="37"/>
      <c r="O39" s="37"/>
      <c r="P39" s="37"/>
      <c r="Q39" s="28"/>
      <c r="R39" s="28" t="s">
        <v>63</v>
      </c>
      <c r="S39" s="28"/>
      <c r="T39" s="28"/>
      <c r="U39" s="28"/>
      <c r="V39" s="28"/>
      <c r="W39" s="28"/>
      <c r="X39" s="60"/>
      <c r="Y39" s="55"/>
      <c r="Z39" s="55"/>
      <c r="AA39" s="55"/>
      <c r="AB39" s="55"/>
      <c r="AC39" s="55"/>
      <c r="AD39" s="55"/>
      <c r="AE39" s="55"/>
      <c r="AF39" s="55"/>
      <c r="AG39" s="55"/>
      <c r="AH39" s="55"/>
      <c r="AI39" s="55"/>
      <c r="AJ39" s="55"/>
      <c r="AK39" s="55"/>
      <c r="AL39" s="55"/>
      <c r="AM39" s="55"/>
      <c r="AN39" s="55"/>
      <c r="AO39" s="55"/>
      <c r="AP39" s="55"/>
      <c r="AQ39" s="55"/>
      <c r="AR39" s="55"/>
      <c r="AS39" s="55"/>
      <c r="AT39" s="55"/>
      <c r="AU39" s="55"/>
      <c r="AV39" s="55"/>
      <c r="AW39" s="55"/>
      <c r="AX39" s="55"/>
      <c r="AY39" s="55"/>
      <c r="AZ39" s="55"/>
      <c r="BA39" s="55"/>
      <c r="BB39" s="55"/>
      <c r="BC39" s="55"/>
      <c r="BD39" s="55"/>
      <c r="BE39" s="55"/>
      <c r="BF39" s="55"/>
      <c r="BG39" s="55"/>
      <c r="BH39" s="55"/>
      <c r="BI39" s="55"/>
    </row>
    <row r="40" spans="1:61">
      <c r="A40" s="35" t="s">
        <v>31</v>
      </c>
      <c r="B40" s="37"/>
      <c r="C40" s="37"/>
      <c r="D40" s="37"/>
      <c r="E40" s="28"/>
      <c r="F40" s="39"/>
      <c r="G40" s="39"/>
      <c r="H40" s="28" t="s">
        <v>28</v>
      </c>
      <c r="I40" s="28"/>
      <c r="J40" s="31"/>
      <c r="K40" s="28"/>
      <c r="L40" s="44" t="s">
        <v>21</v>
      </c>
      <c r="M40" s="33"/>
      <c r="N40" s="33"/>
      <c r="O40" s="33"/>
      <c r="P40" s="28"/>
      <c r="Q40" s="28"/>
      <c r="R40" s="174" t="s">
        <v>612</v>
      </c>
      <c r="S40" s="28"/>
      <c r="T40" s="28"/>
      <c r="U40" s="28"/>
      <c r="V40" s="28"/>
      <c r="W40" s="28"/>
      <c r="X40" s="60"/>
      <c r="Y40" s="55"/>
      <c r="Z40" s="55"/>
      <c r="AA40" s="55"/>
      <c r="AB40" s="55"/>
      <c r="AC40" s="55"/>
      <c r="AD40" s="55"/>
      <c r="AE40" s="55"/>
      <c r="AF40" s="55"/>
      <c r="AG40" s="55"/>
      <c r="AH40" s="55"/>
      <c r="AI40" s="55"/>
      <c r="AJ40" s="55"/>
      <c r="AK40" s="55"/>
      <c r="AL40" s="55"/>
      <c r="AM40" s="55"/>
      <c r="AN40" s="55"/>
      <c r="AO40" s="55"/>
      <c r="AP40" s="55"/>
      <c r="AQ40" s="55"/>
      <c r="AR40" s="55"/>
      <c r="AS40" s="55"/>
      <c r="AT40" s="55"/>
      <c r="AU40" s="55"/>
      <c r="AV40" s="55"/>
      <c r="AW40" s="55"/>
      <c r="AX40" s="55"/>
      <c r="AY40" s="55"/>
      <c r="AZ40" s="55"/>
      <c r="BA40" s="55"/>
      <c r="BB40" s="55"/>
      <c r="BC40" s="55"/>
      <c r="BD40" s="55"/>
      <c r="BE40" s="55"/>
      <c r="BF40" s="55"/>
      <c r="BG40" s="55"/>
      <c r="BH40" s="55"/>
      <c r="BI40" s="55"/>
    </row>
    <row r="41" spans="1:61">
      <c r="A41" s="80" t="s">
        <v>41</v>
      </c>
      <c r="B41" s="37"/>
      <c r="C41" s="37"/>
      <c r="D41" s="37"/>
      <c r="E41" s="28"/>
      <c r="F41" s="39"/>
      <c r="G41" s="39"/>
      <c r="H41" s="28" t="s">
        <v>32</v>
      </c>
      <c r="I41" s="28"/>
      <c r="J41" s="31"/>
      <c r="K41" s="28"/>
      <c r="L41" s="28" t="s">
        <v>54</v>
      </c>
      <c r="M41" s="33"/>
      <c r="N41" s="33"/>
      <c r="O41" s="33"/>
      <c r="P41" s="28"/>
      <c r="Q41" s="28"/>
      <c r="R41" s="28"/>
      <c r="S41" s="28"/>
      <c r="T41" s="28"/>
      <c r="U41" s="28"/>
      <c r="V41" s="28"/>
      <c r="W41" s="28"/>
      <c r="X41" s="60"/>
      <c r="Y41" s="55"/>
      <c r="Z41" s="55"/>
      <c r="AA41" s="55"/>
      <c r="AB41" s="55"/>
      <c r="AC41" s="55"/>
      <c r="AD41" s="55"/>
      <c r="AE41" s="55"/>
      <c r="AF41" s="55"/>
      <c r="AG41" s="55"/>
      <c r="AH41" s="55"/>
      <c r="AI41" s="55"/>
      <c r="AJ41" s="55"/>
      <c r="AK41" s="55"/>
      <c r="AL41" s="55"/>
      <c r="AM41" s="55"/>
      <c r="AN41" s="55"/>
      <c r="AO41" s="55"/>
      <c r="AP41" s="55"/>
      <c r="AQ41" s="55"/>
      <c r="AR41" s="55"/>
      <c r="AS41" s="55"/>
      <c r="AT41" s="55"/>
      <c r="AU41" s="55"/>
      <c r="AV41" s="55"/>
      <c r="AW41" s="55"/>
      <c r="AX41" s="55"/>
      <c r="AY41" s="55"/>
      <c r="AZ41" s="55"/>
      <c r="BA41" s="55"/>
      <c r="BB41" s="55"/>
      <c r="BC41" s="55"/>
      <c r="BD41" s="55"/>
      <c r="BE41" s="55"/>
      <c r="BF41" s="55"/>
      <c r="BG41" s="55"/>
      <c r="BH41" s="55"/>
      <c r="BI41" s="55"/>
    </row>
    <row r="42" spans="1:61">
      <c r="A42" s="79" t="s">
        <v>61</v>
      </c>
      <c r="B42" s="28"/>
      <c r="C42" s="28"/>
      <c r="D42" s="29"/>
      <c r="E42" s="28"/>
      <c r="F42" s="39"/>
      <c r="G42" s="39"/>
      <c r="H42" s="28" t="s">
        <v>25</v>
      </c>
      <c r="I42" s="28"/>
      <c r="J42" s="31"/>
      <c r="K42" s="28"/>
      <c r="L42" s="28" t="s">
        <v>602</v>
      </c>
      <c r="M42" s="33"/>
      <c r="N42" s="33"/>
      <c r="O42" s="33"/>
      <c r="P42" s="28"/>
      <c r="Q42" s="28"/>
      <c r="R42" s="28"/>
      <c r="S42" s="28"/>
      <c r="T42" s="28"/>
      <c r="U42" s="28"/>
      <c r="V42" s="28"/>
      <c r="W42" s="28"/>
      <c r="X42" s="60"/>
      <c r="Y42" s="55"/>
      <c r="Z42" s="55"/>
      <c r="AA42" s="55"/>
      <c r="AB42" s="55"/>
      <c r="AC42" s="55"/>
      <c r="AD42" s="55"/>
      <c r="AE42" s="55"/>
      <c r="AF42" s="55"/>
      <c r="AG42" s="55"/>
      <c r="AH42" s="55"/>
      <c r="AI42" s="55"/>
      <c r="AJ42" s="55"/>
      <c r="AK42" s="55"/>
      <c r="AL42" s="55"/>
      <c r="AM42" s="55"/>
      <c r="AN42" s="55"/>
      <c r="AO42" s="55"/>
      <c r="AP42" s="55"/>
      <c r="AQ42" s="55"/>
      <c r="AR42" s="55"/>
      <c r="AS42" s="55"/>
      <c r="AT42" s="55"/>
      <c r="AU42" s="55"/>
      <c r="AV42" s="55"/>
      <c r="AW42" s="55"/>
      <c r="AX42" s="55"/>
      <c r="AY42" s="55"/>
      <c r="AZ42" s="55"/>
      <c r="BA42" s="55"/>
      <c r="BB42" s="55"/>
      <c r="BC42" s="55"/>
      <c r="BD42" s="55"/>
      <c r="BE42" s="55"/>
      <c r="BF42" s="55"/>
      <c r="BG42" s="55"/>
      <c r="BH42" s="55"/>
      <c r="BI42" s="55"/>
    </row>
    <row r="43" spans="1:61" s="5" customFormat="1">
      <c r="A43" s="38" t="s">
        <v>17</v>
      </c>
      <c r="B43" s="30"/>
      <c r="C43" s="30"/>
      <c r="D43" s="41"/>
      <c r="E43" s="30"/>
      <c r="F43" s="30"/>
      <c r="G43" s="30"/>
      <c r="H43" s="36" t="s">
        <v>35</v>
      </c>
      <c r="I43" s="30"/>
      <c r="J43" s="30"/>
      <c r="K43" s="30"/>
      <c r="L43" s="30"/>
      <c r="M43" s="42"/>
      <c r="N43" s="42"/>
      <c r="O43" s="42"/>
      <c r="P43" s="30"/>
      <c r="Q43" s="30"/>
      <c r="R43" s="30"/>
      <c r="S43" s="30"/>
      <c r="T43" s="30"/>
      <c r="U43" s="30"/>
      <c r="V43" s="30"/>
      <c r="W43" s="30"/>
      <c r="X43" s="60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</row>
    <row r="44" spans="1:61" s="5" customFormat="1">
      <c r="A44" s="27" t="s">
        <v>34</v>
      </c>
      <c r="B44" s="30"/>
      <c r="C44" s="30"/>
      <c r="D44" s="41"/>
      <c r="E44" s="30"/>
      <c r="F44" s="30"/>
      <c r="G44" s="30"/>
      <c r="H44" s="40" t="s">
        <v>37</v>
      </c>
      <c r="I44" s="30"/>
      <c r="J44" s="30"/>
      <c r="K44" s="32"/>
      <c r="L44" s="30" t="s">
        <v>301</v>
      </c>
      <c r="M44" s="42"/>
      <c r="N44" s="42"/>
      <c r="O44" s="42"/>
      <c r="P44" s="30"/>
      <c r="Q44" s="30"/>
      <c r="R44" s="30"/>
      <c r="S44" s="30"/>
      <c r="T44" s="30"/>
      <c r="U44" s="30"/>
      <c r="V44" s="30"/>
      <c r="W44" s="30"/>
      <c r="X44" s="60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</row>
    <row r="45" spans="1:61" s="5" customFormat="1">
      <c r="A45" s="27" t="s">
        <v>36</v>
      </c>
      <c r="B45" s="30"/>
      <c r="C45" s="30"/>
      <c r="D45" s="41"/>
      <c r="E45" s="30"/>
      <c r="F45" s="30"/>
      <c r="G45" s="30"/>
      <c r="H45" s="28" t="s">
        <v>24</v>
      </c>
      <c r="I45" s="30"/>
      <c r="J45" s="30"/>
      <c r="K45" s="30"/>
      <c r="L45" s="30" t="s">
        <v>302</v>
      </c>
      <c r="M45" s="42"/>
      <c r="N45" s="42"/>
      <c r="O45" s="42"/>
      <c r="P45" s="30"/>
      <c r="Q45" s="30"/>
      <c r="R45" s="30"/>
      <c r="S45" s="30"/>
      <c r="T45" s="30"/>
      <c r="U45" s="30"/>
      <c r="V45" s="30"/>
      <c r="W45" s="30"/>
      <c r="X45" s="60"/>
      <c r="Y45" s="55"/>
      <c r="Z45" s="55"/>
      <c r="AA45" s="55"/>
      <c r="AB45" s="55"/>
      <c r="AC45" s="55"/>
      <c r="AD45" s="55"/>
      <c r="AE45" s="55"/>
      <c r="AF45" s="55"/>
      <c r="AG45" s="55"/>
      <c r="AH45" s="55"/>
      <c r="AI45" s="55"/>
      <c r="AJ45" s="55"/>
      <c r="AK45" s="55"/>
      <c r="AL45" s="55"/>
      <c r="AM45" s="55"/>
      <c r="AN45" s="55"/>
      <c r="AO45" s="55"/>
      <c r="AP45" s="55"/>
      <c r="AQ45" s="55"/>
      <c r="AR45" s="55"/>
      <c r="AS45" s="55"/>
      <c r="AT45" s="55"/>
      <c r="AU45" s="55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</row>
    <row r="46" spans="1:61" s="5" customFormat="1" ht="12.75">
      <c r="A46" s="68" t="s">
        <v>26</v>
      </c>
      <c r="B46" s="30"/>
      <c r="C46" s="30"/>
      <c r="D46" s="41"/>
      <c r="E46" s="30"/>
      <c r="F46" s="30"/>
      <c r="G46" s="30"/>
      <c r="H46" s="32" t="s">
        <v>23</v>
      </c>
      <c r="I46" s="30"/>
      <c r="J46" s="30"/>
      <c r="K46" s="30"/>
      <c r="L46" s="30" t="s">
        <v>303</v>
      </c>
      <c r="M46" s="42"/>
      <c r="N46" s="42"/>
      <c r="O46" s="42"/>
      <c r="P46" s="30"/>
      <c r="Q46" s="30"/>
      <c r="R46" s="30"/>
      <c r="S46" s="30"/>
      <c r="T46" s="30"/>
      <c r="U46" s="30"/>
      <c r="V46" s="30"/>
      <c r="W46" s="30"/>
      <c r="X46" s="60"/>
      <c r="Y46" s="55"/>
      <c r="Z46" s="55"/>
      <c r="AA46" s="55"/>
      <c r="AB46" s="55"/>
      <c r="AC46" s="55"/>
      <c r="AD46" s="55"/>
      <c r="AE46" s="55"/>
      <c r="AF46" s="55"/>
      <c r="AG46" s="55"/>
      <c r="AH46" s="55"/>
      <c r="AI46" s="55"/>
      <c r="AJ46" s="55"/>
      <c r="AK46" s="55"/>
      <c r="AL46" s="55"/>
      <c r="AM46" s="55"/>
      <c r="AN46" s="55"/>
      <c r="AO46" s="55"/>
      <c r="AP46" s="55"/>
      <c r="AQ46" s="55"/>
      <c r="AR46" s="55"/>
      <c r="AS46" s="55"/>
      <c r="AT46" s="55"/>
      <c r="AU46" s="55"/>
      <c r="AV46" s="55"/>
      <c r="AW46" s="55"/>
      <c r="AX46" s="55"/>
      <c r="AY46" s="55"/>
      <c r="AZ46" s="55"/>
      <c r="BA46" s="55"/>
      <c r="BB46" s="55"/>
      <c r="BC46" s="55"/>
      <c r="BD46" s="55"/>
      <c r="BE46" s="55"/>
      <c r="BF46" s="55"/>
      <c r="BG46" s="55"/>
      <c r="BH46" s="55"/>
      <c r="BI46" s="55"/>
    </row>
    <row r="47" spans="1:61" s="5" customFormat="1">
      <c r="A47" s="67" t="s">
        <v>38</v>
      </c>
      <c r="B47" s="30"/>
      <c r="C47" s="30"/>
      <c r="D47" s="41"/>
      <c r="E47" s="30"/>
      <c r="F47" s="30"/>
      <c r="G47" s="30"/>
      <c r="H47" s="39" t="s">
        <v>33</v>
      </c>
      <c r="I47" s="30"/>
      <c r="J47" s="30"/>
      <c r="K47" s="32"/>
      <c r="L47" s="30" t="s">
        <v>304</v>
      </c>
      <c r="M47" s="42"/>
      <c r="N47" s="42"/>
      <c r="O47" s="42"/>
      <c r="P47" s="30"/>
      <c r="Q47" s="30"/>
      <c r="R47" s="30"/>
      <c r="S47" s="30"/>
      <c r="T47" s="30"/>
      <c r="U47" s="30"/>
      <c r="V47" s="30"/>
      <c r="W47" s="30"/>
      <c r="X47" s="60"/>
      <c r="Y47" s="55"/>
      <c r="Z47" s="55"/>
      <c r="AA47" s="55"/>
      <c r="AB47" s="55"/>
      <c r="AC47" s="55"/>
      <c r="AD47" s="55"/>
      <c r="AE47" s="55"/>
      <c r="AF47" s="55"/>
      <c r="AG47" s="55"/>
      <c r="AH47" s="55"/>
      <c r="AI47" s="55"/>
      <c r="AJ47" s="55"/>
      <c r="AK47" s="55"/>
      <c r="AL47" s="55"/>
      <c r="AM47" s="55"/>
      <c r="AN47" s="55"/>
      <c r="AO47" s="55"/>
      <c r="AP47" s="55"/>
      <c r="AQ47" s="55"/>
      <c r="AR47" s="55"/>
      <c r="AS47" s="55"/>
      <c r="AT47" s="55"/>
      <c r="AU47" s="55"/>
      <c r="AV47" s="55"/>
      <c r="AW47" s="55"/>
      <c r="AX47" s="55"/>
      <c r="AY47" s="55"/>
      <c r="AZ47" s="55"/>
      <c r="BA47" s="55"/>
      <c r="BB47" s="55"/>
      <c r="BC47" s="55"/>
      <c r="BD47" s="55"/>
      <c r="BE47" s="55"/>
      <c r="BF47" s="55"/>
      <c r="BG47" s="55"/>
      <c r="BH47" s="55"/>
      <c r="BI47" s="55"/>
    </row>
    <row r="48" spans="1:61" s="5" customFormat="1" ht="12.75">
      <c r="A48" s="68"/>
      <c r="B48" s="30"/>
      <c r="C48" s="30"/>
      <c r="D48" s="41"/>
      <c r="E48" s="30"/>
      <c r="F48" s="44"/>
      <c r="G48" s="44"/>
      <c r="H48" s="30" t="s">
        <v>603</v>
      </c>
      <c r="I48" s="30"/>
      <c r="J48" s="30"/>
      <c r="K48" s="30"/>
      <c r="L48" s="30" t="s">
        <v>305</v>
      </c>
      <c r="M48" s="42"/>
      <c r="N48" s="42"/>
      <c r="O48" s="42"/>
      <c r="P48" s="30"/>
      <c r="Q48" s="30"/>
      <c r="R48" s="30"/>
      <c r="S48" s="30"/>
      <c r="T48" s="30"/>
      <c r="U48" s="30"/>
      <c r="V48" s="30"/>
      <c r="W48" s="30"/>
      <c r="X48" s="60"/>
      <c r="Y48" s="55"/>
      <c r="Z48" s="55"/>
      <c r="AA48" s="55"/>
      <c r="AB48" s="55"/>
      <c r="AC48" s="55"/>
      <c r="AD48" s="55"/>
      <c r="AE48" s="55"/>
      <c r="AF48" s="55"/>
      <c r="AG48" s="55"/>
      <c r="AH48" s="55"/>
      <c r="AI48" s="55"/>
      <c r="AJ48" s="55"/>
      <c r="AK48" s="55"/>
      <c r="AL48" s="55"/>
      <c r="AM48" s="55"/>
      <c r="AN48" s="55"/>
      <c r="AO48" s="55"/>
      <c r="AP48" s="55"/>
      <c r="AQ48" s="55"/>
      <c r="AR48" s="55"/>
      <c r="AS48" s="55"/>
      <c r="AT48" s="55"/>
      <c r="AU48" s="55"/>
      <c r="AV48" s="55"/>
      <c r="AW48" s="55"/>
      <c r="AX48" s="55"/>
      <c r="AY48" s="55"/>
      <c r="AZ48" s="55"/>
      <c r="BA48" s="55"/>
      <c r="BB48" s="55"/>
      <c r="BC48" s="55"/>
      <c r="BD48" s="55"/>
      <c r="BE48" s="55"/>
      <c r="BF48" s="55"/>
      <c r="BG48" s="55"/>
      <c r="BH48" s="55"/>
      <c r="BI48" s="55"/>
    </row>
    <row r="49" spans="1:61" s="5" customFormat="1" ht="12.75">
      <c r="A49" s="68"/>
      <c r="B49" s="30"/>
      <c r="C49" s="30"/>
      <c r="D49" s="41"/>
      <c r="E49" s="30"/>
      <c r="F49" s="44"/>
      <c r="G49" s="44"/>
      <c r="H49" s="30"/>
      <c r="I49" s="30"/>
      <c r="J49" s="30"/>
      <c r="K49" s="32"/>
      <c r="L49" s="30"/>
      <c r="M49" s="42"/>
      <c r="N49" s="42"/>
      <c r="O49" s="42"/>
      <c r="P49" s="30"/>
      <c r="Q49" s="30"/>
      <c r="R49" s="30"/>
      <c r="S49" s="30"/>
      <c r="T49" s="30"/>
      <c r="U49" s="30"/>
      <c r="V49" s="30"/>
      <c r="W49" s="30"/>
      <c r="X49" s="60"/>
      <c r="Y49" s="55"/>
      <c r="Z49" s="55"/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  <c r="BD49" s="55"/>
      <c r="BE49" s="55"/>
      <c r="BF49" s="55"/>
      <c r="BG49" s="55"/>
      <c r="BH49" s="55"/>
      <c r="BI49" s="55"/>
    </row>
    <row r="50" spans="1:61" s="5" customFormat="1" ht="12.75">
      <c r="A50" s="27"/>
      <c r="B50" s="30"/>
      <c r="C50" s="30"/>
      <c r="D50" s="41"/>
      <c r="E50" s="30"/>
      <c r="F50" s="44"/>
      <c r="G50" s="44"/>
      <c r="H50" s="30"/>
      <c r="I50" s="30"/>
      <c r="J50" s="30"/>
      <c r="K50" s="32"/>
      <c r="L50" s="30"/>
      <c r="M50" s="42"/>
      <c r="N50" s="42"/>
      <c r="O50" s="42"/>
      <c r="P50" s="30"/>
      <c r="Q50" s="30"/>
      <c r="R50" s="30"/>
      <c r="S50" s="30"/>
      <c r="T50" s="30"/>
      <c r="U50" s="30"/>
      <c r="V50" s="30"/>
      <c r="W50" s="30"/>
      <c r="X50" s="60"/>
      <c r="Y50" s="55"/>
      <c r="Z50" s="55"/>
      <c r="AA50" s="55"/>
      <c r="AB50" s="55"/>
      <c r="AC50" s="55"/>
      <c r="AD50" s="55"/>
      <c r="AE50" s="55"/>
      <c r="AF50" s="55"/>
      <c r="AG50" s="55"/>
      <c r="AH50" s="55"/>
      <c r="AI50" s="55"/>
      <c r="AJ50" s="55"/>
      <c r="AK50" s="55"/>
      <c r="AL50" s="55"/>
      <c r="AM50" s="55"/>
      <c r="AN50" s="55"/>
      <c r="AO50" s="55"/>
      <c r="AP50" s="55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  <c r="BH50" s="55"/>
      <c r="BI50" s="55"/>
    </row>
    <row r="51" spans="1:61">
      <c r="A51" s="45"/>
      <c r="B51" s="46"/>
      <c r="C51" s="46"/>
      <c r="D51" s="47"/>
      <c r="E51" s="46"/>
      <c r="F51" s="48"/>
      <c r="G51" s="48"/>
      <c r="H51" s="46"/>
      <c r="I51" s="46"/>
      <c r="J51" s="49"/>
      <c r="K51" s="50"/>
      <c r="L51" s="46"/>
      <c r="M51" s="51"/>
      <c r="N51" s="51"/>
      <c r="O51" s="51"/>
      <c r="P51" s="46"/>
      <c r="Q51" s="46"/>
      <c r="R51" s="46"/>
      <c r="S51" s="46"/>
      <c r="T51" s="46"/>
      <c r="U51" s="46"/>
      <c r="V51" s="46"/>
      <c r="W51" s="46"/>
      <c r="X51" s="61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8"/>
      <c r="BI51" s="58"/>
    </row>
    <row r="54" spans="1:61">
      <c r="A54" s="17"/>
      <c r="L54" s="22"/>
      <c r="M54" s="22"/>
      <c r="N54" s="22"/>
      <c r="O54" s="22"/>
      <c r="P54" s="22"/>
    </row>
    <row r="55" spans="1:61">
      <c r="A55" s="22"/>
      <c r="B55" s="22"/>
      <c r="C55" s="22"/>
      <c r="D55" s="22"/>
    </row>
    <row r="56" spans="1:61">
      <c r="A56" s="22"/>
      <c r="B56" s="22"/>
      <c r="C56" s="22"/>
      <c r="D56" s="22"/>
      <c r="F56" s="18"/>
      <c r="G56" s="18"/>
    </row>
    <row r="57" spans="1:61">
      <c r="F57" s="18"/>
      <c r="G57" s="18"/>
      <c r="K57" s="17"/>
    </row>
    <row r="58" spans="1:61" s="5" customFormat="1">
      <c r="A58" s="6"/>
      <c r="D58" s="21"/>
      <c r="F58"/>
      <c r="G58"/>
      <c r="K58" s="18"/>
      <c r="M58" s="13"/>
      <c r="N58" s="13"/>
      <c r="O58" s="13"/>
      <c r="X58" s="52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  <c r="AT58" s="56"/>
      <c r="AU58" s="56"/>
      <c r="AV58" s="56"/>
      <c r="AW58" s="56"/>
      <c r="AX58" s="56"/>
      <c r="AY58" s="56"/>
      <c r="AZ58" s="56"/>
      <c r="BA58" s="56"/>
      <c r="BB58" s="56"/>
      <c r="BC58" s="56"/>
      <c r="BD58" s="56"/>
      <c r="BE58" s="56"/>
      <c r="BF58" s="56"/>
      <c r="BG58" s="56"/>
      <c r="BH58" s="56"/>
      <c r="BI58" s="56"/>
    </row>
    <row r="59" spans="1:61" s="5" customFormat="1" ht="12.75">
      <c r="A59" s="6"/>
      <c r="D59" s="21"/>
      <c r="K59" s="18"/>
      <c r="M59" s="13"/>
      <c r="N59" s="13"/>
      <c r="O59" s="13"/>
      <c r="X59" s="52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  <c r="AT59" s="56"/>
      <c r="AU59" s="56"/>
      <c r="AV59" s="56"/>
      <c r="AW59" s="56"/>
      <c r="AX59" s="56"/>
      <c r="AY59" s="56"/>
      <c r="AZ59" s="56"/>
      <c r="BA59" s="56"/>
      <c r="BB59" s="56"/>
      <c r="BC59" s="56"/>
      <c r="BD59" s="56"/>
      <c r="BE59" s="56"/>
      <c r="BF59" s="56"/>
      <c r="BG59" s="56"/>
      <c r="BH59" s="56"/>
      <c r="BI59" s="56"/>
    </row>
  </sheetData>
  <autoFilter ref="A2:BI34">
    <sortState ref="A3:AW55">
      <sortCondition ref="H2:H55"/>
    </sortState>
  </autoFilter>
  <mergeCells count="3">
    <mergeCell ref="AX1:AZ1"/>
    <mergeCell ref="BA1:BC1"/>
    <mergeCell ref="Z1:AF1"/>
  </mergeCells>
  <pageMargins left="0.51181102362204722" right="0.70866141732283472" top="0.62992125984251968" bottom="0.74803149606299213" header="0.31496062992125984" footer="0.31496062992125984"/>
  <pageSetup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0" filterMode="1"/>
  <dimension ref="A1:Q154"/>
  <sheetViews>
    <sheetView view="pageBreakPreview" topLeftCell="A142" zoomScale="85" zoomScaleNormal="85" zoomScaleSheetLayoutView="85" workbookViewId="0">
      <selection activeCell="A129" sqref="A129"/>
    </sheetView>
  </sheetViews>
  <sheetFormatPr baseColWidth="10" defaultRowHeight="15"/>
  <cols>
    <col min="1" max="1" width="34.5703125" customWidth="1"/>
    <col min="2" max="2" width="25.42578125" customWidth="1"/>
    <col min="3" max="3" width="12.140625" customWidth="1"/>
    <col min="5" max="5" width="12.140625" customWidth="1"/>
    <col min="7" max="7" width="11.5703125" bestFit="1" customWidth="1"/>
    <col min="8" max="8" width="12.140625" customWidth="1"/>
    <col min="9" max="9" width="7.7109375" customWidth="1"/>
    <col min="10" max="11" width="7.7109375" style="152" customWidth="1"/>
    <col min="12" max="12" width="18.7109375" customWidth="1"/>
    <col min="13" max="13" width="26.28515625" customWidth="1"/>
    <col min="14" max="15" width="23.42578125" customWidth="1"/>
    <col min="16" max="16" width="35.140625" customWidth="1"/>
    <col min="17" max="17" width="3.42578125" customWidth="1"/>
  </cols>
  <sheetData>
    <row r="1" spans="1:17">
      <c r="A1" s="131"/>
      <c r="B1" s="136"/>
      <c r="C1" s="137"/>
      <c r="D1" s="137"/>
      <c r="E1" s="137"/>
      <c r="F1" s="137"/>
      <c r="G1" s="137"/>
      <c r="H1" s="137"/>
      <c r="I1" s="137"/>
      <c r="J1" s="149"/>
      <c r="K1" s="149"/>
      <c r="L1" s="137"/>
      <c r="M1" s="137"/>
      <c r="N1" s="137"/>
      <c r="O1" s="137"/>
      <c r="P1" s="137"/>
      <c r="Q1" s="138"/>
    </row>
    <row r="2" spans="1:17" s="135" customFormat="1" ht="36" customHeight="1" thickBot="1">
      <c r="A2" s="134" t="s">
        <v>104</v>
      </c>
      <c r="B2" s="139" t="s">
        <v>105</v>
      </c>
      <c r="C2" s="140" t="s">
        <v>106</v>
      </c>
      <c r="D2" s="140" t="s">
        <v>119</v>
      </c>
      <c r="E2" s="141" t="s">
        <v>107</v>
      </c>
      <c r="F2" s="140" t="s">
        <v>57</v>
      </c>
      <c r="G2" s="140"/>
      <c r="H2" s="142" t="s">
        <v>182</v>
      </c>
      <c r="I2" s="147" t="s">
        <v>187</v>
      </c>
      <c r="J2" s="150" t="s">
        <v>188</v>
      </c>
      <c r="K2" s="150" t="s">
        <v>190</v>
      </c>
      <c r="L2" s="142" t="s">
        <v>108</v>
      </c>
      <c r="M2" s="140" t="s">
        <v>109</v>
      </c>
      <c r="N2" s="140" t="s">
        <v>110</v>
      </c>
      <c r="O2" s="140"/>
      <c r="P2" s="143" t="s">
        <v>111</v>
      </c>
      <c r="Q2" s="144"/>
    </row>
    <row r="3" spans="1:17" s="24" customFormat="1" ht="36" hidden="1" customHeight="1">
      <c r="A3" s="8" t="s">
        <v>117</v>
      </c>
      <c r="B3" s="132"/>
      <c r="C3" s="132" t="s">
        <v>118</v>
      </c>
      <c r="D3" s="132">
        <v>1991</v>
      </c>
      <c r="E3" s="132">
        <v>38</v>
      </c>
      <c r="F3" s="133">
        <v>41197</v>
      </c>
      <c r="G3" s="133">
        <v>41202</v>
      </c>
      <c r="H3" s="133"/>
      <c r="I3" s="133"/>
      <c r="J3" s="151"/>
      <c r="K3" s="151"/>
      <c r="L3" s="132" t="s">
        <v>120</v>
      </c>
      <c r="M3" s="132" t="s">
        <v>121</v>
      </c>
      <c r="N3" s="132" t="s">
        <v>122</v>
      </c>
      <c r="O3" s="132" t="s">
        <v>222</v>
      </c>
      <c r="P3" s="132"/>
      <c r="Q3" s="132"/>
    </row>
    <row r="4" spans="1:17" s="24" customFormat="1" ht="47.25" hidden="1" customHeight="1">
      <c r="A4" s="8" t="s">
        <v>117</v>
      </c>
      <c r="B4" s="8" t="s">
        <v>113</v>
      </c>
      <c r="C4" s="8" t="s">
        <v>118</v>
      </c>
      <c r="D4" s="8">
        <v>1991</v>
      </c>
      <c r="E4" s="8">
        <v>38</v>
      </c>
      <c r="F4" s="130">
        <v>41211</v>
      </c>
      <c r="G4" s="130">
        <v>41216</v>
      </c>
      <c r="H4" s="146"/>
      <c r="I4" s="146"/>
      <c r="J4" s="146">
        <v>19</v>
      </c>
      <c r="K4" s="146"/>
      <c r="L4" s="8" t="s">
        <v>167</v>
      </c>
      <c r="M4" s="8" t="s">
        <v>168</v>
      </c>
      <c r="N4" s="8" t="s">
        <v>160</v>
      </c>
      <c r="O4" s="8" t="s">
        <v>169</v>
      </c>
      <c r="P4" s="8"/>
      <c r="Q4" s="8"/>
    </row>
    <row r="5" spans="1:17" s="24" customFormat="1" ht="22.5" hidden="1" customHeight="1">
      <c r="A5" s="8" t="s">
        <v>117</v>
      </c>
      <c r="B5" s="8" t="s">
        <v>113</v>
      </c>
      <c r="C5" s="8" t="s">
        <v>118</v>
      </c>
      <c r="D5" s="8">
        <v>1991</v>
      </c>
      <c r="E5" s="8">
        <v>38</v>
      </c>
      <c r="F5" s="130">
        <v>41218</v>
      </c>
      <c r="G5" s="130">
        <v>41223</v>
      </c>
      <c r="H5" s="8">
        <v>54.594000000000001</v>
      </c>
      <c r="I5" s="8"/>
      <c r="J5" s="146">
        <v>50</v>
      </c>
      <c r="K5" s="146"/>
      <c r="L5" s="8" t="s">
        <v>127</v>
      </c>
      <c r="M5" s="8" t="s">
        <v>515</v>
      </c>
      <c r="N5" s="155" t="s">
        <v>514</v>
      </c>
      <c r="O5" s="8" t="s">
        <v>513</v>
      </c>
      <c r="P5" s="8"/>
      <c r="Q5" s="8"/>
    </row>
    <row r="6" spans="1:17" s="24" customFormat="1" ht="48" hidden="1" customHeight="1">
      <c r="A6" s="8" t="s">
        <v>117</v>
      </c>
      <c r="B6" s="8" t="s">
        <v>113</v>
      </c>
      <c r="C6" s="8" t="s">
        <v>118</v>
      </c>
      <c r="D6" s="8">
        <v>1991</v>
      </c>
      <c r="E6" s="8">
        <v>38</v>
      </c>
      <c r="F6" s="130">
        <v>41232</v>
      </c>
      <c r="G6" s="130">
        <v>41237</v>
      </c>
      <c r="H6" s="8"/>
      <c r="I6" s="8"/>
      <c r="J6" s="146"/>
      <c r="K6" s="146"/>
      <c r="L6" s="155" t="s">
        <v>213</v>
      </c>
      <c r="M6" s="8" t="s">
        <v>214</v>
      </c>
      <c r="N6" s="155" t="s">
        <v>206</v>
      </c>
      <c r="O6" s="8" t="s">
        <v>212</v>
      </c>
      <c r="P6" s="8"/>
      <c r="Q6" s="8"/>
    </row>
    <row r="7" spans="1:17" s="24" customFormat="1" ht="34.5" hidden="1" customHeight="1">
      <c r="A7" s="8" t="s">
        <v>117</v>
      </c>
      <c r="B7" s="8" t="s">
        <v>113</v>
      </c>
      <c r="C7" s="8" t="s">
        <v>118</v>
      </c>
      <c r="D7" s="8">
        <v>1991</v>
      </c>
      <c r="E7" s="8">
        <v>38</v>
      </c>
      <c r="F7" s="130">
        <v>41239</v>
      </c>
      <c r="G7" s="130">
        <v>41244</v>
      </c>
      <c r="H7" s="154">
        <v>1200</v>
      </c>
      <c r="I7" s="8"/>
      <c r="J7" s="146"/>
      <c r="K7" s="146"/>
      <c r="L7" s="155" t="s">
        <v>127</v>
      </c>
      <c r="M7" s="155" t="s">
        <v>202</v>
      </c>
      <c r="N7" s="8" t="s">
        <v>127</v>
      </c>
      <c r="O7" s="8"/>
      <c r="P7" s="8"/>
      <c r="Q7" s="8"/>
    </row>
    <row r="8" spans="1:17" s="24" customFormat="1" ht="50.1" hidden="1" customHeight="1">
      <c r="A8" s="8" t="s">
        <v>117</v>
      </c>
      <c r="B8" s="8" t="s">
        <v>113</v>
      </c>
      <c r="C8" s="8" t="s">
        <v>118</v>
      </c>
      <c r="D8" s="8">
        <v>1991</v>
      </c>
      <c r="E8" s="8">
        <v>38</v>
      </c>
      <c r="F8" s="130">
        <v>41246</v>
      </c>
      <c r="G8" s="130">
        <v>41251</v>
      </c>
      <c r="H8" s="8">
        <v>76.102000000000004</v>
      </c>
      <c r="I8" s="8"/>
      <c r="J8" s="146"/>
      <c r="K8" s="146"/>
      <c r="L8" s="8" t="s">
        <v>127</v>
      </c>
      <c r="M8" s="8" t="s">
        <v>195</v>
      </c>
      <c r="N8" s="8" t="s">
        <v>127</v>
      </c>
      <c r="O8" s="8"/>
      <c r="P8" s="8"/>
      <c r="Q8" s="8"/>
    </row>
    <row r="9" spans="1:17" s="24" customFormat="1" ht="37.5" hidden="1" customHeight="1">
      <c r="A9" s="8" t="s">
        <v>117</v>
      </c>
      <c r="B9" s="8" t="s">
        <v>113</v>
      </c>
      <c r="C9" s="8" t="s">
        <v>369</v>
      </c>
      <c r="D9" s="8">
        <v>1991</v>
      </c>
      <c r="E9" s="8">
        <v>38</v>
      </c>
      <c r="F9" s="130">
        <v>41253</v>
      </c>
      <c r="G9" s="130">
        <v>41258</v>
      </c>
      <c r="H9" s="8">
        <v>26.86</v>
      </c>
      <c r="I9" s="8"/>
      <c r="J9" s="146"/>
      <c r="K9" s="146"/>
      <c r="L9" s="8" t="s">
        <v>127</v>
      </c>
      <c r="M9" s="155" t="s">
        <v>370</v>
      </c>
      <c r="N9" s="8" t="s">
        <v>127</v>
      </c>
      <c r="O9" s="8"/>
      <c r="P9" s="8"/>
      <c r="Q9" s="8"/>
    </row>
    <row r="10" spans="1:17" s="24" customFormat="1" ht="65.25" hidden="1" customHeight="1">
      <c r="A10" s="8" t="s">
        <v>117</v>
      </c>
      <c r="B10" s="8" t="s">
        <v>113</v>
      </c>
      <c r="C10" s="8" t="s">
        <v>140</v>
      </c>
      <c r="D10" s="8">
        <v>1991</v>
      </c>
      <c r="E10" s="8">
        <v>38</v>
      </c>
      <c r="F10" s="130">
        <v>41260</v>
      </c>
      <c r="G10" s="130">
        <v>41265</v>
      </c>
      <c r="H10" s="8">
        <v>26.86</v>
      </c>
      <c r="I10" s="8"/>
      <c r="J10" s="146"/>
      <c r="K10" s="146"/>
      <c r="L10" s="8" t="s">
        <v>127</v>
      </c>
      <c r="M10" s="8" t="s">
        <v>507</v>
      </c>
      <c r="N10" s="8" t="s">
        <v>127</v>
      </c>
      <c r="O10" s="8"/>
      <c r="P10" s="8"/>
      <c r="Q10" s="8"/>
    </row>
    <row r="11" spans="1:17" s="24" customFormat="1" ht="39" hidden="1" customHeight="1">
      <c r="A11" s="8" t="s">
        <v>117</v>
      </c>
      <c r="B11" s="8" t="s">
        <v>113</v>
      </c>
      <c r="C11" s="8" t="s">
        <v>140</v>
      </c>
      <c r="D11" s="8">
        <v>1991</v>
      </c>
      <c r="E11" s="8">
        <v>38</v>
      </c>
      <c r="F11" s="130">
        <v>41267</v>
      </c>
      <c r="G11" s="130">
        <v>41272</v>
      </c>
      <c r="H11" s="8">
        <v>18</v>
      </c>
      <c r="I11" s="8"/>
      <c r="J11" s="146"/>
      <c r="K11" s="146"/>
      <c r="L11" s="8" t="s">
        <v>127</v>
      </c>
      <c r="M11" s="8" t="s">
        <v>196</v>
      </c>
      <c r="N11" s="8" t="s">
        <v>492</v>
      </c>
      <c r="O11" s="8"/>
      <c r="P11" s="8"/>
      <c r="Q11" s="8"/>
    </row>
    <row r="12" spans="1:17" s="24" customFormat="1" ht="50.1" hidden="1" customHeight="1">
      <c r="A12" s="8" t="s">
        <v>117</v>
      </c>
      <c r="B12" s="8" t="s">
        <v>113</v>
      </c>
      <c r="C12" s="8" t="s">
        <v>140</v>
      </c>
      <c r="D12" s="8">
        <v>1991</v>
      </c>
      <c r="E12" s="8">
        <v>38</v>
      </c>
      <c r="F12" s="130">
        <v>41274</v>
      </c>
      <c r="G12" s="130">
        <v>41279</v>
      </c>
      <c r="H12" s="146">
        <v>27</v>
      </c>
      <c r="I12" s="8"/>
      <c r="J12" s="146">
        <v>10</v>
      </c>
      <c r="K12" s="146"/>
      <c r="L12" s="8" t="s">
        <v>127</v>
      </c>
      <c r="M12" s="8" t="s">
        <v>508</v>
      </c>
      <c r="N12" s="8" t="s">
        <v>492</v>
      </c>
      <c r="O12" s="8"/>
      <c r="P12" s="8"/>
      <c r="Q12" s="8"/>
    </row>
    <row r="13" spans="1:17" s="24" customFormat="1" ht="49.5" hidden="1" customHeight="1">
      <c r="A13" s="8" t="s">
        <v>117</v>
      </c>
      <c r="B13" s="8" t="s">
        <v>113</v>
      </c>
      <c r="C13" s="8" t="s">
        <v>140</v>
      </c>
      <c r="D13" s="8">
        <v>1991</v>
      </c>
      <c r="E13" s="8">
        <v>38</v>
      </c>
      <c r="F13" s="130">
        <v>41281</v>
      </c>
      <c r="G13" s="130">
        <v>41286</v>
      </c>
      <c r="H13" s="146">
        <v>63</v>
      </c>
      <c r="I13" s="8"/>
      <c r="J13" s="146"/>
      <c r="K13" s="146"/>
      <c r="L13" s="8" t="s">
        <v>509</v>
      </c>
      <c r="M13" s="8" t="s">
        <v>510</v>
      </c>
      <c r="N13" s="8" t="s">
        <v>511</v>
      </c>
      <c r="O13" s="8"/>
      <c r="P13" s="8"/>
      <c r="Q13" s="8"/>
    </row>
    <row r="14" spans="1:17" s="24" customFormat="1" ht="50.1" hidden="1" customHeight="1">
      <c r="A14" s="8" t="s">
        <v>117</v>
      </c>
      <c r="B14" s="8" t="s">
        <v>113</v>
      </c>
      <c r="C14" s="8" t="s">
        <v>140</v>
      </c>
      <c r="D14" s="8">
        <v>1991</v>
      </c>
      <c r="E14" s="8">
        <v>38</v>
      </c>
      <c r="F14" s="130">
        <v>41288</v>
      </c>
      <c r="G14" s="130">
        <v>41293</v>
      </c>
      <c r="H14" s="146"/>
      <c r="I14" s="8"/>
      <c r="J14" s="146"/>
      <c r="K14" s="146"/>
      <c r="L14" s="8" t="s">
        <v>127</v>
      </c>
      <c r="M14" s="8" t="s">
        <v>634</v>
      </c>
      <c r="N14" s="8" t="s">
        <v>127</v>
      </c>
      <c r="O14" s="8"/>
      <c r="P14" s="8"/>
      <c r="Q14" s="8"/>
    </row>
    <row r="15" spans="1:17" s="24" customFormat="1" ht="50.1" hidden="1" customHeight="1">
      <c r="A15" s="8" t="s">
        <v>117</v>
      </c>
      <c r="B15" s="8" t="s">
        <v>113</v>
      </c>
      <c r="C15" s="8" t="s">
        <v>140</v>
      </c>
      <c r="D15" s="8">
        <v>1991</v>
      </c>
      <c r="E15" s="8">
        <v>38</v>
      </c>
      <c r="F15" s="130">
        <v>41295</v>
      </c>
      <c r="G15" s="130">
        <v>41300</v>
      </c>
      <c r="H15" s="146"/>
      <c r="I15" s="8"/>
      <c r="J15" s="146"/>
      <c r="K15" s="146"/>
      <c r="L15" s="8" t="s">
        <v>636</v>
      </c>
      <c r="M15" s="8" t="s">
        <v>637</v>
      </c>
      <c r="N15" s="8" t="s">
        <v>127</v>
      </c>
      <c r="O15" s="8"/>
      <c r="P15" s="8"/>
      <c r="Q15" s="8"/>
    </row>
    <row r="16" spans="1:17" s="24" customFormat="1" ht="50.1" hidden="1" customHeight="1">
      <c r="A16" s="8" t="s">
        <v>635</v>
      </c>
      <c r="B16" s="8" t="s">
        <v>113</v>
      </c>
      <c r="C16" s="8" t="s">
        <v>140</v>
      </c>
      <c r="D16" s="8">
        <v>2009</v>
      </c>
      <c r="E16" s="8">
        <v>70</v>
      </c>
      <c r="F16" s="130">
        <v>41211</v>
      </c>
      <c r="G16" s="130">
        <v>41216</v>
      </c>
      <c r="H16" s="146"/>
      <c r="I16" s="146"/>
      <c r="J16" s="146"/>
      <c r="K16" s="146"/>
      <c r="L16" s="8" t="s">
        <v>154</v>
      </c>
      <c r="M16" s="8" t="s">
        <v>155</v>
      </c>
      <c r="N16" s="8" t="s">
        <v>127</v>
      </c>
      <c r="O16" s="8"/>
      <c r="P16" s="8" t="s">
        <v>165</v>
      </c>
      <c r="Q16" s="8"/>
    </row>
    <row r="17" spans="1:17" s="24" customFormat="1" ht="31.5" hidden="1" customHeight="1">
      <c r="A17" s="8" t="s">
        <v>635</v>
      </c>
      <c r="B17" s="8" t="s">
        <v>113</v>
      </c>
      <c r="C17" s="8" t="s">
        <v>140</v>
      </c>
      <c r="D17" s="8">
        <v>2009</v>
      </c>
      <c r="E17" s="8">
        <v>70</v>
      </c>
      <c r="F17" s="130">
        <v>41232</v>
      </c>
      <c r="G17" s="130">
        <v>41237</v>
      </c>
      <c r="H17" s="148">
        <v>400</v>
      </c>
      <c r="I17" s="8"/>
      <c r="J17" s="146"/>
      <c r="K17" s="146"/>
      <c r="L17" s="155" t="s">
        <v>216</v>
      </c>
      <c r="M17" s="8" t="s">
        <v>217</v>
      </c>
      <c r="N17" s="155" t="s">
        <v>206</v>
      </c>
      <c r="O17" s="8"/>
      <c r="P17" s="8"/>
      <c r="Q17" s="8"/>
    </row>
    <row r="18" spans="1:17" s="24" customFormat="1" ht="34.5" hidden="1" customHeight="1">
      <c r="A18" s="8" t="s">
        <v>635</v>
      </c>
      <c r="B18" s="8" t="s">
        <v>113</v>
      </c>
      <c r="C18" s="8" t="s">
        <v>140</v>
      </c>
      <c r="D18" s="8">
        <v>2009</v>
      </c>
      <c r="E18" s="8">
        <v>70</v>
      </c>
      <c r="F18" s="130">
        <v>41260</v>
      </c>
      <c r="G18" s="130">
        <v>41265</v>
      </c>
      <c r="H18" s="169">
        <v>600</v>
      </c>
      <c r="I18" s="8"/>
      <c r="J18" s="146"/>
      <c r="K18" s="146"/>
      <c r="L18" s="8" t="s">
        <v>260</v>
      </c>
      <c r="M18" s="8" t="s">
        <v>512</v>
      </c>
      <c r="N18" s="8" t="s">
        <v>127</v>
      </c>
      <c r="O18" s="8"/>
      <c r="P18" s="8"/>
      <c r="Q18" s="8"/>
    </row>
    <row r="19" spans="1:17" s="24" customFormat="1" ht="37.5" hidden="1" customHeight="1">
      <c r="A19" s="8" t="s">
        <v>635</v>
      </c>
      <c r="B19" s="8" t="s">
        <v>113</v>
      </c>
      <c r="C19" s="8" t="s">
        <v>484</v>
      </c>
      <c r="D19" s="8">
        <v>2009</v>
      </c>
      <c r="E19" s="8">
        <v>70</v>
      </c>
      <c r="F19" s="130">
        <v>41274</v>
      </c>
      <c r="G19" s="130">
        <v>41279</v>
      </c>
      <c r="H19" s="9">
        <v>300</v>
      </c>
      <c r="I19" s="8"/>
      <c r="J19" s="146"/>
      <c r="K19" s="146"/>
      <c r="L19" s="8" t="s">
        <v>127</v>
      </c>
      <c r="M19" s="8" t="s">
        <v>495</v>
      </c>
      <c r="N19" s="8" t="s">
        <v>492</v>
      </c>
      <c r="O19" s="8"/>
      <c r="P19" s="8"/>
      <c r="Q19" s="8"/>
    </row>
    <row r="20" spans="1:17" s="24" customFormat="1" ht="34.5" hidden="1" customHeight="1">
      <c r="A20" s="8" t="s">
        <v>635</v>
      </c>
      <c r="B20" s="8" t="s">
        <v>113</v>
      </c>
      <c r="C20" s="8" t="s">
        <v>140</v>
      </c>
      <c r="D20" s="8">
        <v>2009</v>
      </c>
      <c r="E20" s="8">
        <v>70</v>
      </c>
      <c r="F20" s="130">
        <v>41281</v>
      </c>
      <c r="G20" s="130">
        <v>41286</v>
      </c>
      <c r="H20" s="146">
        <v>108.01</v>
      </c>
      <c r="I20" s="8"/>
      <c r="J20" s="146"/>
      <c r="K20" s="146"/>
      <c r="L20" s="8" t="s">
        <v>127</v>
      </c>
      <c r="M20" s="8" t="s">
        <v>503</v>
      </c>
      <c r="N20" s="8" t="s">
        <v>127</v>
      </c>
      <c r="O20" s="8"/>
      <c r="P20" s="8"/>
      <c r="Q20" s="8"/>
    </row>
    <row r="21" spans="1:17" s="24" customFormat="1" ht="31.5" hidden="1" customHeight="1">
      <c r="A21" s="8" t="s">
        <v>635</v>
      </c>
      <c r="B21" s="8" t="s">
        <v>113</v>
      </c>
      <c r="C21" s="8" t="s">
        <v>140</v>
      </c>
      <c r="D21" s="8">
        <v>2009</v>
      </c>
      <c r="E21" s="8">
        <v>70</v>
      </c>
      <c r="F21" s="130">
        <v>41288</v>
      </c>
      <c r="G21" s="130">
        <v>41293</v>
      </c>
      <c r="H21" s="9">
        <v>300</v>
      </c>
      <c r="I21" s="8"/>
      <c r="J21" s="146"/>
      <c r="K21" s="146"/>
      <c r="L21" s="8" t="s">
        <v>492</v>
      </c>
      <c r="M21" s="8" t="s">
        <v>518</v>
      </c>
      <c r="N21" s="8" t="s">
        <v>492</v>
      </c>
      <c r="O21" s="8"/>
      <c r="P21" s="8"/>
      <c r="Q21" s="8"/>
    </row>
    <row r="22" spans="1:17" s="24" customFormat="1" ht="50.1" hidden="1" customHeight="1">
      <c r="A22" s="8" t="s">
        <v>142</v>
      </c>
      <c r="B22" s="8" t="s">
        <v>136</v>
      </c>
      <c r="C22" s="8" t="s">
        <v>143</v>
      </c>
      <c r="D22" s="8"/>
      <c r="E22" s="8"/>
      <c r="F22" s="130">
        <v>41197</v>
      </c>
      <c r="G22" s="130">
        <v>41202</v>
      </c>
      <c r="H22" s="130"/>
      <c r="I22" s="130"/>
      <c r="J22" s="146"/>
      <c r="K22" s="146"/>
      <c r="L22" s="8" t="s">
        <v>126</v>
      </c>
      <c r="M22" s="8" t="s">
        <v>144</v>
      </c>
      <c r="N22" s="8" t="s">
        <v>145</v>
      </c>
      <c r="O22" s="8" t="s">
        <v>207</v>
      </c>
      <c r="P22" s="8"/>
      <c r="Q22" s="8"/>
    </row>
    <row r="23" spans="1:17" s="24" customFormat="1" ht="50.1" hidden="1" customHeight="1">
      <c r="A23" s="8" t="s">
        <v>112</v>
      </c>
      <c r="B23" s="8" t="s">
        <v>113</v>
      </c>
      <c r="C23" s="8" t="s">
        <v>114</v>
      </c>
      <c r="D23" s="8"/>
      <c r="E23" s="8">
        <v>35</v>
      </c>
      <c r="F23" s="130">
        <v>41197</v>
      </c>
      <c r="G23" s="130">
        <v>41202</v>
      </c>
      <c r="H23" s="130"/>
      <c r="I23" s="130"/>
      <c r="J23" s="146"/>
      <c r="K23" s="146"/>
      <c r="L23" s="8" t="s">
        <v>126</v>
      </c>
      <c r="M23" s="8" t="s">
        <v>115</v>
      </c>
      <c r="N23" s="8" t="s">
        <v>116</v>
      </c>
      <c r="O23" s="8" t="s">
        <v>221</v>
      </c>
      <c r="P23" s="8"/>
      <c r="Q23" s="8"/>
    </row>
    <row r="24" spans="1:17" s="24" customFormat="1" ht="50.1" hidden="1" customHeight="1">
      <c r="A24" s="8" t="s">
        <v>139</v>
      </c>
      <c r="B24" s="8" t="s">
        <v>113</v>
      </c>
      <c r="C24" s="8" t="s">
        <v>140</v>
      </c>
      <c r="D24" s="8">
        <v>2009</v>
      </c>
      <c r="E24" s="8">
        <v>70</v>
      </c>
      <c r="F24" s="130">
        <v>41197</v>
      </c>
      <c r="G24" s="130">
        <v>41202</v>
      </c>
      <c r="H24" s="130"/>
      <c r="I24" s="130"/>
      <c r="J24" s="146"/>
      <c r="K24" s="146"/>
      <c r="L24" s="8" t="s">
        <v>126</v>
      </c>
      <c r="M24" s="8" t="s">
        <v>128</v>
      </c>
      <c r="N24" s="8" t="s">
        <v>141</v>
      </c>
      <c r="O24" s="8" t="s">
        <v>221</v>
      </c>
      <c r="P24" s="8"/>
      <c r="Q24" s="8"/>
    </row>
    <row r="25" spans="1:17" s="24" customFormat="1" ht="50.1" hidden="1" customHeight="1">
      <c r="A25" s="8" t="s">
        <v>139</v>
      </c>
      <c r="B25" s="8" t="s">
        <v>161</v>
      </c>
      <c r="C25" s="8"/>
      <c r="D25" s="8">
        <v>1992</v>
      </c>
      <c r="E25" s="8">
        <v>48</v>
      </c>
      <c r="F25" s="130">
        <v>41211</v>
      </c>
      <c r="G25" s="130">
        <v>41216</v>
      </c>
      <c r="H25" s="146"/>
      <c r="I25" s="146"/>
      <c r="J25" s="146"/>
      <c r="K25" s="146"/>
      <c r="L25" s="8" t="s">
        <v>126</v>
      </c>
      <c r="M25" s="8" t="s">
        <v>162</v>
      </c>
      <c r="N25" s="8"/>
      <c r="O25" s="8" t="s">
        <v>221</v>
      </c>
      <c r="P25" s="8"/>
      <c r="Q25" s="8"/>
    </row>
    <row r="26" spans="1:17" s="24" customFormat="1" ht="33.75" hidden="1" customHeight="1">
      <c r="A26" s="8" t="s">
        <v>139</v>
      </c>
      <c r="B26" s="8" t="s">
        <v>161</v>
      </c>
      <c r="C26" s="7" t="s">
        <v>175</v>
      </c>
      <c r="D26" s="8">
        <v>1992</v>
      </c>
      <c r="E26" s="8" t="s">
        <v>176</v>
      </c>
      <c r="F26" s="130">
        <v>41218</v>
      </c>
      <c r="G26" s="130">
        <v>41223</v>
      </c>
      <c r="H26" s="146"/>
      <c r="I26" s="146"/>
      <c r="J26" s="146"/>
      <c r="K26" s="146"/>
      <c r="L26" s="8" t="s">
        <v>126</v>
      </c>
      <c r="M26" s="8" t="s">
        <v>177</v>
      </c>
      <c r="N26" s="8" t="s">
        <v>160</v>
      </c>
      <c r="O26" s="8" t="s">
        <v>221</v>
      </c>
      <c r="P26" s="8"/>
      <c r="Q26" s="8"/>
    </row>
    <row r="27" spans="1:17" s="24" customFormat="1" ht="61.5" hidden="1" customHeight="1">
      <c r="A27" s="8" t="s">
        <v>139</v>
      </c>
      <c r="B27" s="8" t="s">
        <v>161</v>
      </c>
      <c r="C27" s="8" t="s">
        <v>140</v>
      </c>
      <c r="D27" s="8">
        <v>1992</v>
      </c>
      <c r="E27" s="8">
        <v>48</v>
      </c>
      <c r="F27" s="130">
        <v>41218</v>
      </c>
      <c r="G27" s="130">
        <v>41223</v>
      </c>
      <c r="H27" s="148">
        <v>690</v>
      </c>
      <c r="I27" s="8"/>
      <c r="J27" s="146"/>
      <c r="K27" s="146"/>
      <c r="L27" s="8" t="s">
        <v>126</v>
      </c>
      <c r="M27" s="155" t="s">
        <v>231</v>
      </c>
      <c r="N27" s="8" t="s">
        <v>160</v>
      </c>
      <c r="O27" s="8" t="s">
        <v>221</v>
      </c>
      <c r="P27" s="8"/>
      <c r="Q27" s="8"/>
    </row>
    <row r="28" spans="1:17" s="24" customFormat="1" ht="50.1" hidden="1" customHeight="1">
      <c r="A28" s="8" t="s">
        <v>139</v>
      </c>
      <c r="B28" s="8" t="s">
        <v>161</v>
      </c>
      <c r="C28" s="8" t="s">
        <v>140</v>
      </c>
      <c r="D28" s="8">
        <v>1992</v>
      </c>
      <c r="E28" s="8">
        <v>48</v>
      </c>
      <c r="F28" s="130">
        <v>41225</v>
      </c>
      <c r="G28" s="130">
        <v>41230</v>
      </c>
      <c r="H28" s="154">
        <v>1500</v>
      </c>
      <c r="I28" s="8"/>
      <c r="J28" s="146">
        <v>2</v>
      </c>
      <c r="K28" s="146"/>
      <c r="L28" s="8"/>
      <c r="M28" s="8" t="s">
        <v>227</v>
      </c>
      <c r="N28" s="8" t="s">
        <v>226</v>
      </c>
      <c r="O28" s="8"/>
      <c r="P28" s="8"/>
      <c r="Q28" s="8"/>
    </row>
    <row r="29" spans="1:17" s="24" customFormat="1" ht="50.1" hidden="1" customHeight="1">
      <c r="A29" s="8" t="s">
        <v>139</v>
      </c>
      <c r="B29" s="8" t="s">
        <v>161</v>
      </c>
      <c r="C29" s="8" t="s">
        <v>140</v>
      </c>
      <c r="D29" s="8"/>
      <c r="E29" s="8">
        <v>48</v>
      </c>
      <c r="F29" s="130">
        <v>41232</v>
      </c>
      <c r="G29" s="130">
        <v>41237</v>
      </c>
      <c r="H29" s="154">
        <v>2000</v>
      </c>
      <c r="I29" s="8"/>
      <c r="J29" s="146"/>
      <c r="K29" s="146"/>
      <c r="L29" s="155" t="s">
        <v>211</v>
      </c>
      <c r="M29" s="8" t="s">
        <v>196</v>
      </c>
      <c r="N29" s="155" t="s">
        <v>210</v>
      </c>
      <c r="O29" s="8" t="s">
        <v>212</v>
      </c>
      <c r="P29" s="8"/>
      <c r="Q29" s="8"/>
    </row>
    <row r="30" spans="1:17" s="24" customFormat="1" ht="50.1" hidden="1" customHeight="1">
      <c r="A30" s="8" t="s">
        <v>139</v>
      </c>
      <c r="B30" s="8" t="s">
        <v>113</v>
      </c>
      <c r="C30" s="8" t="s">
        <v>140</v>
      </c>
      <c r="D30" s="8">
        <v>2009</v>
      </c>
      <c r="E30" s="8">
        <v>70</v>
      </c>
      <c r="F30" s="130">
        <v>41239</v>
      </c>
      <c r="G30" s="130">
        <v>41244</v>
      </c>
      <c r="H30" s="154">
        <v>2300</v>
      </c>
      <c r="I30" s="8"/>
      <c r="J30" s="146"/>
      <c r="K30" s="146"/>
      <c r="L30" s="8" t="s">
        <v>201</v>
      </c>
      <c r="M30" s="8" t="s">
        <v>196</v>
      </c>
      <c r="N30" s="8" t="s">
        <v>127</v>
      </c>
      <c r="O30" s="8"/>
      <c r="P30" s="8"/>
      <c r="Q30" s="8"/>
    </row>
    <row r="31" spans="1:17" s="24" customFormat="1" ht="33.75" hidden="1" customHeight="1">
      <c r="A31" s="8" t="s">
        <v>139</v>
      </c>
      <c r="B31" s="8" t="s">
        <v>113</v>
      </c>
      <c r="C31" s="8" t="s">
        <v>140</v>
      </c>
      <c r="D31" s="8">
        <v>2009</v>
      </c>
      <c r="E31" s="8">
        <v>70</v>
      </c>
      <c r="F31" s="130">
        <v>41246</v>
      </c>
      <c r="G31" s="130">
        <v>41251</v>
      </c>
      <c r="H31" s="8">
        <v>72.201999999999998</v>
      </c>
      <c r="I31" s="8"/>
      <c r="J31" s="146"/>
      <c r="K31" s="146"/>
      <c r="L31" s="8" t="s">
        <v>126</v>
      </c>
      <c r="M31" s="8" t="s">
        <v>196</v>
      </c>
      <c r="N31" s="8" t="s">
        <v>199</v>
      </c>
      <c r="O31" s="8" t="s">
        <v>221</v>
      </c>
      <c r="P31" s="8"/>
      <c r="Q31" s="8"/>
    </row>
    <row r="32" spans="1:17" s="24" customFormat="1" ht="50.1" hidden="1" customHeight="1">
      <c r="A32" s="8" t="s">
        <v>139</v>
      </c>
      <c r="B32" s="8" t="s">
        <v>113</v>
      </c>
      <c r="C32" s="8" t="s">
        <v>369</v>
      </c>
      <c r="D32" s="8">
        <v>2009</v>
      </c>
      <c r="E32" s="8">
        <v>70</v>
      </c>
      <c r="F32" s="130">
        <v>41253</v>
      </c>
      <c r="G32" s="130">
        <v>41258</v>
      </c>
      <c r="H32" s="8"/>
      <c r="I32" s="8"/>
      <c r="J32" s="146"/>
      <c r="K32" s="146"/>
      <c r="L32" s="8" t="s">
        <v>126</v>
      </c>
      <c r="M32" s="8" t="s">
        <v>371</v>
      </c>
      <c r="N32" s="8" t="s">
        <v>127</v>
      </c>
      <c r="O32" s="8"/>
      <c r="P32" s="8"/>
      <c r="Q32" s="8"/>
    </row>
    <row r="33" spans="1:17" s="24" customFormat="1" ht="29.25" hidden="1" customHeight="1">
      <c r="A33" s="8" t="s">
        <v>139</v>
      </c>
      <c r="B33" s="8" t="s">
        <v>486</v>
      </c>
      <c r="C33" s="8" t="s">
        <v>484</v>
      </c>
      <c r="D33" s="8"/>
      <c r="E33" s="8" t="s">
        <v>176</v>
      </c>
      <c r="F33" s="130">
        <v>41260</v>
      </c>
      <c r="G33" s="130">
        <v>41265</v>
      </c>
      <c r="H33" s="169">
        <v>600</v>
      </c>
      <c r="I33" s="8"/>
      <c r="J33" s="146"/>
      <c r="K33" s="146"/>
      <c r="L33" s="155" t="s">
        <v>485</v>
      </c>
      <c r="M33" s="8" t="s">
        <v>487</v>
      </c>
      <c r="N33" s="8" t="s">
        <v>488</v>
      </c>
      <c r="O33" s="8"/>
      <c r="P33" s="8"/>
      <c r="Q33" s="8"/>
    </row>
    <row r="34" spans="1:17" s="24" customFormat="1" ht="33" hidden="1" customHeight="1">
      <c r="A34" s="8" t="s">
        <v>139</v>
      </c>
      <c r="B34" s="8" t="s">
        <v>486</v>
      </c>
      <c r="C34" s="8"/>
      <c r="D34" s="8"/>
      <c r="E34" s="8" t="s">
        <v>491</v>
      </c>
      <c r="F34" s="130">
        <v>41267</v>
      </c>
      <c r="G34" s="130">
        <v>41272</v>
      </c>
      <c r="H34" s="8">
        <v>40</v>
      </c>
      <c r="I34" s="8"/>
      <c r="J34" s="146">
        <v>5</v>
      </c>
      <c r="K34" s="146"/>
      <c r="L34" s="8" t="s">
        <v>492</v>
      </c>
      <c r="M34" s="8" t="s">
        <v>493</v>
      </c>
      <c r="N34" s="8" t="s">
        <v>494</v>
      </c>
      <c r="O34" s="8"/>
      <c r="P34" s="8"/>
      <c r="Q34" s="8"/>
    </row>
    <row r="35" spans="1:17" s="24" customFormat="1" ht="33.75" hidden="1" customHeight="1">
      <c r="A35" s="8" t="s">
        <v>139</v>
      </c>
      <c r="B35" s="8" t="s">
        <v>161</v>
      </c>
      <c r="C35" s="8" t="s">
        <v>140</v>
      </c>
      <c r="D35" s="8"/>
      <c r="E35" s="8">
        <v>48</v>
      </c>
      <c r="F35" s="130">
        <v>41274</v>
      </c>
      <c r="G35" s="130">
        <v>41279</v>
      </c>
      <c r="H35" s="146"/>
      <c r="I35" s="8"/>
      <c r="J35" s="146"/>
      <c r="K35" s="146"/>
      <c r="L35" s="8" t="s">
        <v>126</v>
      </c>
      <c r="M35" s="8" t="s">
        <v>482</v>
      </c>
      <c r="N35" s="156" t="s">
        <v>492</v>
      </c>
      <c r="O35" s="8"/>
      <c r="P35" s="8"/>
      <c r="Q35" s="8"/>
    </row>
    <row r="36" spans="1:17" s="24" customFormat="1" ht="31.5" hidden="1" customHeight="1">
      <c r="A36" s="8" t="s">
        <v>139</v>
      </c>
      <c r="B36" s="8" t="s">
        <v>486</v>
      </c>
      <c r="C36" s="8" t="s">
        <v>140</v>
      </c>
      <c r="D36" s="8"/>
      <c r="E36" s="8" t="s">
        <v>499</v>
      </c>
      <c r="F36" s="130">
        <v>41281</v>
      </c>
      <c r="G36" s="130">
        <v>41286</v>
      </c>
      <c r="H36" s="146"/>
      <c r="I36" s="8"/>
      <c r="J36" s="146"/>
      <c r="K36" s="146"/>
      <c r="L36" s="8" t="s">
        <v>126</v>
      </c>
      <c r="M36" s="8" t="s">
        <v>500</v>
      </c>
      <c r="N36" s="8" t="s">
        <v>501</v>
      </c>
      <c r="O36" s="8"/>
      <c r="P36" s="8"/>
      <c r="Q36" s="8"/>
    </row>
    <row r="37" spans="1:17" s="24" customFormat="1" ht="33" hidden="1" customHeight="1">
      <c r="A37" s="8" t="s">
        <v>139</v>
      </c>
      <c r="B37" s="8" t="s">
        <v>161</v>
      </c>
      <c r="C37" s="8" t="s">
        <v>140</v>
      </c>
      <c r="D37" s="8"/>
      <c r="E37" s="8">
        <v>48</v>
      </c>
      <c r="F37" s="130">
        <v>41288</v>
      </c>
      <c r="G37" s="130">
        <v>41293</v>
      </c>
      <c r="H37" s="146" t="s">
        <v>127</v>
      </c>
      <c r="I37" s="8"/>
      <c r="J37" s="146"/>
      <c r="K37" s="146"/>
      <c r="L37" s="8" t="s">
        <v>126</v>
      </c>
      <c r="M37" s="8" t="s">
        <v>482</v>
      </c>
      <c r="N37" s="8" t="s">
        <v>127</v>
      </c>
      <c r="O37" s="8" t="s">
        <v>520</v>
      </c>
      <c r="P37" s="8"/>
      <c r="Q37" s="8"/>
    </row>
    <row r="38" spans="1:17" s="24" customFormat="1" ht="50.1" hidden="1" customHeight="1">
      <c r="A38" s="8" t="s">
        <v>139</v>
      </c>
      <c r="B38" s="8" t="s">
        <v>161</v>
      </c>
      <c r="C38" s="8" t="s">
        <v>140</v>
      </c>
      <c r="D38" s="8"/>
      <c r="E38" s="8">
        <v>48</v>
      </c>
      <c r="F38" s="130">
        <v>41295</v>
      </c>
      <c r="G38" s="130">
        <v>41300</v>
      </c>
      <c r="H38" s="9">
        <v>800</v>
      </c>
      <c r="I38" s="8"/>
      <c r="J38" s="146"/>
      <c r="K38" s="146"/>
      <c r="L38" s="8" t="s">
        <v>636</v>
      </c>
      <c r="M38" s="8" t="s">
        <v>639</v>
      </c>
      <c r="N38" s="8" t="s">
        <v>127</v>
      </c>
      <c r="O38" s="8"/>
      <c r="P38" s="8"/>
      <c r="Q38" s="8"/>
    </row>
    <row r="39" spans="1:17" s="24" customFormat="1" ht="63" hidden="1" customHeight="1">
      <c r="A39" s="8" t="s">
        <v>139</v>
      </c>
      <c r="B39" s="8" t="s">
        <v>161</v>
      </c>
      <c r="C39" s="8" t="s">
        <v>140</v>
      </c>
      <c r="D39" s="8"/>
      <c r="E39" s="8">
        <v>48</v>
      </c>
      <c r="F39" s="130">
        <v>41302</v>
      </c>
      <c r="G39" s="130">
        <v>41307</v>
      </c>
      <c r="H39" s="146"/>
      <c r="I39" s="8"/>
      <c r="J39" s="146"/>
      <c r="K39" s="146"/>
      <c r="L39" s="8" t="s">
        <v>127</v>
      </c>
      <c r="M39" s="8" t="s">
        <v>482</v>
      </c>
      <c r="N39" s="8" t="s">
        <v>127</v>
      </c>
      <c r="O39" s="8"/>
      <c r="P39" s="8"/>
      <c r="Q39" s="8"/>
    </row>
    <row r="40" spans="1:17" s="24" customFormat="1" ht="50.1" customHeight="1">
      <c r="A40" s="8" t="s">
        <v>139</v>
      </c>
      <c r="B40" s="8" t="s">
        <v>161</v>
      </c>
      <c r="C40" s="8" t="s">
        <v>140</v>
      </c>
      <c r="D40" s="8"/>
      <c r="E40" s="8">
        <v>48</v>
      </c>
      <c r="F40" s="130">
        <v>41309</v>
      </c>
      <c r="G40" s="130">
        <v>41314</v>
      </c>
      <c r="H40" s="8">
        <v>106.384</v>
      </c>
      <c r="I40" s="8"/>
      <c r="J40" s="146"/>
      <c r="K40" s="146"/>
      <c r="L40" s="8" t="s">
        <v>163</v>
      </c>
      <c r="M40" s="8" t="s">
        <v>649</v>
      </c>
      <c r="N40" s="8" t="s">
        <v>127</v>
      </c>
      <c r="O40" s="8"/>
      <c r="P40" s="8"/>
      <c r="Q40" s="8"/>
    </row>
    <row r="41" spans="1:17" s="24" customFormat="1" ht="50.1" hidden="1" customHeight="1">
      <c r="A41" s="8" t="s">
        <v>159</v>
      </c>
      <c r="B41" s="8" t="s">
        <v>113</v>
      </c>
      <c r="C41" s="8" t="s">
        <v>114</v>
      </c>
      <c r="D41" s="8"/>
      <c r="E41" s="8">
        <v>35</v>
      </c>
      <c r="F41" s="130">
        <v>41211</v>
      </c>
      <c r="G41" s="130">
        <v>41216</v>
      </c>
      <c r="H41" s="146"/>
      <c r="I41" s="146"/>
      <c r="J41" s="146"/>
      <c r="K41" s="146"/>
      <c r="L41" s="8" t="s">
        <v>126</v>
      </c>
      <c r="M41" s="8" t="s">
        <v>162</v>
      </c>
      <c r="N41" s="8"/>
      <c r="O41" s="8" t="s">
        <v>221</v>
      </c>
      <c r="P41" s="8"/>
      <c r="Q41" s="8"/>
    </row>
    <row r="42" spans="1:17" s="24" customFormat="1" ht="50.1" hidden="1" customHeight="1">
      <c r="A42" s="8" t="s">
        <v>159</v>
      </c>
      <c r="B42" s="8" t="s">
        <v>113</v>
      </c>
      <c r="C42" s="8" t="s">
        <v>114</v>
      </c>
      <c r="D42" s="8"/>
      <c r="E42" s="8">
        <v>35</v>
      </c>
      <c r="F42" s="130">
        <v>41218</v>
      </c>
      <c r="G42" s="130">
        <v>41223</v>
      </c>
      <c r="H42" s="146"/>
      <c r="I42" s="146"/>
      <c r="J42" s="146"/>
      <c r="K42" s="146"/>
      <c r="L42" s="8" t="s">
        <v>126</v>
      </c>
      <c r="M42" s="8" t="s">
        <v>174</v>
      </c>
      <c r="N42" s="8" t="s">
        <v>160</v>
      </c>
      <c r="O42" s="8" t="s">
        <v>221</v>
      </c>
      <c r="P42" s="8"/>
      <c r="Q42" s="8"/>
    </row>
    <row r="43" spans="1:17" s="24" customFormat="1" ht="50.1" hidden="1" customHeight="1">
      <c r="A43" s="8" t="s">
        <v>159</v>
      </c>
      <c r="B43" s="8" t="s">
        <v>113</v>
      </c>
      <c r="C43" s="8" t="s">
        <v>114</v>
      </c>
      <c r="D43" s="8"/>
      <c r="E43" s="8">
        <v>35</v>
      </c>
      <c r="F43" s="130">
        <v>41218</v>
      </c>
      <c r="G43" s="130">
        <v>41223</v>
      </c>
      <c r="H43" s="8"/>
      <c r="I43" s="8"/>
      <c r="J43" s="146"/>
      <c r="K43" s="146"/>
      <c r="L43" s="8" t="s">
        <v>126</v>
      </c>
      <c r="M43" s="156" t="s">
        <v>232</v>
      </c>
      <c r="N43" s="8" t="s">
        <v>160</v>
      </c>
      <c r="O43" s="8" t="s">
        <v>221</v>
      </c>
      <c r="P43" s="8"/>
      <c r="Q43" s="8"/>
    </row>
    <row r="44" spans="1:17" s="24" customFormat="1" ht="50.1" hidden="1" customHeight="1">
      <c r="A44" s="8" t="s">
        <v>159</v>
      </c>
      <c r="B44" s="8" t="s">
        <v>113</v>
      </c>
      <c r="C44" s="8" t="s">
        <v>114</v>
      </c>
      <c r="D44" s="8"/>
      <c r="E44" s="8">
        <v>35</v>
      </c>
      <c r="F44" s="130">
        <v>41225</v>
      </c>
      <c r="G44" s="130">
        <v>41230</v>
      </c>
      <c r="H44" s="8"/>
      <c r="I44" s="8"/>
      <c r="J44" s="146"/>
      <c r="K44" s="146"/>
      <c r="L44" s="8" t="s">
        <v>127</v>
      </c>
      <c r="M44" s="8" t="s">
        <v>223</v>
      </c>
      <c r="N44" s="8" t="s">
        <v>160</v>
      </c>
      <c r="O44" s="8" t="s">
        <v>221</v>
      </c>
      <c r="P44" s="8"/>
      <c r="Q44" s="8"/>
    </row>
    <row r="45" spans="1:17" s="24" customFormat="1" ht="50.1" hidden="1" customHeight="1">
      <c r="A45" s="8" t="s">
        <v>159</v>
      </c>
      <c r="B45" s="8" t="s">
        <v>113</v>
      </c>
      <c r="C45" s="8" t="s">
        <v>114</v>
      </c>
      <c r="D45" s="8"/>
      <c r="E45" s="8">
        <v>35</v>
      </c>
      <c r="F45" s="130">
        <v>41232</v>
      </c>
      <c r="G45" s="130">
        <v>41237</v>
      </c>
      <c r="H45" s="8"/>
      <c r="I45" s="8"/>
      <c r="J45" s="146"/>
      <c r="K45" s="146"/>
      <c r="L45" s="155" t="s">
        <v>211</v>
      </c>
      <c r="M45" s="8" t="s">
        <v>215</v>
      </c>
      <c r="N45" s="155" t="s">
        <v>206</v>
      </c>
      <c r="O45" s="8" t="s">
        <v>221</v>
      </c>
      <c r="P45" s="8"/>
      <c r="Q45" s="8"/>
    </row>
    <row r="46" spans="1:17" s="24" customFormat="1" ht="60.75" hidden="1" customHeight="1">
      <c r="A46" s="8" t="s">
        <v>159</v>
      </c>
      <c r="B46" s="8" t="s">
        <v>113</v>
      </c>
      <c r="C46" s="8" t="s">
        <v>114</v>
      </c>
      <c r="D46" s="8"/>
      <c r="E46" s="8">
        <v>35</v>
      </c>
      <c r="F46" s="130">
        <v>41239</v>
      </c>
      <c r="G46" s="130">
        <v>41244</v>
      </c>
      <c r="H46" s="8"/>
      <c r="I46" s="8"/>
      <c r="J46" s="146"/>
      <c r="K46" s="146"/>
      <c r="L46" s="8" t="s">
        <v>127</v>
      </c>
      <c r="M46" s="8" t="s">
        <v>192</v>
      </c>
      <c r="N46" s="153" t="s">
        <v>116</v>
      </c>
      <c r="O46" s="8" t="s">
        <v>221</v>
      </c>
      <c r="P46" s="8"/>
      <c r="Q46" s="8"/>
    </row>
    <row r="47" spans="1:17" s="24" customFormat="1" ht="30.75" hidden="1" customHeight="1">
      <c r="A47" s="8" t="s">
        <v>159</v>
      </c>
      <c r="B47" s="8" t="s">
        <v>113</v>
      </c>
      <c r="C47" s="8" t="s">
        <v>114</v>
      </c>
      <c r="D47" s="8"/>
      <c r="E47" s="8">
        <v>35</v>
      </c>
      <c r="F47" s="130">
        <v>41246</v>
      </c>
      <c r="G47" s="130">
        <v>41251</v>
      </c>
      <c r="H47" s="8"/>
      <c r="I47" s="8"/>
      <c r="J47" s="146"/>
      <c r="K47" s="146"/>
      <c r="L47" s="8" t="s">
        <v>126</v>
      </c>
      <c r="M47" s="8" t="s">
        <v>192</v>
      </c>
      <c r="N47" s="8" t="s">
        <v>193</v>
      </c>
      <c r="O47" s="8" t="s">
        <v>221</v>
      </c>
      <c r="P47" s="8"/>
      <c r="Q47" s="8"/>
    </row>
    <row r="48" spans="1:17" s="24" customFormat="1" ht="33.75" hidden="1" customHeight="1">
      <c r="A48" s="8" t="s">
        <v>159</v>
      </c>
      <c r="B48" s="8" t="s">
        <v>113</v>
      </c>
      <c r="C48" s="8" t="s">
        <v>114</v>
      </c>
      <c r="D48" s="8"/>
      <c r="E48" s="8">
        <v>38</v>
      </c>
      <c r="F48" s="130">
        <v>41274</v>
      </c>
      <c r="G48" s="130">
        <v>41279</v>
      </c>
      <c r="H48" s="146"/>
      <c r="I48" s="8"/>
      <c r="J48" s="146"/>
      <c r="K48" s="146"/>
      <c r="L48" s="8" t="s">
        <v>126</v>
      </c>
      <c r="M48" s="8" t="s">
        <v>482</v>
      </c>
      <c r="N48" s="156" t="s">
        <v>492</v>
      </c>
      <c r="O48" s="8"/>
      <c r="P48" s="8"/>
      <c r="Q48" s="8"/>
    </row>
    <row r="49" spans="1:17" s="24" customFormat="1" ht="50.1" hidden="1" customHeight="1">
      <c r="A49" s="8" t="s">
        <v>159</v>
      </c>
      <c r="B49" s="8" t="s">
        <v>113</v>
      </c>
      <c r="C49" s="8" t="s">
        <v>114</v>
      </c>
      <c r="D49" s="8"/>
      <c r="E49" s="8">
        <v>38</v>
      </c>
      <c r="F49" s="130">
        <v>41281</v>
      </c>
      <c r="G49" s="130">
        <v>41286</v>
      </c>
      <c r="H49" s="146"/>
      <c r="I49" s="8"/>
      <c r="J49" s="146"/>
      <c r="K49" s="146"/>
      <c r="L49" s="8" t="s">
        <v>126</v>
      </c>
      <c r="M49" s="8" t="s">
        <v>482</v>
      </c>
      <c r="N49" s="8" t="s">
        <v>127</v>
      </c>
      <c r="O49" s="8"/>
      <c r="P49" s="8"/>
      <c r="Q49" s="8"/>
    </row>
    <row r="50" spans="1:17" s="24" customFormat="1" ht="30" hidden="1" customHeight="1">
      <c r="A50" s="8" t="s">
        <v>159</v>
      </c>
      <c r="B50" s="8" t="s">
        <v>113</v>
      </c>
      <c r="C50" s="8" t="s">
        <v>114</v>
      </c>
      <c r="D50" s="8"/>
      <c r="E50" s="8"/>
      <c r="F50" s="130">
        <v>41288</v>
      </c>
      <c r="G50" s="130">
        <v>41293</v>
      </c>
      <c r="H50" s="146"/>
      <c r="I50" s="8"/>
      <c r="J50" s="146"/>
      <c r="K50" s="146"/>
      <c r="L50" s="8" t="s">
        <v>126</v>
      </c>
      <c r="M50" s="8" t="s">
        <v>482</v>
      </c>
      <c r="N50" s="8" t="s">
        <v>127</v>
      </c>
      <c r="O50" s="8"/>
      <c r="P50" s="8"/>
      <c r="Q50" s="8"/>
    </row>
    <row r="51" spans="1:17" s="24" customFormat="1" ht="40.5" hidden="1" customHeight="1">
      <c r="A51" s="8" t="s">
        <v>159</v>
      </c>
      <c r="B51" s="8" t="s">
        <v>113</v>
      </c>
      <c r="C51" s="8" t="s">
        <v>140</v>
      </c>
      <c r="D51" s="8">
        <v>2009</v>
      </c>
      <c r="E51" s="201">
        <v>70</v>
      </c>
      <c r="F51" s="130">
        <v>41295</v>
      </c>
      <c r="G51" s="130">
        <v>41300</v>
      </c>
      <c r="H51" s="200">
        <v>1700</v>
      </c>
      <c r="I51" s="8"/>
      <c r="J51" s="146"/>
      <c r="K51" s="146"/>
      <c r="L51" s="8" t="s">
        <v>636</v>
      </c>
      <c r="M51" s="8" t="s">
        <v>638</v>
      </c>
      <c r="N51" s="8" t="s">
        <v>127</v>
      </c>
      <c r="O51" s="8"/>
      <c r="P51" s="8"/>
      <c r="Q51" s="8"/>
    </row>
    <row r="52" spans="1:17" s="24" customFormat="1" ht="50.1" hidden="1" customHeight="1">
      <c r="A52" s="8" t="s">
        <v>159</v>
      </c>
      <c r="B52" s="8" t="s">
        <v>113</v>
      </c>
      <c r="C52" s="8" t="s">
        <v>118</v>
      </c>
      <c r="D52" s="8">
        <v>2009</v>
      </c>
      <c r="E52" s="201">
        <v>70</v>
      </c>
      <c r="F52" s="130">
        <v>41302</v>
      </c>
      <c r="G52" s="130">
        <v>41307</v>
      </c>
      <c r="H52" s="202">
        <v>141.84399999999999</v>
      </c>
      <c r="I52" s="8"/>
      <c r="J52" s="146">
        <v>1</v>
      </c>
      <c r="K52" s="146">
        <v>0.5</v>
      </c>
      <c r="L52" s="8" t="s">
        <v>645</v>
      </c>
      <c r="M52" s="8" t="s">
        <v>646</v>
      </c>
      <c r="N52" s="8" t="s">
        <v>127</v>
      </c>
      <c r="O52" s="8"/>
      <c r="P52" s="8"/>
      <c r="Q52" s="8"/>
    </row>
    <row r="53" spans="1:17" s="24" customFormat="1" ht="30.75" customHeight="1">
      <c r="A53" s="8" t="s">
        <v>159</v>
      </c>
      <c r="B53" s="8" t="s">
        <v>113</v>
      </c>
      <c r="C53" s="8" t="s">
        <v>118</v>
      </c>
      <c r="D53" s="8">
        <v>2009</v>
      </c>
      <c r="E53" s="8">
        <v>70</v>
      </c>
      <c r="F53" s="130">
        <v>41309</v>
      </c>
      <c r="G53" s="130">
        <v>41314</v>
      </c>
      <c r="H53" s="8">
        <v>141.84399999999999</v>
      </c>
      <c r="I53" s="8"/>
      <c r="J53" s="146"/>
      <c r="K53" s="146"/>
      <c r="L53" s="8" t="s">
        <v>636</v>
      </c>
      <c r="M53" s="8" t="s">
        <v>650</v>
      </c>
      <c r="N53" s="8" t="s">
        <v>127</v>
      </c>
      <c r="O53" s="8"/>
      <c r="P53" s="8"/>
      <c r="Q53" s="8"/>
    </row>
    <row r="54" spans="1:17" s="24" customFormat="1" ht="46.5" hidden="1" customHeight="1">
      <c r="A54" s="8" t="s">
        <v>170</v>
      </c>
      <c r="B54" s="8" t="s">
        <v>136</v>
      </c>
      <c r="C54" s="8" t="s">
        <v>157</v>
      </c>
      <c r="D54" s="8">
        <v>1989</v>
      </c>
      <c r="E54" s="8">
        <v>75</v>
      </c>
      <c r="F54" s="130">
        <v>41211</v>
      </c>
      <c r="G54" s="130">
        <v>41216</v>
      </c>
      <c r="H54" s="146"/>
      <c r="I54" s="146"/>
      <c r="J54" s="146"/>
      <c r="K54" s="146"/>
      <c r="L54" s="8" t="s">
        <v>126</v>
      </c>
      <c r="M54" s="8" t="s">
        <v>171</v>
      </c>
      <c r="N54" s="8"/>
      <c r="O54" s="8" t="s">
        <v>221</v>
      </c>
      <c r="P54" s="8"/>
      <c r="Q54" s="8"/>
    </row>
    <row r="55" spans="1:17" s="24" customFormat="1" ht="36" hidden="1" customHeight="1">
      <c r="A55" s="8" t="s">
        <v>170</v>
      </c>
      <c r="B55" s="8" t="s">
        <v>136</v>
      </c>
      <c r="C55" s="8" t="s">
        <v>157</v>
      </c>
      <c r="D55" s="8">
        <v>1989</v>
      </c>
      <c r="E55" s="8">
        <v>75</v>
      </c>
      <c r="F55" s="130">
        <v>41218</v>
      </c>
      <c r="G55" s="130">
        <v>41223</v>
      </c>
      <c r="H55" s="8"/>
      <c r="I55" s="8"/>
      <c r="J55" s="146"/>
      <c r="K55" s="146"/>
      <c r="L55" s="8" t="s">
        <v>127</v>
      </c>
      <c r="M55" s="8" t="s">
        <v>179</v>
      </c>
      <c r="N55" s="8" t="s">
        <v>116</v>
      </c>
      <c r="O55" s="8" t="s">
        <v>180</v>
      </c>
      <c r="P55" s="8"/>
      <c r="Q55" s="8"/>
    </row>
    <row r="56" spans="1:17" s="24" customFormat="1" ht="50.1" hidden="1" customHeight="1">
      <c r="A56" s="8" t="s">
        <v>170</v>
      </c>
      <c r="B56" s="8" t="s">
        <v>147</v>
      </c>
      <c r="C56" s="8" t="s">
        <v>143</v>
      </c>
      <c r="D56" s="8">
        <v>1989</v>
      </c>
      <c r="E56" s="8">
        <v>25</v>
      </c>
      <c r="F56" s="130">
        <v>41218</v>
      </c>
      <c r="G56" s="130">
        <v>41223</v>
      </c>
      <c r="H56" s="8"/>
      <c r="I56" s="8"/>
      <c r="J56" s="146"/>
      <c r="K56" s="146"/>
      <c r="L56" s="8" t="s">
        <v>127</v>
      </c>
      <c r="M56" s="155" t="s">
        <v>229</v>
      </c>
      <c r="N56" s="8" t="s">
        <v>160</v>
      </c>
      <c r="O56" s="8" t="s">
        <v>180</v>
      </c>
      <c r="P56" s="8"/>
      <c r="Q56" s="8"/>
    </row>
    <row r="57" spans="1:17" s="24" customFormat="1" ht="31.5" hidden="1" customHeight="1">
      <c r="A57" s="8" t="s">
        <v>170</v>
      </c>
      <c r="B57" s="8" t="s">
        <v>147</v>
      </c>
      <c r="C57" s="8" t="s">
        <v>143</v>
      </c>
      <c r="D57" s="8">
        <v>1998</v>
      </c>
      <c r="E57" s="8">
        <v>75</v>
      </c>
      <c r="F57" s="130">
        <v>41225</v>
      </c>
      <c r="G57" s="130">
        <v>41230</v>
      </c>
      <c r="H57" s="8"/>
      <c r="I57" s="8"/>
      <c r="J57" s="146"/>
      <c r="K57" s="146"/>
      <c r="L57" s="8" t="s">
        <v>127</v>
      </c>
      <c r="M57" s="8" t="s">
        <v>223</v>
      </c>
      <c r="N57" s="8" t="s">
        <v>160</v>
      </c>
      <c r="O57" s="8" t="s">
        <v>180</v>
      </c>
      <c r="P57" s="8"/>
      <c r="Q57" s="8"/>
    </row>
    <row r="58" spans="1:17" s="24" customFormat="1" ht="31.5" hidden="1" customHeight="1">
      <c r="A58" s="8" t="s">
        <v>170</v>
      </c>
      <c r="B58" s="8" t="s">
        <v>147</v>
      </c>
      <c r="C58" s="8" t="s">
        <v>143</v>
      </c>
      <c r="D58" s="8">
        <v>1989</v>
      </c>
      <c r="E58" s="8">
        <v>75</v>
      </c>
      <c r="F58" s="130">
        <v>41232</v>
      </c>
      <c r="G58" s="130">
        <v>41237</v>
      </c>
      <c r="H58" s="8"/>
      <c r="I58" s="8"/>
      <c r="J58" s="146"/>
      <c r="K58" s="146"/>
      <c r="L58" s="155" t="s">
        <v>211</v>
      </c>
      <c r="M58" s="8" t="s">
        <v>205</v>
      </c>
      <c r="N58" s="155" t="s">
        <v>206</v>
      </c>
      <c r="O58" s="8" t="s">
        <v>180</v>
      </c>
      <c r="P58" s="8"/>
      <c r="Q58" s="8"/>
    </row>
    <row r="59" spans="1:17" s="24" customFormat="1" ht="50.1" hidden="1" customHeight="1">
      <c r="A59" s="8" t="s">
        <v>170</v>
      </c>
      <c r="B59" s="8" t="s">
        <v>147</v>
      </c>
      <c r="C59" s="8" t="s">
        <v>143</v>
      </c>
      <c r="D59" s="8">
        <v>1989</v>
      </c>
      <c r="E59" s="8">
        <v>25</v>
      </c>
      <c r="F59" s="130">
        <v>41246</v>
      </c>
      <c r="G59" s="130">
        <v>41251</v>
      </c>
      <c r="H59" s="8" t="s">
        <v>127</v>
      </c>
      <c r="I59" s="8"/>
      <c r="J59" s="146"/>
      <c r="K59" s="146"/>
      <c r="L59" s="8" t="s">
        <v>126</v>
      </c>
      <c r="M59" s="8" t="s">
        <v>186</v>
      </c>
      <c r="N59" s="8"/>
      <c r="O59" s="8" t="s">
        <v>180</v>
      </c>
      <c r="P59" s="8"/>
      <c r="Q59" s="8"/>
    </row>
    <row r="60" spans="1:17" s="24" customFormat="1" ht="50.1" hidden="1" customHeight="1">
      <c r="A60" s="8" t="s">
        <v>170</v>
      </c>
      <c r="B60" s="8" t="s">
        <v>147</v>
      </c>
      <c r="C60" s="8" t="s">
        <v>157</v>
      </c>
      <c r="D60" s="8">
        <v>1978</v>
      </c>
      <c r="E60" s="8">
        <v>75</v>
      </c>
      <c r="F60" s="130">
        <v>41253</v>
      </c>
      <c r="G60" s="130">
        <v>41258</v>
      </c>
      <c r="H60" s="8"/>
      <c r="I60" s="8"/>
      <c r="J60" s="146"/>
      <c r="K60" s="146"/>
      <c r="L60" s="8"/>
      <c r="M60" s="8" t="s">
        <v>367</v>
      </c>
      <c r="N60" s="8" t="s">
        <v>127</v>
      </c>
      <c r="O60" s="8" t="s">
        <v>180</v>
      </c>
      <c r="P60" s="8"/>
      <c r="Q60" s="8"/>
    </row>
    <row r="61" spans="1:17" s="24" customFormat="1" ht="63" hidden="1" customHeight="1">
      <c r="A61" s="8" t="s">
        <v>170</v>
      </c>
      <c r="B61" s="8" t="s">
        <v>147</v>
      </c>
      <c r="C61" s="8" t="s">
        <v>157</v>
      </c>
      <c r="D61" s="8">
        <v>1998</v>
      </c>
      <c r="E61" s="8">
        <v>75</v>
      </c>
      <c r="F61" s="130">
        <v>41260</v>
      </c>
      <c r="G61" s="130">
        <v>41265</v>
      </c>
      <c r="H61" s="8"/>
      <c r="I61" s="8"/>
      <c r="J61" s="146"/>
      <c r="K61" s="146"/>
      <c r="L61" s="8" t="s">
        <v>127</v>
      </c>
      <c r="M61" s="8" t="s">
        <v>481</v>
      </c>
      <c r="N61" s="8" t="s">
        <v>160</v>
      </c>
      <c r="O61" s="8" t="s">
        <v>180</v>
      </c>
      <c r="P61" s="8"/>
      <c r="Q61" s="8"/>
    </row>
    <row r="62" spans="1:17" s="24" customFormat="1" ht="50.1" hidden="1" customHeight="1">
      <c r="A62" s="8" t="s">
        <v>170</v>
      </c>
      <c r="B62" s="8" t="s">
        <v>147</v>
      </c>
      <c r="C62" s="8" t="s">
        <v>157</v>
      </c>
      <c r="D62" s="8">
        <v>1989</v>
      </c>
      <c r="E62" s="8">
        <v>75</v>
      </c>
      <c r="F62" s="130">
        <v>41274</v>
      </c>
      <c r="G62" s="130">
        <v>41279</v>
      </c>
      <c r="H62" s="146"/>
      <c r="I62" s="8"/>
      <c r="J62" s="146"/>
      <c r="K62" s="146"/>
      <c r="L62" s="8" t="s">
        <v>126</v>
      </c>
      <c r="M62" s="8" t="s">
        <v>497</v>
      </c>
      <c r="N62" s="156" t="s">
        <v>492</v>
      </c>
      <c r="O62" s="8" t="s">
        <v>180</v>
      </c>
      <c r="P62" s="8"/>
      <c r="Q62" s="8"/>
    </row>
    <row r="63" spans="1:17" s="24" customFormat="1" ht="29.25" hidden="1" customHeight="1">
      <c r="A63" s="8" t="s">
        <v>170</v>
      </c>
      <c r="B63" s="8" t="s">
        <v>147</v>
      </c>
      <c r="C63" s="8" t="s">
        <v>157</v>
      </c>
      <c r="D63" s="8">
        <v>1989</v>
      </c>
      <c r="E63" s="8">
        <v>75</v>
      </c>
      <c r="F63" s="130">
        <v>41281</v>
      </c>
      <c r="G63" s="130">
        <v>41286</v>
      </c>
      <c r="H63" s="146"/>
      <c r="I63" s="8"/>
      <c r="J63" s="146"/>
      <c r="K63" s="146"/>
      <c r="L63" s="8" t="s">
        <v>126</v>
      </c>
      <c r="M63" s="8" t="s">
        <v>502</v>
      </c>
      <c r="N63" s="8" t="s">
        <v>127</v>
      </c>
      <c r="O63" s="8" t="s">
        <v>180</v>
      </c>
      <c r="P63" s="8"/>
      <c r="Q63" s="8"/>
    </row>
    <row r="64" spans="1:17" s="24" customFormat="1" ht="50.1" hidden="1" customHeight="1">
      <c r="A64" s="8" t="s">
        <v>170</v>
      </c>
      <c r="B64" s="8" t="s">
        <v>147</v>
      </c>
      <c r="C64" s="8" t="s">
        <v>157</v>
      </c>
      <c r="D64" s="8">
        <v>1989</v>
      </c>
      <c r="E64" s="8">
        <v>75</v>
      </c>
      <c r="F64" s="130">
        <v>41295</v>
      </c>
      <c r="G64" s="130">
        <v>41300</v>
      </c>
      <c r="H64" s="146"/>
      <c r="I64" s="8"/>
      <c r="J64" s="146"/>
      <c r="K64" s="146"/>
      <c r="L64" s="8" t="s">
        <v>636</v>
      </c>
      <c r="M64" s="8" t="s">
        <v>640</v>
      </c>
      <c r="N64" s="8" t="s">
        <v>127</v>
      </c>
      <c r="O64" s="8"/>
      <c r="P64" s="8"/>
      <c r="Q64" s="8"/>
    </row>
    <row r="65" spans="1:17" s="24" customFormat="1" ht="50.1" hidden="1" customHeight="1">
      <c r="A65" s="8" t="s">
        <v>170</v>
      </c>
      <c r="B65" s="8" t="s">
        <v>147</v>
      </c>
      <c r="C65" s="8" t="s">
        <v>157</v>
      </c>
      <c r="D65" s="8">
        <v>1989</v>
      </c>
      <c r="E65" s="8">
        <v>74</v>
      </c>
      <c r="F65" s="130">
        <v>41302</v>
      </c>
      <c r="G65" s="130">
        <v>41307</v>
      </c>
      <c r="H65" s="146">
        <v>35.460999999999999</v>
      </c>
      <c r="I65" s="8"/>
      <c r="J65" s="146"/>
      <c r="K65" s="146"/>
      <c r="L65" s="8" t="s">
        <v>127</v>
      </c>
      <c r="M65" s="8" t="s">
        <v>644</v>
      </c>
      <c r="N65" s="8" t="s">
        <v>127</v>
      </c>
      <c r="O65" s="8"/>
      <c r="P65" s="8"/>
      <c r="Q65" s="8"/>
    </row>
    <row r="66" spans="1:17" s="24" customFormat="1" ht="29.25" customHeight="1">
      <c r="A66" s="8" t="s">
        <v>170</v>
      </c>
      <c r="B66" s="8" t="s">
        <v>147</v>
      </c>
      <c r="C66" s="8" t="s">
        <v>157</v>
      </c>
      <c r="D66" s="8">
        <v>1989</v>
      </c>
      <c r="E66" s="8">
        <v>75</v>
      </c>
      <c r="F66" s="130">
        <v>41309</v>
      </c>
      <c r="G66" s="130">
        <v>41314</v>
      </c>
      <c r="H66" s="8">
        <v>35.460999999999999</v>
      </c>
      <c r="I66" s="8"/>
      <c r="J66" s="146"/>
      <c r="K66" s="146"/>
      <c r="L66" s="8" t="s">
        <v>636</v>
      </c>
      <c r="M66" s="8" t="s">
        <v>651</v>
      </c>
      <c r="N66" s="8" t="s">
        <v>127</v>
      </c>
      <c r="O66" s="8"/>
      <c r="P66" s="8"/>
      <c r="Q66" s="8"/>
    </row>
    <row r="67" spans="1:17" s="24" customFormat="1" ht="50.1" hidden="1" customHeight="1">
      <c r="A67" s="8" t="s">
        <v>146</v>
      </c>
      <c r="B67" s="8" t="s">
        <v>147</v>
      </c>
      <c r="C67" s="8" t="s">
        <v>148</v>
      </c>
      <c r="D67" s="8">
        <v>2006</v>
      </c>
      <c r="E67" s="8">
        <v>34</v>
      </c>
      <c r="F67" s="130">
        <v>41197</v>
      </c>
      <c r="G67" s="130">
        <v>41202</v>
      </c>
      <c r="H67" s="130"/>
      <c r="I67" s="130"/>
      <c r="J67" s="146"/>
      <c r="K67" s="146"/>
      <c r="L67" s="8" t="s">
        <v>149</v>
      </c>
      <c r="M67" s="8" t="s">
        <v>150</v>
      </c>
      <c r="N67" s="8" t="s">
        <v>127</v>
      </c>
      <c r="O67" s="8"/>
      <c r="P67" s="8"/>
      <c r="Q67" s="8"/>
    </row>
    <row r="68" spans="1:17" s="24" customFormat="1" ht="30" hidden="1" customHeight="1">
      <c r="A68" s="8" t="s">
        <v>146</v>
      </c>
      <c r="B68" s="8" t="s">
        <v>136</v>
      </c>
      <c r="C68" s="8" t="s">
        <v>148</v>
      </c>
      <c r="D68" s="8">
        <v>2006</v>
      </c>
      <c r="E68" s="8">
        <v>34</v>
      </c>
      <c r="F68" s="130">
        <v>41211</v>
      </c>
      <c r="G68" s="130">
        <v>41216</v>
      </c>
      <c r="H68" s="146"/>
      <c r="I68" s="146"/>
      <c r="J68" s="146"/>
      <c r="K68" s="146"/>
      <c r="L68" s="8" t="s">
        <v>163</v>
      </c>
      <c r="M68" s="8" t="s">
        <v>164</v>
      </c>
      <c r="N68" s="8"/>
      <c r="O68" s="8"/>
      <c r="P68" s="8" t="s">
        <v>166</v>
      </c>
      <c r="Q68" s="8"/>
    </row>
    <row r="69" spans="1:17" s="24" customFormat="1" ht="50.1" hidden="1" customHeight="1">
      <c r="A69" s="8" t="s">
        <v>146</v>
      </c>
      <c r="B69" s="8" t="s">
        <v>136</v>
      </c>
      <c r="C69" s="8" t="s">
        <v>148</v>
      </c>
      <c r="D69" s="8">
        <v>2006</v>
      </c>
      <c r="E69" s="8">
        <v>34</v>
      </c>
      <c r="F69" s="130">
        <v>41218</v>
      </c>
      <c r="G69" s="130">
        <v>41223</v>
      </c>
      <c r="H69" s="8"/>
      <c r="I69" s="8"/>
      <c r="J69" s="146"/>
      <c r="K69" s="146"/>
      <c r="L69" s="8" t="s">
        <v>163</v>
      </c>
      <c r="M69" s="8" t="s">
        <v>178</v>
      </c>
      <c r="N69" s="8" t="s">
        <v>127</v>
      </c>
      <c r="O69" s="8"/>
      <c r="P69" s="8"/>
      <c r="Q69" s="8"/>
    </row>
    <row r="70" spans="1:17" s="24" customFormat="1" ht="50.1" hidden="1" customHeight="1">
      <c r="A70" s="8" t="s">
        <v>146</v>
      </c>
      <c r="B70" s="8" t="s">
        <v>147</v>
      </c>
      <c r="C70" s="8" t="s">
        <v>148</v>
      </c>
      <c r="D70" s="8">
        <v>2006</v>
      </c>
      <c r="E70" s="8">
        <v>34</v>
      </c>
      <c r="F70" s="130">
        <v>41218</v>
      </c>
      <c r="G70" s="130">
        <v>41223</v>
      </c>
      <c r="H70" s="8">
        <v>36.76</v>
      </c>
      <c r="I70" s="8"/>
      <c r="J70" s="146"/>
      <c r="K70" s="146"/>
      <c r="L70" s="8" t="s">
        <v>163</v>
      </c>
      <c r="M70" s="8" t="s">
        <v>224</v>
      </c>
      <c r="N70" s="8" t="s">
        <v>228</v>
      </c>
      <c r="O70" s="8"/>
      <c r="P70" s="8"/>
      <c r="Q70" s="8"/>
    </row>
    <row r="71" spans="1:17" s="24" customFormat="1" ht="31.5" hidden="1" customHeight="1">
      <c r="A71" s="8" t="s">
        <v>146</v>
      </c>
      <c r="B71" s="8" t="s">
        <v>147</v>
      </c>
      <c r="C71" s="8" t="s">
        <v>148</v>
      </c>
      <c r="D71" s="8">
        <v>2006</v>
      </c>
      <c r="E71" s="8">
        <v>34</v>
      </c>
      <c r="F71" s="130">
        <v>41225</v>
      </c>
      <c r="G71" s="130">
        <v>41230</v>
      </c>
      <c r="H71" s="8">
        <v>162.45500000000001</v>
      </c>
      <c r="I71" s="8"/>
      <c r="J71" s="146">
        <v>35</v>
      </c>
      <c r="K71" s="146">
        <v>1</v>
      </c>
      <c r="L71" s="8" t="s">
        <v>127</v>
      </c>
      <c r="M71" s="8" t="s">
        <v>224</v>
      </c>
      <c r="N71" s="8" t="s">
        <v>226</v>
      </c>
      <c r="O71" s="8"/>
      <c r="P71" s="8"/>
      <c r="Q71" s="8"/>
    </row>
    <row r="72" spans="1:17" s="24" customFormat="1" ht="50.1" hidden="1" customHeight="1">
      <c r="A72" s="8" t="s">
        <v>146</v>
      </c>
      <c r="B72" s="8" t="s">
        <v>147</v>
      </c>
      <c r="C72" s="8" t="s">
        <v>148</v>
      </c>
      <c r="D72" s="8">
        <v>2006</v>
      </c>
      <c r="E72" s="8">
        <v>34</v>
      </c>
      <c r="F72" s="130">
        <v>41232</v>
      </c>
      <c r="G72" s="130">
        <v>41237</v>
      </c>
      <c r="H72" s="8">
        <v>45.125999999999998</v>
      </c>
      <c r="I72" s="8"/>
      <c r="J72" s="146"/>
      <c r="K72" s="146"/>
      <c r="L72" s="155" t="s">
        <v>216</v>
      </c>
      <c r="M72" s="8" t="s">
        <v>218</v>
      </c>
      <c r="N72" s="155" t="s">
        <v>219</v>
      </c>
      <c r="O72" s="8"/>
      <c r="P72" s="8"/>
      <c r="Q72" s="8"/>
    </row>
    <row r="73" spans="1:17" s="24" customFormat="1" ht="20.25" hidden="1" customHeight="1">
      <c r="A73" s="8" t="s">
        <v>146</v>
      </c>
      <c r="B73" s="8" t="s">
        <v>147</v>
      </c>
      <c r="C73" s="8" t="s">
        <v>148</v>
      </c>
      <c r="D73" s="8">
        <v>2006</v>
      </c>
      <c r="E73" s="8">
        <v>34</v>
      </c>
      <c r="F73" s="130">
        <v>41239</v>
      </c>
      <c r="G73" s="130">
        <v>41244</v>
      </c>
      <c r="H73" s="8">
        <f>45.12+45.12+36+36.1+36.1</f>
        <v>198.44</v>
      </c>
      <c r="I73" s="8"/>
      <c r="J73" s="146"/>
      <c r="K73" s="146"/>
      <c r="L73" s="8" t="s">
        <v>127</v>
      </c>
      <c r="M73" s="8" t="s">
        <v>200</v>
      </c>
      <c r="N73" s="155" t="s">
        <v>208</v>
      </c>
      <c r="O73" s="8"/>
      <c r="P73" s="8"/>
      <c r="Q73" s="8"/>
    </row>
    <row r="74" spans="1:17" s="24" customFormat="1" ht="30.75" hidden="1" customHeight="1">
      <c r="A74" s="8" t="s">
        <v>146</v>
      </c>
      <c r="B74" s="8" t="s">
        <v>147</v>
      </c>
      <c r="C74" s="8" t="s">
        <v>148</v>
      </c>
      <c r="D74" s="8">
        <v>2006</v>
      </c>
      <c r="E74" s="8">
        <v>34</v>
      </c>
      <c r="F74" s="130">
        <v>41246</v>
      </c>
      <c r="G74" s="130">
        <v>41251</v>
      </c>
      <c r="H74" s="8">
        <v>72.201999999999998</v>
      </c>
      <c r="I74" s="8"/>
      <c r="J74" s="146"/>
      <c r="K74" s="146"/>
      <c r="L74" s="8" t="s">
        <v>183</v>
      </c>
      <c r="M74" s="8" t="s">
        <v>184</v>
      </c>
      <c r="N74" s="8" t="s">
        <v>185</v>
      </c>
      <c r="O74" s="8" t="s">
        <v>221</v>
      </c>
      <c r="P74" s="8"/>
      <c r="Q74" s="8"/>
    </row>
    <row r="75" spans="1:17" s="24" customFormat="1" ht="50.1" hidden="1" customHeight="1">
      <c r="A75" s="8" t="s">
        <v>146</v>
      </c>
      <c r="B75" s="8" t="s">
        <v>361</v>
      </c>
      <c r="C75" s="8"/>
      <c r="D75" s="8"/>
      <c r="E75" s="8" t="s">
        <v>362</v>
      </c>
      <c r="F75" s="130">
        <v>41253</v>
      </c>
      <c r="G75" s="130">
        <v>41258</v>
      </c>
      <c r="H75" s="8"/>
      <c r="I75" s="8"/>
      <c r="J75" s="146"/>
      <c r="K75" s="146"/>
      <c r="L75" s="8" t="s">
        <v>126</v>
      </c>
      <c r="M75" s="8" t="s">
        <v>363</v>
      </c>
      <c r="N75" s="162" t="s">
        <v>364</v>
      </c>
      <c r="O75" s="8" t="s">
        <v>222</v>
      </c>
      <c r="P75" s="8"/>
      <c r="Q75" s="8"/>
    </row>
    <row r="76" spans="1:17" s="24" customFormat="1" ht="22.5" hidden="1" customHeight="1">
      <c r="A76" s="8" t="s">
        <v>146</v>
      </c>
      <c r="B76" s="8" t="s">
        <v>124</v>
      </c>
      <c r="C76" s="8" t="s">
        <v>125</v>
      </c>
      <c r="D76" s="8">
        <v>2009</v>
      </c>
      <c r="E76" s="8">
        <v>72</v>
      </c>
      <c r="F76" s="130">
        <v>41260</v>
      </c>
      <c r="G76" s="130">
        <v>41265</v>
      </c>
      <c r="H76" s="8"/>
      <c r="I76" s="8"/>
      <c r="J76" s="146"/>
      <c r="K76" s="146"/>
      <c r="L76" s="8" t="s">
        <v>126</v>
      </c>
      <c r="M76" s="8" t="s">
        <v>482</v>
      </c>
      <c r="N76" s="8" t="s">
        <v>160</v>
      </c>
      <c r="O76" s="8" t="s">
        <v>222</v>
      </c>
      <c r="P76" s="8"/>
      <c r="Q76" s="8"/>
    </row>
    <row r="77" spans="1:17" s="24" customFormat="1" ht="31.5" hidden="1" customHeight="1">
      <c r="A77" s="8" t="s">
        <v>146</v>
      </c>
      <c r="B77" s="8" t="s">
        <v>124</v>
      </c>
      <c r="C77" s="8" t="s">
        <v>125</v>
      </c>
      <c r="D77" s="8">
        <v>2009</v>
      </c>
      <c r="E77" s="8">
        <v>72</v>
      </c>
      <c r="F77" s="130">
        <v>41274</v>
      </c>
      <c r="G77" s="130">
        <v>41279</v>
      </c>
      <c r="H77" s="146"/>
      <c r="I77" s="8"/>
      <c r="J77" s="146"/>
      <c r="K77" s="146"/>
      <c r="L77" s="155" t="s">
        <v>485</v>
      </c>
      <c r="M77" s="8" t="s">
        <v>482</v>
      </c>
      <c r="N77" s="156" t="s">
        <v>492</v>
      </c>
      <c r="O77" s="8"/>
      <c r="P77" s="8"/>
      <c r="Q77" s="8"/>
    </row>
    <row r="78" spans="1:17" s="24" customFormat="1" ht="31.5" hidden="1" customHeight="1">
      <c r="A78" s="8" t="s">
        <v>146</v>
      </c>
      <c r="B78" s="8" t="s">
        <v>124</v>
      </c>
      <c r="C78" s="8" t="s">
        <v>125</v>
      </c>
      <c r="D78" s="8">
        <v>2009</v>
      </c>
      <c r="E78" s="8">
        <v>72</v>
      </c>
      <c r="F78" s="130">
        <v>41281</v>
      </c>
      <c r="G78" s="130">
        <v>41286</v>
      </c>
      <c r="H78" s="146"/>
      <c r="I78" s="8"/>
      <c r="J78" s="146"/>
      <c r="K78" s="146"/>
      <c r="L78" s="8" t="s">
        <v>126</v>
      </c>
      <c r="M78" s="8" t="s">
        <v>482</v>
      </c>
      <c r="N78" s="8" t="s">
        <v>127</v>
      </c>
      <c r="O78" s="8" t="s">
        <v>222</v>
      </c>
      <c r="P78" s="8"/>
      <c r="Q78" s="8"/>
    </row>
    <row r="79" spans="1:17" s="24" customFormat="1" ht="19.5" hidden="1" customHeight="1">
      <c r="A79" s="8" t="s">
        <v>146</v>
      </c>
      <c r="B79" s="8" t="s">
        <v>124</v>
      </c>
      <c r="C79" s="8" t="s">
        <v>125</v>
      </c>
      <c r="D79" s="8">
        <v>2009</v>
      </c>
      <c r="E79" s="8">
        <v>72</v>
      </c>
      <c r="F79" s="130">
        <v>41288</v>
      </c>
      <c r="G79" s="130">
        <v>41293</v>
      </c>
      <c r="H79" s="146"/>
      <c r="I79" s="8"/>
      <c r="J79" s="146"/>
      <c r="K79" s="146"/>
      <c r="L79" s="8" t="s">
        <v>126</v>
      </c>
      <c r="M79" s="8" t="s">
        <v>482</v>
      </c>
      <c r="N79" s="8" t="s">
        <v>127</v>
      </c>
      <c r="O79" s="8" t="s">
        <v>222</v>
      </c>
      <c r="P79" s="8"/>
      <c r="Q79" s="8"/>
    </row>
    <row r="80" spans="1:17" s="24" customFormat="1" ht="31.5" hidden="1" customHeight="1">
      <c r="A80" s="8" t="s">
        <v>146</v>
      </c>
      <c r="B80" s="8" t="s">
        <v>124</v>
      </c>
      <c r="C80" s="8" t="s">
        <v>125</v>
      </c>
      <c r="D80" s="8">
        <v>2009</v>
      </c>
      <c r="E80" s="8">
        <v>72</v>
      </c>
      <c r="F80" s="130">
        <v>41295</v>
      </c>
      <c r="G80" s="130">
        <v>41300</v>
      </c>
      <c r="H80" s="9">
        <v>500</v>
      </c>
      <c r="I80" s="8"/>
      <c r="J80" s="146"/>
      <c r="K80" s="146"/>
      <c r="L80" s="8" t="s">
        <v>636</v>
      </c>
      <c r="M80" s="8" t="s">
        <v>482</v>
      </c>
      <c r="N80" s="8" t="s">
        <v>127</v>
      </c>
      <c r="O80" s="8"/>
      <c r="P80" s="8"/>
      <c r="Q80" s="8"/>
    </row>
    <row r="81" spans="1:17" s="24" customFormat="1" ht="39.75" customHeight="1">
      <c r="A81" s="8" t="s">
        <v>146</v>
      </c>
      <c r="B81" s="8" t="s">
        <v>647</v>
      </c>
      <c r="C81" s="8" t="s">
        <v>127</v>
      </c>
      <c r="D81" s="8" t="s">
        <v>127</v>
      </c>
      <c r="E81" s="8" t="s">
        <v>127</v>
      </c>
      <c r="F81" s="130">
        <v>41309</v>
      </c>
      <c r="G81" s="130">
        <v>41314</v>
      </c>
      <c r="H81" s="8" t="s">
        <v>127</v>
      </c>
      <c r="I81" s="8" t="s">
        <v>127</v>
      </c>
      <c r="J81" s="146" t="s">
        <v>127</v>
      </c>
      <c r="K81" s="146" t="s">
        <v>127</v>
      </c>
      <c r="L81" s="8" t="s">
        <v>647</v>
      </c>
      <c r="M81" s="8" t="s">
        <v>648</v>
      </c>
      <c r="N81" s="8" t="s">
        <v>127</v>
      </c>
      <c r="O81" s="8"/>
      <c r="P81" s="8"/>
      <c r="Q81" s="8"/>
    </row>
    <row r="82" spans="1:17" s="24" customFormat="1" ht="30" hidden="1" customHeight="1">
      <c r="A82" s="8" t="s">
        <v>129</v>
      </c>
      <c r="B82" s="8" t="s">
        <v>130</v>
      </c>
      <c r="C82" s="8" t="s">
        <v>131</v>
      </c>
      <c r="D82" s="8"/>
      <c r="E82" s="8" t="s">
        <v>132</v>
      </c>
      <c r="F82" s="130">
        <v>41197</v>
      </c>
      <c r="G82" s="130">
        <v>41202</v>
      </c>
      <c r="H82" s="130"/>
      <c r="I82" s="130"/>
      <c r="J82" s="146"/>
      <c r="K82" s="146"/>
      <c r="L82" s="8" t="s">
        <v>127</v>
      </c>
      <c r="M82" s="8" t="s">
        <v>133</v>
      </c>
      <c r="N82" s="8" t="s">
        <v>134</v>
      </c>
      <c r="O82" s="8" t="s">
        <v>222</v>
      </c>
      <c r="P82" s="8"/>
      <c r="Q82" s="8"/>
    </row>
    <row r="83" spans="1:17" s="24" customFormat="1" ht="16.5" hidden="1" customHeight="1">
      <c r="A83" s="8" t="s">
        <v>129</v>
      </c>
      <c r="B83" s="8" t="s">
        <v>151</v>
      </c>
      <c r="C83" s="8" t="s">
        <v>152</v>
      </c>
      <c r="D83" s="8">
        <v>1989</v>
      </c>
      <c r="E83" s="8">
        <v>33</v>
      </c>
      <c r="F83" s="130">
        <v>41211</v>
      </c>
      <c r="G83" s="130">
        <v>41216</v>
      </c>
      <c r="H83" s="146"/>
      <c r="I83" s="146"/>
      <c r="J83" s="146"/>
      <c r="K83" s="146"/>
      <c r="L83" s="8" t="s">
        <v>127</v>
      </c>
      <c r="M83" s="8" t="s">
        <v>153</v>
      </c>
      <c r="N83" s="8" t="s">
        <v>127</v>
      </c>
      <c r="O83" s="8"/>
      <c r="P83" s="8"/>
      <c r="Q83" s="8"/>
    </row>
    <row r="84" spans="1:17" s="24" customFormat="1" ht="33" hidden="1" customHeight="1">
      <c r="A84" s="8" t="s">
        <v>129</v>
      </c>
      <c r="B84" s="8" t="s">
        <v>151</v>
      </c>
      <c r="C84" s="8" t="s">
        <v>152</v>
      </c>
      <c r="D84" s="8">
        <v>1989</v>
      </c>
      <c r="E84" s="8">
        <v>33</v>
      </c>
      <c r="F84" s="130">
        <v>41239</v>
      </c>
      <c r="G84" s="130">
        <v>41244</v>
      </c>
      <c r="H84" s="8" t="s">
        <v>189</v>
      </c>
      <c r="I84" s="148">
        <v>100</v>
      </c>
      <c r="J84" s="146">
        <v>3</v>
      </c>
      <c r="K84" s="146">
        <v>3</v>
      </c>
      <c r="L84" s="8" t="s">
        <v>126</v>
      </c>
      <c r="M84" s="8" t="s">
        <v>191</v>
      </c>
      <c r="N84" s="8"/>
      <c r="O84" s="8" t="s">
        <v>173</v>
      </c>
      <c r="P84" s="8"/>
      <c r="Q84" s="8"/>
    </row>
    <row r="85" spans="1:17" s="24" customFormat="1" ht="33" hidden="1" customHeight="1">
      <c r="A85" s="8" t="s">
        <v>129</v>
      </c>
      <c r="B85" s="8" t="s">
        <v>151</v>
      </c>
      <c r="C85" s="8" t="s">
        <v>152</v>
      </c>
      <c r="D85" s="8">
        <v>1989</v>
      </c>
      <c r="E85" s="8">
        <v>33</v>
      </c>
      <c r="F85" s="130">
        <v>41246</v>
      </c>
      <c r="G85" s="130">
        <v>41251</v>
      </c>
      <c r="H85" s="8" t="s">
        <v>197</v>
      </c>
      <c r="I85" s="148">
        <v>120</v>
      </c>
      <c r="J85" s="146"/>
      <c r="K85" s="146"/>
      <c r="L85" s="8" t="s">
        <v>127</v>
      </c>
      <c r="M85" s="8" t="s">
        <v>198</v>
      </c>
      <c r="N85" s="8"/>
      <c r="O85" s="8" t="s">
        <v>127</v>
      </c>
      <c r="P85" s="8"/>
      <c r="Q85" s="8"/>
    </row>
    <row r="86" spans="1:17" s="24" customFormat="1" ht="31.5" hidden="1" customHeight="1">
      <c r="A86" s="8" t="s">
        <v>129</v>
      </c>
      <c r="B86" s="8" t="s">
        <v>357</v>
      </c>
      <c r="C86" s="8"/>
      <c r="D86" s="8">
        <v>1989</v>
      </c>
      <c r="E86" s="8" t="s">
        <v>358</v>
      </c>
      <c r="F86" s="130">
        <v>41253</v>
      </c>
      <c r="G86" s="130">
        <v>41258</v>
      </c>
      <c r="H86" s="8"/>
      <c r="I86" s="8"/>
      <c r="J86" s="146"/>
      <c r="K86" s="146"/>
      <c r="L86" s="8" t="s">
        <v>163</v>
      </c>
      <c r="M86" s="8" t="s">
        <v>359</v>
      </c>
      <c r="N86" s="8" t="s">
        <v>360</v>
      </c>
      <c r="O86" s="8"/>
      <c r="P86" s="8"/>
      <c r="Q86" s="8"/>
    </row>
    <row r="87" spans="1:17" s="24" customFormat="1" ht="30" hidden="1" customHeight="1">
      <c r="A87" s="8" t="s">
        <v>129</v>
      </c>
      <c r="B87" s="8" t="s">
        <v>147</v>
      </c>
      <c r="C87" s="8" t="s">
        <v>148</v>
      </c>
      <c r="D87" s="8">
        <v>2006</v>
      </c>
      <c r="E87" s="8">
        <v>34</v>
      </c>
      <c r="F87" s="130">
        <v>41260</v>
      </c>
      <c r="G87" s="130">
        <v>41265</v>
      </c>
      <c r="H87" s="169">
        <v>700</v>
      </c>
      <c r="I87" s="8"/>
      <c r="J87" s="146"/>
      <c r="K87" s="146" t="s">
        <v>489</v>
      </c>
      <c r="L87" s="8" t="s">
        <v>201</v>
      </c>
      <c r="M87" s="8" t="s">
        <v>490</v>
      </c>
      <c r="N87" s="8"/>
      <c r="O87" s="8"/>
      <c r="P87" s="8"/>
      <c r="Q87" s="8"/>
    </row>
    <row r="88" spans="1:17" s="24" customFormat="1" ht="33" hidden="1" customHeight="1">
      <c r="A88" s="8" t="s">
        <v>129</v>
      </c>
      <c r="B88" s="8" t="s">
        <v>147</v>
      </c>
      <c r="C88" s="8" t="s">
        <v>148</v>
      </c>
      <c r="D88" s="8">
        <v>2006</v>
      </c>
      <c r="E88" s="8">
        <v>34</v>
      </c>
      <c r="F88" s="130">
        <v>41274</v>
      </c>
      <c r="G88" s="130">
        <v>41279</v>
      </c>
      <c r="H88" s="146"/>
      <c r="I88" s="8"/>
      <c r="J88" s="146"/>
      <c r="K88" s="146"/>
      <c r="L88" s="8" t="s">
        <v>492</v>
      </c>
      <c r="M88" s="8" t="s">
        <v>495</v>
      </c>
      <c r="N88" s="156" t="s">
        <v>492</v>
      </c>
      <c r="O88" s="8"/>
      <c r="P88" s="8"/>
      <c r="Q88" s="8"/>
    </row>
    <row r="89" spans="1:17" s="24" customFormat="1" ht="31.5" hidden="1" customHeight="1">
      <c r="A89" s="8" t="s">
        <v>129</v>
      </c>
      <c r="B89" s="8" t="s">
        <v>147</v>
      </c>
      <c r="C89" s="8" t="s">
        <v>148</v>
      </c>
      <c r="D89" s="8">
        <v>2006</v>
      </c>
      <c r="E89" s="8">
        <v>34</v>
      </c>
      <c r="F89" s="130">
        <v>41281</v>
      </c>
      <c r="G89" s="130">
        <v>41286</v>
      </c>
      <c r="H89" s="9">
        <v>400</v>
      </c>
      <c r="I89" s="8"/>
      <c r="J89" s="146"/>
      <c r="K89" s="146"/>
      <c r="L89" s="8" t="s">
        <v>127</v>
      </c>
      <c r="M89" s="8" t="s">
        <v>498</v>
      </c>
      <c r="N89" s="8" t="s">
        <v>127</v>
      </c>
      <c r="O89" s="8"/>
      <c r="P89" s="8"/>
      <c r="Q89" s="8"/>
    </row>
    <row r="90" spans="1:17" s="24" customFormat="1" ht="33" hidden="1" customHeight="1">
      <c r="A90" s="8" t="s">
        <v>129</v>
      </c>
      <c r="B90" s="8" t="s">
        <v>147</v>
      </c>
      <c r="C90" s="8" t="s">
        <v>148</v>
      </c>
      <c r="D90" s="8">
        <v>2006</v>
      </c>
      <c r="E90" s="8">
        <v>34</v>
      </c>
      <c r="F90" s="130">
        <v>41288</v>
      </c>
      <c r="G90" s="130">
        <v>41293</v>
      </c>
      <c r="H90" s="146"/>
      <c r="I90" s="8"/>
      <c r="J90" s="146"/>
      <c r="K90" s="146"/>
      <c r="L90" s="8" t="s">
        <v>127</v>
      </c>
      <c r="M90" s="8" t="s">
        <v>482</v>
      </c>
      <c r="N90" s="8" t="s">
        <v>127</v>
      </c>
      <c r="O90" s="8"/>
      <c r="P90" s="8"/>
      <c r="Q90" s="8"/>
    </row>
    <row r="91" spans="1:17" s="24" customFormat="1" ht="50.1" hidden="1" customHeight="1">
      <c r="A91" s="8" t="s">
        <v>129</v>
      </c>
      <c r="B91" s="8" t="s">
        <v>147</v>
      </c>
      <c r="C91" s="8" t="s">
        <v>148</v>
      </c>
      <c r="D91" s="8">
        <v>2006</v>
      </c>
      <c r="E91" s="8">
        <v>34</v>
      </c>
      <c r="F91" s="130">
        <v>41295</v>
      </c>
      <c r="G91" s="130">
        <v>41300</v>
      </c>
      <c r="H91" s="146"/>
      <c r="I91" s="8"/>
      <c r="J91" s="146"/>
      <c r="K91" s="146"/>
      <c r="L91" s="8" t="s">
        <v>636</v>
      </c>
      <c r="M91" s="8" t="s">
        <v>641</v>
      </c>
      <c r="N91" s="8" t="s">
        <v>127</v>
      </c>
      <c r="O91" s="8"/>
      <c r="P91" s="8"/>
      <c r="Q91" s="8"/>
    </row>
    <row r="92" spans="1:17" s="24" customFormat="1" ht="30" hidden="1" customHeight="1">
      <c r="A92" s="8" t="s">
        <v>129</v>
      </c>
      <c r="B92" s="8" t="s">
        <v>147</v>
      </c>
      <c r="C92" s="8" t="s">
        <v>148</v>
      </c>
      <c r="D92" s="8">
        <v>2006</v>
      </c>
      <c r="E92" s="8" t="s">
        <v>846</v>
      </c>
      <c r="F92" s="130">
        <v>41302</v>
      </c>
      <c r="G92" s="130">
        <v>41307</v>
      </c>
      <c r="H92" s="146">
        <v>35.460999999999999</v>
      </c>
      <c r="I92" s="8"/>
      <c r="J92" s="146"/>
      <c r="K92" s="146"/>
      <c r="L92" s="8" t="s">
        <v>127</v>
      </c>
      <c r="M92" s="8" t="s">
        <v>641</v>
      </c>
      <c r="N92" s="8" t="s">
        <v>127</v>
      </c>
      <c r="O92" s="8"/>
      <c r="P92" s="8"/>
      <c r="Q92" s="8"/>
    </row>
    <row r="93" spans="1:17" s="24" customFormat="1" ht="30" hidden="1" customHeight="1">
      <c r="A93" s="8" t="s">
        <v>135</v>
      </c>
      <c r="B93" s="8" t="s">
        <v>136</v>
      </c>
      <c r="C93" s="8" t="s">
        <v>143</v>
      </c>
      <c r="D93" s="8">
        <v>1990</v>
      </c>
      <c r="E93" s="8">
        <v>74</v>
      </c>
      <c r="F93" s="130">
        <v>41197</v>
      </c>
      <c r="G93" s="130">
        <v>41202</v>
      </c>
      <c r="H93" s="130"/>
      <c r="I93" s="130"/>
      <c r="J93" s="146"/>
      <c r="K93" s="146"/>
      <c r="L93" s="8" t="s">
        <v>137</v>
      </c>
      <c r="M93" s="8" t="s">
        <v>138</v>
      </c>
      <c r="N93" s="8" t="s">
        <v>127</v>
      </c>
      <c r="O93" s="8" t="s">
        <v>221</v>
      </c>
      <c r="P93" s="8"/>
      <c r="Q93" s="8"/>
    </row>
    <row r="94" spans="1:17" s="24" customFormat="1" ht="50.1" hidden="1" customHeight="1">
      <c r="A94" s="8" t="s">
        <v>135</v>
      </c>
      <c r="B94" s="8" t="s">
        <v>136</v>
      </c>
      <c r="C94" s="8" t="s">
        <v>157</v>
      </c>
      <c r="D94" s="8">
        <v>1990</v>
      </c>
      <c r="E94" s="8">
        <v>74</v>
      </c>
      <c r="F94" s="130">
        <v>41211</v>
      </c>
      <c r="G94" s="130">
        <v>41216</v>
      </c>
      <c r="H94" s="146"/>
      <c r="I94" s="146"/>
      <c r="J94" s="146"/>
      <c r="K94" s="146"/>
      <c r="L94" s="8" t="s">
        <v>154</v>
      </c>
      <c r="M94" s="8" t="s">
        <v>158</v>
      </c>
      <c r="N94" s="8" t="s">
        <v>127</v>
      </c>
      <c r="O94" s="8"/>
      <c r="P94" s="8" t="s">
        <v>165</v>
      </c>
      <c r="Q94" s="8"/>
    </row>
    <row r="95" spans="1:17" s="24" customFormat="1" ht="50.1" hidden="1" customHeight="1">
      <c r="A95" s="8" t="s">
        <v>135</v>
      </c>
      <c r="B95" s="8" t="s">
        <v>136</v>
      </c>
      <c r="C95" s="8" t="s">
        <v>157</v>
      </c>
      <c r="D95" s="8">
        <v>1990</v>
      </c>
      <c r="E95" s="8">
        <v>74</v>
      </c>
      <c r="F95" s="130">
        <v>41218</v>
      </c>
      <c r="G95" s="130">
        <v>41223</v>
      </c>
      <c r="H95" s="146"/>
      <c r="I95" s="146"/>
      <c r="J95" s="146"/>
      <c r="K95" s="146"/>
      <c r="L95" s="8" t="s">
        <v>126</v>
      </c>
      <c r="M95" s="8" t="s">
        <v>172</v>
      </c>
      <c r="N95" s="8" t="s">
        <v>160</v>
      </c>
      <c r="O95" s="8" t="s">
        <v>173</v>
      </c>
      <c r="P95" s="8"/>
      <c r="Q95" s="8"/>
    </row>
    <row r="96" spans="1:17" s="24" customFormat="1" ht="50.1" hidden="1" customHeight="1">
      <c r="A96" s="8" t="s">
        <v>135</v>
      </c>
      <c r="B96" s="8" t="s">
        <v>147</v>
      </c>
      <c r="C96" s="8" t="s">
        <v>143</v>
      </c>
      <c r="D96" s="8">
        <v>1994</v>
      </c>
      <c r="E96" s="8">
        <v>74</v>
      </c>
      <c r="F96" s="130">
        <v>41218</v>
      </c>
      <c r="G96" s="130">
        <v>41223</v>
      </c>
      <c r="H96" s="8">
        <v>54.6</v>
      </c>
      <c r="I96" s="8"/>
      <c r="J96" s="146"/>
      <c r="K96" s="146"/>
      <c r="L96" s="8" t="s">
        <v>126</v>
      </c>
      <c r="M96" s="8" t="s">
        <v>233</v>
      </c>
      <c r="N96" s="8" t="s">
        <v>160</v>
      </c>
      <c r="O96" s="8" t="s">
        <v>173</v>
      </c>
      <c r="P96" s="8"/>
      <c r="Q96" s="8"/>
    </row>
    <row r="97" spans="1:17" s="24" customFormat="1" ht="50.1" hidden="1" customHeight="1">
      <c r="A97" s="8" t="s">
        <v>135</v>
      </c>
      <c r="B97" s="8" t="s">
        <v>147</v>
      </c>
      <c r="C97" s="8"/>
      <c r="D97" s="8">
        <v>1990</v>
      </c>
      <c r="E97" s="8">
        <v>74</v>
      </c>
      <c r="F97" s="130">
        <v>41225</v>
      </c>
      <c r="G97" s="130">
        <v>41230</v>
      </c>
      <c r="H97" s="8"/>
      <c r="I97" s="8"/>
      <c r="J97" s="146"/>
      <c r="K97" s="146"/>
      <c r="L97" s="8" t="s">
        <v>127</v>
      </c>
      <c r="M97" s="8" t="s">
        <v>223</v>
      </c>
      <c r="N97" s="8" t="s">
        <v>160</v>
      </c>
      <c r="O97" s="8" t="s">
        <v>173</v>
      </c>
      <c r="P97" s="8"/>
      <c r="Q97" s="8"/>
    </row>
    <row r="98" spans="1:17" s="24" customFormat="1" ht="50.1" hidden="1" customHeight="1">
      <c r="A98" s="8" t="s">
        <v>135</v>
      </c>
      <c r="B98" s="8" t="s">
        <v>147</v>
      </c>
      <c r="C98" s="8" t="s">
        <v>143</v>
      </c>
      <c r="D98" s="8">
        <v>1990</v>
      </c>
      <c r="E98" s="8">
        <v>74</v>
      </c>
      <c r="F98" s="130">
        <v>41232</v>
      </c>
      <c r="G98" s="130">
        <v>41237</v>
      </c>
      <c r="H98" s="146">
        <v>37.700000000000003</v>
      </c>
      <c r="I98" s="8"/>
      <c r="J98" s="146"/>
      <c r="K98" s="146"/>
      <c r="L98" s="8" t="s">
        <v>203</v>
      </c>
      <c r="M98" s="8" t="s">
        <v>205</v>
      </c>
      <c r="N98" s="155" t="s">
        <v>206</v>
      </c>
      <c r="O98" s="8" t="s">
        <v>207</v>
      </c>
      <c r="P98" s="8"/>
      <c r="Q98" s="8"/>
    </row>
    <row r="99" spans="1:17" s="24" customFormat="1" ht="50.1" hidden="1" customHeight="1">
      <c r="A99" s="8" t="s">
        <v>135</v>
      </c>
      <c r="B99" s="8" t="s">
        <v>147</v>
      </c>
      <c r="C99" s="8" t="s">
        <v>157</v>
      </c>
      <c r="D99" s="8">
        <v>1990</v>
      </c>
      <c r="E99" s="8">
        <v>74</v>
      </c>
      <c r="F99" s="130">
        <v>41246</v>
      </c>
      <c r="G99" s="130">
        <v>41251</v>
      </c>
      <c r="H99" s="8"/>
      <c r="I99" s="8"/>
      <c r="J99" s="146"/>
      <c r="K99" s="146"/>
      <c r="L99" s="8" t="s">
        <v>163</v>
      </c>
      <c r="M99" s="8" t="s">
        <v>196</v>
      </c>
      <c r="N99" s="8"/>
      <c r="O99" s="8"/>
      <c r="P99" s="8"/>
      <c r="Q99" s="8"/>
    </row>
    <row r="100" spans="1:17" s="24" customFormat="1" ht="50.1" hidden="1" customHeight="1">
      <c r="A100" s="8" t="s">
        <v>135</v>
      </c>
      <c r="B100" s="8" t="s">
        <v>147</v>
      </c>
      <c r="C100" s="8" t="s">
        <v>157</v>
      </c>
      <c r="D100" s="8">
        <v>1990</v>
      </c>
      <c r="E100" s="8">
        <v>74</v>
      </c>
      <c r="F100" s="130">
        <v>41253</v>
      </c>
      <c r="G100" s="130">
        <v>41258</v>
      </c>
      <c r="H100" s="8"/>
      <c r="I100" s="8"/>
      <c r="J100" s="146"/>
      <c r="K100" s="146"/>
      <c r="L100" s="8" t="s">
        <v>163</v>
      </c>
      <c r="M100" s="8" t="s">
        <v>368</v>
      </c>
      <c r="N100" s="8" t="s">
        <v>127</v>
      </c>
      <c r="O100" s="8"/>
      <c r="P100" s="8"/>
      <c r="Q100" s="8"/>
    </row>
    <row r="101" spans="1:17" s="24" customFormat="1" ht="50.1" hidden="1" customHeight="1">
      <c r="A101" s="8" t="s">
        <v>135</v>
      </c>
      <c r="B101" s="8" t="s">
        <v>147</v>
      </c>
      <c r="C101" s="8" t="s">
        <v>157</v>
      </c>
      <c r="D101" s="8">
        <v>1990</v>
      </c>
      <c r="E101" s="8">
        <v>74</v>
      </c>
      <c r="F101" s="130">
        <v>41260</v>
      </c>
      <c r="G101" s="130">
        <v>41265</v>
      </c>
      <c r="H101" s="8">
        <v>94</v>
      </c>
      <c r="I101" s="8"/>
      <c r="J101" s="146"/>
      <c r="K101" s="146"/>
      <c r="L101" s="8" t="s">
        <v>127</v>
      </c>
      <c r="M101" s="8" t="s">
        <v>483</v>
      </c>
      <c r="N101" s="8" t="s">
        <v>160</v>
      </c>
      <c r="O101" s="8" t="s">
        <v>207</v>
      </c>
      <c r="P101" s="8"/>
      <c r="Q101" s="8"/>
    </row>
    <row r="102" spans="1:17" s="24" customFormat="1" ht="50.1" hidden="1" customHeight="1">
      <c r="A102" s="8" t="s">
        <v>135</v>
      </c>
      <c r="B102" s="8" t="s">
        <v>147</v>
      </c>
      <c r="C102" s="8" t="s">
        <v>157</v>
      </c>
      <c r="D102" s="8">
        <v>1990</v>
      </c>
      <c r="E102" s="8">
        <v>74</v>
      </c>
      <c r="F102" s="130">
        <v>41274</v>
      </c>
      <c r="G102" s="130">
        <v>41279</v>
      </c>
      <c r="H102" s="9">
        <v>400</v>
      </c>
      <c r="I102" s="8"/>
      <c r="J102" s="146"/>
      <c r="K102" s="146"/>
      <c r="L102" s="8" t="s">
        <v>492</v>
      </c>
      <c r="M102" s="8" t="s">
        <v>496</v>
      </c>
      <c r="N102" s="156" t="s">
        <v>492</v>
      </c>
      <c r="O102" s="8"/>
      <c r="P102" s="8"/>
      <c r="Q102" s="8"/>
    </row>
    <row r="103" spans="1:17" s="24" customFormat="1" ht="50.1" hidden="1" customHeight="1">
      <c r="A103" s="8" t="s">
        <v>135</v>
      </c>
      <c r="B103" s="8" t="s">
        <v>147</v>
      </c>
      <c r="C103" s="8" t="s">
        <v>157</v>
      </c>
      <c r="D103" s="8">
        <v>1990</v>
      </c>
      <c r="E103" s="8">
        <v>74</v>
      </c>
      <c r="F103" s="130">
        <v>41281</v>
      </c>
      <c r="G103" s="130">
        <v>41286</v>
      </c>
      <c r="H103" s="146">
        <v>63.03</v>
      </c>
      <c r="I103" s="8"/>
      <c r="J103" s="146"/>
      <c r="K103" s="146"/>
      <c r="L103" s="8" t="s">
        <v>163</v>
      </c>
      <c r="M103" s="8" t="s">
        <v>516</v>
      </c>
      <c r="N103" s="8" t="s">
        <v>127</v>
      </c>
      <c r="O103" s="8"/>
      <c r="P103" s="8"/>
      <c r="Q103" s="8"/>
    </row>
    <row r="104" spans="1:17" s="24" customFormat="1" ht="50.1" hidden="1" customHeight="1">
      <c r="A104" s="8" t="s">
        <v>135</v>
      </c>
      <c r="B104" s="8" t="s">
        <v>147</v>
      </c>
      <c r="C104" s="8" t="s">
        <v>157</v>
      </c>
      <c r="D104" s="8">
        <v>1990</v>
      </c>
      <c r="E104" s="8">
        <v>74</v>
      </c>
      <c r="F104" s="130">
        <v>41288</v>
      </c>
      <c r="G104" s="130">
        <v>41293</v>
      </c>
      <c r="H104" s="146">
        <v>36.4</v>
      </c>
      <c r="I104" s="8"/>
      <c r="J104" s="146"/>
      <c r="K104" s="146"/>
      <c r="L104" s="8" t="s">
        <v>127</v>
      </c>
      <c r="M104" s="8" t="s">
        <v>517</v>
      </c>
      <c r="N104" s="8" t="s">
        <v>127</v>
      </c>
      <c r="O104" s="8"/>
      <c r="P104" s="8"/>
      <c r="Q104" s="8"/>
    </row>
    <row r="105" spans="1:17" s="24" customFormat="1" ht="50.1" hidden="1" customHeight="1">
      <c r="A105" s="8" t="s">
        <v>123</v>
      </c>
      <c r="B105" s="8" t="s">
        <v>124</v>
      </c>
      <c r="C105" s="8" t="s">
        <v>125</v>
      </c>
      <c r="D105" s="8">
        <v>2010</v>
      </c>
      <c r="E105" s="8">
        <v>71</v>
      </c>
      <c r="F105" s="130">
        <v>41197</v>
      </c>
      <c r="G105" s="130">
        <v>41202</v>
      </c>
      <c r="H105" s="130"/>
      <c r="I105" s="130"/>
      <c r="J105" s="146"/>
      <c r="K105" s="146"/>
      <c r="L105" s="8" t="s">
        <v>127</v>
      </c>
      <c r="M105" s="8" t="s">
        <v>128</v>
      </c>
      <c r="N105" s="8" t="s">
        <v>127</v>
      </c>
      <c r="O105" s="8"/>
      <c r="P105" s="8"/>
      <c r="Q105" s="8"/>
    </row>
    <row r="106" spans="1:17" s="24" customFormat="1" ht="50.1" hidden="1" customHeight="1">
      <c r="A106" s="8" t="s">
        <v>123</v>
      </c>
      <c r="B106" s="8" t="s">
        <v>124</v>
      </c>
      <c r="C106" s="8" t="s">
        <v>125</v>
      </c>
      <c r="D106" s="8">
        <v>2009</v>
      </c>
      <c r="E106" s="8">
        <v>71</v>
      </c>
      <c r="F106" s="130">
        <v>41211</v>
      </c>
      <c r="G106" s="130">
        <v>41216</v>
      </c>
      <c r="H106" s="146"/>
      <c r="I106" s="146"/>
      <c r="J106" s="146"/>
      <c r="K106" s="146"/>
      <c r="L106" s="8" t="s">
        <v>154</v>
      </c>
      <c r="M106" s="8" t="s">
        <v>156</v>
      </c>
      <c r="N106" s="8" t="s">
        <v>127</v>
      </c>
      <c r="O106" s="8"/>
      <c r="P106" s="8" t="s">
        <v>165</v>
      </c>
      <c r="Q106" s="8"/>
    </row>
    <row r="107" spans="1:17" s="24" customFormat="1" ht="50.1" hidden="1" customHeight="1">
      <c r="A107" s="8" t="s">
        <v>123</v>
      </c>
      <c r="B107" s="8" t="s">
        <v>124</v>
      </c>
      <c r="C107" s="8" t="s">
        <v>125</v>
      </c>
      <c r="D107" s="8">
        <v>2009</v>
      </c>
      <c r="E107" s="8">
        <v>71</v>
      </c>
      <c r="F107" s="130">
        <v>41218</v>
      </c>
      <c r="G107" s="130">
        <v>41223</v>
      </c>
      <c r="H107" s="8"/>
      <c r="I107" s="8"/>
      <c r="J107" s="146"/>
      <c r="K107" s="146"/>
      <c r="L107" s="8" t="s">
        <v>127</v>
      </c>
      <c r="M107" s="8" t="s">
        <v>181</v>
      </c>
      <c r="N107" s="8" t="s">
        <v>127</v>
      </c>
      <c r="O107" s="8"/>
      <c r="P107" s="8"/>
      <c r="Q107" s="8"/>
    </row>
    <row r="108" spans="1:17" s="24" customFormat="1" ht="50.1" hidden="1" customHeight="1">
      <c r="A108" s="8" t="s">
        <v>123</v>
      </c>
      <c r="B108" s="8" t="s">
        <v>124</v>
      </c>
      <c r="C108" s="8" t="s">
        <v>125</v>
      </c>
      <c r="D108" s="8">
        <v>2009</v>
      </c>
      <c r="E108" s="8">
        <v>71</v>
      </c>
      <c r="F108" s="130">
        <v>41218</v>
      </c>
      <c r="G108" s="130">
        <v>41223</v>
      </c>
      <c r="H108" s="8">
        <v>182.029</v>
      </c>
      <c r="I108" s="8"/>
      <c r="J108" s="146"/>
      <c r="K108" s="146"/>
      <c r="L108" s="8" t="s">
        <v>127</v>
      </c>
      <c r="M108" s="155" t="s">
        <v>230</v>
      </c>
      <c r="N108" s="8" t="s">
        <v>127</v>
      </c>
      <c r="O108" s="8"/>
      <c r="P108" s="8"/>
      <c r="Q108" s="8"/>
    </row>
    <row r="109" spans="1:17" s="24" customFormat="1" ht="50.1" hidden="1" customHeight="1">
      <c r="A109" s="8" t="s">
        <v>123</v>
      </c>
      <c r="B109" s="8" t="s">
        <v>124</v>
      </c>
      <c r="C109" s="8" t="s">
        <v>125</v>
      </c>
      <c r="D109" s="8">
        <v>2009</v>
      </c>
      <c r="E109" s="8">
        <v>71</v>
      </c>
      <c r="F109" s="130">
        <v>41225</v>
      </c>
      <c r="G109" s="130">
        <v>41230</v>
      </c>
      <c r="H109" s="154">
        <v>2000</v>
      </c>
      <c r="I109" s="8"/>
      <c r="J109" s="146"/>
      <c r="K109" s="146"/>
      <c r="L109" s="8" t="s">
        <v>127</v>
      </c>
      <c r="M109" s="8" t="s">
        <v>224</v>
      </c>
      <c r="N109" s="8" t="s">
        <v>225</v>
      </c>
      <c r="O109" s="8"/>
      <c r="P109" s="8"/>
      <c r="Q109" s="8"/>
    </row>
    <row r="110" spans="1:17" s="24" customFormat="1" ht="50.1" hidden="1" customHeight="1">
      <c r="A110" s="8" t="s">
        <v>123</v>
      </c>
      <c r="B110" s="8" t="s">
        <v>124</v>
      </c>
      <c r="C110" s="8" t="s">
        <v>125</v>
      </c>
      <c r="D110" s="8">
        <v>2009</v>
      </c>
      <c r="E110" s="8">
        <v>71</v>
      </c>
      <c r="F110" s="130">
        <v>41232</v>
      </c>
      <c r="G110" s="130">
        <v>41237</v>
      </c>
      <c r="H110" s="154">
        <v>1500</v>
      </c>
      <c r="I110" s="8"/>
      <c r="J110" s="146"/>
      <c r="K110" s="146"/>
      <c r="L110" s="8" t="s">
        <v>203</v>
      </c>
      <c r="M110" s="8" t="s">
        <v>204</v>
      </c>
      <c r="N110" s="155" t="s">
        <v>209</v>
      </c>
      <c r="O110" s="8"/>
      <c r="P110" s="8"/>
      <c r="Q110" s="8"/>
    </row>
    <row r="111" spans="1:17" s="24" customFormat="1" ht="50.1" hidden="1" customHeight="1">
      <c r="A111" s="8" t="s">
        <v>123</v>
      </c>
      <c r="B111" s="8" t="s">
        <v>124</v>
      </c>
      <c r="C111" s="8" t="s">
        <v>125</v>
      </c>
      <c r="D111" s="8">
        <v>2009</v>
      </c>
      <c r="E111" s="8">
        <v>71</v>
      </c>
      <c r="F111" s="130">
        <v>41246</v>
      </c>
      <c r="G111" s="130">
        <v>41251</v>
      </c>
      <c r="H111" s="8">
        <v>81.227000000000004</v>
      </c>
      <c r="I111" s="8"/>
      <c r="J111" s="146"/>
      <c r="K111" s="146"/>
      <c r="L111" s="8" t="s">
        <v>127</v>
      </c>
      <c r="M111" s="8" t="s">
        <v>194</v>
      </c>
      <c r="N111" s="8" t="s">
        <v>127</v>
      </c>
      <c r="O111" s="8" t="s">
        <v>127</v>
      </c>
      <c r="P111" s="8"/>
      <c r="Q111" s="8"/>
    </row>
    <row r="112" spans="1:17" s="24" customFormat="1" ht="50.1" hidden="1" customHeight="1">
      <c r="A112" s="8" t="s">
        <v>123</v>
      </c>
      <c r="B112" s="8" t="s">
        <v>124</v>
      </c>
      <c r="C112" s="8" t="s">
        <v>365</v>
      </c>
      <c r="D112" s="8">
        <v>2009</v>
      </c>
      <c r="E112" s="8">
        <v>71</v>
      </c>
      <c r="F112" s="130">
        <v>41253</v>
      </c>
      <c r="G112" s="130">
        <v>41258</v>
      </c>
      <c r="H112" s="8"/>
      <c r="I112" s="8"/>
      <c r="J112" s="146"/>
      <c r="K112" s="146"/>
      <c r="L112" s="8" t="s">
        <v>163</v>
      </c>
      <c r="M112" s="8" t="s">
        <v>366</v>
      </c>
      <c r="N112" s="8" t="s">
        <v>127</v>
      </c>
      <c r="O112" s="8"/>
      <c r="P112" s="8"/>
      <c r="Q112" s="8"/>
    </row>
    <row r="113" spans="1:17" s="24" customFormat="1" ht="50.1" hidden="1" customHeight="1">
      <c r="A113" s="8" t="s">
        <v>123</v>
      </c>
      <c r="B113" s="8" t="s">
        <v>124</v>
      </c>
      <c r="C113" s="8" t="s">
        <v>125</v>
      </c>
      <c r="D113" s="8">
        <v>2009</v>
      </c>
      <c r="E113" s="8">
        <v>71</v>
      </c>
      <c r="F113" s="130">
        <v>41260</v>
      </c>
      <c r="G113" s="130">
        <v>41265</v>
      </c>
      <c r="H113" s="8">
        <v>108</v>
      </c>
      <c r="I113" s="8"/>
      <c r="J113" s="146"/>
      <c r="K113" s="146"/>
      <c r="L113" s="8" t="s">
        <v>127</v>
      </c>
      <c r="M113" s="8" t="s">
        <v>504</v>
      </c>
      <c r="N113" s="8" t="s">
        <v>127</v>
      </c>
      <c r="O113" s="8"/>
      <c r="P113" s="8"/>
      <c r="Q113" s="8"/>
    </row>
    <row r="114" spans="1:17" s="24" customFormat="1" ht="50.1" hidden="1" customHeight="1">
      <c r="A114" s="8" t="s">
        <v>123</v>
      </c>
      <c r="B114" s="8" t="s">
        <v>124</v>
      </c>
      <c r="C114" s="8" t="s">
        <v>125</v>
      </c>
      <c r="D114" s="8">
        <v>2009</v>
      </c>
      <c r="E114" s="8">
        <v>71</v>
      </c>
      <c r="F114" s="130">
        <v>41274</v>
      </c>
      <c r="G114" s="130">
        <v>41279</v>
      </c>
      <c r="H114" s="146"/>
      <c r="I114" s="8"/>
      <c r="J114" s="146"/>
      <c r="K114" s="146"/>
      <c r="L114" s="8" t="s">
        <v>127</v>
      </c>
      <c r="M114" s="8" t="s">
        <v>505</v>
      </c>
      <c r="N114" s="8" t="s">
        <v>492</v>
      </c>
      <c r="O114" s="8"/>
      <c r="P114" s="8"/>
      <c r="Q114" s="8"/>
    </row>
    <row r="115" spans="1:17" s="24" customFormat="1" ht="50.1" hidden="1" customHeight="1">
      <c r="A115" s="8" t="s">
        <v>123</v>
      </c>
      <c r="B115" s="8" t="s">
        <v>124</v>
      </c>
      <c r="C115" s="8" t="s">
        <v>125</v>
      </c>
      <c r="D115" s="8">
        <v>2009</v>
      </c>
      <c r="E115" s="8">
        <v>71</v>
      </c>
      <c r="F115" s="130">
        <v>41281</v>
      </c>
      <c r="G115" s="130">
        <v>41286</v>
      </c>
      <c r="H115" s="146">
        <v>106.386</v>
      </c>
      <c r="I115" s="8"/>
      <c r="J115" s="146"/>
      <c r="K115" s="146"/>
      <c r="L115" s="8" t="s">
        <v>127</v>
      </c>
      <c r="M115" s="8" t="s">
        <v>506</v>
      </c>
      <c r="N115" s="8" t="s">
        <v>127</v>
      </c>
      <c r="O115" s="8"/>
      <c r="P115" s="8"/>
      <c r="Q115" s="8"/>
    </row>
    <row r="116" spans="1:17" s="24" customFormat="1" ht="50.1" hidden="1" customHeight="1">
      <c r="A116" s="8" t="s">
        <v>123</v>
      </c>
      <c r="B116" s="8" t="s">
        <v>124</v>
      </c>
      <c r="C116" s="8" t="s">
        <v>125</v>
      </c>
      <c r="D116" s="8">
        <v>2009</v>
      </c>
      <c r="E116" s="8">
        <v>71</v>
      </c>
      <c r="F116" s="130">
        <v>41288</v>
      </c>
      <c r="G116" s="130">
        <v>41293</v>
      </c>
      <c r="H116" s="146">
        <v>35.962000000000003</v>
      </c>
      <c r="I116" s="8"/>
      <c r="J116" s="146"/>
      <c r="K116" s="146"/>
      <c r="L116" s="8" t="s">
        <v>127</v>
      </c>
      <c r="M116" s="8" t="s">
        <v>519</v>
      </c>
      <c r="N116" s="8" t="s">
        <v>127</v>
      </c>
      <c r="O116" s="8"/>
      <c r="P116" s="8"/>
      <c r="Q116" s="8"/>
    </row>
    <row r="117" spans="1:17" s="24" customFormat="1" ht="50.1" hidden="1" customHeight="1">
      <c r="A117" s="8" t="s">
        <v>123</v>
      </c>
      <c r="B117" s="8" t="s">
        <v>124</v>
      </c>
      <c r="C117" s="8" t="s">
        <v>125</v>
      </c>
      <c r="D117" s="8">
        <v>2009</v>
      </c>
      <c r="E117" s="8">
        <v>71</v>
      </c>
      <c r="F117" s="130">
        <v>41295</v>
      </c>
      <c r="G117" s="130">
        <v>41300</v>
      </c>
      <c r="H117" s="146"/>
      <c r="I117" s="8"/>
      <c r="J117" s="146"/>
      <c r="K117" s="146"/>
      <c r="L117" s="8" t="s">
        <v>636</v>
      </c>
      <c r="M117" s="8" t="s">
        <v>642</v>
      </c>
      <c r="N117" s="8" t="s">
        <v>127</v>
      </c>
      <c r="O117" s="8"/>
      <c r="P117" s="8"/>
      <c r="Q117" s="8"/>
    </row>
    <row r="118" spans="1:17" s="24" customFormat="1" ht="50.1" hidden="1" customHeight="1">
      <c r="A118" s="8" t="s">
        <v>123</v>
      </c>
      <c r="B118" s="8" t="s">
        <v>124</v>
      </c>
      <c r="C118" s="8" t="s">
        <v>125</v>
      </c>
      <c r="D118" s="8">
        <v>2009</v>
      </c>
      <c r="E118" s="8">
        <v>71</v>
      </c>
      <c r="F118" s="130">
        <v>41302</v>
      </c>
      <c r="G118" s="130">
        <v>41307</v>
      </c>
      <c r="H118" s="146">
        <v>106</v>
      </c>
      <c r="I118" s="8"/>
      <c r="J118" s="146"/>
      <c r="K118" s="146"/>
      <c r="L118" s="8" t="s">
        <v>127</v>
      </c>
      <c r="M118" s="8" t="s">
        <v>643</v>
      </c>
      <c r="N118" s="8" t="s">
        <v>127</v>
      </c>
      <c r="O118" s="8"/>
      <c r="P118" s="8"/>
      <c r="Q118" s="8"/>
    </row>
    <row r="119" spans="1:17" s="24" customFormat="1" ht="50.1" hidden="1" customHeight="1">
      <c r="A119" s="8" t="s">
        <v>135</v>
      </c>
      <c r="B119" s="8" t="s">
        <v>147</v>
      </c>
      <c r="C119" s="8" t="s">
        <v>157</v>
      </c>
      <c r="D119" s="8">
        <v>1990</v>
      </c>
      <c r="E119" s="8">
        <v>74</v>
      </c>
      <c r="F119" s="130">
        <v>41295</v>
      </c>
      <c r="G119" s="130">
        <v>41300</v>
      </c>
      <c r="H119" s="8"/>
      <c r="I119" s="8"/>
      <c r="J119" s="146"/>
      <c r="K119" s="146"/>
      <c r="L119" s="8" t="s">
        <v>636</v>
      </c>
      <c r="M119" s="8" t="s">
        <v>482</v>
      </c>
      <c r="N119" s="8"/>
      <c r="O119" s="8"/>
      <c r="P119" s="8"/>
      <c r="Q119" s="8"/>
    </row>
    <row r="120" spans="1:17" s="24" customFormat="1" ht="50.1" hidden="1" customHeight="1">
      <c r="A120" s="8" t="s">
        <v>135</v>
      </c>
      <c r="B120" s="8" t="s">
        <v>147</v>
      </c>
      <c r="C120" s="8" t="s">
        <v>148</v>
      </c>
      <c r="D120" s="8">
        <v>2006</v>
      </c>
      <c r="E120" s="8">
        <v>34</v>
      </c>
      <c r="F120" s="130">
        <v>41302</v>
      </c>
      <c r="G120" s="130">
        <v>41307</v>
      </c>
      <c r="H120" s="8"/>
      <c r="I120" s="8"/>
      <c r="J120" s="146"/>
      <c r="K120" s="146"/>
      <c r="L120" s="8"/>
      <c r="M120" s="8"/>
      <c r="N120" s="8"/>
      <c r="O120" s="8"/>
      <c r="P120" s="8"/>
      <c r="Q120" s="8"/>
    </row>
    <row r="121" spans="1:17" s="24" customFormat="1" ht="50.1" customHeight="1">
      <c r="A121" s="8" t="s">
        <v>135</v>
      </c>
      <c r="B121" s="8" t="s">
        <v>147</v>
      </c>
      <c r="C121" s="8" t="s">
        <v>148</v>
      </c>
      <c r="D121" s="8"/>
      <c r="E121" s="8">
        <v>34</v>
      </c>
      <c r="F121" s="130">
        <v>41309</v>
      </c>
      <c r="G121" s="130">
        <v>41314</v>
      </c>
      <c r="H121" s="8">
        <v>61.6</v>
      </c>
      <c r="I121" s="8" t="s">
        <v>127</v>
      </c>
      <c r="J121" s="146" t="s">
        <v>127</v>
      </c>
      <c r="K121" s="146" t="s">
        <v>127</v>
      </c>
      <c r="L121" s="8" t="s">
        <v>636</v>
      </c>
      <c r="M121" s="8" t="s">
        <v>974</v>
      </c>
      <c r="N121" s="8"/>
      <c r="O121" s="8"/>
      <c r="P121" s="8"/>
      <c r="Q121" s="8"/>
    </row>
    <row r="122" spans="1:17" s="24" customFormat="1" ht="50.1" customHeight="1">
      <c r="A122" s="8" t="s">
        <v>635</v>
      </c>
      <c r="B122" s="8" t="s">
        <v>124</v>
      </c>
      <c r="C122" s="8" t="s">
        <v>125</v>
      </c>
      <c r="D122" s="8">
        <v>2009</v>
      </c>
      <c r="E122" s="8">
        <v>72</v>
      </c>
      <c r="F122" s="130">
        <v>41309</v>
      </c>
      <c r="G122" s="130">
        <v>41314</v>
      </c>
      <c r="H122" s="8">
        <v>26</v>
      </c>
      <c r="I122" s="8" t="s">
        <v>127</v>
      </c>
      <c r="J122" s="146" t="s">
        <v>127</v>
      </c>
      <c r="K122" s="146" t="s">
        <v>127</v>
      </c>
      <c r="L122" s="8" t="s">
        <v>636</v>
      </c>
      <c r="M122" s="8" t="s">
        <v>975</v>
      </c>
      <c r="N122" s="8" t="s">
        <v>127</v>
      </c>
      <c r="O122" s="8"/>
      <c r="P122" s="8"/>
      <c r="Q122" s="8"/>
    </row>
    <row r="123" spans="1:17" s="24" customFormat="1" ht="50.1" customHeight="1">
      <c r="A123" s="8" t="s">
        <v>117</v>
      </c>
      <c r="B123" s="8" t="s">
        <v>127</v>
      </c>
      <c r="C123" s="8" t="s">
        <v>127</v>
      </c>
      <c r="D123" s="8" t="s">
        <v>127</v>
      </c>
      <c r="E123" s="8" t="s">
        <v>127</v>
      </c>
      <c r="F123" s="130">
        <v>41309</v>
      </c>
      <c r="G123" s="130">
        <v>41314</v>
      </c>
      <c r="H123" s="8" t="s">
        <v>127</v>
      </c>
      <c r="I123" s="8" t="s">
        <v>127</v>
      </c>
      <c r="J123" s="146" t="s">
        <v>127</v>
      </c>
      <c r="K123" s="146" t="s">
        <v>127</v>
      </c>
      <c r="L123" s="8" t="s">
        <v>492</v>
      </c>
      <c r="M123" s="8" t="s">
        <v>127</v>
      </c>
      <c r="N123" s="8" t="s">
        <v>127</v>
      </c>
      <c r="O123" s="8"/>
      <c r="P123" s="8"/>
      <c r="Q123" s="8"/>
    </row>
    <row r="124" spans="1:17" s="24" customFormat="1" ht="50.1" customHeight="1">
      <c r="A124" s="8" t="s">
        <v>123</v>
      </c>
      <c r="B124" s="8" t="s">
        <v>124</v>
      </c>
      <c r="C124" s="8" t="s">
        <v>125</v>
      </c>
      <c r="D124" s="8">
        <v>2009</v>
      </c>
      <c r="E124" s="8">
        <v>71</v>
      </c>
      <c r="F124" s="130">
        <v>41309</v>
      </c>
      <c r="G124" s="130">
        <v>41314</v>
      </c>
      <c r="H124" s="8" t="s">
        <v>127</v>
      </c>
      <c r="I124" s="8" t="s">
        <v>127</v>
      </c>
      <c r="J124" s="146" t="s">
        <v>127</v>
      </c>
      <c r="K124" s="146" t="s">
        <v>127</v>
      </c>
      <c r="L124" s="8" t="s">
        <v>636</v>
      </c>
      <c r="M124" s="8" t="s">
        <v>975</v>
      </c>
      <c r="N124" s="8" t="s">
        <v>127</v>
      </c>
      <c r="O124" s="8"/>
      <c r="P124" s="8"/>
      <c r="Q124" s="8"/>
    </row>
    <row r="125" spans="1:17" s="24" customFormat="1" ht="50.1" customHeight="1">
      <c r="A125" s="8" t="s">
        <v>135</v>
      </c>
      <c r="B125" s="8" t="s">
        <v>147</v>
      </c>
      <c r="C125" s="8" t="s">
        <v>148</v>
      </c>
      <c r="D125" s="8">
        <v>2006</v>
      </c>
      <c r="E125" s="8">
        <v>34</v>
      </c>
      <c r="F125" s="130">
        <v>41309</v>
      </c>
      <c r="G125" s="130">
        <v>41314</v>
      </c>
      <c r="H125" s="8">
        <v>70.400000000000006</v>
      </c>
      <c r="I125" s="8" t="s">
        <v>127</v>
      </c>
      <c r="J125" s="146" t="s">
        <v>127</v>
      </c>
      <c r="K125" s="146" t="s">
        <v>127</v>
      </c>
      <c r="L125" s="8" t="s">
        <v>163</v>
      </c>
      <c r="M125" s="8" t="s">
        <v>976</v>
      </c>
      <c r="N125" s="8" t="s">
        <v>127</v>
      </c>
      <c r="O125" s="8"/>
      <c r="P125" s="8"/>
      <c r="Q125" s="8"/>
    </row>
    <row r="126" spans="1:17" s="24" customFormat="1" ht="50.1" customHeight="1">
      <c r="A126" s="8" t="s">
        <v>159</v>
      </c>
      <c r="B126" s="8" t="s">
        <v>113</v>
      </c>
      <c r="C126" s="8" t="s">
        <v>118</v>
      </c>
      <c r="D126" s="8"/>
      <c r="E126" s="8"/>
      <c r="F126" s="130">
        <v>41316</v>
      </c>
      <c r="G126" s="130">
        <v>41321</v>
      </c>
      <c r="H126" s="8">
        <v>123.239</v>
      </c>
      <c r="I126" s="8" t="s">
        <v>127</v>
      </c>
      <c r="J126" s="146" t="s">
        <v>127</v>
      </c>
      <c r="K126" s="146" t="s">
        <v>127</v>
      </c>
      <c r="L126" s="8" t="s">
        <v>127</v>
      </c>
      <c r="M126" s="8" t="s">
        <v>977</v>
      </c>
      <c r="N126" s="8" t="s">
        <v>127</v>
      </c>
      <c r="O126" s="8"/>
      <c r="P126" s="8"/>
      <c r="Q126" s="8"/>
    </row>
    <row r="127" spans="1:17" s="24" customFormat="1" ht="50.1" customHeight="1">
      <c r="A127" s="8" t="s">
        <v>170</v>
      </c>
      <c r="B127" s="8" t="s">
        <v>147</v>
      </c>
      <c r="C127" s="8" t="s">
        <v>157</v>
      </c>
      <c r="D127" s="8">
        <v>1989</v>
      </c>
      <c r="E127" s="8">
        <v>75</v>
      </c>
      <c r="F127" s="130">
        <v>41316</v>
      </c>
      <c r="G127" s="130">
        <v>41321</v>
      </c>
      <c r="H127" s="8">
        <v>70.423000000000002</v>
      </c>
      <c r="I127" s="8" t="s">
        <v>127</v>
      </c>
      <c r="J127" s="146" t="s">
        <v>127</v>
      </c>
      <c r="K127" s="146" t="s">
        <v>127</v>
      </c>
      <c r="L127" s="8" t="s">
        <v>126</v>
      </c>
      <c r="M127" s="8" t="s">
        <v>196</v>
      </c>
      <c r="N127" s="8" t="s">
        <v>127</v>
      </c>
      <c r="O127" s="8"/>
      <c r="P127" s="8"/>
      <c r="Q127" s="8"/>
    </row>
    <row r="128" spans="1:17" s="24" customFormat="1" ht="50.1" customHeight="1">
      <c r="A128" s="8" t="s">
        <v>139</v>
      </c>
      <c r="B128" s="8" t="s">
        <v>161</v>
      </c>
      <c r="C128" s="8" t="s">
        <v>484</v>
      </c>
      <c r="D128" s="8"/>
      <c r="E128" s="8">
        <v>48</v>
      </c>
      <c r="F128" s="130">
        <v>41316</v>
      </c>
      <c r="G128" s="130">
        <v>41321</v>
      </c>
      <c r="H128" s="8" t="s">
        <v>127</v>
      </c>
      <c r="I128" s="8" t="s">
        <v>127</v>
      </c>
      <c r="J128" s="146" t="s">
        <v>127</v>
      </c>
      <c r="K128" s="146" t="s">
        <v>127</v>
      </c>
      <c r="L128" s="8" t="s">
        <v>126</v>
      </c>
      <c r="M128" s="8" t="s">
        <v>978</v>
      </c>
      <c r="N128" s="8"/>
      <c r="O128" s="8"/>
      <c r="P128" s="8"/>
      <c r="Q128" s="8"/>
    </row>
    <row r="129" spans="1:17" s="24" customFormat="1" ht="50.1" customHeight="1">
      <c r="A129" s="8" t="s">
        <v>635</v>
      </c>
      <c r="B129" s="8" t="s">
        <v>124</v>
      </c>
      <c r="C129" s="8" t="s">
        <v>125</v>
      </c>
      <c r="D129" s="8">
        <v>2009</v>
      </c>
      <c r="E129" s="8">
        <v>72</v>
      </c>
      <c r="F129" s="130">
        <v>41316</v>
      </c>
      <c r="G129" s="130">
        <v>41321</v>
      </c>
      <c r="H129" s="8"/>
      <c r="I129" s="8"/>
      <c r="J129" s="146"/>
      <c r="K129" s="146"/>
      <c r="L129" s="8"/>
      <c r="M129" s="8"/>
      <c r="N129" s="8"/>
      <c r="O129" s="8"/>
      <c r="P129" s="8"/>
      <c r="Q129" s="8"/>
    </row>
    <row r="130" spans="1:17" s="24" customFormat="1" ht="50.1" customHeight="1">
      <c r="A130" s="8"/>
      <c r="B130" s="8"/>
      <c r="C130" s="8"/>
      <c r="D130" s="8"/>
      <c r="E130" s="8"/>
      <c r="F130" s="130">
        <v>41316</v>
      </c>
      <c r="G130" s="130">
        <v>41321</v>
      </c>
      <c r="H130" s="8"/>
      <c r="I130" s="8"/>
      <c r="J130" s="146"/>
      <c r="K130" s="146"/>
      <c r="L130" s="8"/>
      <c r="M130" s="8"/>
      <c r="N130" s="8"/>
      <c r="O130" s="8"/>
      <c r="P130" s="8"/>
      <c r="Q130" s="8"/>
    </row>
    <row r="131" spans="1:17" s="24" customFormat="1" ht="50.1" customHeight="1">
      <c r="A131" s="8"/>
      <c r="B131" s="8"/>
      <c r="C131" s="8"/>
      <c r="D131" s="8"/>
      <c r="E131" s="8"/>
      <c r="F131" s="130">
        <v>41316</v>
      </c>
      <c r="G131" s="130">
        <v>41321</v>
      </c>
      <c r="H131" s="8"/>
      <c r="I131" s="8"/>
      <c r="J131" s="146"/>
      <c r="K131" s="146"/>
      <c r="L131" s="8"/>
      <c r="M131" s="8"/>
      <c r="N131" s="8"/>
      <c r="O131" s="8"/>
      <c r="P131" s="8"/>
      <c r="Q131" s="8"/>
    </row>
    <row r="132" spans="1:17" s="24" customFormat="1" ht="50.1" customHeight="1">
      <c r="A132" s="8"/>
      <c r="B132" s="8"/>
      <c r="C132" s="8"/>
      <c r="D132" s="8"/>
      <c r="E132" s="8"/>
      <c r="F132" s="130">
        <v>41316</v>
      </c>
      <c r="G132" s="130">
        <v>41321</v>
      </c>
      <c r="H132" s="8"/>
      <c r="I132" s="8"/>
      <c r="J132" s="146"/>
      <c r="K132" s="146"/>
      <c r="L132" s="8"/>
      <c r="M132" s="8"/>
      <c r="N132" s="8"/>
      <c r="O132" s="8"/>
      <c r="P132" s="8"/>
      <c r="Q132" s="8"/>
    </row>
    <row r="133" spans="1:17" s="24" customFormat="1" ht="50.1" customHeight="1">
      <c r="A133" s="8"/>
      <c r="B133" s="8"/>
      <c r="C133" s="8"/>
      <c r="D133" s="8"/>
      <c r="E133" s="8"/>
      <c r="F133" s="130">
        <v>41316</v>
      </c>
      <c r="G133" s="130">
        <v>41321</v>
      </c>
      <c r="H133" s="8"/>
      <c r="I133" s="8"/>
      <c r="J133" s="146"/>
      <c r="K133" s="146"/>
      <c r="L133" s="8"/>
      <c r="M133" s="8"/>
      <c r="N133" s="8"/>
      <c r="O133" s="8"/>
      <c r="P133" s="8"/>
      <c r="Q133" s="8"/>
    </row>
    <row r="134" spans="1:17" s="24" customFormat="1" ht="50.1" customHeight="1">
      <c r="A134" s="8"/>
      <c r="B134" s="8"/>
      <c r="C134" s="8"/>
      <c r="D134" s="8"/>
      <c r="E134" s="8"/>
      <c r="F134" s="130"/>
      <c r="G134" s="130"/>
      <c r="H134" s="8"/>
      <c r="I134" s="8"/>
      <c r="J134" s="146"/>
      <c r="K134" s="146"/>
      <c r="L134" s="8"/>
      <c r="M134" s="8"/>
      <c r="N134" s="8"/>
      <c r="O134" s="8"/>
      <c r="P134" s="8"/>
      <c r="Q134" s="8"/>
    </row>
    <row r="135" spans="1:17" s="24" customFormat="1" ht="50.1" customHeight="1">
      <c r="A135" s="8"/>
      <c r="B135" s="8"/>
      <c r="C135" s="8"/>
      <c r="D135" s="8"/>
      <c r="E135" s="8"/>
      <c r="F135" s="130"/>
      <c r="G135" s="130"/>
      <c r="H135" s="8"/>
      <c r="I135" s="8"/>
      <c r="J135" s="146"/>
      <c r="K135" s="146"/>
      <c r="L135" s="8"/>
      <c r="M135" s="8"/>
      <c r="N135" s="8"/>
      <c r="O135" s="8"/>
      <c r="P135" s="8"/>
      <c r="Q135" s="8"/>
    </row>
    <row r="136" spans="1:17" s="24" customFormat="1" ht="50.1" customHeight="1">
      <c r="A136" s="8"/>
      <c r="B136" s="8"/>
      <c r="C136" s="8"/>
      <c r="D136" s="8"/>
      <c r="E136" s="8"/>
      <c r="F136" s="130"/>
      <c r="G136" s="130"/>
      <c r="H136" s="8"/>
      <c r="I136" s="8"/>
      <c r="J136" s="146"/>
      <c r="K136" s="146"/>
      <c r="L136" s="8"/>
      <c r="M136" s="8"/>
      <c r="N136" s="8"/>
      <c r="O136" s="8"/>
      <c r="P136" s="8"/>
      <c r="Q136" s="8"/>
    </row>
    <row r="137" spans="1:17" s="24" customFormat="1" ht="50.1" customHeight="1">
      <c r="A137" s="8"/>
      <c r="B137" s="8"/>
      <c r="C137" s="8"/>
      <c r="D137" s="8"/>
      <c r="E137" s="8"/>
      <c r="F137" s="130"/>
      <c r="G137" s="130"/>
      <c r="H137" s="8"/>
      <c r="I137" s="8"/>
      <c r="J137" s="146"/>
      <c r="K137" s="146"/>
      <c r="L137" s="8"/>
      <c r="M137" s="8"/>
      <c r="N137" s="8"/>
      <c r="O137" s="8"/>
      <c r="P137" s="8"/>
      <c r="Q137" s="8"/>
    </row>
    <row r="138" spans="1:17" s="24" customFormat="1" ht="50.1" customHeight="1">
      <c r="A138" s="8"/>
      <c r="B138" s="8"/>
      <c r="C138" s="8"/>
      <c r="D138" s="8"/>
      <c r="E138" s="8"/>
      <c r="F138" s="130"/>
      <c r="G138" s="130"/>
      <c r="H138" s="8"/>
      <c r="I138" s="8"/>
      <c r="J138" s="146"/>
      <c r="K138" s="146"/>
      <c r="L138" s="8"/>
      <c r="M138" s="8"/>
      <c r="N138" s="8"/>
      <c r="O138" s="8"/>
      <c r="P138" s="8"/>
      <c r="Q138" s="8"/>
    </row>
    <row r="139" spans="1:17" s="24" customFormat="1" ht="50.1" customHeight="1">
      <c r="A139" s="8"/>
      <c r="B139" s="8"/>
      <c r="C139" s="8"/>
      <c r="D139" s="8"/>
      <c r="E139" s="8"/>
      <c r="F139" s="130"/>
      <c r="G139" s="130"/>
      <c r="H139" s="8"/>
      <c r="I139" s="8"/>
      <c r="J139" s="146"/>
      <c r="K139" s="146"/>
      <c r="L139" s="8"/>
      <c r="M139" s="8"/>
      <c r="N139" s="8"/>
      <c r="O139" s="8"/>
      <c r="P139" s="8"/>
      <c r="Q139" s="8"/>
    </row>
    <row r="140" spans="1:17" s="24" customFormat="1" ht="50.1" customHeight="1">
      <c r="A140" s="8"/>
      <c r="B140" s="8"/>
      <c r="C140" s="8"/>
      <c r="D140" s="8"/>
      <c r="E140" s="8"/>
      <c r="F140" s="130"/>
      <c r="G140" s="130"/>
      <c r="H140" s="8"/>
      <c r="I140" s="8"/>
      <c r="J140" s="146"/>
      <c r="K140" s="146"/>
      <c r="L140" s="8"/>
      <c r="M140" s="8"/>
      <c r="N140" s="8"/>
      <c r="O140" s="8"/>
      <c r="P140" s="8"/>
      <c r="Q140" s="8"/>
    </row>
    <row r="141" spans="1:17" s="24" customFormat="1" ht="50.1" customHeight="1">
      <c r="A141" s="8"/>
      <c r="B141" s="8"/>
      <c r="C141" s="8"/>
      <c r="D141" s="8"/>
      <c r="E141" s="8"/>
      <c r="F141" s="130"/>
      <c r="G141" s="130"/>
      <c r="H141" s="8"/>
      <c r="I141" s="8"/>
      <c r="J141" s="146"/>
      <c r="K141" s="146"/>
      <c r="L141" s="8"/>
      <c r="M141" s="8"/>
      <c r="N141" s="8"/>
      <c r="O141" s="8"/>
      <c r="P141" s="8"/>
      <c r="Q141" s="8"/>
    </row>
    <row r="142" spans="1:17" s="24" customFormat="1" ht="50.1" customHeight="1">
      <c r="A142" s="8"/>
      <c r="B142" s="8"/>
      <c r="C142" s="8"/>
      <c r="D142" s="8"/>
      <c r="E142" s="8"/>
      <c r="F142" s="130"/>
      <c r="G142" s="130"/>
      <c r="H142" s="8"/>
      <c r="I142" s="8"/>
      <c r="J142" s="146"/>
      <c r="K142" s="146"/>
      <c r="L142" s="8"/>
      <c r="M142" s="8"/>
      <c r="N142" s="8"/>
      <c r="O142" s="8"/>
      <c r="P142" s="8"/>
      <c r="Q142" s="8"/>
    </row>
    <row r="143" spans="1:17" s="24" customFormat="1" ht="50.1" customHeight="1">
      <c r="A143" s="8"/>
      <c r="B143" s="8"/>
      <c r="C143" s="8"/>
      <c r="D143" s="8"/>
      <c r="E143" s="8"/>
      <c r="F143" s="130"/>
      <c r="G143" s="130"/>
      <c r="H143" s="8"/>
      <c r="I143" s="8"/>
      <c r="J143" s="146"/>
      <c r="K143" s="146"/>
      <c r="L143" s="8"/>
      <c r="M143" s="8"/>
      <c r="N143" s="8"/>
      <c r="O143" s="8"/>
      <c r="P143" s="8"/>
      <c r="Q143" s="8"/>
    </row>
    <row r="144" spans="1:17" s="24" customFormat="1" ht="50.1" customHeight="1">
      <c r="A144" s="8"/>
      <c r="B144" s="8"/>
      <c r="C144" s="8"/>
      <c r="D144" s="8"/>
      <c r="E144" s="8"/>
      <c r="F144" s="130"/>
      <c r="G144" s="130"/>
      <c r="H144" s="8"/>
      <c r="I144" s="8"/>
      <c r="J144" s="146"/>
      <c r="K144" s="146"/>
      <c r="L144" s="8"/>
      <c r="M144" s="8"/>
      <c r="N144" s="8"/>
      <c r="O144" s="8"/>
      <c r="P144" s="8"/>
      <c r="Q144" s="8"/>
    </row>
    <row r="145" spans="1:17" s="24" customFormat="1" ht="50.1" customHeight="1">
      <c r="A145" s="8"/>
      <c r="B145" s="8"/>
      <c r="C145" s="8"/>
      <c r="D145" s="8"/>
      <c r="E145" s="8"/>
      <c r="F145" s="130"/>
      <c r="G145" s="130"/>
      <c r="H145" s="8"/>
      <c r="I145" s="8"/>
      <c r="J145" s="146"/>
      <c r="K145" s="146"/>
      <c r="L145" s="8"/>
      <c r="M145" s="8"/>
      <c r="N145" s="8"/>
      <c r="O145" s="8"/>
      <c r="P145" s="8"/>
      <c r="Q145" s="8"/>
    </row>
    <row r="146" spans="1:17" s="24" customFormat="1" ht="50.1" customHeight="1">
      <c r="A146" s="8"/>
      <c r="B146" s="8"/>
      <c r="C146" s="8"/>
      <c r="D146" s="8"/>
      <c r="E146" s="8"/>
      <c r="F146" s="130"/>
      <c r="G146" s="130"/>
      <c r="H146" s="8"/>
      <c r="I146" s="8"/>
      <c r="J146" s="146"/>
      <c r="K146" s="146"/>
      <c r="L146" s="8"/>
      <c r="M146" s="8"/>
      <c r="N146" s="8"/>
      <c r="O146" s="8"/>
      <c r="P146" s="8"/>
      <c r="Q146" s="8"/>
    </row>
    <row r="147" spans="1:17" s="24" customFormat="1" ht="50.1" customHeight="1">
      <c r="A147" s="8"/>
      <c r="B147" s="8"/>
      <c r="C147" s="8"/>
      <c r="D147" s="8"/>
      <c r="E147" s="8"/>
      <c r="F147" s="130"/>
      <c r="G147" s="130"/>
      <c r="H147" s="8"/>
      <c r="I147" s="8"/>
      <c r="J147" s="146"/>
      <c r="K147" s="146"/>
      <c r="L147" s="8"/>
      <c r="M147" s="8"/>
      <c r="N147" s="8"/>
      <c r="O147" s="8"/>
      <c r="P147" s="8"/>
      <c r="Q147" s="8"/>
    </row>
    <row r="148" spans="1:17" s="24" customFormat="1" ht="50.1" customHeight="1">
      <c r="A148" s="8"/>
      <c r="B148" s="8"/>
      <c r="C148" s="8"/>
      <c r="D148" s="8"/>
      <c r="E148" s="8"/>
      <c r="F148" s="130"/>
      <c r="G148" s="130"/>
      <c r="H148" s="8"/>
      <c r="I148" s="8"/>
      <c r="J148" s="146"/>
      <c r="K148" s="146"/>
      <c r="L148" s="8"/>
      <c r="M148" s="8"/>
      <c r="N148" s="8"/>
      <c r="O148" s="8"/>
      <c r="P148" s="8"/>
      <c r="Q148" s="8"/>
    </row>
    <row r="149" spans="1:17" s="24" customFormat="1" ht="50.1" customHeight="1">
      <c r="A149" s="8"/>
      <c r="B149" s="8"/>
      <c r="C149" s="8"/>
      <c r="D149" s="8"/>
      <c r="E149" s="8"/>
      <c r="F149" s="130"/>
      <c r="G149" s="130"/>
      <c r="H149" s="8"/>
      <c r="I149" s="8"/>
      <c r="J149" s="146"/>
      <c r="K149" s="146"/>
      <c r="L149" s="8"/>
      <c r="M149" s="8"/>
      <c r="N149" s="8"/>
      <c r="O149" s="8"/>
      <c r="P149" s="8"/>
      <c r="Q149" s="8"/>
    </row>
    <row r="150" spans="1:17" s="24" customFormat="1" ht="50.1" customHeight="1">
      <c r="A150" s="8"/>
      <c r="B150" s="8"/>
      <c r="C150" s="8"/>
      <c r="D150" s="8"/>
      <c r="E150" s="8"/>
      <c r="F150" s="130"/>
      <c r="G150" s="130"/>
      <c r="H150" s="8"/>
      <c r="I150" s="8"/>
      <c r="J150" s="146"/>
      <c r="K150" s="146"/>
      <c r="L150" s="8"/>
      <c r="M150" s="8"/>
      <c r="N150" s="8"/>
      <c r="O150" s="8"/>
      <c r="P150" s="8"/>
      <c r="Q150" s="8"/>
    </row>
    <row r="151" spans="1:17" s="24" customFormat="1" ht="50.1" customHeight="1">
      <c r="A151" s="8"/>
      <c r="B151" s="8"/>
      <c r="C151" s="8"/>
      <c r="D151" s="8"/>
      <c r="E151" s="8"/>
      <c r="F151" s="8"/>
      <c r="G151" s="8"/>
      <c r="H151" s="8"/>
      <c r="I151" s="8"/>
      <c r="J151" s="146"/>
      <c r="K151" s="146"/>
      <c r="L151" s="8"/>
      <c r="M151" s="8"/>
      <c r="N151" s="8"/>
      <c r="O151" s="8"/>
      <c r="P151" s="8"/>
      <c r="Q151" s="8"/>
    </row>
    <row r="152" spans="1:17" s="24" customFormat="1" ht="50.1" customHeight="1">
      <c r="A152" s="8"/>
      <c r="B152" s="8"/>
      <c r="C152" s="8"/>
      <c r="D152" s="8"/>
      <c r="E152" s="8"/>
      <c r="F152" s="8"/>
      <c r="G152" s="8"/>
      <c r="H152" s="8"/>
      <c r="I152" s="8"/>
      <c r="J152" s="146"/>
      <c r="K152" s="146"/>
      <c r="L152" s="8"/>
      <c r="M152" s="8"/>
      <c r="N152" s="8"/>
      <c r="O152" s="8"/>
      <c r="P152" s="8"/>
      <c r="Q152" s="8"/>
    </row>
    <row r="153" spans="1:17" s="24" customFormat="1" ht="50.1" customHeight="1">
      <c r="A153" s="8"/>
      <c r="B153" s="8"/>
      <c r="C153" s="8"/>
      <c r="D153" s="8"/>
      <c r="E153" s="8"/>
      <c r="F153" s="8"/>
      <c r="G153" s="8"/>
      <c r="H153" s="8"/>
      <c r="I153" s="8"/>
      <c r="J153" s="146"/>
      <c r="K153" s="146"/>
      <c r="L153" s="8"/>
      <c r="M153" s="8"/>
      <c r="N153" s="8"/>
      <c r="O153" s="8"/>
      <c r="P153" s="8"/>
      <c r="Q153" s="8"/>
    </row>
    <row r="154" spans="1:17" s="24" customFormat="1" ht="50.1" customHeight="1">
      <c r="A154" s="8"/>
      <c r="B154" s="8"/>
      <c r="C154" s="8"/>
      <c r="D154" s="8"/>
      <c r="E154" s="8"/>
      <c r="F154" s="8"/>
      <c r="G154" s="8"/>
      <c r="H154" s="8"/>
      <c r="I154" s="8"/>
      <c r="J154" s="146"/>
      <c r="K154" s="146"/>
      <c r="L154" s="8"/>
      <c r="M154" s="8"/>
      <c r="N154" s="8"/>
      <c r="O154" s="8"/>
      <c r="P154" s="8"/>
      <c r="Q154" s="8"/>
    </row>
  </sheetData>
  <autoFilter ref="A2:Q154">
    <filterColumn colId="5">
      <filters blank="1">
        <dateGroupItem year="2013" month="2" dateTimeGrouping="month"/>
      </filters>
    </filterColumn>
    <sortState ref="A3:Q154">
      <sortCondition ref="A2:A154"/>
    </sortState>
  </autoFilter>
  <pageMargins left="0.7" right="0.7" top="0.75" bottom="0.75" header="0.3" footer="0.3"/>
  <pageSetup scale="4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"/>
  <dimension ref="A2:N79"/>
  <sheetViews>
    <sheetView view="pageBreakPreview" zoomScale="70" zoomScaleNormal="85" zoomScaleSheetLayoutView="70" workbookViewId="0">
      <selection activeCell="I22" sqref="I22"/>
    </sheetView>
  </sheetViews>
  <sheetFormatPr baseColWidth="10" defaultRowHeight="15"/>
  <cols>
    <col min="1" max="1" width="2.7109375" customWidth="1"/>
    <col min="2" max="5" width="16" customWidth="1"/>
    <col min="6" max="6" width="20.85546875" customWidth="1"/>
    <col min="7" max="8" width="24.5703125" customWidth="1"/>
    <col min="9" max="11" width="17.28515625" customWidth="1"/>
    <col min="12" max="12" width="33.5703125" customWidth="1"/>
    <col min="13" max="13" width="29.140625" customWidth="1"/>
    <col min="14" max="15" width="3.85546875" customWidth="1"/>
  </cols>
  <sheetData>
    <row r="2" spans="1:14" s="572" customFormat="1" ht="33.75" customHeight="1">
      <c r="A2" s="1797" t="s">
        <v>1030</v>
      </c>
      <c r="B2" s="1797"/>
      <c r="C2" s="1797"/>
      <c r="D2" s="1797"/>
      <c r="E2" s="1797"/>
      <c r="F2" s="1797"/>
      <c r="G2" s="1797"/>
      <c r="H2" s="1797"/>
      <c r="I2" s="1797"/>
      <c r="J2" s="1797"/>
      <c r="K2" s="1797"/>
      <c r="L2" s="1797"/>
      <c r="M2" s="1797"/>
      <c r="N2" s="1797"/>
    </row>
    <row r="4" spans="1:14" s="571" customFormat="1" ht="30">
      <c r="A4" s="95"/>
      <c r="B4" s="95" t="s">
        <v>13</v>
      </c>
      <c r="C4" s="95" t="s">
        <v>1422</v>
      </c>
      <c r="D4" s="95" t="s">
        <v>1775</v>
      </c>
      <c r="E4" s="95" t="s">
        <v>2</v>
      </c>
      <c r="F4" s="95" t="s">
        <v>1026</v>
      </c>
      <c r="G4" s="95" t="s">
        <v>1029</v>
      </c>
      <c r="H4" s="95" t="s">
        <v>4</v>
      </c>
      <c r="I4" s="95" t="s">
        <v>1027</v>
      </c>
      <c r="J4" s="95" t="s">
        <v>8</v>
      </c>
      <c r="K4" s="95" t="s">
        <v>1427</v>
      </c>
      <c r="L4" s="95" t="s">
        <v>1028</v>
      </c>
      <c r="M4" s="95" t="s">
        <v>98</v>
      </c>
      <c r="N4" s="95"/>
    </row>
    <row r="5" spans="1:14">
      <c r="A5" s="62"/>
      <c r="B5" s="62" t="s">
        <v>266</v>
      </c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4">
      <c r="A6" s="62"/>
      <c r="B6" s="62" t="s">
        <v>1031</v>
      </c>
      <c r="C6" s="62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</row>
    <row r="7" spans="1:14">
      <c r="A7" s="62"/>
      <c r="B7" s="62" t="s">
        <v>1032</v>
      </c>
      <c r="C7" s="62"/>
      <c r="D7" s="62"/>
      <c r="E7" s="62"/>
      <c r="F7" s="62"/>
      <c r="G7" s="62"/>
      <c r="H7" s="62"/>
      <c r="I7" s="62"/>
      <c r="J7" s="62"/>
      <c r="K7" s="62"/>
      <c r="L7" s="62"/>
      <c r="M7" s="62"/>
      <c r="N7" s="62"/>
    </row>
    <row r="8" spans="1:14">
      <c r="A8" s="62"/>
      <c r="B8" s="62" t="s">
        <v>1033</v>
      </c>
      <c r="C8" s="62"/>
      <c r="D8" s="62"/>
      <c r="E8" s="62"/>
      <c r="F8" s="62" t="s">
        <v>1035</v>
      </c>
      <c r="G8" s="62" t="s">
        <v>1039</v>
      </c>
      <c r="H8" s="62" t="s">
        <v>654</v>
      </c>
      <c r="I8" s="62" t="s">
        <v>871</v>
      </c>
      <c r="J8" s="62"/>
      <c r="K8" s="62"/>
      <c r="L8" s="62" t="s">
        <v>1036</v>
      </c>
      <c r="M8" s="62" t="s">
        <v>127</v>
      </c>
      <c r="N8" s="62"/>
    </row>
    <row r="9" spans="1:14">
      <c r="A9" s="62"/>
      <c r="B9" s="62" t="s">
        <v>693</v>
      </c>
      <c r="C9" s="62"/>
      <c r="D9" s="62"/>
      <c r="E9" s="62"/>
      <c r="F9" s="62" t="s">
        <v>127</v>
      </c>
      <c r="G9" s="62" t="s">
        <v>127</v>
      </c>
      <c r="H9" s="62" t="s">
        <v>127</v>
      </c>
      <c r="I9" s="62" t="s">
        <v>1034</v>
      </c>
      <c r="J9" s="62"/>
      <c r="K9" s="62"/>
      <c r="L9" s="62" t="s">
        <v>127</v>
      </c>
      <c r="M9" s="62" t="s">
        <v>1042</v>
      </c>
      <c r="N9" s="62"/>
    </row>
    <row r="10" spans="1:14">
      <c r="A10" s="62"/>
      <c r="B10" s="62" t="s">
        <v>1033</v>
      </c>
      <c r="C10" s="62"/>
      <c r="D10" s="62"/>
      <c r="E10" s="62"/>
      <c r="F10" s="62" t="s">
        <v>1035</v>
      </c>
      <c r="G10" s="62" t="s">
        <v>1039</v>
      </c>
      <c r="H10" s="62" t="s">
        <v>654</v>
      </c>
      <c r="I10" s="62" t="s">
        <v>860</v>
      </c>
      <c r="J10" s="62"/>
      <c r="K10" s="62"/>
      <c r="L10" s="62" t="s">
        <v>1037</v>
      </c>
      <c r="M10" s="62" t="s">
        <v>127</v>
      </c>
      <c r="N10" s="62"/>
    </row>
    <row r="11" spans="1:14">
      <c r="A11" s="62"/>
      <c r="B11" s="62" t="s">
        <v>1033</v>
      </c>
      <c r="C11" s="62"/>
      <c r="D11" s="62"/>
      <c r="E11" s="62"/>
      <c r="F11" s="62" t="s">
        <v>1038</v>
      </c>
      <c r="G11" s="62" t="s">
        <v>1040</v>
      </c>
      <c r="H11" s="62" t="s">
        <v>654</v>
      </c>
      <c r="I11" s="62" t="s">
        <v>860</v>
      </c>
      <c r="J11" s="62"/>
      <c r="K11" s="62"/>
      <c r="L11" s="62" t="s">
        <v>1037</v>
      </c>
      <c r="M11" s="62" t="s">
        <v>127</v>
      </c>
      <c r="N11" s="62"/>
    </row>
    <row r="12" spans="1:14">
      <c r="A12" s="62"/>
      <c r="B12" s="62" t="s">
        <v>1033</v>
      </c>
      <c r="C12" s="62"/>
      <c r="D12" s="62"/>
      <c r="E12" s="62"/>
      <c r="F12" s="62" t="s">
        <v>127</v>
      </c>
      <c r="G12" s="62" t="s">
        <v>127</v>
      </c>
      <c r="H12" s="62" t="s">
        <v>654</v>
      </c>
      <c r="I12" s="62" t="s">
        <v>1041</v>
      </c>
      <c r="J12" s="62"/>
      <c r="K12" s="62"/>
      <c r="L12" s="62" t="s">
        <v>127</v>
      </c>
      <c r="M12" s="62" t="s">
        <v>1042</v>
      </c>
      <c r="N12" s="62"/>
    </row>
    <row r="13" spans="1:14">
      <c r="A13" s="62"/>
      <c r="B13" s="62" t="s">
        <v>1033</v>
      </c>
      <c r="C13" s="62"/>
      <c r="D13" s="62"/>
      <c r="E13" s="62"/>
      <c r="F13" s="62" t="s">
        <v>1035</v>
      </c>
      <c r="G13" s="62" t="s">
        <v>1039</v>
      </c>
      <c r="H13" s="62" t="s">
        <v>654</v>
      </c>
      <c r="I13" s="62" t="s">
        <v>861</v>
      </c>
      <c r="J13" s="62"/>
      <c r="K13" s="62"/>
      <c r="L13" s="62" t="s">
        <v>1037</v>
      </c>
      <c r="M13" s="62" t="s">
        <v>127</v>
      </c>
      <c r="N13" s="62"/>
    </row>
    <row r="14" spans="1:14">
      <c r="A14" s="62"/>
      <c r="B14" s="62" t="s">
        <v>1033</v>
      </c>
      <c r="C14" s="62"/>
      <c r="D14" s="62"/>
      <c r="E14" s="62"/>
      <c r="F14" s="62" t="s">
        <v>1043</v>
      </c>
      <c r="G14" s="62" t="s">
        <v>1044</v>
      </c>
      <c r="H14" s="62" t="s">
        <v>654</v>
      </c>
      <c r="I14" s="62" t="s">
        <v>861</v>
      </c>
      <c r="J14" s="62"/>
      <c r="K14" s="62"/>
      <c r="L14" s="62" t="s">
        <v>1037</v>
      </c>
      <c r="M14" s="62" t="s">
        <v>127</v>
      </c>
      <c r="N14" s="62"/>
    </row>
    <row r="15" spans="1:14">
      <c r="A15" s="62"/>
      <c r="B15" s="62" t="s">
        <v>1033</v>
      </c>
      <c r="C15" s="62"/>
      <c r="D15" s="62"/>
      <c r="E15" s="62"/>
      <c r="F15" s="62" t="s">
        <v>1038</v>
      </c>
      <c r="G15" s="62" t="s">
        <v>1040</v>
      </c>
      <c r="H15" s="62" t="s">
        <v>654</v>
      </c>
      <c r="I15" s="62" t="s">
        <v>861</v>
      </c>
      <c r="J15" s="62"/>
      <c r="K15" s="62"/>
      <c r="L15" s="62" t="s">
        <v>1037</v>
      </c>
      <c r="M15" s="62" t="s">
        <v>127</v>
      </c>
      <c r="N15" s="62"/>
    </row>
    <row r="16" spans="1:14">
      <c r="A16" s="62"/>
      <c r="B16" s="62" t="s">
        <v>1033</v>
      </c>
      <c r="C16" s="62"/>
      <c r="D16" s="62"/>
      <c r="E16" s="62"/>
      <c r="F16" s="62" t="s">
        <v>1045</v>
      </c>
      <c r="G16" s="62" t="s">
        <v>127</v>
      </c>
      <c r="H16" s="62" t="s">
        <v>654</v>
      </c>
      <c r="I16" s="62" t="s">
        <v>800</v>
      </c>
      <c r="J16" s="62"/>
      <c r="K16" s="62"/>
      <c r="L16" s="62" t="s">
        <v>1037</v>
      </c>
      <c r="M16" s="62" t="s">
        <v>127</v>
      </c>
      <c r="N16" s="62"/>
    </row>
    <row r="17" spans="1:14">
      <c r="A17" s="62"/>
      <c r="B17" s="62" t="s">
        <v>693</v>
      </c>
      <c r="C17" s="62"/>
      <c r="D17" s="62"/>
      <c r="E17" s="62"/>
      <c r="F17" s="62" t="s">
        <v>1046</v>
      </c>
      <c r="G17" s="62" t="s">
        <v>127</v>
      </c>
      <c r="H17" s="62" t="s">
        <v>654</v>
      </c>
      <c r="I17" s="62" t="s">
        <v>1047</v>
      </c>
      <c r="J17" s="62"/>
      <c r="K17" s="62"/>
      <c r="L17" s="62" t="s">
        <v>127</v>
      </c>
      <c r="M17" s="62" t="s">
        <v>1042</v>
      </c>
      <c r="N17" s="62"/>
    </row>
    <row r="18" spans="1:14">
      <c r="A18" s="62"/>
      <c r="B18" s="62" t="s">
        <v>1033</v>
      </c>
      <c r="C18" s="62"/>
      <c r="D18" s="62"/>
      <c r="E18" s="62"/>
      <c r="F18" s="62" t="s">
        <v>1048</v>
      </c>
      <c r="G18" s="62" t="s">
        <v>127</v>
      </c>
      <c r="H18" s="62" t="s">
        <v>654</v>
      </c>
      <c r="I18" s="62" t="s">
        <v>1049</v>
      </c>
      <c r="J18" s="62"/>
      <c r="K18" s="62"/>
      <c r="L18" s="62" t="s">
        <v>127</v>
      </c>
      <c r="M18" s="62" t="s">
        <v>1042</v>
      </c>
      <c r="N18" s="62"/>
    </row>
    <row r="19" spans="1:14">
      <c r="A19" s="62"/>
      <c r="B19" s="62" t="s">
        <v>693</v>
      </c>
      <c r="C19" s="62"/>
      <c r="D19" s="62"/>
      <c r="E19" s="62"/>
      <c r="F19" s="62" t="s">
        <v>127</v>
      </c>
      <c r="G19" s="62" t="s">
        <v>127</v>
      </c>
      <c r="H19" s="62" t="s">
        <v>127</v>
      </c>
      <c r="I19" s="62" t="s">
        <v>1050</v>
      </c>
      <c r="J19" s="62"/>
      <c r="K19" s="62"/>
      <c r="L19" s="62" t="s">
        <v>127</v>
      </c>
      <c r="M19" s="62" t="s">
        <v>1042</v>
      </c>
      <c r="N19" s="62"/>
    </row>
    <row r="20" spans="1:14">
      <c r="A20" s="62"/>
      <c r="B20" s="62" t="s">
        <v>1033</v>
      </c>
      <c r="C20" s="62"/>
      <c r="D20" s="62"/>
      <c r="E20" s="62"/>
      <c r="F20" s="62" t="s">
        <v>1051</v>
      </c>
      <c r="G20" s="62" t="s">
        <v>127</v>
      </c>
      <c r="H20" s="62" t="s">
        <v>654</v>
      </c>
      <c r="I20" s="62" t="s">
        <v>800</v>
      </c>
      <c r="J20" s="62"/>
      <c r="K20" s="62"/>
      <c r="L20" s="62" t="s">
        <v>1037</v>
      </c>
      <c r="M20" s="62" t="s">
        <v>127</v>
      </c>
      <c r="N20" s="62"/>
    </row>
    <row r="21" spans="1:14">
      <c r="A21" s="62"/>
      <c r="B21" s="62" t="s">
        <v>1033</v>
      </c>
      <c r="C21" s="62"/>
      <c r="D21" s="62"/>
      <c r="E21" s="62"/>
      <c r="F21" s="62" t="s">
        <v>1045</v>
      </c>
      <c r="G21" s="62" t="s">
        <v>127</v>
      </c>
      <c r="H21" s="62" t="s">
        <v>654</v>
      </c>
      <c r="I21" s="62" t="s">
        <v>800</v>
      </c>
      <c r="J21" s="62"/>
      <c r="K21" s="62"/>
      <c r="L21" s="62" t="s">
        <v>1037</v>
      </c>
      <c r="M21" s="62" t="s">
        <v>127</v>
      </c>
      <c r="N21" s="62"/>
    </row>
    <row r="22" spans="1:14">
      <c r="A22" s="62"/>
      <c r="B22" s="62" t="s">
        <v>1776</v>
      </c>
      <c r="C22" s="62" t="s">
        <v>1430</v>
      </c>
      <c r="D22" s="62"/>
      <c r="E22" s="62" t="s">
        <v>1778</v>
      </c>
      <c r="F22" s="62" t="s">
        <v>263</v>
      </c>
      <c r="G22" s="62" t="s">
        <v>1777</v>
      </c>
      <c r="H22" s="62" t="s">
        <v>654</v>
      </c>
      <c r="I22" s="62"/>
      <c r="J22" s="62"/>
      <c r="K22" s="62"/>
      <c r="L22" s="62"/>
      <c r="M22" s="62"/>
      <c r="N22" s="62"/>
    </row>
    <row r="23" spans="1:14">
      <c r="A23" s="62"/>
      <c r="B23" s="62"/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>
      <c r="A24" s="62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>
      <c r="A25" s="62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>
      <c r="A26" s="62"/>
      <c r="B26" s="62"/>
      <c r="C26" s="62"/>
      <c r="D26" s="62"/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>
      <c r="A27" s="62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>
      <c r="A28" s="62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>
      <c r="A29" s="62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>
      <c r="A30" s="62"/>
      <c r="B30" s="62"/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>
      <c r="A31" s="62"/>
      <c r="B31" s="62"/>
      <c r="C31" s="62"/>
      <c r="D31" s="62"/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>
      <c r="A32" s="62"/>
      <c r="B32" s="62"/>
      <c r="C32" s="62"/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>
      <c r="A33" s="62"/>
      <c r="B33" s="62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>
      <c r="A34" s="62"/>
      <c r="B34" s="62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>
      <c r="A35" s="62"/>
      <c r="B35" s="62"/>
      <c r="C35" s="62"/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>
      <c r="A36" s="62"/>
      <c r="B36" s="62"/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>
      <c r="A37" s="62"/>
      <c r="B37" s="62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>
      <c r="A38" s="62"/>
      <c r="B38" s="62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>
      <c r="A39" s="62"/>
      <c r="B39" s="62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>
      <c r="A40" s="62"/>
      <c r="B40" s="62"/>
      <c r="C40" s="62"/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>
      <c r="A41" s="62"/>
      <c r="B41" s="62"/>
      <c r="C41" s="62"/>
      <c r="D41" s="62"/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>
      <c r="A42" s="62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>
      <c r="A43" s="62"/>
      <c r="B43" s="62"/>
      <c r="C43" s="62"/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>
      <c r="A44" s="62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>
      <c r="A45" s="62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>
      <c r="A46" s="62"/>
      <c r="B46" s="62"/>
      <c r="C46" s="62"/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>
      <c r="A47" s="62"/>
      <c r="B47" s="62"/>
      <c r="C47" s="62"/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>
      <c r="A48" s="62"/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>
      <c r="A49" s="62"/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>
      <c r="A50" s="62"/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>
      <c r="A51" s="62"/>
      <c r="B51" s="62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>
      <c r="A52" s="62"/>
      <c r="B52" s="62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>
      <c r="A53" s="62"/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>
      <c r="A54" s="62"/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>
      <c r="A55" s="62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>
      <c r="A56" s="62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>
      <c r="A57" s="62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>
      <c r="A58" s="62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>
      <c r="A59" s="62"/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>
      <c r="A60" s="62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>
      <c r="A61" s="62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>
      <c r="A62" s="62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>
      <c r="A63" s="62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>
      <c r="A64" s="62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>
      <c r="A65" s="62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>
      <c r="A66" s="62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>
      <c r="A67" s="62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>
      <c r="A68" s="62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>
      <c r="A69" s="62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>
      <c r="A70" s="62"/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>
      <c r="A71" s="62"/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>
      <c r="A72" s="62"/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>
      <c r="A73" s="62"/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>
      <c r="A74" s="62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>
      <c r="A75" s="62"/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>
      <c r="A76" s="62"/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>
      <c r="A77" s="62"/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>
      <c r="A78" s="62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>
      <c r="A79" s="62"/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</row>
  </sheetData>
  <autoFilter ref="A4:N79"/>
  <mergeCells count="1">
    <mergeCell ref="A2:N2"/>
  </mergeCells>
  <pageMargins left="0.7" right="0.7" top="0.75" bottom="0.75" header="0.3" footer="0.3"/>
  <pageSetup scale="54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2"/>
  <dimension ref="A2:J22"/>
  <sheetViews>
    <sheetView view="pageBreakPreview" zoomScaleSheetLayoutView="100" workbookViewId="0">
      <selection activeCell="D12" sqref="D12"/>
    </sheetView>
  </sheetViews>
  <sheetFormatPr baseColWidth="10" defaultRowHeight="15"/>
  <cols>
    <col min="1" max="1" width="2.5703125" customWidth="1"/>
    <col min="2" max="2" width="17" customWidth="1"/>
    <col min="3" max="3" width="15.85546875" customWidth="1"/>
    <col min="4" max="4" width="38.140625" customWidth="1"/>
    <col min="6" max="6" width="36.85546875" customWidth="1"/>
    <col min="9" max="9" width="12.28515625" customWidth="1"/>
    <col min="10" max="10" width="3.85546875" customWidth="1"/>
  </cols>
  <sheetData>
    <row r="2" spans="1:10">
      <c r="A2" s="1798" t="s">
        <v>2481</v>
      </c>
      <c r="B2" s="1798"/>
      <c r="C2" s="1798"/>
      <c r="D2" s="1798"/>
      <c r="E2" s="1798"/>
      <c r="F2" s="1798"/>
      <c r="G2" s="1798"/>
      <c r="H2" s="1798"/>
      <c r="I2" s="1798"/>
      <c r="J2" s="1798"/>
    </row>
    <row r="3" spans="1:10" ht="14.25" customHeight="1"/>
    <row r="4" spans="1:10" s="670" customFormat="1" ht="33.75" customHeight="1">
      <c r="A4" s="669"/>
      <c r="B4" s="669" t="s">
        <v>2478</v>
      </c>
      <c r="C4" s="669" t="s">
        <v>2477</v>
      </c>
      <c r="D4" s="669" t="s">
        <v>47</v>
      </c>
      <c r="E4" s="669" t="s">
        <v>1425</v>
      </c>
      <c r="F4" s="669" t="s">
        <v>2479</v>
      </c>
      <c r="G4" s="671" t="s">
        <v>2484</v>
      </c>
      <c r="H4" s="671" t="s">
        <v>2489</v>
      </c>
      <c r="I4" s="669" t="s">
        <v>2480</v>
      </c>
      <c r="J4" s="669"/>
    </row>
    <row r="5" spans="1:10">
      <c r="A5" s="62"/>
      <c r="B5" s="62" t="s">
        <v>1182</v>
      </c>
      <c r="C5" s="676" t="s">
        <v>2487</v>
      </c>
      <c r="D5" s="1" t="s">
        <v>2488</v>
      </c>
      <c r="E5" s="1" t="s">
        <v>1215</v>
      </c>
      <c r="F5" s="1" t="s">
        <v>2483</v>
      </c>
      <c r="G5" s="62" t="s">
        <v>2485</v>
      </c>
      <c r="H5" s="425">
        <v>41621</v>
      </c>
      <c r="I5" s="181">
        <v>2300</v>
      </c>
      <c r="J5" s="62"/>
    </row>
    <row r="6" spans="1:10">
      <c r="A6" s="62"/>
      <c r="B6" s="62"/>
      <c r="C6" s="676"/>
      <c r="D6" s="1"/>
      <c r="E6" s="1"/>
      <c r="F6" s="1"/>
      <c r="G6" s="62"/>
      <c r="H6" s="425"/>
      <c r="I6" s="181"/>
      <c r="J6" s="62"/>
    </row>
    <row r="7" spans="1:10">
      <c r="A7" s="62"/>
      <c r="B7" s="62"/>
      <c r="C7" s="676"/>
      <c r="D7" s="1"/>
      <c r="E7" s="1"/>
      <c r="F7" s="1"/>
      <c r="G7" s="62"/>
      <c r="H7" s="425"/>
      <c r="I7" s="181"/>
      <c r="J7" s="62"/>
    </row>
    <row r="8" spans="1:10">
      <c r="A8" s="62"/>
      <c r="B8" s="62"/>
      <c r="C8" s="676"/>
      <c r="D8" s="1"/>
      <c r="E8" s="1"/>
      <c r="F8" s="1"/>
      <c r="G8" s="62"/>
      <c r="H8" s="425"/>
      <c r="I8" s="181"/>
      <c r="J8" s="62"/>
    </row>
    <row r="9" spans="1:10">
      <c r="A9" s="62"/>
      <c r="B9" s="62"/>
      <c r="C9" s="676"/>
      <c r="D9" s="1"/>
      <c r="E9" s="1"/>
      <c r="F9" s="1"/>
      <c r="G9" s="62"/>
      <c r="H9" s="425"/>
      <c r="I9" s="181"/>
      <c r="J9" s="62"/>
    </row>
    <row r="10" spans="1:10">
      <c r="A10" s="62"/>
      <c r="B10" s="62"/>
      <c r="C10" s="676"/>
      <c r="D10" s="1"/>
      <c r="E10" s="1"/>
      <c r="F10" s="1"/>
      <c r="G10" s="62"/>
      <c r="H10" s="425"/>
      <c r="I10" s="181"/>
      <c r="J10" s="62"/>
    </row>
    <row r="11" spans="1:10">
      <c r="A11" s="62"/>
      <c r="B11" s="62"/>
      <c r="C11" s="676"/>
      <c r="D11" s="1"/>
      <c r="E11" s="1"/>
      <c r="F11" s="1"/>
      <c r="G11" s="62"/>
      <c r="H11" s="425"/>
      <c r="I11" s="181"/>
      <c r="J11" s="62"/>
    </row>
    <row r="12" spans="1:10">
      <c r="A12" s="62"/>
      <c r="B12" s="62"/>
      <c r="C12" s="676"/>
      <c r="D12" s="1"/>
      <c r="E12" s="1"/>
      <c r="F12" s="1"/>
      <c r="G12" s="62"/>
      <c r="H12" s="425"/>
      <c r="I12" s="181"/>
      <c r="J12" s="62"/>
    </row>
    <row r="13" spans="1:10">
      <c r="A13" s="62"/>
      <c r="B13" s="62"/>
      <c r="C13" s="676"/>
      <c r="D13" s="1"/>
      <c r="E13" s="1"/>
      <c r="F13" s="1"/>
      <c r="G13" s="62"/>
      <c r="H13" s="425"/>
      <c r="I13" s="181"/>
      <c r="J13" s="62"/>
    </row>
    <row r="14" spans="1:10">
      <c r="A14" s="62"/>
      <c r="B14" s="62"/>
      <c r="C14" s="676"/>
      <c r="D14" s="1"/>
      <c r="E14" s="1"/>
      <c r="F14" s="1"/>
      <c r="G14" s="62"/>
      <c r="H14" s="425"/>
      <c r="I14" s="181"/>
      <c r="J14" s="62"/>
    </row>
    <row r="15" spans="1:10">
      <c r="A15" s="62"/>
      <c r="B15" s="62"/>
      <c r="C15" s="676"/>
      <c r="D15" s="1"/>
      <c r="E15" s="1"/>
      <c r="F15" s="1"/>
      <c r="G15" s="62"/>
      <c r="H15" s="425"/>
      <c r="I15" s="181"/>
      <c r="J15" s="62"/>
    </row>
    <row r="16" spans="1:10" s="675" customFormat="1" ht="30">
      <c r="A16" s="672"/>
      <c r="B16" s="672" t="s">
        <v>1182</v>
      </c>
      <c r="C16" s="677"/>
      <c r="D16" s="673" t="s">
        <v>2482</v>
      </c>
      <c r="E16" s="673" t="s">
        <v>1067</v>
      </c>
      <c r="F16" s="673" t="s">
        <v>2486</v>
      </c>
      <c r="G16" s="672" t="s">
        <v>127</v>
      </c>
      <c r="H16" s="678" t="s">
        <v>127</v>
      </c>
      <c r="I16" s="674"/>
      <c r="J16" s="672"/>
    </row>
    <row r="17" spans="1:10" s="675" customFormat="1">
      <c r="A17" s="672"/>
      <c r="B17" s="672" t="s">
        <v>1182</v>
      </c>
      <c r="C17" s="677" t="s">
        <v>2487</v>
      </c>
      <c r="D17" s="673" t="s">
        <v>2488</v>
      </c>
      <c r="E17" s="673" t="s">
        <v>1215</v>
      </c>
      <c r="F17" s="673" t="s">
        <v>2486</v>
      </c>
      <c r="G17" s="672" t="s">
        <v>127</v>
      </c>
      <c r="H17" s="678" t="s">
        <v>127</v>
      </c>
      <c r="I17" s="674">
        <f>I5</f>
        <v>2300</v>
      </c>
      <c r="J17" s="672"/>
    </row>
    <row r="18" spans="1:10" s="675" customFormat="1">
      <c r="A18" s="672"/>
      <c r="B18" s="672"/>
      <c r="C18" s="677"/>
      <c r="D18" s="673"/>
      <c r="E18" s="673"/>
      <c r="F18" s="673"/>
      <c r="G18" s="672" t="s">
        <v>127</v>
      </c>
      <c r="H18" s="678" t="s">
        <v>127</v>
      </c>
      <c r="I18" s="674"/>
      <c r="J18" s="672"/>
    </row>
    <row r="19" spans="1:10" s="675" customFormat="1">
      <c r="A19" s="672"/>
      <c r="B19" s="672"/>
      <c r="C19" s="677"/>
      <c r="D19" s="673"/>
      <c r="E19" s="673"/>
      <c r="F19" s="673"/>
      <c r="G19" s="672" t="s">
        <v>127</v>
      </c>
      <c r="H19" s="678" t="s">
        <v>127</v>
      </c>
      <c r="I19" s="674"/>
      <c r="J19" s="672"/>
    </row>
    <row r="20" spans="1:10" s="675" customFormat="1">
      <c r="A20" s="672"/>
      <c r="B20" s="672"/>
      <c r="C20" s="677"/>
      <c r="D20" s="673"/>
      <c r="E20" s="673"/>
      <c r="F20" s="673"/>
      <c r="G20" s="672" t="s">
        <v>127</v>
      </c>
      <c r="H20" s="678" t="s">
        <v>127</v>
      </c>
      <c r="I20" s="674"/>
      <c r="J20" s="672"/>
    </row>
    <row r="21" spans="1:10" s="675" customFormat="1">
      <c r="A21" s="672"/>
      <c r="B21" s="672"/>
      <c r="C21" s="677"/>
      <c r="D21" s="673"/>
      <c r="E21" s="673"/>
      <c r="F21" s="673"/>
      <c r="G21" s="672" t="s">
        <v>127</v>
      </c>
      <c r="H21" s="678" t="s">
        <v>127</v>
      </c>
      <c r="I21" s="674"/>
      <c r="J21" s="672"/>
    </row>
    <row r="22" spans="1:10" s="675" customFormat="1">
      <c r="A22" s="672"/>
      <c r="B22" s="672"/>
      <c r="C22" s="677"/>
      <c r="D22" s="673"/>
      <c r="E22" s="673"/>
      <c r="F22" s="673"/>
      <c r="G22" s="672" t="s">
        <v>127</v>
      </c>
      <c r="H22" s="678" t="s">
        <v>127</v>
      </c>
      <c r="I22" s="674"/>
      <c r="J22" s="672"/>
    </row>
  </sheetData>
  <autoFilter ref="A4:J22"/>
  <mergeCells count="1">
    <mergeCell ref="A2:J2"/>
  </mergeCells>
  <pageMargins left="0.7" right="0.7" top="0.75" bottom="0.75" header="0.3" footer="0.3"/>
  <pageSetup paperSize="9" scale="58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3" filterMode="1"/>
  <dimension ref="A1:M59"/>
  <sheetViews>
    <sheetView view="pageBreakPreview" zoomScale="85" zoomScaleSheetLayoutView="85" workbookViewId="0">
      <selection activeCell="C44" sqref="C44"/>
    </sheetView>
  </sheetViews>
  <sheetFormatPr baseColWidth="10" defaultRowHeight="15"/>
  <cols>
    <col min="1" max="1" width="3.85546875" customWidth="1"/>
    <col min="2" max="2" width="13.5703125" customWidth="1"/>
    <col min="3" max="3" width="22.7109375" customWidth="1"/>
    <col min="4" max="4" width="28.85546875" customWidth="1"/>
    <col min="5" max="5" width="14.85546875" customWidth="1"/>
    <col min="6" max="6" width="17.7109375" customWidth="1"/>
    <col min="9" max="9" width="12.42578125" customWidth="1"/>
    <col min="10" max="10" width="31.5703125" customWidth="1"/>
    <col min="11" max="11" width="10.42578125" customWidth="1"/>
    <col min="12" max="12" width="20.85546875" style="15" customWidth="1"/>
    <col min="13" max="13" width="3.5703125" customWidth="1"/>
  </cols>
  <sheetData>
    <row r="1" spans="1:13" ht="15.75" thickBot="1">
      <c r="A1" s="419"/>
      <c r="B1" s="420"/>
      <c r="C1" s="420"/>
      <c r="D1" s="420"/>
      <c r="E1" s="420"/>
      <c r="F1" s="420"/>
      <c r="G1" s="420"/>
      <c r="H1" s="420"/>
      <c r="I1" s="420"/>
      <c r="J1" s="420"/>
      <c r="K1" s="420"/>
      <c r="L1" s="665"/>
      <c r="M1" s="421"/>
    </row>
    <row r="2" spans="1:13" s="415" customFormat="1" ht="34.5" customHeight="1" thickBot="1">
      <c r="A2" s="416"/>
      <c r="B2" s="417" t="s">
        <v>13</v>
      </c>
      <c r="C2" s="417" t="s">
        <v>1423</v>
      </c>
      <c r="D2" s="417" t="s">
        <v>1424</v>
      </c>
      <c r="E2" s="417" t="s">
        <v>1425</v>
      </c>
      <c r="F2" s="417" t="s">
        <v>1426</v>
      </c>
      <c r="G2" s="417" t="s">
        <v>8</v>
      </c>
      <c r="H2" s="417" t="s">
        <v>1427</v>
      </c>
      <c r="I2" s="417" t="s">
        <v>1422</v>
      </c>
      <c r="J2" s="417" t="s">
        <v>1017</v>
      </c>
      <c r="K2" s="664" t="s">
        <v>2450</v>
      </c>
      <c r="L2" s="664" t="s">
        <v>98</v>
      </c>
      <c r="M2" s="418"/>
    </row>
    <row r="3" spans="1:13">
      <c r="A3" s="193"/>
      <c r="B3" s="193" t="s">
        <v>1428</v>
      </c>
      <c r="C3" s="193" t="s">
        <v>263</v>
      </c>
      <c r="D3" s="193" t="s">
        <v>1429</v>
      </c>
      <c r="E3" s="193" t="s">
        <v>264</v>
      </c>
      <c r="F3" s="193"/>
      <c r="G3" s="193"/>
      <c r="H3" s="193"/>
      <c r="I3" s="193" t="s">
        <v>1430</v>
      </c>
      <c r="J3" s="193"/>
      <c r="K3" s="193"/>
      <c r="L3" s="666"/>
      <c r="M3" s="193"/>
    </row>
    <row r="4" spans="1:13" hidden="1">
      <c r="A4" s="62"/>
      <c r="B4" s="62" t="s">
        <v>1468</v>
      </c>
      <c r="C4" s="62" t="s">
        <v>263</v>
      </c>
      <c r="D4" s="62" t="s">
        <v>1478</v>
      </c>
      <c r="E4" s="62" t="s">
        <v>264</v>
      </c>
      <c r="F4" s="62" t="s">
        <v>1456</v>
      </c>
      <c r="G4" s="425">
        <v>41404</v>
      </c>
      <c r="H4" s="425">
        <v>41424</v>
      </c>
      <c r="I4" s="62" t="s">
        <v>1448</v>
      </c>
      <c r="J4" s="62" t="s">
        <v>1470</v>
      </c>
      <c r="K4" s="62"/>
      <c r="L4" s="62"/>
      <c r="M4" s="62"/>
    </row>
    <row r="5" spans="1:13" hidden="1">
      <c r="A5" s="62"/>
      <c r="B5" s="62" t="s">
        <v>1468</v>
      </c>
      <c r="C5" s="62" t="s">
        <v>275</v>
      </c>
      <c r="D5" s="62" t="s">
        <v>1473</v>
      </c>
      <c r="E5" s="62" t="s">
        <v>264</v>
      </c>
      <c r="F5" s="62" t="s">
        <v>1456</v>
      </c>
      <c r="G5" s="425">
        <v>41404</v>
      </c>
      <c r="H5" s="425">
        <v>41424</v>
      </c>
      <c r="I5" s="62" t="s">
        <v>1448</v>
      </c>
      <c r="J5" s="62" t="s">
        <v>1470</v>
      </c>
      <c r="K5" s="62"/>
      <c r="L5" s="62"/>
      <c r="M5" s="62"/>
    </row>
    <row r="6" spans="1:13" hidden="1">
      <c r="A6" s="62"/>
      <c r="B6" s="62" t="s">
        <v>1468</v>
      </c>
      <c r="C6" s="62" t="s">
        <v>267</v>
      </c>
      <c r="D6" s="62" t="s">
        <v>1480</v>
      </c>
      <c r="E6" s="62" t="s">
        <v>264</v>
      </c>
      <c r="F6" s="62" t="s">
        <v>1456</v>
      </c>
      <c r="G6" s="425">
        <v>41404</v>
      </c>
      <c r="H6" s="425">
        <v>41424</v>
      </c>
      <c r="I6" s="62" t="s">
        <v>1448</v>
      </c>
      <c r="J6" s="62" t="s">
        <v>1470</v>
      </c>
      <c r="K6" s="62"/>
      <c r="L6" s="62"/>
      <c r="M6" s="62"/>
    </row>
    <row r="7" spans="1:13" hidden="1">
      <c r="A7" s="62"/>
      <c r="B7" s="62" t="s">
        <v>1468</v>
      </c>
      <c r="C7" s="62" t="s">
        <v>1479</v>
      </c>
      <c r="D7" s="62" t="s">
        <v>1478</v>
      </c>
      <c r="E7" s="62" t="s">
        <v>264</v>
      </c>
      <c r="F7" s="62" t="s">
        <v>1456</v>
      </c>
      <c r="G7" s="425">
        <v>41404</v>
      </c>
      <c r="H7" s="425">
        <v>41424</v>
      </c>
      <c r="I7" s="62" t="s">
        <v>1448</v>
      </c>
      <c r="J7" s="62" t="s">
        <v>1470</v>
      </c>
      <c r="K7" s="62"/>
      <c r="L7" s="62"/>
      <c r="M7" s="62"/>
    </row>
    <row r="8" spans="1:13" hidden="1">
      <c r="A8" s="62"/>
      <c r="B8" s="62" t="s">
        <v>1468</v>
      </c>
      <c r="C8" s="62" t="s">
        <v>1476</v>
      </c>
      <c r="D8" s="62" t="s">
        <v>1477</v>
      </c>
      <c r="E8" s="62" t="s">
        <v>264</v>
      </c>
      <c r="F8" s="62" t="s">
        <v>1456</v>
      </c>
      <c r="G8" s="425">
        <v>41404</v>
      </c>
      <c r="H8" s="425">
        <v>41424</v>
      </c>
      <c r="I8" s="62" t="s">
        <v>1448</v>
      </c>
      <c r="J8" s="62" t="s">
        <v>1470</v>
      </c>
      <c r="K8" s="62"/>
      <c r="L8" s="62"/>
      <c r="M8" s="62"/>
    </row>
    <row r="9" spans="1:13" hidden="1">
      <c r="A9" s="62"/>
      <c r="B9" s="62" t="s">
        <v>1468</v>
      </c>
      <c r="C9" s="62" t="s">
        <v>622</v>
      </c>
      <c r="D9" s="62" t="s">
        <v>1474</v>
      </c>
      <c r="E9" s="62" t="s">
        <v>264</v>
      </c>
      <c r="F9" s="62" t="s">
        <v>1456</v>
      </c>
      <c r="G9" s="425">
        <v>41404</v>
      </c>
      <c r="H9" s="425">
        <v>41424</v>
      </c>
      <c r="I9" s="62" t="s">
        <v>1448</v>
      </c>
      <c r="J9" s="62" t="s">
        <v>1470</v>
      </c>
      <c r="K9" s="62"/>
      <c r="L9" s="62"/>
      <c r="M9" s="62"/>
    </row>
    <row r="10" spans="1:13" hidden="1">
      <c r="A10" s="62"/>
      <c r="B10" s="62" t="s">
        <v>1468</v>
      </c>
      <c r="C10" s="62" t="s">
        <v>1051</v>
      </c>
      <c r="D10" s="62" t="s">
        <v>1469</v>
      </c>
      <c r="E10" s="62" t="s">
        <v>264</v>
      </c>
      <c r="F10" s="62" t="s">
        <v>1456</v>
      </c>
      <c r="G10" s="425">
        <v>41404</v>
      </c>
      <c r="H10" s="425">
        <v>41424</v>
      </c>
      <c r="I10" s="62" t="s">
        <v>1448</v>
      </c>
      <c r="J10" s="62" t="s">
        <v>1470</v>
      </c>
      <c r="K10" s="62"/>
      <c r="L10" s="62"/>
      <c r="M10" s="62"/>
    </row>
    <row r="11" spans="1:13" hidden="1">
      <c r="A11" s="62"/>
      <c r="B11" s="62" t="s">
        <v>1468</v>
      </c>
      <c r="C11" s="62" t="s">
        <v>1038</v>
      </c>
      <c r="D11" s="62" t="s">
        <v>1475</v>
      </c>
      <c r="E11" s="62" t="s">
        <v>264</v>
      </c>
      <c r="F11" s="62" t="s">
        <v>1456</v>
      </c>
      <c r="G11" s="425">
        <v>41404</v>
      </c>
      <c r="H11" s="425">
        <v>41424</v>
      </c>
      <c r="I11" s="62" t="s">
        <v>1448</v>
      </c>
      <c r="J11" s="62" t="s">
        <v>1470</v>
      </c>
      <c r="K11" s="62"/>
      <c r="L11" s="62"/>
      <c r="M11" s="62"/>
    </row>
    <row r="12" spans="1:13" hidden="1">
      <c r="A12" s="62"/>
      <c r="B12" s="62" t="s">
        <v>1468</v>
      </c>
      <c r="C12" s="62" t="s">
        <v>1482</v>
      </c>
      <c r="D12" s="62" t="s">
        <v>127</v>
      </c>
      <c r="E12" s="62" t="s">
        <v>264</v>
      </c>
      <c r="F12" s="62" t="s">
        <v>1456</v>
      </c>
      <c r="G12" s="425">
        <v>41404</v>
      </c>
      <c r="H12" s="425">
        <v>41424</v>
      </c>
      <c r="I12" s="62" t="s">
        <v>1448</v>
      </c>
      <c r="J12" s="62" t="s">
        <v>1470</v>
      </c>
      <c r="K12" s="62"/>
      <c r="L12" s="62"/>
      <c r="M12" s="62"/>
    </row>
    <row r="13" spans="1:13" hidden="1">
      <c r="A13" s="62"/>
      <c r="B13" s="62" t="s">
        <v>1468</v>
      </c>
      <c r="C13" s="62" t="s">
        <v>1472</v>
      </c>
      <c r="D13" s="62" t="s">
        <v>1471</v>
      </c>
      <c r="E13" s="62" t="s">
        <v>264</v>
      </c>
      <c r="F13" s="62" t="s">
        <v>1456</v>
      </c>
      <c r="G13" s="425">
        <v>41404</v>
      </c>
      <c r="H13" s="425">
        <v>41424</v>
      </c>
      <c r="I13" s="62" t="s">
        <v>1448</v>
      </c>
      <c r="J13" s="62" t="s">
        <v>1470</v>
      </c>
      <c r="K13" s="62"/>
      <c r="L13" s="62"/>
      <c r="M13" s="62"/>
    </row>
    <row r="14" spans="1:13" hidden="1">
      <c r="A14" s="62"/>
      <c r="B14" s="62" t="s">
        <v>1468</v>
      </c>
      <c r="C14" s="62" t="s">
        <v>1483</v>
      </c>
      <c r="D14" s="62" t="s">
        <v>127</v>
      </c>
      <c r="E14" s="62" t="s">
        <v>264</v>
      </c>
      <c r="F14" s="62" t="s">
        <v>1456</v>
      </c>
      <c r="G14" s="425">
        <v>41404</v>
      </c>
      <c r="H14" s="425">
        <v>41424</v>
      </c>
      <c r="I14" s="62" t="s">
        <v>1448</v>
      </c>
      <c r="J14" s="62" t="s">
        <v>1470</v>
      </c>
      <c r="K14" s="62"/>
      <c r="L14" s="62"/>
      <c r="M14" s="62"/>
    </row>
    <row r="15" spans="1:13" hidden="1">
      <c r="A15" s="62"/>
      <c r="B15" s="62" t="s">
        <v>1468</v>
      </c>
      <c r="C15" s="62" t="s">
        <v>1481</v>
      </c>
      <c r="D15" s="62" t="s">
        <v>127</v>
      </c>
      <c r="E15" s="62" t="s">
        <v>264</v>
      </c>
      <c r="F15" s="62" t="s">
        <v>1456</v>
      </c>
      <c r="G15" s="425">
        <v>41404</v>
      </c>
      <c r="H15" s="425">
        <v>41424</v>
      </c>
      <c r="I15" s="62" t="s">
        <v>1448</v>
      </c>
      <c r="J15" s="62" t="s">
        <v>1470</v>
      </c>
      <c r="K15" s="62"/>
      <c r="L15" s="62"/>
      <c r="M15" s="62"/>
    </row>
    <row r="16" spans="1:13" hidden="1">
      <c r="A16" s="62"/>
      <c r="B16" s="62" t="s">
        <v>1468</v>
      </c>
      <c r="C16" s="62" t="s">
        <v>1312</v>
      </c>
      <c r="D16" s="62" t="s">
        <v>127</v>
      </c>
      <c r="E16" s="62" t="s">
        <v>1484</v>
      </c>
      <c r="F16" s="62" t="s">
        <v>1447</v>
      </c>
      <c r="G16" s="425">
        <v>41328</v>
      </c>
      <c r="H16" s="425">
        <v>41337</v>
      </c>
      <c r="I16" s="62" t="s">
        <v>1448</v>
      </c>
      <c r="J16" s="62" t="s">
        <v>1485</v>
      </c>
      <c r="K16" s="62"/>
      <c r="L16" s="62"/>
      <c r="M16" s="62"/>
    </row>
    <row r="17" spans="1:13" hidden="1">
      <c r="A17" s="62"/>
      <c r="B17" s="62" t="s">
        <v>1468</v>
      </c>
      <c r="C17" s="62" t="s">
        <v>263</v>
      </c>
      <c r="D17" s="62" t="s">
        <v>1486</v>
      </c>
      <c r="E17" s="62" t="s">
        <v>264</v>
      </c>
      <c r="F17" s="62" t="s">
        <v>1487</v>
      </c>
      <c r="G17" s="425"/>
      <c r="H17" s="425"/>
      <c r="I17" s="62" t="s">
        <v>1448</v>
      </c>
      <c r="J17" s="62" t="s">
        <v>1485</v>
      </c>
      <c r="K17" s="62"/>
      <c r="L17" s="62"/>
      <c r="M17" s="62"/>
    </row>
    <row r="18" spans="1:13" hidden="1">
      <c r="A18" s="62"/>
      <c r="B18" s="62" t="s">
        <v>1468</v>
      </c>
      <c r="C18" s="62" t="s">
        <v>622</v>
      </c>
      <c r="D18" s="62" t="s">
        <v>1490</v>
      </c>
      <c r="E18" s="62" t="s">
        <v>264</v>
      </c>
      <c r="F18" s="62" t="s">
        <v>1489</v>
      </c>
      <c r="G18" s="425"/>
      <c r="H18" s="425"/>
      <c r="I18" s="62" t="s">
        <v>1448</v>
      </c>
      <c r="J18" s="62" t="s">
        <v>1485</v>
      </c>
      <c r="K18" s="62"/>
      <c r="L18" s="62"/>
      <c r="M18" s="62"/>
    </row>
    <row r="19" spans="1:13" hidden="1">
      <c r="A19" s="62"/>
      <c r="B19" s="62" t="s">
        <v>1468</v>
      </c>
      <c r="C19" s="62" t="s">
        <v>271</v>
      </c>
      <c r="D19" s="62" t="s">
        <v>1509</v>
      </c>
      <c r="E19" s="62" t="s">
        <v>264</v>
      </c>
      <c r="F19" s="62" t="s">
        <v>1510</v>
      </c>
      <c r="G19" s="425"/>
      <c r="H19" s="425"/>
      <c r="I19" s="62"/>
      <c r="J19" s="62" t="s">
        <v>1485</v>
      </c>
      <c r="K19" s="62"/>
      <c r="L19" s="62"/>
      <c r="M19" s="62"/>
    </row>
    <row r="20" spans="1:13" hidden="1">
      <c r="A20" s="62"/>
      <c r="B20" s="62" t="s">
        <v>1468</v>
      </c>
      <c r="C20" s="62" t="s">
        <v>1476</v>
      </c>
      <c r="D20" s="62" t="s">
        <v>1511</v>
      </c>
      <c r="E20" s="62" t="s">
        <v>264</v>
      </c>
      <c r="F20" s="62" t="s">
        <v>1510</v>
      </c>
      <c r="G20" s="425"/>
      <c r="H20" s="425"/>
      <c r="I20" s="62"/>
      <c r="J20" s="62" t="s">
        <v>1485</v>
      </c>
      <c r="K20" s="62"/>
      <c r="L20" s="62"/>
      <c r="M20" s="62"/>
    </row>
    <row r="21" spans="1:13" hidden="1">
      <c r="A21" s="62"/>
      <c r="B21" s="62" t="s">
        <v>1468</v>
      </c>
      <c r="C21" s="62" t="s">
        <v>1479</v>
      </c>
      <c r="D21" s="62" t="s">
        <v>1512</v>
      </c>
      <c r="E21" s="62" t="s">
        <v>264</v>
      </c>
      <c r="F21" s="62" t="s">
        <v>1510</v>
      </c>
      <c r="G21" s="425"/>
      <c r="H21" s="425"/>
      <c r="I21" s="62"/>
      <c r="J21" s="62" t="s">
        <v>1485</v>
      </c>
      <c r="K21" s="62"/>
      <c r="L21" s="62"/>
      <c r="M21" s="62"/>
    </row>
    <row r="22" spans="1:13" hidden="1">
      <c r="A22" s="62"/>
      <c r="B22" s="62" t="s">
        <v>1468</v>
      </c>
      <c r="C22" s="62" t="s">
        <v>1439</v>
      </c>
      <c r="D22" s="62" t="s">
        <v>1513</v>
      </c>
      <c r="E22" s="62" t="s">
        <v>264</v>
      </c>
      <c r="F22" s="62" t="s">
        <v>1510</v>
      </c>
      <c r="G22" s="425"/>
      <c r="H22" s="425"/>
      <c r="I22" s="62"/>
      <c r="J22" s="62" t="s">
        <v>1485</v>
      </c>
      <c r="K22" s="62"/>
      <c r="L22" s="62"/>
      <c r="M22" s="62"/>
    </row>
    <row r="23" spans="1:13" hidden="1">
      <c r="A23" s="62"/>
      <c r="B23" s="62" t="s">
        <v>1468</v>
      </c>
      <c r="C23" s="62" t="s">
        <v>1515</v>
      </c>
      <c r="D23" s="62" t="s">
        <v>1516</v>
      </c>
      <c r="E23" s="62" t="s">
        <v>264</v>
      </c>
      <c r="F23" s="62" t="s">
        <v>1510</v>
      </c>
      <c r="G23" s="425"/>
      <c r="H23" s="425"/>
      <c r="I23" s="62"/>
      <c r="J23" s="62" t="s">
        <v>1485</v>
      </c>
      <c r="K23" s="62"/>
      <c r="L23" s="62"/>
      <c r="M23" s="62"/>
    </row>
    <row r="24" spans="1:13" hidden="1">
      <c r="A24" s="62"/>
      <c r="B24" s="62" t="s">
        <v>1468</v>
      </c>
      <c r="C24" s="62" t="s">
        <v>622</v>
      </c>
      <c r="D24" s="62" t="s">
        <v>1517</v>
      </c>
      <c r="E24" s="62" t="s">
        <v>264</v>
      </c>
      <c r="F24" s="62" t="s">
        <v>1510</v>
      </c>
      <c r="G24" s="425"/>
      <c r="H24" s="425"/>
      <c r="I24" s="62"/>
      <c r="J24" s="62" t="s">
        <v>1485</v>
      </c>
      <c r="K24" s="62"/>
      <c r="L24" s="62"/>
      <c r="M24" s="62"/>
    </row>
    <row r="25" spans="1:13" hidden="1">
      <c r="A25" s="62"/>
      <c r="B25" s="62" t="s">
        <v>1468</v>
      </c>
      <c r="C25" s="62" t="s">
        <v>1476</v>
      </c>
      <c r="D25" s="62" t="s">
        <v>1518</v>
      </c>
      <c r="E25" s="62" t="s">
        <v>264</v>
      </c>
      <c r="F25" s="62" t="s">
        <v>1510</v>
      </c>
      <c r="G25" s="425"/>
      <c r="H25" s="425"/>
      <c r="I25" s="62"/>
      <c r="J25" s="62" t="s">
        <v>1485</v>
      </c>
      <c r="K25" s="62"/>
      <c r="L25" s="62"/>
      <c r="M25" s="62"/>
    </row>
    <row r="26" spans="1:13">
      <c r="A26" s="62"/>
      <c r="B26" s="62" t="s">
        <v>704</v>
      </c>
      <c r="C26" s="62" t="s">
        <v>622</v>
      </c>
      <c r="D26" s="62" t="s">
        <v>1885</v>
      </c>
      <c r="E26" s="62" t="s">
        <v>1215</v>
      </c>
      <c r="F26" s="62" t="s">
        <v>718</v>
      </c>
      <c r="G26" s="425">
        <v>41573</v>
      </c>
      <c r="H26" s="425">
        <v>41548</v>
      </c>
      <c r="I26" s="62" t="s">
        <v>1430</v>
      </c>
      <c r="J26" s="62"/>
      <c r="K26" s="62"/>
      <c r="L26" s="667"/>
      <c r="M26" s="62"/>
    </row>
    <row r="27" spans="1:13">
      <c r="A27" s="62"/>
      <c r="B27" s="62" t="s">
        <v>704</v>
      </c>
      <c r="C27" s="62" t="s">
        <v>267</v>
      </c>
      <c r="D27" s="62" t="s">
        <v>1886</v>
      </c>
      <c r="E27" s="62" t="s">
        <v>264</v>
      </c>
      <c r="F27" s="62" t="s">
        <v>718</v>
      </c>
      <c r="G27" s="425">
        <v>41573</v>
      </c>
      <c r="H27" s="425">
        <v>41548</v>
      </c>
      <c r="I27" s="62" t="s">
        <v>1430</v>
      </c>
      <c r="J27" s="62"/>
      <c r="K27" s="62"/>
      <c r="L27" s="667"/>
      <c r="M27" s="62"/>
    </row>
    <row r="28" spans="1:13">
      <c r="A28" s="62"/>
      <c r="B28" s="62" t="s">
        <v>704</v>
      </c>
      <c r="C28" s="62" t="s">
        <v>267</v>
      </c>
      <c r="D28" s="62" t="s">
        <v>1887</v>
      </c>
      <c r="E28" s="62" t="s">
        <v>264</v>
      </c>
      <c r="F28" s="62" t="s">
        <v>718</v>
      </c>
      <c r="G28" s="425">
        <v>41573</v>
      </c>
      <c r="H28" s="425">
        <v>41548</v>
      </c>
      <c r="I28" s="62" t="s">
        <v>1430</v>
      </c>
      <c r="J28" s="62"/>
      <c r="K28" s="62"/>
      <c r="L28" s="667"/>
      <c r="M28" s="62"/>
    </row>
    <row r="29" spans="1:13">
      <c r="A29" s="62"/>
      <c r="B29" s="62" t="s">
        <v>704</v>
      </c>
      <c r="C29" s="62" t="s">
        <v>1043</v>
      </c>
      <c r="D29" s="62" t="s">
        <v>1888</v>
      </c>
      <c r="E29" s="62" t="s">
        <v>264</v>
      </c>
      <c r="F29" s="62" t="s">
        <v>718</v>
      </c>
      <c r="G29" s="425">
        <v>41573</v>
      </c>
      <c r="H29" s="425">
        <v>41548</v>
      </c>
      <c r="I29" s="62" t="s">
        <v>1430</v>
      </c>
      <c r="J29" s="62"/>
      <c r="K29" s="62"/>
      <c r="L29" s="667"/>
      <c r="M29" s="62"/>
    </row>
    <row r="30" spans="1:13">
      <c r="A30" s="62"/>
      <c r="B30" s="62" t="s">
        <v>704</v>
      </c>
      <c r="C30" s="62" t="s">
        <v>1889</v>
      </c>
      <c r="D30" s="62"/>
      <c r="E30" s="62" t="s">
        <v>264</v>
      </c>
      <c r="F30" s="62" t="s">
        <v>718</v>
      </c>
      <c r="G30" s="425">
        <v>41573</v>
      </c>
      <c r="H30" s="425">
        <v>41548</v>
      </c>
      <c r="I30" s="62" t="s">
        <v>1430</v>
      </c>
      <c r="J30" s="62"/>
      <c r="K30" s="62"/>
      <c r="L30" s="667"/>
      <c r="M30" s="62"/>
    </row>
    <row r="31" spans="1:13">
      <c r="A31" s="62"/>
      <c r="B31" s="62" t="s">
        <v>1468</v>
      </c>
      <c r="C31" s="62" t="s">
        <v>263</v>
      </c>
      <c r="D31" s="62" t="s">
        <v>2449</v>
      </c>
      <c r="E31" s="62" t="s">
        <v>1484</v>
      </c>
      <c r="F31" s="62" t="s">
        <v>718</v>
      </c>
      <c r="G31" s="425">
        <v>41606</v>
      </c>
      <c r="H31" s="425"/>
      <c r="I31" s="62" t="s">
        <v>1433</v>
      </c>
      <c r="J31" s="62"/>
      <c r="K31" s="62">
        <f>11.49+13.01+18.27+17.73</f>
        <v>60.5</v>
      </c>
      <c r="L31" s="667"/>
      <c r="M31" s="62"/>
    </row>
    <row r="32" spans="1:13">
      <c r="A32" s="62"/>
      <c r="B32" s="62" t="s">
        <v>1468</v>
      </c>
      <c r="C32" s="62" t="s">
        <v>273</v>
      </c>
      <c r="D32" s="62" t="s">
        <v>2451</v>
      </c>
      <c r="E32" s="62" t="s">
        <v>1484</v>
      </c>
      <c r="F32" s="62" t="s">
        <v>718</v>
      </c>
      <c r="G32" s="425">
        <v>41606</v>
      </c>
      <c r="H32" s="425"/>
      <c r="I32" s="62" t="s">
        <v>1433</v>
      </c>
      <c r="J32" s="62"/>
      <c r="K32" s="62">
        <f>11.49+13.01+18.27+17.73</f>
        <v>60.5</v>
      </c>
      <c r="L32" s="667"/>
      <c r="M32" s="62"/>
    </row>
    <row r="33" spans="1:13">
      <c r="A33" s="62"/>
      <c r="B33" s="62" t="s">
        <v>1468</v>
      </c>
      <c r="C33" s="62" t="s">
        <v>1312</v>
      </c>
      <c r="D33" s="62" t="s">
        <v>2452</v>
      </c>
      <c r="E33" s="62" t="s">
        <v>1484</v>
      </c>
      <c r="F33" s="62" t="s">
        <v>718</v>
      </c>
      <c r="G33" s="425">
        <v>41606</v>
      </c>
      <c r="H33" s="425"/>
      <c r="I33" s="62" t="s">
        <v>1433</v>
      </c>
      <c r="J33" s="62"/>
      <c r="K33" s="62">
        <f t="shared" ref="K33:K46" si="0">11.49+13.01+18.27+17.73</f>
        <v>60.5</v>
      </c>
      <c r="L33" s="667"/>
      <c r="M33" s="62"/>
    </row>
    <row r="34" spans="1:13">
      <c r="A34" s="62"/>
      <c r="B34" s="62" t="s">
        <v>1468</v>
      </c>
      <c r="C34" s="62" t="s">
        <v>1476</v>
      </c>
      <c r="D34" s="62" t="s">
        <v>2451</v>
      </c>
      <c r="E34" s="62" t="s">
        <v>1484</v>
      </c>
      <c r="F34" s="62" t="s">
        <v>718</v>
      </c>
      <c r="G34" s="425">
        <v>41606</v>
      </c>
      <c r="H34" s="425"/>
      <c r="I34" s="62" t="s">
        <v>1433</v>
      </c>
      <c r="J34" s="62"/>
      <c r="K34" s="62">
        <f t="shared" si="0"/>
        <v>60.5</v>
      </c>
      <c r="L34" s="667"/>
      <c r="M34" s="62"/>
    </row>
    <row r="35" spans="1:13">
      <c r="A35" s="62"/>
      <c r="B35" s="62" t="s">
        <v>1468</v>
      </c>
      <c r="C35" s="62" t="s">
        <v>2453</v>
      </c>
      <c r="D35" s="62" t="s">
        <v>2454</v>
      </c>
      <c r="E35" s="62" t="s">
        <v>1484</v>
      </c>
      <c r="F35" s="62" t="s">
        <v>718</v>
      </c>
      <c r="G35" s="425">
        <v>41606</v>
      </c>
      <c r="H35" s="425"/>
      <c r="I35" s="62" t="s">
        <v>1433</v>
      </c>
      <c r="J35" s="62"/>
      <c r="K35" s="62">
        <f t="shared" si="0"/>
        <v>60.5</v>
      </c>
      <c r="L35" s="667"/>
      <c r="M35" s="62"/>
    </row>
    <row r="36" spans="1:13">
      <c r="A36" s="62"/>
      <c r="B36" s="62" t="s">
        <v>1468</v>
      </c>
      <c r="C36" s="62" t="s">
        <v>2455</v>
      </c>
      <c r="D36" s="62" t="s">
        <v>2456</v>
      </c>
      <c r="E36" s="62" t="s">
        <v>1484</v>
      </c>
      <c r="F36" s="62" t="s">
        <v>718</v>
      </c>
      <c r="G36" s="425">
        <v>41606</v>
      </c>
      <c r="H36" s="425"/>
      <c r="I36" s="62" t="s">
        <v>1433</v>
      </c>
      <c r="J36" s="62"/>
      <c r="K36" s="62">
        <f t="shared" si="0"/>
        <v>60.5</v>
      </c>
      <c r="L36" s="667"/>
      <c r="M36" s="62"/>
    </row>
    <row r="37" spans="1:13">
      <c r="A37" s="62"/>
      <c r="B37" s="62" t="s">
        <v>1468</v>
      </c>
      <c r="C37" s="62" t="s">
        <v>622</v>
      </c>
      <c r="D37" s="62" t="s">
        <v>2457</v>
      </c>
      <c r="E37" s="62" t="s">
        <v>264</v>
      </c>
      <c r="F37" s="62" t="s">
        <v>718</v>
      </c>
      <c r="G37" s="425">
        <v>41606</v>
      </c>
      <c r="H37" s="425"/>
      <c r="I37" s="62" t="s">
        <v>1433</v>
      </c>
      <c r="J37" s="62"/>
      <c r="K37" s="62">
        <f t="shared" si="0"/>
        <v>60.5</v>
      </c>
      <c r="L37" s="667"/>
      <c r="M37" s="62"/>
    </row>
    <row r="38" spans="1:13">
      <c r="A38" s="62"/>
      <c r="B38" s="62" t="s">
        <v>1468</v>
      </c>
      <c r="C38" s="62" t="s">
        <v>1038</v>
      </c>
      <c r="D38" s="62"/>
      <c r="E38" s="62" t="s">
        <v>264</v>
      </c>
      <c r="F38" s="62" t="s">
        <v>718</v>
      </c>
      <c r="G38" s="425">
        <v>41606</v>
      </c>
      <c r="H38" s="425"/>
      <c r="I38" s="62" t="s">
        <v>1433</v>
      </c>
      <c r="J38" s="62"/>
      <c r="K38" s="62">
        <f t="shared" si="0"/>
        <v>60.5</v>
      </c>
      <c r="L38" s="668" t="s">
        <v>2458</v>
      </c>
      <c r="M38" s="62"/>
    </row>
    <row r="39" spans="1:13">
      <c r="A39" s="62"/>
      <c r="B39" s="62" t="s">
        <v>1468</v>
      </c>
      <c r="C39" s="62" t="s">
        <v>2459</v>
      </c>
      <c r="D39" s="62"/>
      <c r="E39" s="62" t="s">
        <v>264</v>
      </c>
      <c r="F39" s="62" t="s">
        <v>718</v>
      </c>
      <c r="G39" s="425">
        <v>41606</v>
      </c>
      <c r="H39" s="425"/>
      <c r="I39" s="62" t="s">
        <v>1433</v>
      </c>
      <c r="J39" s="62"/>
      <c r="K39" s="62">
        <f t="shared" si="0"/>
        <v>60.5</v>
      </c>
      <c r="L39" s="667"/>
      <c r="M39" s="62"/>
    </row>
    <row r="40" spans="1:13">
      <c r="A40" s="62"/>
      <c r="B40" s="62" t="s">
        <v>1468</v>
      </c>
      <c r="C40" s="62"/>
      <c r="D40" s="62"/>
      <c r="E40" s="62"/>
      <c r="F40" s="62" t="s">
        <v>718</v>
      </c>
      <c r="G40" s="425">
        <v>41606</v>
      </c>
      <c r="H40" s="425"/>
      <c r="I40" s="62" t="s">
        <v>1433</v>
      </c>
      <c r="J40" s="62"/>
      <c r="K40" s="62">
        <f t="shared" si="0"/>
        <v>60.5</v>
      </c>
      <c r="L40" s="667"/>
      <c r="M40" s="62"/>
    </row>
    <row r="41" spans="1:13">
      <c r="A41" s="62"/>
      <c r="B41" s="62" t="s">
        <v>1468</v>
      </c>
      <c r="C41" s="62"/>
      <c r="D41" s="62"/>
      <c r="E41" s="62"/>
      <c r="F41" s="62" t="s">
        <v>718</v>
      </c>
      <c r="G41" s="425">
        <v>41606</v>
      </c>
      <c r="H41" s="425"/>
      <c r="I41" s="62" t="s">
        <v>1433</v>
      </c>
      <c r="J41" s="62"/>
      <c r="K41" s="62">
        <f t="shared" si="0"/>
        <v>60.5</v>
      </c>
      <c r="L41" s="667"/>
      <c r="M41" s="62"/>
    </row>
    <row r="42" spans="1:13">
      <c r="A42" s="62"/>
      <c r="B42" s="62" t="s">
        <v>1468</v>
      </c>
      <c r="C42" s="62"/>
      <c r="D42" s="62"/>
      <c r="E42" s="62"/>
      <c r="F42" s="62" t="s">
        <v>718</v>
      </c>
      <c r="G42" s="425">
        <v>41606</v>
      </c>
      <c r="H42" s="425"/>
      <c r="I42" s="62" t="s">
        <v>1433</v>
      </c>
      <c r="J42" s="62"/>
      <c r="K42" s="62">
        <f t="shared" si="0"/>
        <v>60.5</v>
      </c>
      <c r="L42" s="667"/>
      <c r="M42" s="62"/>
    </row>
    <row r="43" spans="1:13">
      <c r="A43" s="62"/>
      <c r="B43" s="62" t="s">
        <v>1468</v>
      </c>
      <c r="C43" s="62"/>
      <c r="D43" s="62"/>
      <c r="E43" s="62"/>
      <c r="F43" s="62" t="s">
        <v>718</v>
      </c>
      <c r="G43" s="425">
        <v>41606</v>
      </c>
      <c r="H43" s="425"/>
      <c r="I43" s="62" t="s">
        <v>1433</v>
      </c>
      <c r="J43" s="62"/>
      <c r="K43" s="62">
        <f t="shared" si="0"/>
        <v>60.5</v>
      </c>
      <c r="L43" s="667"/>
      <c r="M43" s="62"/>
    </row>
    <row r="44" spans="1:13">
      <c r="A44" s="62"/>
      <c r="B44" s="62" t="s">
        <v>1468</v>
      </c>
      <c r="C44" s="62"/>
      <c r="D44" s="62"/>
      <c r="E44" s="62"/>
      <c r="F44" s="62" t="s">
        <v>718</v>
      </c>
      <c r="G44" s="425">
        <v>41606</v>
      </c>
      <c r="H44" s="425"/>
      <c r="I44" s="62" t="s">
        <v>1433</v>
      </c>
      <c r="J44" s="62"/>
      <c r="K44" s="62">
        <f t="shared" si="0"/>
        <v>60.5</v>
      </c>
      <c r="L44" s="667"/>
      <c r="M44" s="62"/>
    </row>
    <row r="45" spans="1:13">
      <c r="A45" s="62"/>
      <c r="B45" s="62" t="s">
        <v>1468</v>
      </c>
      <c r="C45" s="62"/>
      <c r="D45" s="62"/>
      <c r="E45" s="62"/>
      <c r="F45" s="62" t="s">
        <v>718</v>
      </c>
      <c r="G45" s="425">
        <v>41606</v>
      </c>
      <c r="H45" s="425"/>
      <c r="I45" s="62" t="s">
        <v>1433</v>
      </c>
      <c r="J45" s="62"/>
      <c r="K45" s="62">
        <f t="shared" si="0"/>
        <v>60.5</v>
      </c>
      <c r="L45" s="667"/>
      <c r="M45" s="62"/>
    </row>
    <row r="46" spans="1:13">
      <c r="A46" s="62"/>
      <c r="B46" s="62" t="s">
        <v>1468</v>
      </c>
      <c r="C46" s="62"/>
      <c r="D46" s="62"/>
      <c r="E46" s="62"/>
      <c r="F46" s="62" t="s">
        <v>718</v>
      </c>
      <c r="G46" s="425">
        <v>41606</v>
      </c>
      <c r="H46" s="425"/>
      <c r="I46" s="62" t="s">
        <v>1433</v>
      </c>
      <c r="J46" s="62"/>
      <c r="K46" s="62">
        <f t="shared" si="0"/>
        <v>60.5</v>
      </c>
      <c r="L46" s="667"/>
      <c r="M46" s="62"/>
    </row>
    <row r="47" spans="1:13">
      <c r="A47" s="62"/>
      <c r="B47" s="62"/>
      <c r="C47" s="62"/>
      <c r="D47" s="62"/>
      <c r="E47" s="62"/>
      <c r="F47" s="62"/>
      <c r="G47" s="425"/>
      <c r="H47" s="425"/>
      <c r="I47" s="62"/>
      <c r="J47" s="62"/>
      <c r="K47" s="62"/>
      <c r="L47" s="667"/>
      <c r="M47" s="62"/>
    </row>
    <row r="48" spans="1:13">
      <c r="A48" s="62"/>
      <c r="B48" s="62"/>
      <c r="C48" s="62"/>
      <c r="D48" s="62"/>
      <c r="E48" s="62"/>
      <c r="F48" s="62"/>
      <c r="G48" s="425"/>
      <c r="H48" s="425"/>
      <c r="I48" s="62"/>
      <c r="J48" s="62"/>
      <c r="K48" s="62"/>
      <c r="L48" s="667"/>
      <c r="M48" s="62"/>
    </row>
    <row r="49" spans="1:13">
      <c r="A49" s="62"/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67"/>
      <c r="M49" s="62"/>
    </row>
    <row r="50" spans="1:13">
      <c r="A50" s="62"/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67"/>
      <c r="M50" s="62"/>
    </row>
    <row r="51" spans="1:13">
      <c r="A51" s="62"/>
      <c r="B51" s="62"/>
      <c r="C51" s="62"/>
      <c r="D51" s="62"/>
      <c r="E51" s="62"/>
      <c r="F51" s="62"/>
      <c r="G51" s="62"/>
      <c r="H51" s="62"/>
      <c r="I51" s="62"/>
      <c r="J51" s="62"/>
      <c r="K51" s="62"/>
      <c r="L51" s="667"/>
      <c r="M51" s="62"/>
    </row>
    <row r="52" spans="1:13">
      <c r="A52" s="62"/>
      <c r="B52" s="62"/>
      <c r="C52" s="62"/>
      <c r="D52" s="62"/>
      <c r="E52" s="62"/>
      <c r="F52" s="62"/>
      <c r="G52" s="62"/>
      <c r="H52" s="62"/>
      <c r="I52" s="62"/>
      <c r="J52" s="62"/>
      <c r="K52" s="62"/>
      <c r="L52" s="667"/>
      <c r="M52" s="62"/>
    </row>
    <row r="53" spans="1:13">
      <c r="A53" s="62"/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67"/>
      <c r="M53" s="62"/>
    </row>
    <row r="54" spans="1:13">
      <c r="A54" s="62"/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67"/>
      <c r="M54" s="62"/>
    </row>
    <row r="55" spans="1:13">
      <c r="A55" s="62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67"/>
      <c r="M55" s="62"/>
    </row>
    <row r="56" spans="1:13">
      <c r="A56" s="62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67"/>
      <c r="M56" s="62"/>
    </row>
    <row r="57" spans="1:13">
      <c r="A57" s="62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67"/>
      <c r="M57" s="62"/>
    </row>
    <row r="58" spans="1:13">
      <c r="A58" s="62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67"/>
      <c r="M58" s="62"/>
    </row>
    <row r="59" spans="1:13">
      <c r="A59" s="62"/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67"/>
      <c r="M59" s="62"/>
    </row>
  </sheetData>
  <autoFilter ref="A2:M59">
    <filterColumn colId="5">
      <filters blank="1"/>
    </filterColumn>
    <sortState ref="A4:K15">
      <sortCondition ref="C2:C26"/>
    </sortState>
  </autoFilter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4"/>
  <dimension ref="A1:J23"/>
  <sheetViews>
    <sheetView view="pageBreakPreview" zoomScale="115" zoomScaleSheetLayoutView="115" workbookViewId="0">
      <selection activeCell="C1" sqref="C1"/>
    </sheetView>
  </sheetViews>
  <sheetFormatPr baseColWidth="10" defaultRowHeight="15"/>
  <cols>
    <col min="1" max="1" width="3.28515625" customWidth="1"/>
    <col min="2" max="2" width="19" customWidth="1"/>
    <col min="10" max="10" width="2.42578125" customWidth="1"/>
  </cols>
  <sheetData>
    <row r="1" spans="1:10" ht="29.25" customHeight="1">
      <c r="A1" s="62"/>
      <c r="B1" s="62" t="s">
        <v>1672</v>
      </c>
      <c r="C1" s="62"/>
      <c r="D1" s="62"/>
      <c r="E1" s="62"/>
      <c r="F1" s="62"/>
      <c r="G1" s="62"/>
      <c r="H1" s="62"/>
      <c r="I1" s="62"/>
      <c r="J1" s="62"/>
    </row>
    <row r="2" spans="1:10">
      <c r="A2" s="62"/>
      <c r="B2" s="62"/>
      <c r="C2" s="62"/>
      <c r="D2" s="62"/>
      <c r="E2" s="62"/>
      <c r="F2" s="62"/>
      <c r="G2" s="62"/>
      <c r="H2" s="62"/>
      <c r="I2" s="62"/>
      <c r="J2" s="62"/>
    </row>
    <row r="3" spans="1:10">
      <c r="A3" s="62"/>
      <c r="B3" s="62"/>
      <c r="C3" s="62"/>
      <c r="D3" s="62"/>
      <c r="E3" s="62"/>
      <c r="F3" s="62"/>
      <c r="G3" s="62"/>
      <c r="H3" s="62"/>
      <c r="I3" s="62"/>
      <c r="J3" s="62"/>
    </row>
    <row r="4" spans="1:10">
      <c r="A4" s="62"/>
      <c r="B4" s="62"/>
      <c r="C4" s="62"/>
      <c r="D4" s="62"/>
      <c r="E4" s="62"/>
      <c r="F4" s="62"/>
      <c r="G4" s="62"/>
      <c r="H4" s="62"/>
      <c r="I4" s="62"/>
      <c r="J4" s="62"/>
    </row>
    <row r="5" spans="1:10">
      <c r="A5" s="62"/>
      <c r="B5" s="62"/>
      <c r="C5" s="62"/>
      <c r="D5" s="62"/>
      <c r="E5" s="62"/>
      <c r="F5" s="62"/>
      <c r="G5" s="62"/>
      <c r="H5" s="62"/>
      <c r="I5" s="62"/>
      <c r="J5" s="62"/>
    </row>
    <row r="6" spans="1:10">
      <c r="A6" s="62"/>
      <c r="B6" s="62"/>
      <c r="C6" s="62"/>
      <c r="D6" s="62"/>
      <c r="E6" s="62"/>
      <c r="F6" s="62"/>
      <c r="G6" s="62"/>
      <c r="H6" s="62"/>
      <c r="I6" s="62"/>
      <c r="J6" s="62"/>
    </row>
    <row r="7" spans="1:10">
      <c r="A7" s="62"/>
      <c r="B7" s="62"/>
      <c r="C7" s="62"/>
      <c r="D7" s="62"/>
      <c r="E7" s="62"/>
      <c r="F7" s="62"/>
      <c r="G7" s="62"/>
      <c r="H7" s="62"/>
      <c r="I7" s="62"/>
      <c r="J7" s="62"/>
    </row>
    <row r="8" spans="1:10">
      <c r="A8" s="62"/>
      <c r="B8" s="62"/>
      <c r="C8" s="62"/>
      <c r="D8" s="62"/>
      <c r="E8" s="62"/>
      <c r="F8" s="62"/>
      <c r="G8" s="62"/>
      <c r="H8" s="62"/>
      <c r="I8" s="62"/>
      <c r="J8" s="62"/>
    </row>
    <row r="9" spans="1:10">
      <c r="A9" s="62"/>
      <c r="B9" s="62"/>
      <c r="C9" s="62"/>
      <c r="D9" s="62"/>
      <c r="E9" s="62"/>
      <c r="F9" s="62"/>
      <c r="G9" s="62"/>
      <c r="H9" s="62"/>
      <c r="I9" s="62"/>
      <c r="J9" s="62"/>
    </row>
    <row r="10" spans="1:10">
      <c r="A10" s="62"/>
      <c r="B10" s="62"/>
      <c r="C10" s="62"/>
      <c r="D10" s="62"/>
      <c r="E10" s="62"/>
      <c r="F10" s="62"/>
      <c r="G10" s="62"/>
      <c r="H10" s="62"/>
      <c r="I10" s="62"/>
      <c r="J10" s="62"/>
    </row>
    <row r="11" spans="1:10">
      <c r="A11" s="62"/>
      <c r="B11" s="62"/>
      <c r="C11" s="62"/>
      <c r="D11" s="62"/>
      <c r="E11" s="62"/>
      <c r="F11" s="62"/>
      <c r="G11" s="62"/>
      <c r="H11" s="62"/>
      <c r="I11" s="62"/>
      <c r="J11" s="62"/>
    </row>
    <row r="12" spans="1:10">
      <c r="A12" s="62"/>
      <c r="B12" s="62"/>
      <c r="C12" s="62"/>
      <c r="D12" s="62"/>
      <c r="E12" s="62"/>
      <c r="F12" s="62"/>
      <c r="G12" s="62"/>
      <c r="H12" s="62"/>
      <c r="I12" s="62"/>
      <c r="J12" s="62"/>
    </row>
    <row r="13" spans="1:10">
      <c r="A13" s="62"/>
      <c r="B13" s="62"/>
      <c r="C13" s="62"/>
      <c r="D13" s="62"/>
      <c r="E13" s="62"/>
      <c r="F13" s="62"/>
      <c r="G13" s="62"/>
      <c r="H13" s="62"/>
      <c r="I13" s="62"/>
      <c r="J13" s="62"/>
    </row>
    <row r="14" spans="1:10">
      <c r="A14" s="62"/>
      <c r="B14" s="62"/>
      <c r="C14" s="62"/>
      <c r="D14" s="62"/>
      <c r="E14" s="62"/>
      <c r="F14" s="62"/>
      <c r="G14" s="62"/>
      <c r="H14" s="62"/>
      <c r="I14" s="62"/>
      <c r="J14" s="62"/>
    </row>
    <row r="15" spans="1:10">
      <c r="A15" s="62"/>
      <c r="B15" s="62"/>
      <c r="C15" s="62"/>
      <c r="D15" s="62"/>
      <c r="E15" s="62"/>
      <c r="F15" s="62"/>
      <c r="G15" s="62"/>
      <c r="H15" s="62"/>
      <c r="I15" s="62"/>
      <c r="J15" s="62"/>
    </row>
    <row r="16" spans="1:10">
      <c r="A16" s="62"/>
      <c r="B16" s="62"/>
      <c r="C16" s="62"/>
      <c r="D16" s="62"/>
      <c r="E16" s="62"/>
      <c r="F16" s="62"/>
      <c r="G16" s="62"/>
      <c r="H16" s="62"/>
      <c r="I16" s="62"/>
      <c r="J16" s="62"/>
    </row>
    <row r="17" spans="1:10">
      <c r="A17" s="62"/>
      <c r="B17" s="62"/>
      <c r="C17" s="62"/>
      <c r="D17" s="62"/>
      <c r="E17" s="62"/>
      <c r="F17" s="62"/>
      <c r="G17" s="62"/>
      <c r="H17" s="62"/>
      <c r="I17" s="62"/>
      <c r="J17" s="62"/>
    </row>
    <row r="18" spans="1:10">
      <c r="A18" s="62"/>
      <c r="B18" s="62"/>
      <c r="C18" s="62"/>
      <c r="D18" s="62"/>
      <c r="E18" s="62"/>
      <c r="F18" s="62"/>
      <c r="G18" s="62"/>
      <c r="H18" s="62"/>
      <c r="I18" s="62"/>
      <c r="J18" s="62"/>
    </row>
    <row r="19" spans="1:10">
      <c r="A19" s="62"/>
      <c r="B19" s="62"/>
      <c r="C19" s="62"/>
      <c r="D19" s="62"/>
      <c r="E19" s="62"/>
      <c r="F19" s="62"/>
      <c r="G19" s="62"/>
      <c r="H19" s="62"/>
      <c r="I19" s="62"/>
      <c r="J19" s="62"/>
    </row>
    <row r="20" spans="1:10">
      <c r="A20" s="62"/>
      <c r="B20" s="62"/>
      <c r="C20" s="62"/>
      <c r="D20" s="62"/>
      <c r="E20" s="62"/>
      <c r="F20" s="62"/>
      <c r="G20" s="62"/>
      <c r="H20" s="62"/>
      <c r="I20" s="62"/>
      <c r="J20" s="62"/>
    </row>
    <row r="21" spans="1:10">
      <c r="A21" s="62"/>
      <c r="B21" s="62"/>
      <c r="C21" s="62"/>
      <c r="D21" s="62"/>
      <c r="E21" s="62"/>
      <c r="F21" s="62"/>
      <c r="G21" s="62"/>
      <c r="H21" s="62"/>
      <c r="I21" s="62"/>
      <c r="J21" s="62"/>
    </row>
    <row r="22" spans="1:10">
      <c r="A22" s="62"/>
      <c r="B22" s="62"/>
      <c r="C22" s="62"/>
      <c r="D22" s="62"/>
      <c r="E22" s="62"/>
      <c r="F22" s="62"/>
      <c r="G22" s="62"/>
      <c r="H22" s="62"/>
      <c r="I22" s="62"/>
      <c r="J22" s="62"/>
    </row>
    <row r="23" spans="1:10">
      <c r="A23" s="62"/>
      <c r="B23" s="62"/>
      <c r="C23" s="62"/>
      <c r="D23" s="62"/>
      <c r="E23" s="62"/>
      <c r="F23" s="62"/>
      <c r="G23" s="62"/>
      <c r="H23" s="62"/>
      <c r="I23" s="62"/>
      <c r="J23" s="62"/>
    </row>
  </sheetData>
  <autoFilter ref="A1:J23"/>
  <pageMargins left="0.7" right="0.7" top="0.75" bottom="0.75" header="0.3" footer="0.3"/>
  <pageSetup scale="94" orientation="portrait" r:id="rId1"/>
  <colBreaks count="1" manualBreakCount="1">
    <brk id="9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5"/>
  <dimension ref="B2:J26"/>
  <sheetViews>
    <sheetView view="pageBreakPreview" zoomScale="70" zoomScaleSheetLayoutView="70" workbookViewId="0">
      <selection activeCell="F22" sqref="F22"/>
    </sheetView>
  </sheetViews>
  <sheetFormatPr baseColWidth="10" defaultRowHeight="15"/>
  <cols>
    <col min="1" max="1" width="2.28515625" customWidth="1"/>
    <col min="2" max="2" width="3.42578125" customWidth="1"/>
    <col min="3" max="4" width="34.42578125" customWidth="1"/>
    <col min="5" max="5" width="28.28515625" customWidth="1"/>
    <col min="6" max="6" width="14.28515625" customWidth="1"/>
    <col min="7" max="7" width="15.42578125" customWidth="1"/>
    <col min="8" max="8" width="23.5703125" customWidth="1"/>
    <col min="10" max="10" width="2.7109375" customWidth="1"/>
  </cols>
  <sheetData>
    <row r="2" spans="2:10" ht="30.75" customHeight="1">
      <c r="B2" s="62"/>
      <c r="C2" s="106" t="s">
        <v>65</v>
      </c>
      <c r="D2" s="8" t="s">
        <v>2991</v>
      </c>
      <c r="E2" s="106" t="s">
        <v>2992</v>
      </c>
      <c r="F2" s="8" t="s">
        <v>2993</v>
      </c>
      <c r="G2" s="8" t="s">
        <v>3173</v>
      </c>
      <c r="H2" s="106" t="s">
        <v>3171</v>
      </c>
      <c r="I2" s="106" t="s">
        <v>3172</v>
      </c>
      <c r="J2" s="62"/>
    </row>
    <row r="3" spans="2:10" ht="30">
      <c r="B3" s="62"/>
      <c r="C3" s="8" t="s">
        <v>1018</v>
      </c>
      <c r="D3" s="8" t="s">
        <v>1710</v>
      </c>
      <c r="E3" s="8"/>
      <c r="F3" s="8">
        <v>1</v>
      </c>
      <c r="G3" s="8"/>
      <c r="H3" s="8"/>
      <c r="I3" s="8"/>
      <c r="J3" s="62"/>
    </row>
    <row r="4" spans="2:10">
      <c r="B4" s="62"/>
      <c r="C4" s="8" t="s">
        <v>1455</v>
      </c>
      <c r="D4" s="8" t="s">
        <v>1461</v>
      </c>
      <c r="E4" s="8"/>
      <c r="F4" s="8">
        <v>2</v>
      </c>
      <c r="G4" s="8"/>
      <c r="H4" s="8"/>
      <c r="I4" s="8"/>
      <c r="J4" s="62"/>
    </row>
    <row r="5" spans="2:10">
      <c r="B5" s="62"/>
      <c r="C5" s="8" t="s">
        <v>127</v>
      </c>
      <c r="D5" s="8" t="s">
        <v>996</v>
      </c>
      <c r="E5" s="8"/>
      <c r="F5" s="8">
        <v>3</v>
      </c>
      <c r="G5" s="8"/>
      <c r="H5" s="8"/>
      <c r="I5" s="8"/>
      <c r="J5" s="62"/>
    </row>
    <row r="6" spans="2:10">
      <c r="B6" s="62"/>
      <c r="C6" s="8" t="s">
        <v>1444</v>
      </c>
      <c r="D6" s="8" t="s">
        <v>3170</v>
      </c>
      <c r="E6" s="8"/>
      <c r="F6" s="8">
        <v>4</v>
      </c>
      <c r="G6" s="8"/>
      <c r="H6" s="8"/>
      <c r="I6" s="8"/>
      <c r="J6" s="62"/>
    </row>
    <row r="7" spans="2:10">
      <c r="B7" s="62"/>
      <c r="C7" s="8" t="s">
        <v>1109</v>
      </c>
      <c r="D7" s="8" t="s">
        <v>1108</v>
      </c>
      <c r="E7" s="8"/>
      <c r="F7" s="8">
        <v>5</v>
      </c>
      <c r="G7" s="8"/>
      <c r="H7" s="8"/>
      <c r="I7" s="8"/>
      <c r="J7" s="62"/>
    </row>
    <row r="8" spans="2:10" ht="29.25" customHeight="1">
      <c r="B8" s="62"/>
      <c r="C8" s="8"/>
      <c r="D8" s="8" t="s">
        <v>3174</v>
      </c>
      <c r="E8" s="8"/>
      <c r="F8" s="8">
        <v>6</v>
      </c>
      <c r="G8" s="8"/>
      <c r="H8" s="8"/>
      <c r="I8" s="8"/>
      <c r="J8" s="62"/>
    </row>
    <row r="9" spans="2:10">
      <c r="B9" s="62"/>
      <c r="C9" s="8"/>
      <c r="D9" s="8" t="s">
        <v>3182</v>
      </c>
      <c r="E9" s="8"/>
      <c r="F9" s="8">
        <v>7</v>
      </c>
      <c r="G9" s="8"/>
      <c r="H9" s="8"/>
      <c r="I9" s="8"/>
      <c r="J9" s="62"/>
    </row>
    <row r="10" spans="2:10" ht="30">
      <c r="B10" s="62"/>
      <c r="C10" s="8"/>
      <c r="D10" s="8" t="s">
        <v>3175</v>
      </c>
      <c r="E10" s="8"/>
      <c r="F10" s="8">
        <v>8</v>
      </c>
      <c r="G10" s="8"/>
      <c r="H10" s="8"/>
      <c r="I10" s="8"/>
      <c r="J10" s="62"/>
    </row>
    <row r="11" spans="2:10">
      <c r="B11" s="62"/>
      <c r="C11" s="8"/>
      <c r="D11" s="8"/>
      <c r="E11" s="8"/>
      <c r="F11" s="8">
        <v>9</v>
      </c>
      <c r="G11" s="8"/>
      <c r="H11" s="8"/>
      <c r="I11" s="8"/>
      <c r="J11" s="62"/>
    </row>
    <row r="12" spans="2:10">
      <c r="B12" s="62"/>
      <c r="C12" s="8" t="s">
        <v>2528</v>
      </c>
      <c r="D12" s="8" t="s">
        <v>127</v>
      </c>
      <c r="E12" s="8"/>
      <c r="F12" s="8">
        <v>10</v>
      </c>
      <c r="G12" s="8"/>
      <c r="H12" s="8"/>
      <c r="I12" s="8"/>
      <c r="J12" s="62"/>
    </row>
    <row r="13" spans="2:10">
      <c r="B13" s="62"/>
      <c r="C13" s="8" t="s">
        <v>1700</v>
      </c>
      <c r="D13" s="8" t="s">
        <v>1695</v>
      </c>
      <c r="E13" s="8"/>
      <c r="F13" s="8">
        <v>11</v>
      </c>
      <c r="G13" s="8"/>
      <c r="H13" s="8"/>
      <c r="I13" s="8"/>
      <c r="J13" s="62"/>
    </row>
    <row r="14" spans="2:10">
      <c r="B14" s="62"/>
      <c r="C14" s="8"/>
      <c r="D14" s="8" t="s">
        <v>3183</v>
      </c>
      <c r="E14" s="8"/>
      <c r="F14" s="8">
        <v>12</v>
      </c>
      <c r="G14" s="8"/>
      <c r="H14" s="8"/>
      <c r="I14" s="8"/>
      <c r="J14" s="62"/>
    </row>
    <row r="15" spans="2:10">
      <c r="B15" s="62"/>
      <c r="C15" s="8"/>
      <c r="D15" s="8" t="s">
        <v>2637</v>
      </c>
      <c r="E15" s="8"/>
      <c r="F15" s="8">
        <v>13</v>
      </c>
      <c r="G15" s="8"/>
      <c r="H15" s="8"/>
      <c r="I15" s="8"/>
      <c r="J15" s="62"/>
    </row>
    <row r="16" spans="2:10">
      <c r="B16" s="62"/>
      <c r="C16" s="8"/>
      <c r="D16" s="8" t="s">
        <v>2794</v>
      </c>
      <c r="E16" s="8"/>
      <c r="F16" s="8">
        <v>14</v>
      </c>
      <c r="G16" s="8"/>
      <c r="H16" s="8"/>
      <c r="I16" s="8"/>
      <c r="J16" s="62"/>
    </row>
    <row r="17" spans="2:10">
      <c r="B17" s="62"/>
      <c r="C17" s="8" t="s">
        <v>3184</v>
      </c>
      <c r="D17" s="8" t="s">
        <v>3181</v>
      </c>
      <c r="E17" s="8"/>
      <c r="F17" s="8" t="s">
        <v>3180</v>
      </c>
      <c r="G17" s="8"/>
      <c r="H17" s="8"/>
      <c r="I17" s="8"/>
      <c r="J17" s="62"/>
    </row>
    <row r="18" spans="2:10">
      <c r="B18" s="62"/>
      <c r="C18" s="8"/>
      <c r="D18" s="8" t="s">
        <v>3185</v>
      </c>
      <c r="E18" s="8"/>
      <c r="F18" s="8" t="s">
        <v>3179</v>
      </c>
      <c r="G18" s="8"/>
      <c r="H18" s="8"/>
      <c r="I18" s="8"/>
      <c r="J18" s="62"/>
    </row>
    <row r="19" spans="2:10">
      <c r="B19" s="62"/>
      <c r="C19" s="8"/>
      <c r="D19" s="8"/>
      <c r="E19" s="8"/>
      <c r="F19" s="8" t="s">
        <v>3178</v>
      </c>
      <c r="G19" s="8"/>
      <c r="H19" s="8"/>
      <c r="I19" s="8"/>
      <c r="J19" s="62"/>
    </row>
    <row r="20" spans="2:10" ht="30.75" customHeight="1">
      <c r="B20" s="62"/>
      <c r="C20" s="8" t="s">
        <v>3176</v>
      </c>
      <c r="D20" s="8"/>
      <c r="E20" s="8"/>
      <c r="F20" s="8" t="s">
        <v>3177</v>
      </c>
      <c r="G20" s="8"/>
      <c r="H20" s="8"/>
      <c r="I20" s="8"/>
      <c r="J20" s="62"/>
    </row>
    <row r="21" spans="2:10">
      <c r="B21" s="62"/>
      <c r="C21" s="8"/>
      <c r="D21" s="8"/>
      <c r="E21" s="8"/>
      <c r="F21" s="8" t="s">
        <v>3186</v>
      </c>
      <c r="G21" s="8"/>
      <c r="H21" s="8"/>
      <c r="I21" s="8"/>
      <c r="J21" s="62"/>
    </row>
    <row r="22" spans="2:10">
      <c r="B22" s="62"/>
      <c r="C22" s="8"/>
      <c r="D22" s="8"/>
      <c r="E22" s="8"/>
      <c r="F22" s="8"/>
      <c r="G22" s="8"/>
      <c r="H22" s="8"/>
      <c r="I22" s="8"/>
      <c r="J22" s="62"/>
    </row>
    <row r="23" spans="2:10">
      <c r="B23" s="62"/>
      <c r="C23" s="8"/>
      <c r="D23" s="8"/>
      <c r="E23" s="8"/>
      <c r="F23" s="8"/>
      <c r="G23" s="8"/>
      <c r="H23" s="8"/>
      <c r="I23" s="8"/>
      <c r="J23" s="62"/>
    </row>
    <row r="24" spans="2:10">
      <c r="B24" s="62"/>
      <c r="C24" s="8"/>
      <c r="D24" s="8"/>
      <c r="E24" s="8"/>
      <c r="F24" s="8"/>
      <c r="G24" s="8"/>
      <c r="H24" s="8"/>
      <c r="I24" s="8"/>
      <c r="J24" s="62"/>
    </row>
    <row r="25" spans="2:10">
      <c r="B25" s="62"/>
      <c r="C25" s="8"/>
      <c r="D25" s="8"/>
      <c r="E25" s="8"/>
      <c r="F25" s="8"/>
      <c r="G25" s="8"/>
      <c r="H25" s="8"/>
      <c r="I25" s="8"/>
      <c r="J25" s="62"/>
    </row>
    <row r="26" spans="2:10">
      <c r="B26" s="62"/>
      <c r="C26" s="8"/>
      <c r="D26" s="8"/>
      <c r="E26" s="8"/>
      <c r="F26" s="8"/>
      <c r="G26" s="8"/>
      <c r="H26" s="8"/>
      <c r="I26" s="8"/>
      <c r="J26" s="62"/>
    </row>
  </sheetData>
  <autoFilter ref="B2:J26">
    <filterColumn colId="5"/>
    <filterColumn colId="7"/>
  </autoFilter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2" filterMode="1"/>
  <dimension ref="A1:XFD802"/>
  <sheetViews>
    <sheetView tabSelected="1" view="pageBreakPreview" topLeftCell="C81" zoomScale="70" zoomScaleSheetLayoutView="70" workbookViewId="0">
      <selection activeCell="K85" sqref="K85"/>
    </sheetView>
  </sheetViews>
  <sheetFormatPr baseColWidth="10" defaultRowHeight="15"/>
  <cols>
    <col min="1" max="1" width="9.140625" style="6" hidden="1" customWidth="1"/>
    <col min="2" max="2" width="8.140625" style="52" hidden="1" customWidth="1"/>
    <col min="3" max="3" width="7.42578125" customWidth="1"/>
    <col min="4" max="4" width="4" hidden="1" customWidth="1"/>
    <col min="5" max="5" width="5.28515625" style="52" hidden="1" customWidth="1"/>
    <col min="6" max="6" width="13.5703125" customWidth="1"/>
    <col min="7" max="7" width="5.7109375" hidden="1" customWidth="1"/>
    <col min="8" max="8" width="5.5703125" hidden="1" customWidth="1"/>
    <col min="9" max="9" width="14" hidden="1" customWidth="1"/>
    <col min="10" max="10" width="13.85546875" style="22" customWidth="1"/>
    <col min="11" max="11" width="18.7109375" style="6" customWidth="1"/>
    <col min="12" max="12" width="20.28515625" customWidth="1"/>
    <col min="13" max="13" width="21.7109375" style="5" customWidth="1"/>
    <col min="14" max="14" width="3.85546875" style="5" hidden="1" customWidth="1"/>
    <col min="15" max="15" width="9" style="5" hidden="1" customWidth="1"/>
    <col min="16" max="16" width="25.140625" style="5" customWidth="1"/>
    <col min="17" max="17" width="15.5703125" style="5" hidden="1" customWidth="1"/>
    <col min="18" max="18" width="2.85546875" style="5" customWidth="1"/>
    <col min="19" max="19" width="18.7109375" style="5" customWidth="1"/>
    <col min="20" max="20" width="17.7109375" style="1652" customWidth="1"/>
    <col min="21" max="21" width="13.5703125" style="1653" customWidth="1"/>
    <col min="22" max="22" width="17.28515625" style="4" customWidth="1"/>
    <col min="23" max="23" width="15.7109375" style="4" customWidth="1"/>
    <col min="24" max="24" width="15.5703125" style="339" customWidth="1"/>
    <col min="25" max="25" width="17.5703125" customWidth="1"/>
    <col min="26" max="26" width="15.85546875" style="335" customWidth="1"/>
    <col min="27" max="28" width="13.7109375" customWidth="1"/>
    <col min="29" max="29" width="13.85546875" customWidth="1"/>
    <col min="30" max="30" width="13.28515625" customWidth="1"/>
    <col min="31" max="31" width="13.42578125" customWidth="1"/>
    <col min="32" max="33" width="13" customWidth="1"/>
    <col min="34" max="34" width="28.140625" customWidth="1"/>
    <col min="35" max="35" width="10.140625" customWidth="1"/>
    <col min="36" max="36" width="5.5703125" customWidth="1"/>
    <col min="37" max="37" width="13.85546875" customWidth="1"/>
    <col min="38" max="38" width="5.5703125" customWidth="1"/>
    <col min="39" max="39" width="6.28515625" customWidth="1"/>
    <col min="40" max="40" width="6.140625" hidden="1" customWidth="1"/>
    <col min="41" max="41" width="7.5703125" hidden="1" customWidth="1"/>
    <col min="42" max="42" width="6.5703125" hidden="1" customWidth="1"/>
    <col min="43" max="43" width="5" hidden="1" customWidth="1"/>
    <col min="44" max="44" width="6.85546875" style="180" hidden="1" customWidth="1"/>
    <col min="45" max="45" width="3.7109375" hidden="1" customWidth="1"/>
    <col min="46" max="46" width="3.85546875" hidden="1" customWidth="1"/>
    <col min="47" max="47" width="4.7109375" hidden="1" customWidth="1"/>
    <col min="48" max="48" width="4.42578125" hidden="1" customWidth="1"/>
    <col min="49" max="49" width="3.85546875" hidden="1" customWidth="1"/>
    <col min="50" max="50" width="4.140625" hidden="1" customWidth="1"/>
    <col min="51" max="51" width="3.7109375" hidden="1" customWidth="1"/>
    <col min="52" max="52" width="3.85546875" hidden="1" customWidth="1"/>
    <col min="53" max="53" width="4.140625" style="188" hidden="1" customWidth="1"/>
    <col min="54" max="54" width="3.85546875" style="211" hidden="1" customWidth="1"/>
    <col min="55" max="55" width="3.7109375" hidden="1" customWidth="1"/>
    <col min="56" max="56" width="3.85546875" hidden="1" customWidth="1"/>
    <col min="57" max="57" width="4.28515625" hidden="1" customWidth="1"/>
    <col min="58" max="60" width="3.42578125" hidden="1" customWidth="1"/>
    <col min="61" max="61" width="3.7109375" hidden="1" customWidth="1"/>
    <col min="62" max="62" width="3.42578125" hidden="1" customWidth="1"/>
    <col min="63" max="63" width="3.7109375" hidden="1" customWidth="1"/>
    <col min="64" max="65" width="4.140625" hidden="1" customWidth="1"/>
    <col min="66" max="67" width="3.85546875" hidden="1" customWidth="1"/>
    <col min="68" max="68" width="4.140625" hidden="1" customWidth="1"/>
    <col min="69" max="69" width="3.85546875" hidden="1" customWidth="1"/>
    <col min="70" max="71" width="3.7109375" hidden="1" customWidth="1"/>
    <col min="72" max="73" width="3.85546875" hidden="1" customWidth="1"/>
    <col min="74" max="75" width="3.7109375" hidden="1" customWidth="1"/>
    <col min="76" max="78" width="3.85546875" hidden="1" customWidth="1"/>
    <col min="79" max="79" width="3.42578125" hidden="1" customWidth="1"/>
    <col min="80" max="80" width="3.85546875" hidden="1" customWidth="1"/>
    <col min="81" max="82" width="3.42578125" hidden="1" customWidth="1"/>
    <col min="83" max="84" width="3.7109375" hidden="1" customWidth="1"/>
    <col min="85" max="85" width="3.85546875" hidden="1" customWidth="1"/>
    <col min="86" max="86" width="3.42578125" hidden="1" customWidth="1"/>
    <col min="87" max="88" width="3.7109375" hidden="1" customWidth="1"/>
    <col min="89" max="89" width="4.140625" hidden="1" customWidth="1"/>
    <col min="90" max="90" width="4.28515625" hidden="1" customWidth="1"/>
    <col min="91" max="91" width="3.7109375" hidden="1" customWidth="1"/>
    <col min="92" max="92" width="3.42578125" hidden="1" customWidth="1"/>
    <col min="93" max="93" width="12.28515625" hidden="1" customWidth="1"/>
    <col min="94" max="94" width="3.85546875" hidden="1" customWidth="1"/>
    <col min="95" max="95" width="16.7109375" hidden="1" customWidth="1"/>
    <col min="96" max="96" width="3.7109375" hidden="1" customWidth="1"/>
    <col min="97" max="97" width="25.42578125" customWidth="1"/>
  </cols>
  <sheetData>
    <row r="1" spans="1:96" ht="34.5" customHeight="1" thickBot="1">
      <c r="A1" s="1661"/>
      <c r="B1" s="1662"/>
      <c r="C1" s="1662"/>
      <c r="D1" s="1663"/>
      <c r="E1" s="1664"/>
      <c r="F1" s="1663"/>
      <c r="G1" s="1663"/>
      <c r="H1" s="1663"/>
      <c r="I1" s="1663"/>
      <c r="J1" s="1740"/>
      <c r="K1" s="1665"/>
      <c r="L1" s="1666"/>
      <c r="M1" s="1667"/>
      <c r="N1" s="1667"/>
      <c r="O1" s="1667"/>
      <c r="P1" s="1756" t="s">
        <v>4849</v>
      </c>
      <c r="Q1" s="1668"/>
      <c r="R1" s="1668"/>
      <c r="S1" s="1668"/>
      <c r="T1" s="1668"/>
      <c r="U1" s="1669"/>
      <c r="V1" s="1663"/>
      <c r="W1" s="1663"/>
      <c r="X1" s="1665"/>
      <c r="Y1" s="1663"/>
      <c r="Z1" s="1663"/>
      <c r="AA1" s="1663"/>
      <c r="AB1" s="1663"/>
      <c r="AC1" s="1663"/>
      <c r="AD1" s="1663"/>
      <c r="AE1" s="1663"/>
      <c r="AF1" s="1663"/>
      <c r="AG1" s="1663"/>
      <c r="AH1" s="1663"/>
      <c r="AI1" s="1663"/>
      <c r="AJ1" s="1663"/>
      <c r="AK1" s="1663"/>
      <c r="AL1" s="1663"/>
      <c r="AM1" s="1663"/>
      <c r="AN1" s="1663"/>
      <c r="AO1" s="1663"/>
      <c r="AP1" s="1663"/>
      <c r="AQ1" s="1663"/>
      <c r="AR1" s="1663"/>
      <c r="AS1" s="1663"/>
      <c r="AT1" s="1663"/>
      <c r="AU1" s="1663"/>
      <c r="AV1" s="1663"/>
      <c r="AW1" s="1663"/>
      <c r="AX1" s="1663"/>
      <c r="AY1" s="1663"/>
      <c r="AZ1" s="1663"/>
      <c r="BA1" s="1663"/>
      <c r="BB1" s="1663"/>
      <c r="BC1" s="1663"/>
      <c r="BD1" s="1663"/>
      <c r="BE1" s="1663"/>
      <c r="BF1" s="1663"/>
      <c r="BG1" s="1663"/>
      <c r="BH1" s="1663"/>
      <c r="BI1" s="1663"/>
      <c r="BJ1" s="1663"/>
      <c r="BK1" s="1663"/>
      <c r="BL1" s="1663"/>
      <c r="BM1" s="1663"/>
      <c r="BN1" s="1663"/>
      <c r="BO1" s="1663"/>
      <c r="BP1" s="1663"/>
      <c r="BQ1" s="1663"/>
      <c r="BR1" s="1663"/>
      <c r="BS1" s="1663"/>
      <c r="BT1" s="1663"/>
      <c r="BU1" s="1663"/>
      <c r="BV1" s="1663"/>
      <c r="BW1" s="1663"/>
      <c r="BX1" s="1663"/>
      <c r="BY1" s="1663"/>
      <c r="BZ1" s="1663"/>
      <c r="CA1" s="1663"/>
      <c r="CB1" s="1663"/>
      <c r="CC1" s="1663"/>
      <c r="CD1" s="1663"/>
      <c r="CE1" s="1663"/>
      <c r="CF1" s="1663"/>
      <c r="CG1" s="1663"/>
      <c r="CH1" s="1663"/>
      <c r="CI1" s="1663"/>
      <c r="CJ1" s="1663"/>
      <c r="CK1" s="1663"/>
      <c r="CL1" s="1663"/>
      <c r="CM1" s="1663"/>
      <c r="CN1" s="1670"/>
      <c r="CO1" s="1670"/>
      <c r="CP1" s="1670"/>
      <c r="CQ1" s="1670"/>
      <c r="CR1" s="1666"/>
    </row>
    <row r="2" spans="1:96" ht="22.5" customHeight="1" thickBot="1">
      <c r="A2" s="721"/>
      <c r="B2" s="722"/>
      <c r="C2" s="722"/>
      <c r="D2" s="722"/>
      <c r="E2" s="1655"/>
      <c r="F2" s="722" t="s">
        <v>2585</v>
      </c>
      <c r="G2" s="722"/>
      <c r="H2" s="722"/>
      <c r="I2" s="722"/>
      <c r="J2" s="1741"/>
      <c r="K2" s="723"/>
      <c r="L2" s="1673"/>
      <c r="M2" s="724"/>
      <c r="N2" s="724"/>
      <c r="O2" s="724"/>
      <c r="P2" s="1755" t="s">
        <v>5014</v>
      </c>
      <c r="Q2" s="1654"/>
      <c r="R2" s="1654"/>
      <c r="S2" s="1654"/>
      <c r="T2" s="1654"/>
      <c r="U2" s="1630"/>
      <c r="V2" s="1792" t="s">
        <v>6</v>
      </c>
      <c r="W2" s="1792"/>
      <c r="X2" s="1793"/>
      <c r="Y2" s="1792"/>
      <c r="Z2" s="1792"/>
      <c r="AA2" s="1789" t="s">
        <v>1056</v>
      </c>
      <c r="AB2" s="1790"/>
      <c r="AC2" s="1790"/>
      <c r="AD2" s="1790"/>
      <c r="AE2" s="1791"/>
      <c r="AF2" s="725"/>
      <c r="AG2" s="725"/>
      <c r="AH2" s="725"/>
      <c r="AI2" s="725"/>
      <c r="AJ2" s="725"/>
      <c r="AK2" s="725"/>
      <c r="AL2" s="725"/>
      <c r="AM2" s="1789" t="s">
        <v>1069</v>
      </c>
      <c r="AN2" s="1790"/>
      <c r="AO2" s="1790"/>
      <c r="AP2" s="1790"/>
      <c r="AQ2" s="726"/>
      <c r="AR2" s="727"/>
      <c r="AS2" s="1789" t="s">
        <v>596</v>
      </c>
      <c r="AT2" s="1790"/>
      <c r="AU2" s="1790"/>
      <c r="AV2" s="1790"/>
      <c r="AW2" s="1790"/>
      <c r="AX2" s="1790"/>
      <c r="AY2" s="1790"/>
      <c r="AZ2" s="1791"/>
      <c r="BA2" s="728"/>
      <c r="BB2" s="729"/>
      <c r="BC2" s="730"/>
      <c r="BD2" s="730"/>
      <c r="BE2" s="730"/>
      <c r="BF2" s="730"/>
      <c r="BG2" s="730"/>
      <c r="BH2" s="730"/>
      <c r="BI2" s="730"/>
      <c r="BJ2" s="730"/>
      <c r="BK2" s="730"/>
      <c r="BL2" s="730"/>
      <c r="BM2" s="730"/>
      <c r="BN2" s="730"/>
      <c r="BO2" s="730"/>
      <c r="BP2" s="730"/>
      <c r="BQ2" s="730"/>
      <c r="BR2" s="730"/>
      <c r="BS2" s="730"/>
      <c r="BT2" s="730"/>
      <c r="BU2" s="730"/>
      <c r="BV2" s="730"/>
      <c r="BW2" s="730"/>
      <c r="BX2" s="730"/>
      <c r="BY2" s="730"/>
      <c r="BZ2" s="730"/>
      <c r="CA2" s="730"/>
      <c r="CB2" s="730"/>
      <c r="CC2" s="1786" t="s">
        <v>601</v>
      </c>
      <c r="CD2" s="1787"/>
      <c r="CE2" s="1788"/>
      <c r="CF2" s="1794" t="s">
        <v>1827</v>
      </c>
      <c r="CG2" s="1795"/>
      <c r="CH2" s="1786" t="s">
        <v>44</v>
      </c>
      <c r="CI2" s="1787"/>
      <c r="CJ2" s="1788"/>
      <c r="CK2" s="731"/>
      <c r="CL2" s="731"/>
      <c r="CM2" s="730"/>
      <c r="CN2" s="732"/>
      <c r="CO2" s="733"/>
      <c r="CP2" s="733"/>
      <c r="CQ2" s="734"/>
      <c r="CR2" s="735"/>
    </row>
    <row r="3" spans="1:96" s="53" customFormat="1" ht="82.5" customHeight="1" thickBot="1">
      <c r="A3" s="230"/>
      <c r="B3" s="125" t="s">
        <v>0</v>
      </c>
      <c r="C3" s="231" t="s">
        <v>1</v>
      </c>
      <c r="D3" s="746" t="s">
        <v>2786</v>
      </c>
      <c r="E3" s="1008" t="s">
        <v>5</v>
      </c>
      <c r="F3" s="231" t="s">
        <v>2</v>
      </c>
      <c r="G3" s="1172" t="s">
        <v>2274</v>
      </c>
      <c r="H3" s="1172" t="s">
        <v>2275</v>
      </c>
      <c r="I3" s="1628" t="s">
        <v>12</v>
      </c>
      <c r="J3" s="1742" t="s">
        <v>1422</v>
      </c>
      <c r="K3" s="1628" t="s">
        <v>1017</v>
      </c>
      <c r="L3" s="290" t="s">
        <v>94</v>
      </c>
      <c r="M3" s="290" t="s">
        <v>1254</v>
      </c>
      <c r="N3" s="1172" t="s">
        <v>4670</v>
      </c>
      <c r="O3" s="1172" t="s">
        <v>3200</v>
      </c>
      <c r="P3" s="828" t="s">
        <v>11</v>
      </c>
      <c r="Q3" s="828" t="s">
        <v>43</v>
      </c>
      <c r="R3" s="1631" t="s">
        <v>10</v>
      </c>
      <c r="S3" s="828" t="s">
        <v>3</v>
      </c>
      <c r="T3" s="828" t="s">
        <v>4</v>
      </c>
      <c r="U3" s="1632" t="s">
        <v>1421</v>
      </c>
      <c r="V3" s="232" t="s">
        <v>1012</v>
      </c>
      <c r="W3" s="1629" t="s">
        <v>2280</v>
      </c>
      <c r="X3" s="624" t="s">
        <v>2279</v>
      </c>
      <c r="Y3" s="233" t="s">
        <v>92</v>
      </c>
      <c r="Z3" s="336" t="s">
        <v>1291</v>
      </c>
      <c r="AA3" s="239" t="s">
        <v>1057</v>
      </c>
      <c r="AB3" s="239" t="s">
        <v>1058</v>
      </c>
      <c r="AC3" s="239" t="s">
        <v>1059</v>
      </c>
      <c r="AD3" s="240" t="s">
        <v>1071</v>
      </c>
      <c r="AE3" s="239" t="s">
        <v>1060</v>
      </c>
      <c r="AF3" s="231" t="s">
        <v>8</v>
      </c>
      <c r="AG3" s="231" t="s">
        <v>7</v>
      </c>
      <c r="AH3" s="472" t="s">
        <v>9</v>
      </c>
      <c r="AI3" s="243" t="s">
        <v>1062</v>
      </c>
      <c r="AJ3" s="243" t="s">
        <v>1063</v>
      </c>
      <c r="AK3" s="234" t="s">
        <v>4990</v>
      </c>
      <c r="AL3" s="234" t="s">
        <v>93</v>
      </c>
      <c r="AM3" s="234" t="s">
        <v>4991</v>
      </c>
      <c r="AN3" s="235" t="s">
        <v>101</v>
      </c>
      <c r="AO3" s="235" t="s">
        <v>102</v>
      </c>
      <c r="AP3" s="235" t="s">
        <v>103</v>
      </c>
      <c r="AQ3" s="236" t="s">
        <v>45</v>
      </c>
      <c r="AR3" s="237" t="s">
        <v>67</v>
      </c>
      <c r="AS3" s="171" t="s">
        <v>597</v>
      </c>
      <c r="AT3" s="171" t="s">
        <v>598</v>
      </c>
      <c r="AU3" s="171" t="s">
        <v>599</v>
      </c>
      <c r="AV3" s="171" t="s">
        <v>308</v>
      </c>
      <c r="AW3" s="171" t="s">
        <v>239</v>
      </c>
      <c r="AX3" s="171" t="s">
        <v>240</v>
      </c>
      <c r="AY3" s="171" t="s">
        <v>600</v>
      </c>
      <c r="AZ3" s="157" t="s">
        <v>708</v>
      </c>
      <c r="BA3" s="184" t="s">
        <v>236</v>
      </c>
      <c r="BB3" s="206" t="s">
        <v>983</v>
      </c>
      <c r="BC3" s="171" t="s">
        <v>234</v>
      </c>
      <c r="BD3" s="157" t="s">
        <v>235</v>
      </c>
      <c r="BE3" s="157" t="s">
        <v>237</v>
      </c>
      <c r="BF3" s="157" t="s">
        <v>238</v>
      </c>
      <c r="BG3" s="157" t="s">
        <v>1252</v>
      </c>
      <c r="BH3" s="157" t="s">
        <v>241</v>
      </c>
      <c r="BI3" s="157" t="s">
        <v>1463</v>
      </c>
      <c r="BJ3" s="157" t="s">
        <v>610</v>
      </c>
      <c r="BK3" s="157" t="s">
        <v>1440</v>
      </c>
      <c r="BL3" s="157" t="s">
        <v>609</v>
      </c>
      <c r="BM3" s="157" t="s">
        <v>611</v>
      </c>
      <c r="BN3" s="157" t="s">
        <v>1008</v>
      </c>
      <c r="BO3" s="157" t="s">
        <v>1253</v>
      </c>
      <c r="BP3" s="157" t="s">
        <v>242</v>
      </c>
      <c r="BQ3" s="157" t="s">
        <v>243</v>
      </c>
      <c r="BR3" s="157" t="s">
        <v>1449</v>
      </c>
      <c r="BS3" s="157" t="s">
        <v>3577</v>
      </c>
      <c r="BT3" s="157" t="s">
        <v>1962</v>
      </c>
      <c r="BU3" s="157" t="s">
        <v>709</v>
      </c>
      <c r="BV3" s="157" t="s">
        <v>248</v>
      </c>
      <c r="BW3" s="157" t="s">
        <v>1080</v>
      </c>
      <c r="BX3" s="157" t="s">
        <v>249</v>
      </c>
      <c r="BY3" s="157" t="s">
        <v>250</v>
      </c>
      <c r="BZ3" s="157" t="s">
        <v>251</v>
      </c>
      <c r="CA3" s="157" t="s">
        <v>1082</v>
      </c>
      <c r="CB3" s="157" t="s">
        <v>253</v>
      </c>
      <c r="CC3" s="157" t="s">
        <v>245</v>
      </c>
      <c r="CD3" s="157" t="s">
        <v>246</v>
      </c>
      <c r="CE3" s="157" t="s">
        <v>247</v>
      </c>
      <c r="CF3" s="157" t="s">
        <v>885</v>
      </c>
      <c r="CG3" s="157" t="s">
        <v>610</v>
      </c>
      <c r="CH3" s="157" t="s">
        <v>604</v>
      </c>
      <c r="CI3" s="157" t="s">
        <v>605</v>
      </c>
      <c r="CJ3" s="157" t="s">
        <v>606</v>
      </c>
      <c r="CK3" s="157" t="s">
        <v>608</v>
      </c>
      <c r="CL3" s="157" t="s">
        <v>607</v>
      </c>
      <c r="CM3" s="173" t="s">
        <v>252</v>
      </c>
      <c r="CN3" s="157" t="s">
        <v>1718</v>
      </c>
      <c r="CO3" s="621" t="s">
        <v>2272</v>
      </c>
      <c r="CP3" s="622" t="s">
        <v>2271</v>
      </c>
      <c r="CQ3" s="555" t="s">
        <v>1726</v>
      </c>
      <c r="CR3" s="238"/>
    </row>
    <row r="4" spans="1:96" s="24" customFormat="1" ht="25.5" hidden="1">
      <c r="A4" s="7"/>
      <c r="B4" s="23" t="s">
        <v>3670</v>
      </c>
      <c r="C4" s="8">
        <v>2013</v>
      </c>
      <c r="D4" s="8"/>
      <c r="E4" s="23" t="s">
        <v>890</v>
      </c>
      <c r="F4" s="8" t="s">
        <v>683</v>
      </c>
      <c r="G4" s="8"/>
      <c r="H4" s="8"/>
      <c r="I4" s="8" t="s">
        <v>616</v>
      </c>
      <c r="J4" s="260" t="s">
        <v>127</v>
      </c>
      <c r="K4" s="8" t="s">
        <v>1177</v>
      </c>
      <c r="L4" s="8" t="s">
        <v>127</v>
      </c>
      <c r="M4" s="8"/>
      <c r="N4" s="8"/>
      <c r="O4" s="8"/>
      <c r="P4" s="155" t="s">
        <v>617</v>
      </c>
      <c r="Q4" s="155" t="s">
        <v>618</v>
      </c>
      <c r="R4" s="155"/>
      <c r="S4" s="155" t="s">
        <v>258</v>
      </c>
      <c r="T4" s="189" t="s">
        <v>259</v>
      </c>
      <c r="U4" s="1633" t="s">
        <v>1233</v>
      </c>
      <c r="V4" s="9"/>
      <c r="W4" s="9"/>
      <c r="X4" s="9"/>
      <c r="Y4" s="292">
        <f>FACT!R41</f>
        <v>9035.98</v>
      </c>
      <c r="Z4" s="292"/>
      <c r="AA4" s="8">
        <v>0</v>
      </c>
      <c r="AB4" s="8">
        <v>0</v>
      </c>
      <c r="AC4" s="292">
        <f>W4</f>
        <v>0</v>
      </c>
      <c r="AD4" s="8">
        <v>0</v>
      </c>
      <c r="AE4" s="8">
        <v>0</v>
      </c>
      <c r="AF4" s="8"/>
      <c r="AG4" s="8"/>
      <c r="AH4" s="8"/>
      <c r="AI4" s="8"/>
      <c r="AJ4" s="8" t="s">
        <v>1064</v>
      </c>
      <c r="AK4" s="8"/>
      <c r="AL4" s="8"/>
      <c r="AM4" s="8"/>
      <c r="AN4" s="8"/>
      <c r="AO4" s="8"/>
      <c r="AP4" s="8"/>
      <c r="AQ4" s="8"/>
      <c r="AR4" s="177" t="s">
        <v>624</v>
      </c>
      <c r="AS4" s="8"/>
      <c r="AT4" s="8"/>
      <c r="AU4" s="8"/>
      <c r="AV4" s="8"/>
      <c r="AW4" s="8"/>
      <c r="AX4" s="8"/>
      <c r="AY4" s="8"/>
      <c r="AZ4" s="8"/>
      <c r="BA4" s="185"/>
      <c r="BB4" s="207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 t="s">
        <v>260</v>
      </c>
      <c r="CJ4" s="8"/>
      <c r="CK4" s="8" t="s">
        <v>260</v>
      </c>
      <c r="CL4" s="8" t="s">
        <v>260</v>
      </c>
      <c r="CM4" s="8"/>
      <c r="CN4" s="8"/>
      <c r="CO4" s="8"/>
      <c r="CP4" s="8"/>
      <c r="CQ4" s="8"/>
      <c r="CR4" s="8"/>
    </row>
    <row r="5" spans="1:96" s="24" customFormat="1" ht="24.75" hidden="1" customHeight="1">
      <c r="A5" s="7"/>
      <c r="B5" s="23" t="s">
        <v>3670</v>
      </c>
      <c r="C5" s="8">
        <v>2013</v>
      </c>
      <c r="D5" s="8"/>
      <c r="E5" s="23" t="s">
        <v>890</v>
      </c>
      <c r="F5" s="8" t="s">
        <v>683</v>
      </c>
      <c r="G5" s="8"/>
      <c r="H5" s="8"/>
      <c r="I5" s="8" t="s">
        <v>616</v>
      </c>
      <c r="J5" s="155" t="s">
        <v>1435</v>
      </c>
      <c r="K5" s="8" t="s">
        <v>127</v>
      </c>
      <c r="L5" s="8" t="s">
        <v>718</v>
      </c>
      <c r="M5" s="8"/>
      <c r="N5" s="8"/>
      <c r="O5" s="8"/>
      <c r="P5" s="155" t="s">
        <v>266</v>
      </c>
      <c r="Q5" s="155" t="s">
        <v>266</v>
      </c>
      <c r="R5" s="155"/>
      <c r="S5" s="155" t="s">
        <v>4</v>
      </c>
      <c r="T5" s="189" t="s">
        <v>276</v>
      </c>
      <c r="U5" s="411" t="s">
        <v>1437</v>
      </c>
      <c r="V5" s="9"/>
      <c r="W5" s="9"/>
      <c r="X5" s="9"/>
      <c r="Y5" s="292">
        <f>NOM!Q54+FACT!R54</f>
        <v>867.99</v>
      </c>
      <c r="Z5" s="292">
        <f>X5-Y5</f>
        <v>-867.99</v>
      </c>
      <c r="AA5" s="8">
        <v>0</v>
      </c>
      <c r="AB5" s="8">
        <v>0</v>
      </c>
      <c r="AC5" s="8">
        <v>0</v>
      </c>
      <c r="AD5" s="8">
        <v>0</v>
      </c>
      <c r="AE5" s="8">
        <v>0</v>
      </c>
      <c r="AF5" s="8"/>
      <c r="AG5" s="8"/>
      <c r="AH5" s="8"/>
      <c r="AI5" s="8"/>
      <c r="AJ5" s="8"/>
      <c r="AK5" s="8"/>
      <c r="AL5" s="8">
        <v>100</v>
      </c>
      <c r="AM5" s="8"/>
      <c r="AN5" s="8"/>
      <c r="AO5" s="8"/>
      <c r="AP5" s="8"/>
      <c r="AQ5" s="8"/>
      <c r="AR5" s="177" t="s">
        <v>626</v>
      </c>
      <c r="AS5" s="8"/>
      <c r="AT5" s="8"/>
      <c r="AU5" s="8"/>
      <c r="AV5" s="8"/>
      <c r="AW5" s="8"/>
      <c r="AX5" s="8"/>
      <c r="AY5" s="8"/>
      <c r="AZ5" s="8"/>
      <c r="BA5" s="185"/>
      <c r="BB5" s="207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 t="s">
        <v>260</v>
      </c>
      <c r="CK5" s="8" t="s">
        <v>260</v>
      </c>
      <c r="CL5" s="8" t="s">
        <v>260</v>
      </c>
      <c r="CM5" s="8"/>
      <c r="CN5" s="8"/>
      <c r="CO5" s="8"/>
      <c r="CP5" s="8"/>
      <c r="CQ5" s="8"/>
      <c r="CR5" s="8"/>
    </row>
    <row r="6" spans="1:96" s="24" customFormat="1" ht="25.5" hidden="1">
      <c r="A6" s="7"/>
      <c r="B6" s="23" t="s">
        <v>3670</v>
      </c>
      <c r="C6" s="8">
        <v>2013</v>
      </c>
      <c r="D6" s="8"/>
      <c r="E6" s="23" t="s">
        <v>890</v>
      </c>
      <c r="F6" s="8" t="s">
        <v>683</v>
      </c>
      <c r="G6" s="8"/>
      <c r="H6" s="8"/>
      <c r="I6" s="8" t="s">
        <v>616</v>
      </c>
      <c r="J6" s="260" t="s">
        <v>127</v>
      </c>
      <c r="K6" s="8" t="s">
        <v>127</v>
      </c>
      <c r="L6" s="8" t="s">
        <v>718</v>
      </c>
      <c r="M6" s="8"/>
      <c r="N6" s="8"/>
      <c r="O6" s="8"/>
      <c r="P6" s="155" t="s">
        <v>2374</v>
      </c>
      <c r="Q6" s="155" t="s">
        <v>266</v>
      </c>
      <c r="R6" s="155"/>
      <c r="S6" s="155" t="s">
        <v>4</v>
      </c>
      <c r="T6" s="189" t="s">
        <v>294</v>
      </c>
      <c r="U6" s="411" t="s">
        <v>1437</v>
      </c>
      <c r="V6" s="9"/>
      <c r="W6" s="9"/>
      <c r="X6" s="9"/>
      <c r="Y6" s="292">
        <f>FACT!R914</f>
        <v>8829.8799999999992</v>
      </c>
      <c r="Z6" s="292">
        <f>X6-Y6</f>
        <v>-8829.8799999999992</v>
      </c>
      <c r="AA6" s="1001">
        <v>0</v>
      </c>
      <c r="AB6" s="1001">
        <v>0</v>
      </c>
      <c r="AC6" s="1001">
        <f>Y6</f>
        <v>8829.8799999999992</v>
      </c>
      <c r="AD6" s="1001">
        <v>0</v>
      </c>
      <c r="AE6" s="1001">
        <v>0</v>
      </c>
      <c r="AF6" s="8"/>
      <c r="AG6" s="8"/>
      <c r="AH6" s="8"/>
      <c r="AI6" s="8"/>
      <c r="AJ6" s="8"/>
      <c r="AK6" s="8"/>
      <c r="AL6" s="8">
        <v>100</v>
      </c>
      <c r="AM6" s="8"/>
      <c r="AN6" s="8"/>
      <c r="AO6" s="8"/>
      <c r="AP6" s="8"/>
      <c r="AQ6" s="8"/>
      <c r="AR6" s="177" t="s">
        <v>625</v>
      </c>
      <c r="AS6" s="8"/>
      <c r="AT6" s="8"/>
      <c r="AU6" s="8"/>
      <c r="AV6" s="8"/>
      <c r="AW6" s="8"/>
      <c r="AX6" s="8"/>
      <c r="AY6" s="8"/>
      <c r="AZ6" s="8"/>
      <c r="BA6" s="185"/>
      <c r="BB6" s="207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 t="s">
        <v>260</v>
      </c>
      <c r="CI6" s="8"/>
      <c r="CJ6" s="8"/>
      <c r="CK6" s="8"/>
      <c r="CL6" s="8" t="s">
        <v>260</v>
      </c>
      <c r="CM6" s="8"/>
      <c r="CN6" s="8"/>
      <c r="CO6" s="8"/>
      <c r="CP6" s="8"/>
      <c r="CQ6" s="8"/>
      <c r="CR6" s="8"/>
    </row>
    <row r="7" spans="1:96" s="24" customFormat="1" ht="25.5" hidden="1">
      <c r="A7" s="7"/>
      <c r="B7" s="23" t="s">
        <v>3670</v>
      </c>
      <c r="C7" s="8">
        <v>2013</v>
      </c>
      <c r="D7" s="8"/>
      <c r="E7" s="23" t="s">
        <v>1632</v>
      </c>
      <c r="F7" s="8" t="s">
        <v>683</v>
      </c>
      <c r="G7" s="8"/>
      <c r="H7" s="8"/>
      <c r="I7" s="8" t="s">
        <v>616</v>
      </c>
      <c r="J7" s="260" t="s">
        <v>127</v>
      </c>
      <c r="K7" s="8" t="s">
        <v>127</v>
      </c>
      <c r="L7" s="8" t="s">
        <v>718</v>
      </c>
      <c r="M7" s="8"/>
      <c r="N7" s="8"/>
      <c r="O7" s="8"/>
      <c r="P7" s="155" t="s">
        <v>619</v>
      </c>
      <c r="Q7" s="155" t="s">
        <v>620</v>
      </c>
      <c r="R7" s="155"/>
      <c r="S7" s="155" t="s">
        <v>282</v>
      </c>
      <c r="T7" s="189" t="s">
        <v>264</v>
      </c>
      <c r="U7" s="411" t="s">
        <v>1437</v>
      </c>
      <c r="V7" s="9"/>
      <c r="W7" s="9"/>
      <c r="X7" s="9"/>
      <c r="Y7" s="292">
        <f>FACT!R925</f>
        <v>11413.89</v>
      </c>
      <c r="Z7" s="292"/>
      <c r="AA7" s="1001">
        <v>0</v>
      </c>
      <c r="AB7" s="1001">
        <v>0</v>
      </c>
      <c r="AC7" s="1001">
        <f t="shared" ref="AC7:AC14" si="0">Y7</f>
        <v>11413.89</v>
      </c>
      <c r="AD7" s="1001">
        <v>0</v>
      </c>
      <c r="AE7" s="1001">
        <v>0</v>
      </c>
      <c r="AF7" s="8"/>
      <c r="AG7" s="8"/>
      <c r="AH7" s="8"/>
      <c r="AI7" s="8"/>
      <c r="AJ7" s="8"/>
      <c r="AK7" s="8"/>
      <c r="AL7" s="8">
        <v>100</v>
      </c>
      <c r="AM7" s="8"/>
      <c r="AN7" s="8"/>
      <c r="AO7" s="8"/>
      <c r="AP7" s="8"/>
      <c r="AQ7" s="8"/>
      <c r="AR7" s="177" t="s">
        <v>627</v>
      </c>
      <c r="AS7" s="8"/>
      <c r="AT7" s="8"/>
      <c r="AU7" s="8"/>
      <c r="AV7" s="8"/>
      <c r="AW7" s="8"/>
      <c r="AX7" s="8"/>
      <c r="AY7" s="8"/>
      <c r="AZ7" s="8"/>
      <c r="BA7" s="185"/>
      <c r="BB7" s="185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 t="s">
        <v>260</v>
      </c>
      <c r="CI7" s="8"/>
      <c r="CJ7" s="8" t="s">
        <v>260</v>
      </c>
      <c r="CK7" s="8"/>
      <c r="CL7" s="8" t="s">
        <v>260</v>
      </c>
      <c r="CM7" s="8"/>
      <c r="CN7" s="8"/>
      <c r="CO7" s="8"/>
      <c r="CP7" s="8"/>
      <c r="CQ7" s="8"/>
      <c r="CR7" s="8"/>
    </row>
    <row r="8" spans="1:96" s="1217" customFormat="1" ht="25.5" hidden="1" customHeight="1">
      <c r="A8" s="1203"/>
      <c r="B8" s="875" t="s">
        <v>3670</v>
      </c>
      <c r="C8" s="201">
        <v>2013</v>
      </c>
      <c r="D8" s="1205"/>
      <c r="E8" s="875" t="s">
        <v>889</v>
      </c>
      <c r="F8" s="201" t="s">
        <v>683</v>
      </c>
      <c r="G8" s="201"/>
      <c r="H8" s="201"/>
      <c r="I8" s="201" t="s">
        <v>616</v>
      </c>
      <c r="J8" s="69" t="s">
        <v>1432</v>
      </c>
      <c r="K8" s="201" t="s">
        <v>127</v>
      </c>
      <c r="L8" s="201" t="s">
        <v>718</v>
      </c>
      <c r="M8" s="8"/>
      <c r="N8" s="8"/>
      <c r="O8" s="8"/>
      <c r="P8" s="876" t="s">
        <v>266</v>
      </c>
      <c r="Q8" s="876" t="s">
        <v>266</v>
      </c>
      <c r="R8" s="876"/>
      <c r="S8" s="876" t="s">
        <v>297</v>
      </c>
      <c r="T8" s="1634" t="s">
        <v>264</v>
      </c>
      <c r="U8" s="1635" t="s">
        <v>1437</v>
      </c>
      <c r="V8" s="1207"/>
      <c r="W8" s="1207"/>
      <c r="X8" s="1207"/>
      <c r="Y8" s="1205">
        <f>NOM!Q785</f>
        <v>28000.05</v>
      </c>
      <c r="Z8" s="1209">
        <f>X8-Y8</f>
        <v>-28000.05</v>
      </c>
      <c r="AA8" s="1598">
        <v>0</v>
      </c>
      <c r="AB8" s="1598">
        <v>0</v>
      </c>
      <c r="AC8" s="1598">
        <f t="shared" si="0"/>
        <v>28000.05</v>
      </c>
      <c r="AD8" s="1598">
        <v>0</v>
      </c>
      <c r="AE8" s="1598">
        <v>0</v>
      </c>
      <c r="AF8" s="1205"/>
      <c r="AG8" s="1205"/>
      <c r="AH8" s="1205"/>
      <c r="AI8" s="1205"/>
      <c r="AJ8" s="1205"/>
      <c r="AK8" s="1205"/>
      <c r="AL8" s="1205">
        <v>100</v>
      </c>
      <c r="AM8" s="1205"/>
      <c r="AN8" s="1205"/>
      <c r="AO8" s="1205"/>
      <c r="AP8" s="1205"/>
      <c r="AQ8" s="1205"/>
      <c r="AR8" s="1213" t="s">
        <v>628</v>
      </c>
      <c r="AS8" s="1205"/>
      <c r="AT8" s="1205"/>
      <c r="AU8" s="1205"/>
      <c r="AV8" s="1205"/>
      <c r="AW8" s="1205"/>
      <c r="AX8" s="1205"/>
      <c r="AY8" s="1205"/>
      <c r="AZ8" s="1205"/>
      <c r="BA8" s="1214"/>
      <c r="BB8" s="1214"/>
      <c r="BC8" s="1205"/>
      <c r="BD8" s="1205"/>
      <c r="BE8" s="1205"/>
      <c r="BF8" s="1205"/>
      <c r="BG8" s="1205"/>
      <c r="BH8" s="1205"/>
      <c r="BI8" s="1205"/>
      <c r="BJ8" s="1205"/>
      <c r="BK8" s="1205"/>
      <c r="BL8" s="1205"/>
      <c r="BM8" s="1205"/>
      <c r="BN8" s="1205"/>
      <c r="BO8" s="1205"/>
      <c r="BP8" s="1205"/>
      <c r="BQ8" s="1205"/>
      <c r="BR8" s="1205"/>
      <c r="BS8" s="1205"/>
      <c r="BT8" s="1205"/>
      <c r="BU8" s="1205"/>
      <c r="BV8" s="1205"/>
      <c r="BW8" s="1205"/>
      <c r="BX8" s="1205"/>
      <c r="BY8" s="1205"/>
      <c r="BZ8" s="1205"/>
      <c r="CA8" s="1205"/>
      <c r="CB8" s="1205"/>
      <c r="CC8" s="1205"/>
      <c r="CD8" s="1205"/>
      <c r="CE8" s="1205"/>
      <c r="CF8" s="1205"/>
      <c r="CG8" s="1205"/>
      <c r="CH8" s="1205"/>
      <c r="CI8" s="1205" t="s">
        <v>260</v>
      </c>
      <c r="CJ8" s="1205"/>
      <c r="CK8" s="1205"/>
      <c r="CL8" s="1205" t="s">
        <v>260</v>
      </c>
      <c r="CM8" s="1205"/>
      <c r="CN8" s="1205"/>
      <c r="CO8" s="1205"/>
      <c r="CP8" s="1205"/>
      <c r="CQ8" s="1205"/>
      <c r="CR8" s="1205"/>
    </row>
    <row r="9" spans="1:96" s="24" customFormat="1" ht="25.5" hidden="1">
      <c r="A9" s="7"/>
      <c r="B9" s="23" t="s">
        <v>3670</v>
      </c>
      <c r="C9" s="8">
        <v>2013</v>
      </c>
      <c r="D9" s="8"/>
      <c r="E9" s="23" t="s">
        <v>1632</v>
      </c>
      <c r="F9" s="8" t="s">
        <v>683</v>
      </c>
      <c r="G9" s="8"/>
      <c r="H9" s="8"/>
      <c r="I9" s="8" t="s">
        <v>616</v>
      </c>
      <c r="J9" s="69" t="s">
        <v>1432</v>
      </c>
      <c r="K9" s="8" t="s">
        <v>127</v>
      </c>
      <c r="L9" s="8" t="s">
        <v>718</v>
      </c>
      <c r="M9" s="8"/>
      <c r="N9" s="8"/>
      <c r="O9" s="8"/>
      <c r="P9" s="155" t="s">
        <v>2382</v>
      </c>
      <c r="Q9" s="155" t="s">
        <v>266</v>
      </c>
      <c r="R9" s="155"/>
      <c r="S9" s="155" t="s">
        <v>295</v>
      </c>
      <c r="T9" s="189" t="s">
        <v>264</v>
      </c>
      <c r="U9" s="411" t="s">
        <v>1437</v>
      </c>
      <c r="V9" s="9"/>
      <c r="W9" s="9"/>
      <c r="X9" s="9">
        <v>95691.77</v>
      </c>
      <c r="Y9" s="292">
        <f>NOM!Q762+FACT!R888</f>
        <v>9178.94</v>
      </c>
      <c r="Z9" s="292">
        <f>X9-Y9</f>
        <v>86512.83</v>
      </c>
      <c r="AA9" s="1001">
        <v>0</v>
      </c>
      <c r="AB9" s="1001">
        <v>0</v>
      </c>
      <c r="AC9" s="1001">
        <f>X9</f>
        <v>95691.77</v>
      </c>
      <c r="AD9" s="1001">
        <v>0</v>
      </c>
      <c r="AE9" s="1001">
        <v>0</v>
      </c>
      <c r="AF9" s="8"/>
      <c r="AG9" s="8"/>
      <c r="AH9" s="8"/>
      <c r="AI9" s="8"/>
      <c r="AJ9" s="8"/>
      <c r="AK9" s="8"/>
      <c r="AL9" s="8">
        <v>100</v>
      </c>
      <c r="AM9" s="8"/>
      <c r="AN9" s="8"/>
      <c r="AO9" s="8"/>
      <c r="AP9" s="8"/>
      <c r="AQ9" s="8"/>
      <c r="AR9" s="177" t="s">
        <v>629</v>
      </c>
      <c r="AS9" s="8" t="s">
        <v>260</v>
      </c>
      <c r="AT9" s="8" t="s">
        <v>260</v>
      </c>
      <c r="AU9" s="8" t="s">
        <v>260</v>
      </c>
      <c r="AV9" s="8"/>
      <c r="AW9" s="8"/>
      <c r="AX9" s="8"/>
      <c r="AY9" s="8"/>
      <c r="AZ9" s="8"/>
      <c r="BA9" s="185"/>
      <c r="BB9" s="185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 t="s">
        <v>260</v>
      </c>
      <c r="CI9" s="8" t="s">
        <v>260</v>
      </c>
      <c r="CJ9" s="8" t="s">
        <v>260</v>
      </c>
      <c r="CK9" s="8" t="s">
        <v>260</v>
      </c>
      <c r="CL9" s="8" t="s">
        <v>260</v>
      </c>
      <c r="CM9" s="8"/>
      <c r="CN9" s="8"/>
      <c r="CO9" s="8"/>
      <c r="CP9" s="8"/>
      <c r="CQ9" s="8"/>
      <c r="CR9" s="8"/>
    </row>
    <row r="10" spans="1:96" s="24" customFormat="1" ht="25.5" hidden="1">
      <c r="A10" s="7"/>
      <c r="B10" s="23" t="s">
        <v>3670</v>
      </c>
      <c r="C10" s="8">
        <v>2013</v>
      </c>
      <c r="D10" s="8"/>
      <c r="E10" s="23" t="s">
        <v>889</v>
      </c>
      <c r="F10" s="8" t="s">
        <v>683</v>
      </c>
      <c r="G10" s="8"/>
      <c r="H10" s="8"/>
      <c r="I10" s="8" t="s">
        <v>616</v>
      </c>
      <c r="J10" s="69" t="s">
        <v>1432</v>
      </c>
      <c r="K10" s="8" t="s">
        <v>127</v>
      </c>
      <c r="L10" s="8" t="s">
        <v>718</v>
      </c>
      <c r="M10" s="8"/>
      <c r="N10" s="8"/>
      <c r="O10" s="8"/>
      <c r="P10" s="155" t="s">
        <v>266</v>
      </c>
      <c r="Q10" s="155" t="s">
        <v>266</v>
      </c>
      <c r="R10" s="155"/>
      <c r="S10" s="155" t="s">
        <v>289</v>
      </c>
      <c r="T10" s="189" t="s">
        <v>264</v>
      </c>
      <c r="U10" s="411" t="s">
        <v>1437</v>
      </c>
      <c r="V10" s="9"/>
      <c r="W10" s="9"/>
      <c r="X10" s="9"/>
      <c r="Y10" s="292">
        <f>FACT!R899</f>
        <v>137982.76</v>
      </c>
      <c r="Z10" s="292"/>
      <c r="AA10" s="1001">
        <v>0</v>
      </c>
      <c r="AB10" s="1001">
        <v>0</v>
      </c>
      <c r="AC10" s="1001">
        <f t="shared" si="0"/>
        <v>137982.76</v>
      </c>
      <c r="AD10" s="1001">
        <v>0</v>
      </c>
      <c r="AE10" s="1001">
        <v>0</v>
      </c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177" t="s">
        <v>627</v>
      </c>
      <c r="AS10" s="8"/>
      <c r="AT10" s="8"/>
      <c r="AU10" s="8"/>
      <c r="AV10" s="8"/>
      <c r="AW10" s="8"/>
      <c r="AX10" s="8"/>
      <c r="AY10" s="8"/>
      <c r="AZ10" s="8"/>
      <c r="BA10" s="185"/>
      <c r="BB10" s="185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 t="s">
        <v>260</v>
      </c>
      <c r="CI10" s="8" t="s">
        <v>260</v>
      </c>
      <c r="CJ10" s="8" t="s">
        <v>260</v>
      </c>
      <c r="CK10" s="8" t="s">
        <v>260</v>
      </c>
      <c r="CL10" s="8" t="s">
        <v>260</v>
      </c>
      <c r="CM10" s="8"/>
      <c r="CN10" s="8"/>
      <c r="CO10" s="8"/>
      <c r="CP10" s="8"/>
      <c r="CQ10" s="8"/>
      <c r="CR10" s="8"/>
    </row>
    <row r="11" spans="1:96" s="24" customFormat="1" ht="25.5" hidden="1">
      <c r="A11" s="7"/>
      <c r="B11" s="23" t="s">
        <v>3670</v>
      </c>
      <c r="C11" s="8">
        <v>2013</v>
      </c>
      <c r="D11" s="8"/>
      <c r="E11" s="23" t="s">
        <v>1632</v>
      </c>
      <c r="F11" s="8" t="s">
        <v>683</v>
      </c>
      <c r="G11" s="8"/>
      <c r="H11" s="8"/>
      <c r="I11" s="8" t="s">
        <v>261</v>
      </c>
      <c r="J11" s="69" t="s">
        <v>1432</v>
      </c>
      <c r="K11" s="8" t="s">
        <v>127</v>
      </c>
      <c r="L11" s="8" t="s">
        <v>718</v>
      </c>
      <c r="M11" s="8"/>
      <c r="N11" s="8"/>
      <c r="O11" s="8"/>
      <c r="P11" s="155" t="s">
        <v>266</v>
      </c>
      <c r="Q11" s="155" t="s">
        <v>266</v>
      </c>
      <c r="R11" s="155"/>
      <c r="S11" s="155" t="s">
        <v>286</v>
      </c>
      <c r="T11" s="189" t="s">
        <v>264</v>
      </c>
      <c r="U11" s="411" t="s">
        <v>1437</v>
      </c>
      <c r="V11" s="9"/>
      <c r="W11" s="9"/>
      <c r="X11" s="9"/>
      <c r="Y11" s="292">
        <f>NOM!Q805+FACT!R896</f>
        <v>10124.64</v>
      </c>
      <c r="Z11" s="292"/>
      <c r="AA11" s="1001">
        <v>0</v>
      </c>
      <c r="AB11" s="1001">
        <v>0</v>
      </c>
      <c r="AC11" s="1001">
        <f t="shared" si="0"/>
        <v>10124.64</v>
      </c>
      <c r="AD11" s="1001">
        <v>0</v>
      </c>
      <c r="AE11" s="1001">
        <v>0</v>
      </c>
      <c r="AF11" s="8"/>
      <c r="AG11" s="8"/>
      <c r="AH11" s="8"/>
      <c r="AI11" s="8"/>
      <c r="AJ11" s="8"/>
      <c r="AK11" s="8"/>
      <c r="AL11" s="8">
        <v>100</v>
      </c>
      <c r="AM11" s="8"/>
      <c r="AN11" s="8"/>
      <c r="AO11" s="8"/>
      <c r="AP11" s="8"/>
      <c r="AQ11" s="8"/>
      <c r="AR11" s="177" t="s">
        <v>629</v>
      </c>
      <c r="AS11" s="8"/>
      <c r="AT11" s="8"/>
      <c r="AU11" s="8"/>
      <c r="AV11" s="8"/>
      <c r="AW11" s="8"/>
      <c r="AX11" s="8"/>
      <c r="AY11" s="8"/>
      <c r="AZ11" s="8"/>
      <c r="BA11" s="185"/>
      <c r="BB11" s="185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 t="s">
        <v>260</v>
      </c>
      <c r="CJ11" s="8" t="s">
        <v>260</v>
      </c>
      <c r="CK11" s="8"/>
      <c r="CL11" s="8" t="s">
        <v>260</v>
      </c>
      <c r="CM11" s="8"/>
      <c r="CN11" s="8"/>
      <c r="CO11" s="8"/>
      <c r="CP11" s="8"/>
      <c r="CQ11" s="8"/>
      <c r="CR11" s="8"/>
    </row>
    <row r="12" spans="1:96" s="24" customFormat="1" ht="25.5" hidden="1">
      <c r="A12" s="7"/>
      <c r="B12" s="23" t="s">
        <v>3670</v>
      </c>
      <c r="C12" s="8">
        <v>2013</v>
      </c>
      <c r="D12" s="8"/>
      <c r="E12" s="23" t="s">
        <v>889</v>
      </c>
      <c r="F12" s="8" t="s">
        <v>683</v>
      </c>
      <c r="G12" s="8"/>
      <c r="H12" s="8"/>
      <c r="I12" s="8" t="s">
        <v>261</v>
      </c>
      <c r="J12" s="648" t="s">
        <v>1431</v>
      </c>
      <c r="K12" s="8" t="s">
        <v>127</v>
      </c>
      <c r="L12" s="8" t="s">
        <v>693</v>
      </c>
      <c r="M12" s="8"/>
      <c r="N12" s="8"/>
      <c r="O12" s="8"/>
      <c r="P12" s="155" t="s">
        <v>265</v>
      </c>
      <c r="Q12" s="155" t="s">
        <v>693</v>
      </c>
      <c r="R12" s="155"/>
      <c r="S12" s="155" t="s">
        <v>269</v>
      </c>
      <c r="T12" s="189" t="s">
        <v>264</v>
      </c>
      <c r="U12" s="411" t="s">
        <v>1437</v>
      </c>
      <c r="V12" s="9"/>
      <c r="W12" s="9"/>
      <c r="X12" s="9"/>
      <c r="Y12" s="292">
        <f>NOM!Q806+FACT!R931</f>
        <v>91735.22</v>
      </c>
      <c r="Z12" s="292">
        <f>X12-Y12</f>
        <v>-91735.22</v>
      </c>
      <c r="AA12" s="1001">
        <v>0</v>
      </c>
      <c r="AB12" s="1001">
        <v>0</v>
      </c>
      <c r="AC12" s="1001">
        <f t="shared" si="0"/>
        <v>91735.22</v>
      </c>
      <c r="AD12" s="1001">
        <v>0</v>
      </c>
      <c r="AE12" s="1001">
        <v>0</v>
      </c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177" t="s">
        <v>630</v>
      </c>
      <c r="AS12" s="8"/>
      <c r="AT12" s="8"/>
      <c r="AU12" s="8"/>
      <c r="AV12" s="8"/>
      <c r="AW12" s="8"/>
      <c r="AX12" s="8"/>
      <c r="AY12" s="8"/>
      <c r="AZ12" s="8"/>
      <c r="BA12" s="185"/>
      <c r="BB12" s="185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 t="s">
        <v>260</v>
      </c>
      <c r="CL12" s="8" t="s">
        <v>260</v>
      </c>
      <c r="CM12" s="8"/>
      <c r="CN12" s="8"/>
      <c r="CO12" s="8"/>
      <c r="CP12" s="8"/>
      <c r="CQ12" s="8"/>
      <c r="CR12" s="8"/>
    </row>
    <row r="13" spans="1:96" s="24" customFormat="1" ht="25.5" hidden="1">
      <c r="A13" s="7"/>
      <c r="B13" s="23" t="s">
        <v>3670</v>
      </c>
      <c r="C13" s="8">
        <v>2013</v>
      </c>
      <c r="D13" s="8"/>
      <c r="E13" s="23" t="s">
        <v>889</v>
      </c>
      <c r="F13" s="8" t="s">
        <v>683</v>
      </c>
      <c r="G13" s="8"/>
      <c r="H13" s="8"/>
      <c r="I13" s="8" t="s">
        <v>616</v>
      </c>
      <c r="J13" s="260" t="s">
        <v>127</v>
      </c>
      <c r="K13" s="8"/>
      <c r="L13" s="8" t="s">
        <v>718</v>
      </c>
      <c r="M13" s="8"/>
      <c r="N13" s="8"/>
      <c r="O13" s="8"/>
      <c r="P13" s="155" t="s">
        <v>653</v>
      </c>
      <c r="Q13" s="155" t="s">
        <v>691</v>
      </c>
      <c r="R13" s="155"/>
      <c r="S13" s="155" t="s">
        <v>621</v>
      </c>
      <c r="T13" s="189" t="s">
        <v>264</v>
      </c>
      <c r="U13" s="411" t="s">
        <v>1437</v>
      </c>
      <c r="V13" s="9"/>
      <c r="W13" s="9"/>
      <c r="X13" s="9"/>
      <c r="Y13" s="292">
        <f>NOM!Q766</f>
        <v>1000</v>
      </c>
      <c r="Z13" s="292">
        <f>X13-Y13</f>
        <v>-1000</v>
      </c>
      <c r="AA13" s="1001">
        <v>0</v>
      </c>
      <c r="AB13" s="1001">
        <v>0</v>
      </c>
      <c r="AC13" s="1001">
        <f t="shared" si="0"/>
        <v>1000</v>
      </c>
      <c r="AD13" s="1001">
        <v>0</v>
      </c>
      <c r="AE13" s="1001">
        <v>0</v>
      </c>
      <c r="AF13" s="8"/>
      <c r="AG13" s="8"/>
      <c r="AH13" s="8"/>
      <c r="AI13" s="8"/>
      <c r="AJ13" s="8"/>
      <c r="AK13" s="8"/>
      <c r="AL13" s="8">
        <v>100</v>
      </c>
      <c r="AM13" s="8"/>
      <c r="AN13" s="8"/>
      <c r="AO13" s="8"/>
      <c r="AP13" s="8"/>
      <c r="AQ13" s="8"/>
      <c r="AR13" s="177" t="s">
        <v>631</v>
      </c>
      <c r="AS13" s="8"/>
      <c r="AT13" s="8"/>
      <c r="AU13" s="8"/>
      <c r="AV13" s="8"/>
      <c r="AW13" s="8"/>
      <c r="AX13" s="8"/>
      <c r="AY13" s="8"/>
      <c r="AZ13" s="8"/>
      <c r="BA13" s="185"/>
      <c r="BB13" s="185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 t="s">
        <v>260</v>
      </c>
      <c r="CL13" s="8"/>
      <c r="CM13" s="8"/>
      <c r="CN13" s="8"/>
      <c r="CO13" s="8"/>
      <c r="CP13" s="8"/>
      <c r="CQ13" s="8"/>
      <c r="CR13" s="8"/>
    </row>
    <row r="14" spans="1:96" s="24" customFormat="1" ht="24" hidden="1" customHeight="1">
      <c r="A14" s="7"/>
      <c r="B14" s="23" t="s">
        <v>3670</v>
      </c>
      <c r="C14" s="8">
        <v>2013</v>
      </c>
      <c r="D14" s="8"/>
      <c r="E14" s="23" t="s">
        <v>1632</v>
      </c>
      <c r="F14" s="8" t="s">
        <v>683</v>
      </c>
      <c r="G14" s="8"/>
      <c r="H14" s="8"/>
      <c r="I14" s="8" t="s">
        <v>616</v>
      </c>
      <c r="J14" s="69" t="s">
        <v>1432</v>
      </c>
      <c r="K14" s="8" t="s">
        <v>127</v>
      </c>
      <c r="L14" s="8" t="s">
        <v>718</v>
      </c>
      <c r="M14" s="8"/>
      <c r="N14" s="8"/>
      <c r="O14" s="8"/>
      <c r="P14" s="155" t="s">
        <v>266</v>
      </c>
      <c r="Q14" s="155" t="s">
        <v>266</v>
      </c>
      <c r="R14" s="155"/>
      <c r="S14" s="155" t="s">
        <v>623</v>
      </c>
      <c r="T14" s="189" t="s">
        <v>264</v>
      </c>
      <c r="U14" s="411" t="s">
        <v>1437</v>
      </c>
      <c r="V14" s="9"/>
      <c r="W14" s="9"/>
      <c r="X14" s="9"/>
      <c r="Y14" s="292">
        <f>NOM!Q775</f>
        <v>6000</v>
      </c>
      <c r="Z14" s="292">
        <f>X14-Y14</f>
        <v>-6000</v>
      </c>
      <c r="AA14" s="1001">
        <v>0</v>
      </c>
      <c r="AB14" s="1001">
        <v>0</v>
      </c>
      <c r="AC14" s="1001">
        <f t="shared" si="0"/>
        <v>6000</v>
      </c>
      <c r="AD14" s="1001">
        <v>0</v>
      </c>
      <c r="AE14" s="1001">
        <v>0</v>
      </c>
      <c r="AF14" s="8"/>
      <c r="AG14" s="8"/>
      <c r="AH14" s="8"/>
      <c r="AI14" s="8"/>
      <c r="AJ14" s="8"/>
      <c r="AK14" s="8"/>
      <c r="AL14" s="8">
        <v>100</v>
      </c>
      <c r="AM14" s="8"/>
      <c r="AN14" s="8"/>
      <c r="AO14" s="8"/>
      <c r="AP14" s="8"/>
      <c r="AQ14" s="8"/>
      <c r="AR14" s="177" t="s">
        <v>629</v>
      </c>
      <c r="AS14" s="8"/>
      <c r="AT14" s="8"/>
      <c r="AU14" s="8"/>
      <c r="AV14" s="8"/>
      <c r="AW14" s="8"/>
      <c r="AX14" s="8"/>
      <c r="AY14" s="8"/>
      <c r="AZ14" s="8"/>
      <c r="BA14" s="185"/>
      <c r="BB14" s="185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 t="s">
        <v>260</v>
      </c>
      <c r="CJ14" s="8" t="s">
        <v>260</v>
      </c>
      <c r="CK14" s="8" t="s">
        <v>260</v>
      </c>
      <c r="CL14" s="8"/>
      <c r="CM14" s="8"/>
      <c r="CN14" s="8"/>
      <c r="CO14" s="8"/>
      <c r="CP14" s="8"/>
      <c r="CQ14" s="8"/>
      <c r="CR14" s="8"/>
    </row>
    <row r="15" spans="1:96" s="24" customFormat="1" ht="25.5" hidden="1">
      <c r="A15" s="7"/>
      <c r="B15" s="23" t="s">
        <v>3670</v>
      </c>
      <c r="C15" s="8">
        <v>2013</v>
      </c>
      <c r="D15" s="8"/>
      <c r="E15" s="23" t="s">
        <v>889</v>
      </c>
      <c r="F15" s="8" t="s">
        <v>683</v>
      </c>
      <c r="G15" s="8"/>
      <c r="H15" s="8"/>
      <c r="I15" s="8" t="s">
        <v>616</v>
      </c>
      <c r="J15" s="260" t="s">
        <v>127</v>
      </c>
      <c r="K15" s="8"/>
      <c r="L15" s="8"/>
      <c r="M15" s="8"/>
      <c r="N15" s="8"/>
      <c r="O15" s="8"/>
      <c r="P15" s="926" t="s">
        <v>3082</v>
      </c>
      <c r="Q15" s="155" t="s">
        <v>948</v>
      </c>
      <c r="R15" s="155"/>
      <c r="S15" s="155" t="s">
        <v>652</v>
      </c>
      <c r="T15" s="189" t="s">
        <v>264</v>
      </c>
      <c r="U15" s="411" t="s">
        <v>1233</v>
      </c>
      <c r="V15" s="9"/>
      <c r="W15" s="9"/>
      <c r="X15" s="9"/>
      <c r="Y15" s="8" t="s">
        <v>127</v>
      </c>
      <c r="Z15" s="292"/>
      <c r="AA15" s="8">
        <v>0</v>
      </c>
      <c r="AB15" s="8">
        <v>0</v>
      </c>
      <c r="AC15" s="8">
        <v>0</v>
      </c>
      <c r="AD15" s="8">
        <v>0</v>
      </c>
      <c r="AE15" s="8">
        <v>0</v>
      </c>
      <c r="AF15" s="8"/>
      <c r="AG15" s="8"/>
      <c r="AH15" s="8"/>
      <c r="AI15" s="8"/>
      <c r="AJ15" s="8"/>
      <c r="AK15" s="8"/>
      <c r="AL15" s="8">
        <v>0</v>
      </c>
      <c r="AM15" s="8"/>
      <c r="AN15" s="8"/>
      <c r="AO15" s="8"/>
      <c r="AP15" s="8"/>
      <c r="AQ15" s="8"/>
      <c r="AR15" s="177"/>
      <c r="AS15" s="8"/>
      <c r="AT15" s="8"/>
      <c r="AU15" s="8"/>
      <c r="AV15" s="8"/>
      <c r="AW15" s="8"/>
      <c r="AX15" s="8"/>
      <c r="AY15" s="8"/>
      <c r="AZ15" s="8"/>
      <c r="BA15" s="185"/>
      <c r="BB15" s="185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</row>
    <row r="16" spans="1:96" s="24" customFormat="1" ht="30" hidden="1">
      <c r="A16" s="7"/>
      <c r="B16" s="23" t="s">
        <v>3670</v>
      </c>
      <c r="C16" s="8">
        <v>2013</v>
      </c>
      <c r="D16" s="8"/>
      <c r="E16" s="23" t="s">
        <v>889</v>
      </c>
      <c r="F16" s="8" t="s">
        <v>683</v>
      </c>
      <c r="G16" s="8"/>
      <c r="H16" s="8"/>
      <c r="I16" s="8" t="s">
        <v>616</v>
      </c>
      <c r="J16" s="648" t="s">
        <v>1432</v>
      </c>
      <c r="K16" s="8" t="s">
        <v>127</v>
      </c>
      <c r="L16" s="8" t="s">
        <v>718</v>
      </c>
      <c r="M16" s="8" t="s">
        <v>1596</v>
      </c>
      <c r="N16" s="8"/>
      <c r="O16" s="8"/>
      <c r="P16" s="155" t="s">
        <v>703</v>
      </c>
      <c r="Q16" s="155" t="s">
        <v>692</v>
      </c>
      <c r="R16" s="155"/>
      <c r="S16" s="155" t="s">
        <v>702</v>
      </c>
      <c r="T16" s="189" t="s">
        <v>654</v>
      </c>
      <c r="U16" s="411" t="s">
        <v>1437</v>
      </c>
      <c r="V16" s="9"/>
      <c r="W16" s="9"/>
      <c r="X16" s="9"/>
      <c r="Y16" s="292">
        <f>NOM!Q798</f>
        <v>5000</v>
      </c>
      <c r="Z16" s="292"/>
      <c r="AA16" s="1001">
        <v>0</v>
      </c>
      <c r="AB16" s="1001">
        <v>0</v>
      </c>
      <c r="AC16" s="1001">
        <f t="shared" ref="AC16:AC22" si="1">Y16</f>
        <v>5000</v>
      </c>
      <c r="AD16" s="1001">
        <v>0</v>
      </c>
      <c r="AE16" s="1001">
        <v>0</v>
      </c>
      <c r="AF16" s="8"/>
      <c r="AG16" s="8"/>
      <c r="AH16" s="8"/>
      <c r="AI16" s="8"/>
      <c r="AJ16" s="8"/>
      <c r="AK16" s="8"/>
      <c r="AL16" s="8">
        <v>100</v>
      </c>
      <c r="AM16" s="8"/>
      <c r="AN16" s="8"/>
      <c r="AO16" s="8"/>
      <c r="AP16" s="8"/>
      <c r="AQ16" s="8"/>
      <c r="AR16" s="177" t="s">
        <v>701</v>
      </c>
      <c r="AS16" s="8"/>
      <c r="AT16" s="8"/>
      <c r="AU16" s="8"/>
      <c r="AV16" s="8"/>
      <c r="AW16" s="8"/>
      <c r="AX16" s="8"/>
      <c r="AY16" s="8"/>
      <c r="AZ16" s="8"/>
      <c r="BA16" s="185"/>
      <c r="BB16" s="185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 t="s">
        <v>260</v>
      </c>
      <c r="BZ16" s="8"/>
      <c r="CA16" s="8"/>
      <c r="CB16" s="8"/>
      <c r="CC16" s="8"/>
      <c r="CD16" s="8"/>
      <c r="CE16" s="8"/>
      <c r="CF16" s="8"/>
      <c r="CG16" s="8"/>
      <c r="CH16" s="8" t="s">
        <v>260</v>
      </c>
      <c r="CI16" s="8" t="s">
        <v>260</v>
      </c>
      <c r="CJ16" s="8"/>
      <c r="CK16" s="8" t="s">
        <v>260</v>
      </c>
      <c r="CL16" s="8" t="s">
        <v>260</v>
      </c>
      <c r="CM16" s="8"/>
      <c r="CN16" s="8"/>
      <c r="CO16" s="8"/>
      <c r="CP16" s="8"/>
      <c r="CQ16" s="8"/>
      <c r="CR16" s="8"/>
    </row>
    <row r="17" spans="1:96" s="24" customFormat="1" ht="25.5" hidden="1">
      <c r="A17" s="7"/>
      <c r="B17" s="23" t="s">
        <v>3670</v>
      </c>
      <c r="C17" s="8">
        <v>2013</v>
      </c>
      <c r="D17" s="8"/>
      <c r="E17" s="23" t="s">
        <v>1632</v>
      </c>
      <c r="F17" s="8" t="s">
        <v>683</v>
      </c>
      <c r="G17" s="8"/>
      <c r="H17" s="8"/>
      <c r="I17" s="8" t="s">
        <v>616</v>
      </c>
      <c r="J17" s="69" t="s">
        <v>1432</v>
      </c>
      <c r="K17" s="8"/>
      <c r="L17" s="8" t="s">
        <v>718</v>
      </c>
      <c r="M17" s="8"/>
      <c r="N17" s="8"/>
      <c r="O17" s="8"/>
      <c r="P17" s="155" t="s">
        <v>1802</v>
      </c>
      <c r="Q17" s="155" t="s">
        <v>266</v>
      </c>
      <c r="R17" s="155"/>
      <c r="S17" s="155" t="s">
        <v>282</v>
      </c>
      <c r="T17" s="189" t="s">
        <v>264</v>
      </c>
      <c r="U17" s="411" t="s">
        <v>1437</v>
      </c>
      <c r="V17" s="9">
        <v>4</v>
      </c>
      <c r="W17" s="9"/>
      <c r="X17" s="9"/>
      <c r="Y17" s="292">
        <f>FACT!R924</f>
        <v>2520.4299999999998</v>
      </c>
      <c r="Z17" s="292"/>
      <c r="AA17" s="1001">
        <v>0</v>
      </c>
      <c r="AB17" s="1001">
        <v>0</v>
      </c>
      <c r="AC17" s="1001">
        <f t="shared" si="1"/>
        <v>2520.4299999999998</v>
      </c>
      <c r="AD17" s="1001">
        <v>0</v>
      </c>
      <c r="AE17" s="1001">
        <v>0</v>
      </c>
      <c r="AF17" s="8"/>
      <c r="AG17" s="8"/>
      <c r="AH17" s="8"/>
      <c r="AI17" s="8"/>
      <c r="AJ17" s="8"/>
      <c r="AK17" s="8"/>
      <c r="AL17" s="8">
        <v>100</v>
      </c>
      <c r="AM17" s="8"/>
      <c r="AN17" s="8"/>
      <c r="AO17" s="8"/>
      <c r="AP17" s="8"/>
      <c r="AQ17" s="8"/>
      <c r="AR17" s="177" t="s">
        <v>629</v>
      </c>
      <c r="AS17" s="8"/>
      <c r="AT17" s="8"/>
      <c r="AU17" s="8"/>
      <c r="AV17" s="8"/>
      <c r="AW17" s="8"/>
      <c r="AX17" s="8"/>
      <c r="AY17" s="8"/>
      <c r="AZ17" s="8"/>
      <c r="BA17" s="185"/>
      <c r="BB17" s="185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</row>
    <row r="18" spans="1:96" s="24" customFormat="1" ht="25.5" hidden="1">
      <c r="A18" s="7"/>
      <c r="B18" s="23" t="s">
        <v>3670</v>
      </c>
      <c r="C18" s="8">
        <v>2013</v>
      </c>
      <c r="D18" s="8"/>
      <c r="E18" s="23" t="s">
        <v>889</v>
      </c>
      <c r="F18" s="8" t="s">
        <v>683</v>
      </c>
      <c r="G18" s="8"/>
      <c r="H18" s="8"/>
      <c r="I18" s="8" t="s">
        <v>616</v>
      </c>
      <c r="J18" s="260" t="s">
        <v>127</v>
      </c>
      <c r="K18" s="8"/>
      <c r="L18" s="8" t="s">
        <v>718</v>
      </c>
      <c r="M18" s="8"/>
      <c r="N18" s="8"/>
      <c r="O18" s="8"/>
      <c r="P18" s="155" t="s">
        <v>266</v>
      </c>
      <c r="Q18" s="155" t="s">
        <v>266</v>
      </c>
      <c r="R18" s="155"/>
      <c r="S18" s="155" t="s">
        <v>687</v>
      </c>
      <c r="T18" s="189" t="s">
        <v>264</v>
      </c>
      <c r="U18" s="411" t="s">
        <v>1437</v>
      </c>
      <c r="V18" s="9"/>
      <c r="W18" s="9"/>
      <c r="X18" s="9"/>
      <c r="Y18" s="292">
        <f>NOM!Q90+FACT!R932</f>
        <v>6564.93</v>
      </c>
      <c r="Z18" s="292">
        <f>X18-Y18</f>
        <v>-6564.93</v>
      </c>
      <c r="AA18" s="1001">
        <v>0</v>
      </c>
      <c r="AB18" s="1001">
        <v>0</v>
      </c>
      <c r="AC18" s="1001">
        <f t="shared" si="1"/>
        <v>6564.93</v>
      </c>
      <c r="AD18" s="1001">
        <v>0</v>
      </c>
      <c r="AE18" s="1001">
        <v>0</v>
      </c>
      <c r="AF18" s="8"/>
      <c r="AG18" s="8"/>
      <c r="AH18" s="8"/>
      <c r="AI18" s="8"/>
      <c r="AJ18" s="8"/>
      <c r="AK18" s="8"/>
      <c r="AL18" s="8">
        <v>100</v>
      </c>
      <c r="AM18" s="8"/>
      <c r="AN18" s="8"/>
      <c r="AO18" s="8"/>
      <c r="AP18" s="8"/>
      <c r="AQ18" s="8"/>
      <c r="AR18" s="177" t="s">
        <v>880</v>
      </c>
      <c r="AS18" s="8"/>
      <c r="AT18" s="8"/>
      <c r="AU18" s="8"/>
      <c r="AV18" s="8"/>
      <c r="AW18" s="8"/>
      <c r="AX18" s="8"/>
      <c r="AY18" s="8"/>
      <c r="AZ18" s="8"/>
      <c r="BA18" s="185"/>
      <c r="BB18" s="185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 t="s">
        <v>260</v>
      </c>
      <c r="CM18" s="8"/>
      <c r="CN18" s="8"/>
      <c r="CO18" s="8"/>
      <c r="CP18" s="8"/>
      <c r="CQ18" s="8"/>
      <c r="CR18" s="8"/>
    </row>
    <row r="19" spans="1:96" s="533" customFormat="1" ht="27.75" hidden="1" customHeight="1">
      <c r="A19" s="527"/>
      <c r="B19" s="23" t="s">
        <v>3670</v>
      </c>
      <c r="C19" s="528">
        <v>2013</v>
      </c>
      <c r="D19" s="528"/>
      <c r="E19" s="23" t="s">
        <v>1632</v>
      </c>
      <c r="F19" s="528" t="s">
        <v>683</v>
      </c>
      <c r="G19" s="528"/>
      <c r="H19" s="528"/>
      <c r="I19" s="528" t="s">
        <v>616</v>
      </c>
      <c r="J19" s="529" t="s">
        <v>1432</v>
      </c>
      <c r="K19" s="528"/>
      <c r="L19" s="528" t="s">
        <v>718</v>
      </c>
      <c r="M19" s="528"/>
      <c r="N19" s="528"/>
      <c r="O19" s="528"/>
      <c r="P19" s="155" t="s">
        <v>3288</v>
      </c>
      <c r="Q19" s="155" t="s">
        <v>691</v>
      </c>
      <c r="R19" s="155"/>
      <c r="S19" s="155" t="s">
        <v>2424</v>
      </c>
      <c r="T19" s="189" t="s">
        <v>264</v>
      </c>
      <c r="U19" s="1636" t="s">
        <v>1437</v>
      </c>
      <c r="V19" s="530"/>
      <c r="W19" s="530"/>
      <c r="X19" s="530"/>
      <c r="Y19" s="519">
        <f>FACT!R55</f>
        <v>117.99</v>
      </c>
      <c r="Z19" s="519"/>
      <c r="AA19" s="1001">
        <v>0</v>
      </c>
      <c r="AB19" s="1001">
        <v>0</v>
      </c>
      <c r="AC19" s="1001">
        <f t="shared" si="1"/>
        <v>117.99</v>
      </c>
      <c r="AD19" s="1001">
        <v>0</v>
      </c>
      <c r="AE19" s="1001">
        <v>0</v>
      </c>
      <c r="AF19" s="528"/>
      <c r="AG19" s="528"/>
      <c r="AH19" s="528"/>
      <c r="AI19" s="528"/>
      <c r="AJ19" s="528"/>
      <c r="AK19" s="528"/>
      <c r="AL19" s="528">
        <v>100</v>
      </c>
      <c r="AM19" s="528"/>
      <c r="AN19" s="528"/>
      <c r="AO19" s="528"/>
      <c r="AP19" s="528"/>
      <c r="AQ19" s="528"/>
      <c r="AR19" s="531"/>
      <c r="AS19" s="528"/>
      <c r="AT19" s="528"/>
      <c r="AU19" s="528"/>
      <c r="AV19" s="528"/>
      <c r="AW19" s="528"/>
      <c r="AX19" s="528"/>
      <c r="AY19" s="528"/>
      <c r="AZ19" s="528"/>
      <c r="BA19" s="532"/>
      <c r="BB19" s="532"/>
      <c r="BC19" s="528"/>
      <c r="BD19" s="528"/>
      <c r="BE19" s="528"/>
      <c r="BF19" s="528"/>
      <c r="BG19" s="528"/>
      <c r="BH19" s="528"/>
      <c r="BI19" s="528"/>
      <c r="BJ19" s="528"/>
      <c r="BK19" s="528"/>
      <c r="BL19" s="528"/>
      <c r="BM19" s="528"/>
      <c r="BN19" s="528"/>
      <c r="BO19" s="528"/>
      <c r="BP19" s="528"/>
      <c r="BQ19" s="528"/>
      <c r="BR19" s="528"/>
      <c r="BS19" s="528"/>
      <c r="BT19" s="528"/>
      <c r="BU19" s="528"/>
      <c r="BV19" s="528"/>
      <c r="BW19" s="528"/>
      <c r="BX19" s="528"/>
      <c r="BY19" s="528"/>
      <c r="BZ19" s="528"/>
      <c r="CA19" s="528"/>
      <c r="CB19" s="528"/>
      <c r="CC19" s="528"/>
      <c r="CD19" s="528"/>
      <c r="CE19" s="528"/>
      <c r="CF19" s="528"/>
      <c r="CG19" s="528"/>
      <c r="CH19" s="528"/>
      <c r="CI19" s="528" t="s">
        <v>260</v>
      </c>
      <c r="CJ19" s="528" t="s">
        <v>260</v>
      </c>
      <c r="CK19" s="528"/>
      <c r="CL19" s="528"/>
      <c r="CM19" s="528"/>
      <c r="CN19" s="528"/>
      <c r="CO19" s="528"/>
      <c r="CP19" s="528"/>
      <c r="CQ19" s="528"/>
      <c r="CR19" s="528"/>
    </row>
    <row r="20" spans="1:96" s="24" customFormat="1" ht="27.75" hidden="1" customHeight="1">
      <c r="A20" s="7"/>
      <c r="B20" s="23" t="s">
        <v>3670</v>
      </c>
      <c r="C20" s="8">
        <v>2013</v>
      </c>
      <c r="D20" s="8"/>
      <c r="E20" s="23" t="s">
        <v>1632</v>
      </c>
      <c r="F20" s="8" t="s">
        <v>683</v>
      </c>
      <c r="G20" s="8"/>
      <c r="H20" s="8"/>
      <c r="I20" s="8" t="s">
        <v>261</v>
      </c>
      <c r="J20" s="69" t="s">
        <v>1432</v>
      </c>
      <c r="K20" s="8"/>
      <c r="L20" s="8" t="s">
        <v>718</v>
      </c>
      <c r="M20" s="8"/>
      <c r="N20" s="8"/>
      <c r="O20" s="8"/>
      <c r="P20" s="155" t="s">
        <v>266</v>
      </c>
      <c r="Q20" s="155" t="s">
        <v>266</v>
      </c>
      <c r="R20" s="155"/>
      <c r="S20" s="155" t="s">
        <v>2424</v>
      </c>
      <c r="T20" s="189" t="s">
        <v>264</v>
      </c>
      <c r="U20" s="411" t="s">
        <v>1437</v>
      </c>
      <c r="V20" s="9"/>
      <c r="W20" s="9"/>
      <c r="X20" s="9"/>
      <c r="Y20" s="292">
        <f>NOM!Q750+FACT!R884</f>
        <v>25855.25</v>
      </c>
      <c r="Z20" s="292"/>
      <c r="AA20" s="1001">
        <v>0</v>
      </c>
      <c r="AB20" s="1001">
        <v>0</v>
      </c>
      <c r="AC20" s="1001">
        <f t="shared" si="1"/>
        <v>25855.25</v>
      </c>
      <c r="AD20" s="1001">
        <v>0</v>
      </c>
      <c r="AE20" s="1001">
        <v>0</v>
      </c>
      <c r="AF20" s="8"/>
      <c r="AG20" s="8"/>
      <c r="AH20" s="8" t="s">
        <v>2425</v>
      </c>
      <c r="AI20" s="8"/>
      <c r="AJ20" s="8"/>
      <c r="AK20" s="8"/>
      <c r="AL20" s="8"/>
      <c r="AM20" s="8"/>
      <c r="AN20" s="8"/>
      <c r="AO20" s="8"/>
      <c r="AP20" s="8"/>
      <c r="AQ20" s="8"/>
      <c r="AR20" s="177"/>
      <c r="AS20" s="8"/>
      <c r="AT20" s="8"/>
      <c r="AU20" s="8"/>
      <c r="AV20" s="8"/>
      <c r="AW20" s="8"/>
      <c r="AX20" s="8"/>
      <c r="AY20" s="8"/>
      <c r="AZ20" s="8"/>
      <c r="BA20" s="185"/>
      <c r="BB20" s="185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</row>
    <row r="21" spans="1:96" s="1217" customFormat="1" ht="25.5" hidden="1">
      <c r="A21" s="1203"/>
      <c r="B21" s="1204" t="s">
        <v>3670</v>
      </c>
      <c r="C21" s="1205">
        <v>2013</v>
      </c>
      <c r="D21" s="1205"/>
      <c r="E21" s="875" t="s">
        <v>889</v>
      </c>
      <c r="F21" s="1205" t="s">
        <v>683</v>
      </c>
      <c r="G21" s="1205"/>
      <c r="H21" s="1205"/>
      <c r="I21" s="1205" t="s">
        <v>616</v>
      </c>
      <c r="J21" s="529" t="s">
        <v>1432</v>
      </c>
      <c r="K21" s="1205"/>
      <c r="L21" s="1205" t="s">
        <v>718</v>
      </c>
      <c r="M21" s="8"/>
      <c r="N21" s="8"/>
      <c r="O21" s="8"/>
      <c r="P21" s="876" t="s">
        <v>3288</v>
      </c>
      <c r="Q21" s="876" t="s">
        <v>691</v>
      </c>
      <c r="R21" s="876"/>
      <c r="S21" s="876" t="s">
        <v>696</v>
      </c>
      <c r="T21" s="1634" t="s">
        <v>264</v>
      </c>
      <c r="U21" s="1635" t="s">
        <v>1437</v>
      </c>
      <c r="V21" s="1207"/>
      <c r="W21" s="1207"/>
      <c r="X21" s="1207"/>
      <c r="Y21" s="1209">
        <f>FACT!R978</f>
        <v>609.96</v>
      </c>
      <c r="Z21" s="1209">
        <f>X21-Y21</f>
        <v>-609.96</v>
      </c>
      <c r="AA21" s="1598">
        <v>0</v>
      </c>
      <c r="AB21" s="1598">
        <v>0</v>
      </c>
      <c r="AC21" s="1598">
        <f t="shared" si="1"/>
        <v>609.96</v>
      </c>
      <c r="AD21" s="1598">
        <v>0</v>
      </c>
      <c r="AE21" s="1598">
        <v>0</v>
      </c>
      <c r="AF21" s="1205"/>
      <c r="AG21" s="1205"/>
      <c r="AH21" s="1205"/>
      <c r="AI21" s="1205"/>
      <c r="AJ21" s="1205"/>
      <c r="AK21" s="1205"/>
      <c r="AL21" s="1205">
        <v>100</v>
      </c>
      <c r="AM21" s="1205"/>
      <c r="AN21" s="1205"/>
      <c r="AO21" s="1205"/>
      <c r="AP21" s="1205"/>
      <c r="AQ21" s="1205"/>
      <c r="AR21" s="1213"/>
      <c r="AS21" s="1205"/>
      <c r="AT21" s="1205"/>
      <c r="AU21" s="1205"/>
      <c r="AV21" s="1205"/>
      <c r="AW21" s="1205"/>
      <c r="AX21" s="1205"/>
      <c r="AY21" s="1205"/>
      <c r="AZ21" s="1205"/>
      <c r="BA21" s="1214"/>
      <c r="BB21" s="1214"/>
      <c r="BC21" s="1205"/>
      <c r="BD21" s="1205"/>
      <c r="BE21" s="1205"/>
      <c r="BF21" s="1205"/>
      <c r="BG21" s="1205"/>
      <c r="BH21" s="1205"/>
      <c r="BI21" s="1205"/>
      <c r="BJ21" s="1205"/>
      <c r="BK21" s="1205"/>
      <c r="BL21" s="1205"/>
      <c r="BM21" s="1205"/>
      <c r="BN21" s="1205"/>
      <c r="BO21" s="1205"/>
      <c r="BP21" s="1205"/>
      <c r="BQ21" s="1205"/>
      <c r="BR21" s="1205"/>
      <c r="BS21" s="1205"/>
      <c r="BT21" s="1205"/>
      <c r="BU21" s="1205"/>
      <c r="BV21" s="1205"/>
      <c r="BW21" s="1205"/>
      <c r="BX21" s="1205"/>
      <c r="BY21" s="1205"/>
      <c r="BZ21" s="1205"/>
      <c r="CA21" s="1205"/>
      <c r="CB21" s="1205"/>
      <c r="CC21" s="1205"/>
      <c r="CD21" s="1205"/>
      <c r="CE21" s="1205"/>
      <c r="CF21" s="1205"/>
      <c r="CG21" s="1205"/>
      <c r="CH21" s="1205"/>
      <c r="CI21" s="1205" t="s">
        <v>260</v>
      </c>
      <c r="CJ21" s="1205" t="s">
        <v>260</v>
      </c>
      <c r="CK21" s="1205"/>
      <c r="CL21" s="1205"/>
      <c r="CM21" s="1205"/>
      <c r="CN21" s="1205"/>
      <c r="CO21" s="1205"/>
      <c r="CP21" s="1205"/>
      <c r="CQ21" s="1205"/>
      <c r="CR21" s="1205"/>
    </row>
    <row r="22" spans="1:96" s="24" customFormat="1" ht="25.5" hidden="1">
      <c r="A22" s="7"/>
      <c r="B22" s="23" t="s">
        <v>3670</v>
      </c>
      <c r="C22" s="8">
        <v>2013</v>
      </c>
      <c r="D22" s="8"/>
      <c r="E22" s="23" t="s">
        <v>889</v>
      </c>
      <c r="F22" s="8" t="s">
        <v>683</v>
      </c>
      <c r="G22" s="8"/>
      <c r="H22" s="8"/>
      <c r="I22" s="8" t="s">
        <v>616</v>
      </c>
      <c r="J22" s="69" t="s">
        <v>127</v>
      </c>
      <c r="K22" s="8"/>
      <c r="L22" s="8" t="s">
        <v>718</v>
      </c>
      <c r="M22" s="8"/>
      <c r="N22" s="8"/>
      <c r="O22" s="8"/>
      <c r="P22" s="155" t="s">
        <v>698</v>
      </c>
      <c r="Q22" s="155" t="s">
        <v>266</v>
      </c>
      <c r="R22" s="155"/>
      <c r="S22" s="155" t="s">
        <v>289</v>
      </c>
      <c r="T22" s="189" t="s">
        <v>264</v>
      </c>
      <c r="U22" s="411"/>
      <c r="V22" s="9"/>
      <c r="W22" s="9"/>
      <c r="X22" s="9"/>
      <c r="Y22" s="292">
        <f>FACT!R927</f>
        <v>3299.85</v>
      </c>
      <c r="Z22" s="292"/>
      <c r="AA22" s="1001">
        <v>0</v>
      </c>
      <c r="AB22" s="1001">
        <v>0</v>
      </c>
      <c r="AC22" s="1001">
        <f t="shared" si="1"/>
        <v>3299.85</v>
      </c>
      <c r="AD22" s="1001">
        <v>0</v>
      </c>
      <c r="AE22" s="1001">
        <v>0</v>
      </c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177" t="s">
        <v>717</v>
      </c>
      <c r="AS22" s="8"/>
      <c r="AT22" s="8"/>
      <c r="AU22" s="8"/>
      <c r="AV22" s="8"/>
      <c r="AW22" s="8"/>
      <c r="AX22" s="8"/>
      <c r="AY22" s="8"/>
      <c r="AZ22" s="8"/>
      <c r="BA22" s="185"/>
      <c r="BB22" s="185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 t="s">
        <v>260</v>
      </c>
      <c r="CJ22" s="8"/>
      <c r="CK22" s="8"/>
      <c r="CL22" s="8" t="s">
        <v>260</v>
      </c>
      <c r="CM22" s="8"/>
      <c r="CN22" s="8"/>
      <c r="CO22" s="8"/>
      <c r="CP22" s="8"/>
      <c r="CQ22" s="8"/>
      <c r="CR22" s="8"/>
    </row>
    <row r="23" spans="1:96" s="24" customFormat="1" ht="25.5" hidden="1">
      <c r="A23" s="7"/>
      <c r="B23" s="23" t="s">
        <v>3670</v>
      </c>
      <c r="C23" s="8">
        <v>2013</v>
      </c>
      <c r="D23" s="8"/>
      <c r="E23" s="23" t="s">
        <v>890</v>
      </c>
      <c r="F23" s="8" t="s">
        <v>683</v>
      </c>
      <c r="G23" s="106"/>
      <c r="H23" s="8"/>
      <c r="I23" s="8" t="s">
        <v>1020</v>
      </c>
      <c r="J23" s="260" t="s">
        <v>127</v>
      </c>
      <c r="K23" s="8"/>
      <c r="L23" s="8" t="s">
        <v>1177</v>
      </c>
      <c r="M23" s="8"/>
      <c r="N23" s="8"/>
      <c r="O23" s="8"/>
      <c r="P23" s="155" t="s">
        <v>1226</v>
      </c>
      <c r="Q23" s="155" t="s">
        <v>704</v>
      </c>
      <c r="R23" s="155"/>
      <c r="S23" s="155" t="s">
        <v>705</v>
      </c>
      <c r="T23" s="189" t="s">
        <v>706</v>
      </c>
      <c r="U23" s="1633" t="s">
        <v>1233</v>
      </c>
      <c r="V23" s="9" t="s">
        <v>127</v>
      </c>
      <c r="W23" s="9" t="s">
        <v>127</v>
      </c>
      <c r="X23" s="9" t="s">
        <v>127</v>
      </c>
      <c r="Y23" s="8">
        <v>0</v>
      </c>
      <c r="Z23" s="292">
        <v>0</v>
      </c>
      <c r="AA23" s="8">
        <v>0</v>
      </c>
      <c r="AB23" s="8">
        <v>0</v>
      </c>
      <c r="AC23" s="8">
        <v>0</v>
      </c>
      <c r="AD23" s="8">
        <v>0</v>
      </c>
      <c r="AE23" s="8">
        <v>0</v>
      </c>
      <c r="AF23" s="8"/>
      <c r="AG23" s="8"/>
      <c r="AH23" s="8"/>
      <c r="AI23" s="8"/>
      <c r="AJ23" s="8"/>
      <c r="AK23" s="8"/>
      <c r="AL23" s="8">
        <v>100</v>
      </c>
      <c r="AM23" s="8"/>
      <c r="AN23" s="8"/>
      <c r="AO23" s="8"/>
      <c r="AP23" s="8"/>
      <c r="AQ23" s="8"/>
      <c r="AR23" s="177" t="s">
        <v>707</v>
      </c>
      <c r="AS23" s="8" t="s">
        <v>260</v>
      </c>
      <c r="AT23" s="8" t="s">
        <v>260</v>
      </c>
      <c r="AU23" s="8" t="s">
        <v>260</v>
      </c>
      <c r="AV23" s="8"/>
      <c r="AW23" s="8" t="s">
        <v>260</v>
      </c>
      <c r="AX23" s="8" t="s">
        <v>260</v>
      </c>
      <c r="AY23" s="8" t="s">
        <v>260</v>
      </c>
      <c r="AZ23" s="8" t="s">
        <v>260</v>
      </c>
      <c r="BA23" s="185" t="s">
        <v>260</v>
      </c>
      <c r="BB23" s="207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 t="s">
        <v>260</v>
      </c>
      <c r="BU23" s="8" t="s">
        <v>260</v>
      </c>
      <c r="BV23" s="8"/>
      <c r="BW23" s="8"/>
      <c r="BX23" s="8"/>
      <c r="BY23" s="8" t="s">
        <v>260</v>
      </c>
      <c r="BZ23" s="8"/>
      <c r="CA23" s="8"/>
      <c r="CB23" s="8"/>
      <c r="CC23" s="8"/>
      <c r="CD23" s="8"/>
      <c r="CE23" s="8"/>
      <c r="CF23" s="8"/>
      <c r="CG23" s="8"/>
      <c r="CH23" s="8" t="s">
        <v>260</v>
      </c>
      <c r="CI23" s="8"/>
      <c r="CJ23" s="8"/>
      <c r="CK23" s="8"/>
      <c r="CL23" s="8"/>
      <c r="CM23" s="8"/>
      <c r="CN23" s="8"/>
      <c r="CO23" s="8"/>
      <c r="CP23" s="8"/>
      <c r="CQ23" s="8"/>
      <c r="CR23" s="8"/>
    </row>
    <row r="24" spans="1:96" s="24" customFormat="1" ht="25.5" hidden="1">
      <c r="A24" s="7"/>
      <c r="B24" s="23" t="s">
        <v>3670</v>
      </c>
      <c r="C24" s="8">
        <v>2013</v>
      </c>
      <c r="D24" s="8"/>
      <c r="E24" s="23" t="s">
        <v>890</v>
      </c>
      <c r="F24" s="8" t="s">
        <v>683</v>
      </c>
      <c r="G24" s="8"/>
      <c r="H24" s="8"/>
      <c r="I24" s="8" t="s">
        <v>616</v>
      </c>
      <c r="J24" s="7" t="s">
        <v>1432</v>
      </c>
      <c r="K24" s="7"/>
      <c r="L24" s="8" t="s">
        <v>718</v>
      </c>
      <c r="M24" s="8"/>
      <c r="N24" s="8"/>
      <c r="O24" s="8"/>
      <c r="P24" s="155" t="s">
        <v>3267</v>
      </c>
      <c r="Q24" s="155" t="s">
        <v>710</v>
      </c>
      <c r="R24" s="155"/>
      <c r="S24" s="155" t="s">
        <v>711</v>
      </c>
      <c r="T24" s="189" t="s">
        <v>712</v>
      </c>
      <c r="U24" s="411" t="s">
        <v>1437</v>
      </c>
      <c r="V24" s="9"/>
      <c r="W24" s="9"/>
      <c r="X24" s="9"/>
      <c r="Y24" s="292">
        <f>NOM!Q763+FACT!R14</f>
        <v>25880</v>
      </c>
      <c r="Z24" s="292">
        <f>X24-Y24</f>
        <v>-25880</v>
      </c>
      <c r="AA24" s="1001">
        <v>0</v>
      </c>
      <c r="AB24" s="1001">
        <v>0</v>
      </c>
      <c r="AC24" s="1001">
        <f>Y24</f>
        <v>25880</v>
      </c>
      <c r="AD24" s="1001">
        <v>0</v>
      </c>
      <c r="AE24" s="1001">
        <v>0</v>
      </c>
      <c r="AF24" s="8"/>
      <c r="AG24" s="8"/>
      <c r="AH24" s="8"/>
      <c r="AI24" s="8"/>
      <c r="AJ24" s="8" t="s">
        <v>1065</v>
      </c>
      <c r="AK24" s="8"/>
      <c r="AL24" s="8">
        <v>100</v>
      </c>
      <c r="AM24" s="8"/>
      <c r="AN24" s="8"/>
      <c r="AO24" s="8"/>
      <c r="AP24" s="8"/>
      <c r="AQ24" s="8"/>
      <c r="AR24" s="177" t="s">
        <v>713</v>
      </c>
      <c r="AS24" s="8"/>
      <c r="AT24" s="8"/>
      <c r="AU24" s="8"/>
      <c r="AV24" s="8"/>
      <c r="AW24" s="8"/>
      <c r="AX24" s="8"/>
      <c r="AY24" s="8"/>
      <c r="AZ24" s="8"/>
      <c r="BA24" s="185"/>
      <c r="BB24" s="207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 t="s">
        <v>260</v>
      </c>
      <c r="CJ24" s="8"/>
      <c r="CK24" s="8" t="s">
        <v>260</v>
      </c>
      <c r="CL24" s="8"/>
      <c r="CM24" s="8"/>
      <c r="CN24" s="8"/>
      <c r="CO24" s="8"/>
      <c r="CP24" s="8"/>
      <c r="CQ24" s="8"/>
      <c r="CR24" s="8"/>
    </row>
    <row r="25" spans="1:96" s="24" customFormat="1" ht="25.5" hidden="1">
      <c r="A25" s="7"/>
      <c r="B25" s="23" t="s">
        <v>3670</v>
      </c>
      <c r="C25" s="8">
        <v>2013</v>
      </c>
      <c r="D25" s="8"/>
      <c r="E25" s="23" t="s">
        <v>890</v>
      </c>
      <c r="F25" s="8" t="s">
        <v>683</v>
      </c>
      <c r="G25" s="8"/>
      <c r="H25" s="8"/>
      <c r="I25" s="8" t="s">
        <v>261</v>
      </c>
      <c r="J25" s="260" t="s">
        <v>127</v>
      </c>
      <c r="K25" s="8"/>
      <c r="L25" s="8" t="s">
        <v>718</v>
      </c>
      <c r="M25" s="8"/>
      <c r="N25" s="8"/>
      <c r="O25" s="8"/>
      <c r="P25" s="155" t="s">
        <v>854</v>
      </c>
      <c r="Q25" s="155" t="s">
        <v>127</v>
      </c>
      <c r="R25" s="155"/>
      <c r="S25" s="155" t="s">
        <v>855</v>
      </c>
      <c r="T25" s="189" t="s">
        <v>706</v>
      </c>
      <c r="U25" s="411"/>
      <c r="V25" s="9"/>
      <c r="W25" s="9"/>
      <c r="X25" s="9"/>
      <c r="Y25" s="292">
        <f>NOM!Q749</f>
        <v>1500</v>
      </c>
      <c r="Z25" s="292"/>
      <c r="AA25" s="1001">
        <v>0</v>
      </c>
      <c r="AB25" s="1001">
        <v>0</v>
      </c>
      <c r="AC25" s="1001">
        <f>Y25</f>
        <v>1500</v>
      </c>
      <c r="AD25" s="1001">
        <v>0</v>
      </c>
      <c r="AE25" s="1001">
        <v>0</v>
      </c>
      <c r="AF25" s="8"/>
      <c r="AG25" s="8"/>
      <c r="AH25" s="8"/>
      <c r="AI25" s="8"/>
      <c r="AJ25" s="8"/>
      <c r="AK25" s="8"/>
      <c r="AL25" s="8">
        <v>100</v>
      </c>
      <c r="AM25" s="8"/>
      <c r="AN25" s="8"/>
      <c r="AO25" s="8"/>
      <c r="AP25" s="8"/>
      <c r="AQ25" s="8"/>
      <c r="AR25" s="177"/>
      <c r="AS25" s="8"/>
      <c r="AT25" s="8"/>
      <c r="AU25" s="8"/>
      <c r="AV25" s="8"/>
      <c r="AW25" s="8"/>
      <c r="AX25" s="8"/>
      <c r="AY25" s="8"/>
      <c r="AZ25" s="8"/>
      <c r="BA25" s="185"/>
      <c r="BB25" s="207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</row>
    <row r="26" spans="1:96" s="275" customFormat="1" ht="25.5" hidden="1">
      <c r="A26" s="268"/>
      <c r="B26" s="23" t="s">
        <v>3671</v>
      </c>
      <c r="C26" s="185">
        <v>2013</v>
      </c>
      <c r="D26" s="185"/>
      <c r="E26" s="269" t="s">
        <v>888</v>
      </c>
      <c r="F26" s="185" t="s">
        <v>127</v>
      </c>
      <c r="G26" s="185"/>
      <c r="H26" s="185"/>
      <c r="I26" s="185" t="s">
        <v>885</v>
      </c>
      <c r="J26" s="260" t="s">
        <v>127</v>
      </c>
      <c r="K26" s="185"/>
      <c r="L26" s="185" t="s">
        <v>127</v>
      </c>
      <c r="M26" s="8"/>
      <c r="N26" s="8"/>
      <c r="O26" s="8"/>
      <c r="P26" s="270" t="s">
        <v>886</v>
      </c>
      <c r="Q26" s="268" t="s">
        <v>887</v>
      </c>
      <c r="R26" s="185"/>
      <c r="S26" s="185" t="s">
        <v>127</v>
      </c>
      <c r="T26" s="271" t="s">
        <v>127</v>
      </c>
      <c r="U26" s="271"/>
      <c r="V26" s="271" t="s">
        <v>127</v>
      </c>
      <c r="W26" s="271"/>
      <c r="X26" s="271"/>
      <c r="Y26" s="185" t="s">
        <v>127</v>
      </c>
      <c r="Z26" s="292"/>
      <c r="AA26" s="185" t="s">
        <v>127</v>
      </c>
      <c r="AB26" s="185" t="s">
        <v>127</v>
      </c>
      <c r="AC26" s="185" t="s">
        <v>127</v>
      </c>
      <c r="AD26" s="185" t="s">
        <v>127</v>
      </c>
      <c r="AE26" s="185" t="s">
        <v>127</v>
      </c>
      <c r="AF26" s="276">
        <v>41244</v>
      </c>
      <c r="AG26" s="276">
        <v>41364</v>
      </c>
      <c r="AH26" s="185" t="s">
        <v>1163</v>
      </c>
      <c r="AI26" s="185" t="s">
        <v>127</v>
      </c>
      <c r="AJ26" s="185" t="s">
        <v>127</v>
      </c>
      <c r="AK26" s="185"/>
      <c r="AL26" s="185" t="s">
        <v>127</v>
      </c>
      <c r="AM26" s="185" t="s">
        <v>127</v>
      </c>
      <c r="AN26" s="185" t="s">
        <v>127</v>
      </c>
      <c r="AO26" s="185" t="s">
        <v>127</v>
      </c>
      <c r="AP26" s="185" t="s">
        <v>127</v>
      </c>
      <c r="AQ26" s="185"/>
      <c r="AR26" s="274" t="s">
        <v>127</v>
      </c>
      <c r="AS26" s="185"/>
      <c r="AT26" s="185"/>
      <c r="AU26" s="185"/>
      <c r="AV26" s="185"/>
      <c r="AW26" s="185"/>
      <c r="AX26" s="185"/>
      <c r="AY26" s="185"/>
      <c r="AZ26" s="185"/>
      <c r="BA26" s="185"/>
      <c r="BB26" s="185"/>
      <c r="BC26" s="185"/>
      <c r="BD26" s="185"/>
      <c r="BE26" s="185"/>
      <c r="BF26" s="185"/>
      <c r="BG26" s="185"/>
      <c r="BH26" s="185"/>
      <c r="BI26" s="185"/>
      <c r="BJ26" s="185"/>
      <c r="BK26" s="185"/>
      <c r="BL26" s="185"/>
      <c r="BM26" s="185"/>
      <c r="BN26" s="185"/>
      <c r="BO26" s="185"/>
      <c r="BP26" s="185"/>
      <c r="BQ26" s="185"/>
      <c r="BR26" s="185"/>
      <c r="BS26" s="185"/>
      <c r="BT26" s="185"/>
      <c r="BU26" s="185"/>
      <c r="BV26" s="185"/>
      <c r="BW26" s="185"/>
      <c r="BX26" s="185"/>
      <c r="BY26" s="185"/>
      <c r="BZ26" s="185"/>
      <c r="CA26" s="185"/>
      <c r="CB26" s="185"/>
      <c r="CC26" s="185"/>
      <c r="CD26" s="185"/>
      <c r="CE26" s="185"/>
      <c r="CF26" s="185"/>
      <c r="CG26" s="185"/>
      <c r="CH26" s="185"/>
      <c r="CI26" s="185"/>
      <c r="CJ26" s="185"/>
      <c r="CK26" s="185"/>
      <c r="CL26" s="185"/>
      <c r="CM26" s="185"/>
      <c r="CN26" s="185"/>
      <c r="CO26" s="185"/>
      <c r="CP26" s="185"/>
      <c r="CQ26" s="185"/>
      <c r="CR26" s="185"/>
    </row>
    <row r="27" spans="1:96" s="24" customFormat="1" ht="36" hidden="1">
      <c r="A27" s="7"/>
      <c r="B27" s="23" t="s">
        <v>3670</v>
      </c>
      <c r="C27" s="8">
        <v>2013</v>
      </c>
      <c r="D27" s="8"/>
      <c r="E27" s="23" t="s">
        <v>2697</v>
      </c>
      <c r="F27" s="8" t="s">
        <v>979</v>
      </c>
      <c r="G27" s="8"/>
      <c r="H27" s="8"/>
      <c r="I27" s="8" t="s">
        <v>1020</v>
      </c>
      <c r="J27" s="260" t="s">
        <v>127</v>
      </c>
      <c r="K27" s="8"/>
      <c r="L27" s="8" t="s">
        <v>127</v>
      </c>
      <c r="M27" s="8"/>
      <c r="N27" s="8"/>
      <c r="O27" s="8"/>
      <c r="P27" s="155" t="s">
        <v>3279</v>
      </c>
      <c r="Q27" s="155" t="s">
        <v>1235</v>
      </c>
      <c r="R27" s="155"/>
      <c r="S27" s="155" t="s">
        <v>4</v>
      </c>
      <c r="T27" s="189" t="s">
        <v>981</v>
      </c>
      <c r="U27" s="411" t="s">
        <v>1437</v>
      </c>
      <c r="V27" s="9">
        <v>1179682.3</v>
      </c>
      <c r="W27" s="9"/>
      <c r="X27" s="9"/>
      <c r="Y27" s="8"/>
      <c r="Z27" s="292">
        <f t="shared" ref="Z27:Z47" si="2">X27-Y27</f>
        <v>0</v>
      </c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>
        <v>400</v>
      </c>
      <c r="AN27" s="8">
        <v>80</v>
      </c>
      <c r="AO27" s="8"/>
      <c r="AP27" s="8"/>
      <c r="AQ27" s="8"/>
      <c r="AR27" s="177" t="s">
        <v>982</v>
      </c>
      <c r="AS27" s="8" t="s">
        <v>260</v>
      </c>
      <c r="AT27" s="8" t="s">
        <v>260</v>
      </c>
      <c r="AU27" s="8" t="s">
        <v>260</v>
      </c>
      <c r="AV27" s="8"/>
      <c r="AW27" s="8" t="s">
        <v>260</v>
      </c>
      <c r="AX27" s="8" t="s">
        <v>260</v>
      </c>
      <c r="AY27" s="8" t="s">
        <v>260</v>
      </c>
      <c r="AZ27" s="8"/>
      <c r="BA27" s="185"/>
      <c r="BB27" s="207" t="s">
        <v>260</v>
      </c>
      <c r="BC27" s="8"/>
      <c r="BD27" s="8"/>
      <c r="BE27" s="8" t="s">
        <v>260</v>
      </c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 t="s">
        <v>260</v>
      </c>
      <c r="BX27" s="8"/>
      <c r="BY27" s="8"/>
      <c r="BZ27" s="8" t="s">
        <v>260</v>
      </c>
      <c r="CA27" s="8"/>
      <c r="CB27" s="8" t="s">
        <v>260</v>
      </c>
      <c r="CC27" s="8"/>
      <c r="CD27" s="8"/>
      <c r="CE27" s="8"/>
      <c r="CF27" s="8"/>
      <c r="CG27" s="8"/>
      <c r="CH27" s="8" t="s">
        <v>260</v>
      </c>
      <c r="CI27" s="8"/>
      <c r="CJ27" s="8"/>
      <c r="CK27" s="8"/>
      <c r="CL27" s="8"/>
      <c r="CM27" s="8"/>
      <c r="CN27" s="8"/>
      <c r="CO27" s="8"/>
      <c r="CP27" s="8"/>
      <c r="CQ27" s="8"/>
      <c r="CR27" s="8"/>
    </row>
    <row r="28" spans="1:96" s="24" customFormat="1" ht="27" hidden="1">
      <c r="A28" s="7"/>
      <c r="B28" s="1193" t="s">
        <v>4386</v>
      </c>
      <c r="C28" s="8">
        <v>2013</v>
      </c>
      <c r="D28" s="8"/>
      <c r="E28" s="23" t="s">
        <v>4031</v>
      </c>
      <c r="F28" s="8" t="s">
        <v>979</v>
      </c>
      <c r="G28" s="8"/>
      <c r="H28" s="8"/>
      <c r="I28" s="8" t="s">
        <v>1020</v>
      </c>
      <c r="J28" s="69" t="s">
        <v>1435</v>
      </c>
      <c r="K28" s="7"/>
      <c r="L28" s="8" t="s">
        <v>5004</v>
      </c>
      <c r="M28" s="8"/>
      <c r="N28" s="8"/>
      <c r="O28" s="8"/>
      <c r="P28" s="54" t="s">
        <v>3279</v>
      </c>
      <c r="Q28" s="7" t="s">
        <v>980</v>
      </c>
      <c r="R28" s="8"/>
      <c r="S28" s="8" t="s">
        <v>4</v>
      </c>
      <c r="T28" s="9" t="s">
        <v>984</v>
      </c>
      <c r="U28" s="1608" t="s">
        <v>1233</v>
      </c>
      <c r="V28" s="9">
        <v>1179682.3</v>
      </c>
      <c r="W28" s="9"/>
      <c r="X28" s="9">
        <v>1179682</v>
      </c>
      <c r="Y28" s="1607">
        <f>FACT!R953</f>
        <v>166750</v>
      </c>
      <c r="Z28" s="292">
        <f t="shared" si="2"/>
        <v>1012932</v>
      </c>
      <c r="AA28" s="8" t="s">
        <v>127</v>
      </c>
      <c r="AB28" s="292">
        <f>X28*0.7-0.4</f>
        <v>825776.99999999988</v>
      </c>
      <c r="AC28" s="292">
        <f>X28*0.3+0.4</f>
        <v>353905</v>
      </c>
      <c r="AD28" s="8"/>
      <c r="AE28" s="8"/>
      <c r="AF28" s="8"/>
      <c r="AG28" s="8"/>
      <c r="AH28" s="8"/>
      <c r="AI28" s="8"/>
      <c r="AJ28" s="8"/>
      <c r="AK28" s="767"/>
      <c r="AL28" s="8">
        <v>0</v>
      </c>
      <c r="AM28" s="8"/>
      <c r="AN28" s="8"/>
      <c r="AO28" s="8"/>
      <c r="AP28" s="8"/>
      <c r="AQ28" s="8"/>
      <c r="AR28" s="177" t="s">
        <v>985</v>
      </c>
      <c r="AS28" s="8" t="s">
        <v>260</v>
      </c>
      <c r="AT28" s="8" t="s">
        <v>260</v>
      </c>
      <c r="AU28" s="8" t="s">
        <v>260</v>
      </c>
      <c r="AV28" s="8"/>
      <c r="AW28" s="8" t="s">
        <v>260</v>
      </c>
      <c r="AX28" s="8" t="s">
        <v>260</v>
      </c>
      <c r="AY28" s="8" t="s">
        <v>260</v>
      </c>
      <c r="AZ28" s="8"/>
      <c r="BA28" s="185" t="s">
        <v>260</v>
      </c>
      <c r="BB28" s="207" t="s">
        <v>260</v>
      </c>
      <c r="BC28" s="8"/>
      <c r="BD28" s="8"/>
      <c r="BE28" s="8" t="s">
        <v>260</v>
      </c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 t="s">
        <v>260</v>
      </c>
      <c r="BQ28" s="8"/>
      <c r="BR28" s="8"/>
      <c r="BS28" s="8"/>
      <c r="BT28" s="8"/>
      <c r="BU28" s="8" t="s">
        <v>260</v>
      </c>
      <c r="BV28" s="8" t="s">
        <v>260</v>
      </c>
      <c r="BW28" s="8" t="s">
        <v>260</v>
      </c>
      <c r="BX28" s="8" t="s">
        <v>260</v>
      </c>
      <c r="BY28" s="8"/>
      <c r="BZ28" s="8" t="s">
        <v>274</v>
      </c>
      <c r="CA28" s="8" t="s">
        <v>260</v>
      </c>
      <c r="CB28" s="8" t="s">
        <v>260</v>
      </c>
      <c r="CC28" s="8" t="s">
        <v>260</v>
      </c>
      <c r="CD28" s="8"/>
      <c r="CE28" s="8"/>
      <c r="CF28" s="8"/>
      <c r="CG28" s="8"/>
      <c r="CH28" s="8" t="s">
        <v>260</v>
      </c>
      <c r="CI28" s="8"/>
      <c r="CJ28" s="8"/>
      <c r="CK28" s="8"/>
      <c r="CL28" s="8"/>
      <c r="CM28" s="8"/>
      <c r="CN28" s="8"/>
      <c r="CO28" s="8"/>
      <c r="CP28" s="8"/>
      <c r="CQ28" s="8"/>
      <c r="CR28" s="8"/>
    </row>
    <row r="29" spans="1:96" s="24" customFormat="1" ht="25.5" hidden="1">
      <c r="A29" s="7"/>
      <c r="B29" s="23" t="s">
        <v>3670</v>
      </c>
      <c r="C29" s="8">
        <v>2013</v>
      </c>
      <c r="D29" s="8"/>
      <c r="E29" s="23" t="s">
        <v>889</v>
      </c>
      <c r="F29" s="8" t="s">
        <v>683</v>
      </c>
      <c r="G29" s="8"/>
      <c r="H29" s="8"/>
      <c r="I29" s="8" t="s">
        <v>616</v>
      </c>
      <c r="J29" s="69" t="s">
        <v>1432</v>
      </c>
      <c r="K29" s="8"/>
      <c r="L29" s="8" t="s">
        <v>718</v>
      </c>
      <c r="M29" s="8"/>
      <c r="N29" s="8"/>
      <c r="O29" s="8"/>
      <c r="P29" s="155" t="s">
        <v>266</v>
      </c>
      <c r="Q29" s="155" t="s">
        <v>266</v>
      </c>
      <c r="R29" s="155"/>
      <c r="S29" s="155" t="s">
        <v>986</v>
      </c>
      <c r="T29" s="189" t="s">
        <v>264</v>
      </c>
      <c r="U29" s="411" t="s">
        <v>1437</v>
      </c>
      <c r="V29" s="9"/>
      <c r="W29" s="9"/>
      <c r="X29" s="9"/>
      <c r="Y29" s="292">
        <f>NOM!Q760+FACT!R892</f>
        <v>62502.579999999994</v>
      </c>
      <c r="Z29" s="292">
        <f t="shared" si="2"/>
        <v>-62502.579999999994</v>
      </c>
      <c r="AA29" s="1001">
        <v>0</v>
      </c>
      <c r="AB29" s="1001">
        <v>0</v>
      </c>
      <c r="AC29" s="1001">
        <f>Y29</f>
        <v>62502.579999999994</v>
      </c>
      <c r="AD29" s="1001">
        <v>0</v>
      </c>
      <c r="AE29" s="1001">
        <v>0</v>
      </c>
      <c r="AF29" s="8"/>
      <c r="AG29" s="8"/>
      <c r="AH29" s="8"/>
      <c r="AI29" s="8"/>
      <c r="AJ29" s="8"/>
      <c r="AK29" s="8"/>
      <c r="AL29" s="8">
        <v>100</v>
      </c>
      <c r="AM29" s="8"/>
      <c r="AN29" s="8"/>
      <c r="AO29" s="8"/>
      <c r="AP29" s="8"/>
      <c r="AQ29" s="8"/>
      <c r="AR29" s="177" t="s">
        <v>627</v>
      </c>
      <c r="AS29" s="8"/>
      <c r="AT29" s="8"/>
      <c r="AU29" s="8"/>
      <c r="AV29" s="8"/>
      <c r="AW29" s="8"/>
      <c r="AX29" s="8"/>
      <c r="AY29" s="8"/>
      <c r="AZ29" s="8"/>
      <c r="BA29" s="185"/>
      <c r="BB29" s="207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</row>
    <row r="30" spans="1:96" s="1217" customFormat="1" ht="27.75" hidden="1" customHeight="1">
      <c r="A30" s="1203"/>
      <c r="B30" s="875" t="s">
        <v>3670</v>
      </c>
      <c r="C30" s="201">
        <v>2013</v>
      </c>
      <c r="D30" s="1205"/>
      <c r="E30" s="875" t="s">
        <v>890</v>
      </c>
      <c r="F30" s="201" t="s">
        <v>683</v>
      </c>
      <c r="G30" s="201"/>
      <c r="H30" s="201"/>
      <c r="I30" s="201" t="s">
        <v>1020</v>
      </c>
      <c r="J30" s="260" t="s">
        <v>127</v>
      </c>
      <c r="K30" s="201"/>
      <c r="L30" s="201" t="s">
        <v>718</v>
      </c>
      <c r="M30" s="24"/>
      <c r="N30" s="24"/>
      <c r="O30" s="24"/>
      <c r="P30" s="876" t="s">
        <v>1011</v>
      </c>
      <c r="Q30" s="876" t="s">
        <v>948</v>
      </c>
      <c r="R30" s="876"/>
      <c r="S30" s="876" t="s">
        <v>1237</v>
      </c>
      <c r="T30" s="1634" t="s">
        <v>706</v>
      </c>
      <c r="U30" s="1637" t="s">
        <v>1437</v>
      </c>
      <c r="V30" s="1207">
        <v>50672.5</v>
      </c>
      <c r="W30" s="1207"/>
      <c r="X30" s="1597"/>
      <c r="Y30" s="1205">
        <f>NOM!Q837</f>
        <v>6900</v>
      </c>
      <c r="Z30" s="1209">
        <f t="shared" si="2"/>
        <v>-6900</v>
      </c>
      <c r="AA30" s="1598">
        <v>0</v>
      </c>
      <c r="AB30" s="1598">
        <v>0</v>
      </c>
      <c r="AC30" s="1598">
        <f>Y30</f>
        <v>6900</v>
      </c>
      <c r="AD30" s="1598">
        <v>0</v>
      </c>
      <c r="AE30" s="1598">
        <v>0</v>
      </c>
      <c r="AF30" s="1205"/>
      <c r="AG30" s="1205"/>
      <c r="AH30" s="1205"/>
      <c r="AI30" s="1205"/>
      <c r="AJ30" s="1205"/>
      <c r="AK30" s="1205"/>
      <c r="AL30" s="1205">
        <v>100</v>
      </c>
      <c r="AM30" s="1205"/>
      <c r="AN30" s="1205"/>
      <c r="AO30" s="1205"/>
      <c r="AP30" s="1205"/>
      <c r="AQ30" s="1205"/>
      <c r="AR30" s="1213" t="s">
        <v>1013</v>
      </c>
      <c r="AS30" s="1205" t="s">
        <v>260</v>
      </c>
      <c r="AT30" s="1205" t="s">
        <v>260</v>
      </c>
      <c r="AU30" s="1205" t="s">
        <v>260</v>
      </c>
      <c r="AV30" s="1205"/>
      <c r="AW30" s="1205" t="s">
        <v>260</v>
      </c>
      <c r="AX30" s="1205"/>
      <c r="AY30" s="1205"/>
      <c r="AZ30" s="1205"/>
      <c r="BA30" s="1214"/>
      <c r="BB30" s="1215"/>
      <c r="BC30" s="1205"/>
      <c r="BD30" s="1205"/>
      <c r="BE30" s="1205"/>
      <c r="BF30" s="1205"/>
      <c r="BG30" s="1205"/>
      <c r="BH30" s="1205"/>
      <c r="BI30" s="1205"/>
      <c r="BJ30" s="1205"/>
      <c r="BK30" s="1205"/>
      <c r="BL30" s="1205"/>
      <c r="BM30" s="1205"/>
      <c r="BN30" s="1205"/>
      <c r="BO30" s="1205"/>
      <c r="BP30" s="1205"/>
      <c r="BQ30" s="1205"/>
      <c r="BR30" s="1205"/>
      <c r="BS30" s="1205"/>
      <c r="BT30" s="1205"/>
      <c r="BU30" s="1205"/>
      <c r="BV30" s="1205"/>
      <c r="BW30" s="1205"/>
      <c r="BX30" s="1205"/>
      <c r="BY30" s="1205"/>
      <c r="BZ30" s="1205"/>
      <c r="CA30" s="1205"/>
      <c r="CB30" s="1205"/>
      <c r="CC30" s="1205"/>
      <c r="CD30" s="1205"/>
      <c r="CE30" s="1205"/>
      <c r="CF30" s="1205"/>
      <c r="CG30" s="1205"/>
      <c r="CH30" s="1205"/>
      <c r="CI30" s="1205"/>
      <c r="CJ30" s="1205"/>
      <c r="CK30" s="1205"/>
      <c r="CL30" s="1205"/>
      <c r="CM30" s="1205"/>
      <c r="CN30" s="1205"/>
      <c r="CO30" s="1205"/>
      <c r="CP30" s="1205"/>
      <c r="CQ30" s="1205"/>
      <c r="CR30" s="1205"/>
    </row>
    <row r="31" spans="1:96" s="24" customFormat="1" ht="30" hidden="1">
      <c r="A31" s="7"/>
      <c r="B31" s="23" t="s">
        <v>3803</v>
      </c>
      <c r="C31" s="8">
        <v>2013</v>
      </c>
      <c r="D31" s="8"/>
      <c r="E31" s="23" t="s">
        <v>1741</v>
      </c>
      <c r="F31" s="23" t="s">
        <v>683</v>
      </c>
      <c r="G31" s="23"/>
      <c r="H31" s="23"/>
      <c r="I31" s="8" t="s">
        <v>616</v>
      </c>
      <c r="J31" s="260" t="s">
        <v>1434</v>
      </c>
      <c r="K31" s="8" t="s">
        <v>2466</v>
      </c>
      <c r="L31" s="8" t="s">
        <v>1558</v>
      </c>
      <c r="M31" s="155" t="s">
        <v>2640</v>
      </c>
      <c r="N31" s="155"/>
      <c r="O31" s="155"/>
      <c r="P31" s="54" t="s">
        <v>3284</v>
      </c>
      <c r="Q31" s="7" t="s">
        <v>980</v>
      </c>
      <c r="R31" s="8"/>
      <c r="S31" s="8" t="s">
        <v>1289</v>
      </c>
      <c r="T31" s="9" t="s">
        <v>276</v>
      </c>
      <c r="U31" s="410" t="s">
        <v>1437</v>
      </c>
      <c r="V31" s="9">
        <v>75847.88</v>
      </c>
      <c r="W31" s="9"/>
      <c r="X31" s="9">
        <v>75847.88</v>
      </c>
      <c r="Y31" s="292">
        <f>FACT!R915</f>
        <v>56017.73</v>
      </c>
      <c r="Z31" s="292">
        <f t="shared" si="2"/>
        <v>19830.150000000001</v>
      </c>
      <c r="AA31" s="8">
        <v>0</v>
      </c>
      <c r="AB31" s="8">
        <v>0</v>
      </c>
      <c r="AC31" s="292">
        <f>X31</f>
        <v>75847.88</v>
      </c>
      <c r="AD31" s="8">
        <v>0</v>
      </c>
      <c r="AE31" s="8">
        <v>0</v>
      </c>
      <c r="AF31" s="130">
        <v>41447</v>
      </c>
      <c r="AG31" s="130">
        <v>41460</v>
      </c>
      <c r="AH31" s="7" t="s">
        <v>1287</v>
      </c>
      <c r="AI31" s="247">
        <v>128</v>
      </c>
      <c r="AJ31" s="155" t="s">
        <v>1065</v>
      </c>
      <c r="AK31" s="767">
        <f>Y31/AI31</f>
        <v>437.63851562500003</v>
      </c>
      <c r="AL31" s="8">
        <v>100</v>
      </c>
      <c r="AM31" s="8">
        <v>165</v>
      </c>
      <c r="AN31" s="8">
        <v>52</v>
      </c>
      <c r="AO31" s="8"/>
      <c r="AP31" s="8"/>
      <c r="AQ31" s="8"/>
      <c r="AR31" s="177" t="s">
        <v>1768</v>
      </c>
      <c r="AS31" s="569" t="s">
        <v>127</v>
      </c>
      <c r="AT31" s="201" t="s">
        <v>260</v>
      </c>
      <c r="AU31" s="201" t="s">
        <v>260</v>
      </c>
      <c r="AV31" s="201"/>
      <c r="AW31" s="201" t="s">
        <v>260</v>
      </c>
      <c r="AX31" s="201" t="s">
        <v>260</v>
      </c>
      <c r="AY31" s="201" t="s">
        <v>260</v>
      </c>
      <c r="AZ31" s="201"/>
      <c r="BA31" s="245" t="s">
        <v>1442</v>
      </c>
      <c r="BB31" s="246"/>
      <c r="BC31" s="201"/>
      <c r="BD31" s="201"/>
      <c r="BE31" s="201"/>
      <c r="BF31" s="201"/>
      <c r="BG31" s="201" t="s">
        <v>260</v>
      </c>
      <c r="BH31" s="201"/>
      <c r="BI31" s="201"/>
      <c r="BJ31" s="201"/>
      <c r="BK31" s="201"/>
      <c r="BL31" s="201"/>
      <c r="BM31" s="201"/>
      <c r="BN31" s="201"/>
      <c r="BO31" s="201"/>
      <c r="BP31" s="201"/>
      <c r="BQ31" s="569" t="s">
        <v>127</v>
      </c>
      <c r="BR31" s="569" t="s">
        <v>127</v>
      </c>
      <c r="BS31" s="569"/>
      <c r="BT31" s="201"/>
      <c r="BU31" s="201"/>
      <c r="BV31" s="201"/>
      <c r="BW31" s="201"/>
      <c r="BX31" s="201"/>
      <c r="BY31" s="201"/>
      <c r="BZ31" s="201" t="s">
        <v>260</v>
      </c>
      <c r="CA31" s="201"/>
      <c r="CB31" s="201"/>
      <c r="CC31" s="201" t="s">
        <v>260</v>
      </c>
      <c r="CD31" s="201" t="s">
        <v>260</v>
      </c>
      <c r="CE31" s="201" t="s">
        <v>260</v>
      </c>
      <c r="CF31" s="201"/>
      <c r="CG31" s="201"/>
      <c r="CH31" s="201"/>
      <c r="CI31" s="8" t="s">
        <v>260</v>
      </c>
      <c r="CJ31" s="520" t="s">
        <v>127</v>
      </c>
      <c r="CK31" s="520" t="s">
        <v>127</v>
      </c>
      <c r="CL31" s="8" t="s">
        <v>260</v>
      </c>
      <c r="CM31" s="520" t="s">
        <v>127</v>
      </c>
      <c r="CN31" s="8"/>
      <c r="CO31" s="8"/>
      <c r="CP31" s="8"/>
      <c r="CQ31" s="8"/>
      <c r="CR31" s="8"/>
    </row>
    <row r="32" spans="1:96" s="1217" customFormat="1" ht="25.5" hidden="1">
      <c r="A32" s="1203"/>
      <c r="B32" s="875" t="s">
        <v>3670</v>
      </c>
      <c r="C32" s="201">
        <v>2013</v>
      </c>
      <c r="D32" s="1205"/>
      <c r="E32" s="875" t="s">
        <v>889</v>
      </c>
      <c r="F32" s="201" t="s">
        <v>683</v>
      </c>
      <c r="G32" s="201"/>
      <c r="H32" s="201"/>
      <c r="I32" s="201" t="s">
        <v>1020</v>
      </c>
      <c r="J32" s="260" t="s">
        <v>127</v>
      </c>
      <c r="K32" s="201"/>
      <c r="L32" s="201" t="s">
        <v>718</v>
      </c>
      <c r="M32" s="8"/>
      <c r="N32" s="8"/>
      <c r="O32" s="8"/>
      <c r="P32" s="876" t="s">
        <v>1011</v>
      </c>
      <c r="Q32" s="876" t="s">
        <v>948</v>
      </c>
      <c r="R32" s="876"/>
      <c r="S32" s="876" t="s">
        <v>3291</v>
      </c>
      <c r="T32" s="1634" t="s">
        <v>654</v>
      </c>
      <c r="U32" s="1637" t="s">
        <v>1437</v>
      </c>
      <c r="V32" s="1207"/>
      <c r="W32" s="1207"/>
      <c r="X32" s="1597"/>
      <c r="Y32" s="1205"/>
      <c r="Z32" s="1209">
        <f t="shared" si="2"/>
        <v>0</v>
      </c>
      <c r="AA32" s="1598">
        <v>0</v>
      </c>
      <c r="AB32" s="1598">
        <v>0</v>
      </c>
      <c r="AC32" s="1598">
        <f>Y32</f>
        <v>0</v>
      </c>
      <c r="AD32" s="1598">
        <v>0</v>
      </c>
      <c r="AE32" s="1598">
        <v>0</v>
      </c>
      <c r="AF32" s="1205"/>
      <c r="AG32" s="1205"/>
      <c r="AH32" s="1205"/>
      <c r="AI32" s="1205"/>
      <c r="AJ32" s="1205"/>
      <c r="AK32" s="1205"/>
      <c r="AL32" s="1205">
        <v>100</v>
      </c>
      <c r="AM32" s="1205"/>
      <c r="AN32" s="1205"/>
      <c r="AO32" s="1205"/>
      <c r="AP32" s="1205"/>
      <c r="AQ32" s="1205"/>
      <c r="AR32" s="1213" t="s">
        <v>1019</v>
      </c>
      <c r="AS32" s="1205"/>
      <c r="AT32" s="1205"/>
      <c r="AU32" s="1205"/>
      <c r="AV32" s="1205"/>
      <c r="AW32" s="1205"/>
      <c r="AX32" s="1205"/>
      <c r="AY32" s="1205"/>
      <c r="AZ32" s="1205"/>
      <c r="BA32" s="1214"/>
      <c r="BB32" s="1215"/>
      <c r="BC32" s="1205"/>
      <c r="BD32" s="1205"/>
      <c r="BE32" s="1205"/>
      <c r="BF32" s="1205"/>
      <c r="BG32" s="1205"/>
      <c r="BH32" s="1205"/>
      <c r="BI32" s="1205"/>
      <c r="BJ32" s="1205"/>
      <c r="BK32" s="1205"/>
      <c r="BL32" s="1205"/>
      <c r="BM32" s="1205"/>
      <c r="BN32" s="1205"/>
      <c r="BO32" s="1205"/>
      <c r="BP32" s="1205"/>
      <c r="BQ32" s="1205"/>
      <c r="BR32" s="1205"/>
      <c r="BS32" s="1205"/>
      <c r="BT32" s="1205"/>
      <c r="BU32" s="1205"/>
      <c r="BV32" s="1205"/>
      <c r="BW32" s="1205"/>
      <c r="BX32" s="1205"/>
      <c r="BY32" s="1205"/>
      <c r="BZ32" s="1205"/>
      <c r="CA32" s="1205"/>
      <c r="CB32" s="1205"/>
      <c r="CC32" s="1205"/>
      <c r="CD32" s="1205"/>
      <c r="CE32" s="1205"/>
      <c r="CF32" s="1205"/>
      <c r="CG32" s="1205"/>
      <c r="CH32" s="1205"/>
      <c r="CI32" s="1205"/>
      <c r="CJ32" s="1205"/>
      <c r="CK32" s="1205"/>
      <c r="CL32" s="1205"/>
      <c r="CM32" s="1205"/>
      <c r="CN32" s="1205"/>
      <c r="CO32" s="1205"/>
      <c r="CP32" s="1205"/>
      <c r="CQ32" s="1205"/>
      <c r="CR32" s="1205"/>
    </row>
    <row r="33" spans="1:96" s="24" customFormat="1" ht="30" hidden="1">
      <c r="A33" s="7"/>
      <c r="B33" s="23" t="s">
        <v>3803</v>
      </c>
      <c r="C33" s="8">
        <v>2013</v>
      </c>
      <c r="D33" s="8"/>
      <c r="E33" s="23" t="s">
        <v>1741</v>
      </c>
      <c r="F33" s="23" t="s">
        <v>683</v>
      </c>
      <c r="G33" s="23"/>
      <c r="H33" s="23"/>
      <c r="I33" s="8" t="s">
        <v>616</v>
      </c>
      <c r="J33" s="260" t="s">
        <v>1431</v>
      </c>
      <c r="K33" s="8" t="s">
        <v>2466</v>
      </c>
      <c r="L33" s="8" t="s">
        <v>1541</v>
      </c>
      <c r="M33" s="155" t="s">
        <v>2641</v>
      </c>
      <c r="N33" s="155"/>
      <c r="O33" s="155"/>
      <c r="P33" s="54" t="s">
        <v>265</v>
      </c>
      <c r="Q33" s="7" t="s">
        <v>693</v>
      </c>
      <c r="R33" s="8"/>
      <c r="S33" s="8" t="s">
        <v>1283</v>
      </c>
      <c r="T33" s="9" t="s">
        <v>276</v>
      </c>
      <c r="U33" s="410" t="s">
        <v>1437</v>
      </c>
      <c r="V33" s="9">
        <v>24462.69</v>
      </c>
      <c r="W33" s="9"/>
      <c r="X33" s="9">
        <v>38585.949999999997</v>
      </c>
      <c r="Y33" s="292">
        <f>NOM!Q812+FACT!R919</f>
        <v>12559</v>
      </c>
      <c r="Z33" s="292">
        <f t="shared" si="2"/>
        <v>26026.949999999997</v>
      </c>
      <c r="AA33" s="8">
        <v>0</v>
      </c>
      <c r="AB33" s="8">
        <v>0</v>
      </c>
      <c r="AC33" s="292">
        <f>X33</f>
        <v>38585.949999999997</v>
      </c>
      <c r="AD33" s="8">
        <v>0</v>
      </c>
      <c r="AE33" s="8">
        <v>0</v>
      </c>
      <c r="AF33" s="130">
        <v>41446</v>
      </c>
      <c r="AG33" s="130">
        <v>41453</v>
      </c>
      <c r="AH33" s="7" t="s">
        <v>1287</v>
      </c>
      <c r="AI33" s="247">
        <v>173.61</v>
      </c>
      <c r="AJ33" s="155" t="s">
        <v>1065</v>
      </c>
      <c r="AK33" s="767">
        <f>Y33/AI33</f>
        <v>72.340302977939047</v>
      </c>
      <c r="AL33" s="8">
        <v>100</v>
      </c>
      <c r="AM33" s="8">
        <v>120</v>
      </c>
      <c r="AN33" s="8">
        <v>40</v>
      </c>
      <c r="AO33" s="8"/>
      <c r="AP33" s="8"/>
      <c r="AQ33" s="8" t="s">
        <v>1560</v>
      </c>
      <c r="AR33" s="177" t="s">
        <v>694</v>
      </c>
      <c r="AS33" s="201" t="s">
        <v>260</v>
      </c>
      <c r="AT33" s="201" t="s">
        <v>260</v>
      </c>
      <c r="AU33" s="201" t="s">
        <v>260</v>
      </c>
      <c r="AV33" s="201" t="s">
        <v>260</v>
      </c>
      <c r="AW33" s="201" t="s">
        <v>260</v>
      </c>
      <c r="AX33" s="201" t="s">
        <v>260</v>
      </c>
      <c r="AY33" s="201" t="s">
        <v>260</v>
      </c>
      <c r="AZ33" s="201" t="s">
        <v>260</v>
      </c>
      <c r="BA33" s="245" t="s">
        <v>260</v>
      </c>
      <c r="BB33" s="246"/>
      <c r="BC33" s="201"/>
      <c r="BD33" s="201"/>
      <c r="BE33" s="201"/>
      <c r="BF33" s="201"/>
      <c r="BG33" s="201" t="s">
        <v>260</v>
      </c>
      <c r="BH33" s="201"/>
      <c r="BI33" s="201"/>
      <c r="BJ33" s="201"/>
      <c r="BK33" s="201"/>
      <c r="BL33" s="201"/>
      <c r="BM33" s="201"/>
      <c r="BN33" s="201"/>
      <c r="BO33" s="201"/>
      <c r="BP33" s="201"/>
      <c r="BQ33" s="569" t="s">
        <v>127</v>
      </c>
      <c r="BR33" s="569" t="s">
        <v>127</v>
      </c>
      <c r="BS33" s="569"/>
      <c r="BT33" s="201" t="s">
        <v>260</v>
      </c>
      <c r="BU33" s="201"/>
      <c r="BV33" s="201"/>
      <c r="BW33" s="201"/>
      <c r="BX33" s="201"/>
      <c r="BY33" s="201"/>
      <c r="BZ33" s="201" t="s">
        <v>260</v>
      </c>
      <c r="CA33" s="201"/>
      <c r="CB33" s="201"/>
      <c r="CC33" s="201" t="s">
        <v>260</v>
      </c>
      <c r="CD33" s="201" t="s">
        <v>260</v>
      </c>
      <c r="CE33" s="201" t="s">
        <v>260</v>
      </c>
      <c r="CF33" s="201"/>
      <c r="CG33" s="201"/>
      <c r="CH33" s="201"/>
      <c r="CI33" s="8" t="s">
        <v>260</v>
      </c>
      <c r="CJ33" s="8" t="s">
        <v>260</v>
      </c>
      <c r="CK33" s="8" t="s">
        <v>260</v>
      </c>
      <c r="CL33" s="8" t="s">
        <v>260</v>
      </c>
      <c r="CM33" s="520" t="s">
        <v>127</v>
      </c>
      <c r="CN33" s="8"/>
      <c r="CO33" s="8"/>
      <c r="CP33" s="8"/>
      <c r="CQ33" s="8"/>
      <c r="CR33" s="8"/>
    </row>
    <row r="34" spans="1:96" s="24" customFormat="1" ht="25.5" hidden="1">
      <c r="A34" s="7"/>
      <c r="B34" s="23" t="s">
        <v>3670</v>
      </c>
      <c r="C34" s="8">
        <v>2013</v>
      </c>
      <c r="D34" s="8"/>
      <c r="E34" s="23" t="s">
        <v>889</v>
      </c>
      <c r="F34" s="23" t="s">
        <v>683</v>
      </c>
      <c r="G34" s="1193"/>
      <c r="H34" s="23"/>
      <c r="I34" s="8" t="s">
        <v>261</v>
      </c>
      <c r="J34" s="260" t="s">
        <v>1431</v>
      </c>
      <c r="K34" s="8" t="s">
        <v>127</v>
      </c>
      <c r="L34" s="8"/>
      <c r="M34" s="8"/>
      <c r="N34" s="8"/>
      <c r="O34" s="8"/>
      <c r="P34" s="155" t="s">
        <v>1207</v>
      </c>
      <c r="Q34" s="155" t="s">
        <v>704</v>
      </c>
      <c r="R34" s="155"/>
      <c r="S34" s="155" t="s">
        <v>1208</v>
      </c>
      <c r="T34" s="189" t="s">
        <v>264</v>
      </c>
      <c r="U34" s="411" t="s">
        <v>1437</v>
      </c>
      <c r="V34" s="9" t="s">
        <v>127</v>
      </c>
      <c r="W34" s="9" t="s">
        <v>127</v>
      </c>
      <c r="X34" s="9">
        <v>0</v>
      </c>
      <c r="Y34" s="292">
        <f>NOM!Q812+FACT!R919</f>
        <v>12559</v>
      </c>
      <c r="Z34" s="292">
        <f t="shared" si="2"/>
        <v>-12559</v>
      </c>
      <c r="AA34" s="8">
        <v>0</v>
      </c>
      <c r="AB34" s="8">
        <v>0</v>
      </c>
      <c r="AC34" s="8">
        <v>0</v>
      </c>
      <c r="AD34" s="8">
        <v>0</v>
      </c>
      <c r="AE34" s="8">
        <v>0</v>
      </c>
      <c r="AF34" s="130">
        <v>41446</v>
      </c>
      <c r="AG34" s="130">
        <v>41460</v>
      </c>
      <c r="AH34" s="7"/>
      <c r="AI34" s="7"/>
      <c r="AJ34" s="8" t="s">
        <v>1065</v>
      </c>
      <c r="AK34" s="8"/>
      <c r="AL34" s="8">
        <v>100</v>
      </c>
      <c r="AM34" s="8"/>
      <c r="AN34" s="8"/>
      <c r="AO34" s="8"/>
      <c r="AP34" s="8"/>
      <c r="AQ34" s="8"/>
      <c r="AR34" s="177"/>
      <c r="AS34" s="201"/>
      <c r="AT34" s="201"/>
      <c r="AU34" s="201"/>
      <c r="AV34" s="201"/>
      <c r="AW34" s="201"/>
      <c r="AX34" s="201"/>
      <c r="AY34" s="201"/>
      <c r="AZ34" s="201"/>
      <c r="BA34" s="245"/>
      <c r="BB34" s="246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 t="s">
        <v>260</v>
      </c>
      <c r="CI34" s="8" t="s">
        <v>260</v>
      </c>
      <c r="CJ34" s="8" t="s">
        <v>260</v>
      </c>
      <c r="CK34" s="8" t="s">
        <v>260</v>
      </c>
      <c r="CL34" s="8" t="s">
        <v>260</v>
      </c>
      <c r="CM34" s="8"/>
      <c r="CN34" s="8"/>
      <c r="CO34" s="8"/>
      <c r="CP34" s="8"/>
      <c r="CQ34" s="8"/>
      <c r="CR34" s="8"/>
    </row>
    <row r="35" spans="1:96" s="24" customFormat="1" ht="25.5" hidden="1">
      <c r="A35" s="7"/>
      <c r="B35" s="23" t="s">
        <v>3670</v>
      </c>
      <c r="C35" s="8">
        <v>2013</v>
      </c>
      <c r="D35" s="8"/>
      <c r="E35" s="23" t="s">
        <v>889</v>
      </c>
      <c r="F35" s="8" t="s">
        <v>683</v>
      </c>
      <c r="G35" s="8"/>
      <c r="H35" s="8"/>
      <c r="I35" s="8" t="s">
        <v>616</v>
      </c>
      <c r="J35" s="260" t="s">
        <v>127</v>
      </c>
      <c r="K35" s="8"/>
      <c r="L35" s="8" t="s">
        <v>718</v>
      </c>
      <c r="M35" s="8"/>
      <c r="N35" s="8"/>
      <c r="O35" s="8"/>
      <c r="P35" s="155" t="s">
        <v>1024</v>
      </c>
      <c r="Q35" s="155" t="s">
        <v>620</v>
      </c>
      <c r="R35" s="155"/>
      <c r="S35" s="155" t="s">
        <v>1025</v>
      </c>
      <c r="T35" s="189" t="s">
        <v>264</v>
      </c>
      <c r="U35" s="411" t="s">
        <v>1437</v>
      </c>
      <c r="V35" s="9"/>
      <c r="W35" s="9"/>
      <c r="X35" s="9"/>
      <c r="Y35" s="8"/>
      <c r="Z35" s="292">
        <f t="shared" si="2"/>
        <v>0</v>
      </c>
      <c r="AA35" s="1001">
        <v>0</v>
      </c>
      <c r="AB35" s="1001">
        <v>0</v>
      </c>
      <c r="AC35" s="1001">
        <f>Y35</f>
        <v>0</v>
      </c>
      <c r="AD35" s="1001">
        <v>0</v>
      </c>
      <c r="AE35" s="1001">
        <v>0</v>
      </c>
      <c r="AF35" s="8"/>
      <c r="AG35" s="8"/>
      <c r="AH35" s="8"/>
      <c r="AI35" s="8"/>
      <c r="AJ35" s="8"/>
      <c r="AK35" s="8"/>
      <c r="AL35" s="8">
        <v>100</v>
      </c>
      <c r="AM35" s="8"/>
      <c r="AN35" s="8"/>
      <c r="AO35" s="8"/>
      <c r="AP35" s="8"/>
      <c r="AQ35" s="8"/>
      <c r="AR35" s="177"/>
      <c r="AS35" s="8"/>
      <c r="AT35" s="8"/>
      <c r="AU35" s="8"/>
      <c r="AV35" s="8"/>
      <c r="AW35" s="8"/>
      <c r="AX35" s="8"/>
      <c r="AY35" s="8"/>
      <c r="AZ35" s="8"/>
      <c r="BA35" s="185"/>
      <c r="BB35" s="207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</row>
    <row r="36" spans="1:96" s="24" customFormat="1" ht="25.5" hidden="1">
      <c r="A36" s="7"/>
      <c r="B36" s="23" t="s">
        <v>3670</v>
      </c>
      <c r="C36" s="8">
        <v>2013</v>
      </c>
      <c r="D36" s="8"/>
      <c r="E36" s="23" t="s">
        <v>1077</v>
      </c>
      <c r="F36" s="8" t="s">
        <v>1055</v>
      </c>
      <c r="G36" s="8"/>
      <c r="H36" s="8"/>
      <c r="I36" s="8" t="s">
        <v>1052</v>
      </c>
      <c r="J36" s="260" t="s">
        <v>127</v>
      </c>
      <c r="K36" s="8"/>
      <c r="L36" s="8" t="s">
        <v>127</v>
      </c>
      <c r="M36" s="8"/>
      <c r="N36" s="8"/>
      <c r="O36" s="8"/>
      <c r="P36" s="155" t="s">
        <v>3284</v>
      </c>
      <c r="Q36" s="155" t="s">
        <v>980</v>
      </c>
      <c r="R36" s="155"/>
      <c r="S36" s="155" t="s">
        <v>1439</v>
      </c>
      <c r="T36" s="189" t="s">
        <v>264</v>
      </c>
      <c r="U36" s="1633" t="s">
        <v>1233</v>
      </c>
      <c r="V36" s="9">
        <v>165833</v>
      </c>
      <c r="W36" s="9"/>
      <c r="X36" s="9"/>
      <c r="Y36" s="8"/>
      <c r="Z36" s="292">
        <f t="shared" si="2"/>
        <v>0</v>
      </c>
      <c r="AA36" s="241">
        <f>V36/4-0.25</f>
        <v>41458</v>
      </c>
      <c r="AB36" s="241">
        <f t="shared" ref="AB36:AC38" si="3">AA36</f>
        <v>41458</v>
      </c>
      <c r="AC36" s="241">
        <f t="shared" si="3"/>
        <v>41458</v>
      </c>
      <c r="AD36" s="241">
        <f>AC36+1</f>
        <v>41459</v>
      </c>
      <c r="AE36" s="242">
        <v>0</v>
      </c>
      <c r="AF36" s="8"/>
      <c r="AG36" s="8"/>
      <c r="AH36" s="155" t="s">
        <v>1054</v>
      </c>
      <c r="AI36" s="247">
        <v>330</v>
      </c>
      <c r="AJ36" s="155" t="s">
        <v>1064</v>
      </c>
      <c r="AK36" s="155"/>
      <c r="AL36" s="8">
        <v>0</v>
      </c>
      <c r="AM36" s="8">
        <f t="shared" ref="AM36:AM41" si="4">AO36+AP36</f>
        <v>250</v>
      </c>
      <c r="AN36" s="8">
        <v>50</v>
      </c>
      <c r="AO36" s="8">
        <v>120</v>
      </c>
      <c r="AP36" s="8">
        <v>130</v>
      </c>
      <c r="AQ36" s="8"/>
      <c r="AR36" s="177"/>
      <c r="AS36" s="8"/>
      <c r="AT36" s="8"/>
      <c r="AU36" s="8"/>
      <c r="AV36" s="8"/>
      <c r="AW36" s="8" t="s">
        <v>260</v>
      </c>
      <c r="AX36" s="8" t="s">
        <v>260</v>
      </c>
      <c r="AY36" s="8" t="s">
        <v>260</v>
      </c>
      <c r="AZ36" s="8"/>
      <c r="BA36" s="185"/>
      <c r="BB36" s="207" t="s">
        <v>260</v>
      </c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 t="s">
        <v>260</v>
      </c>
      <c r="BU36" s="8" t="s">
        <v>260</v>
      </c>
      <c r="BV36" s="8"/>
      <c r="BW36" s="8"/>
      <c r="BX36" s="8" t="s">
        <v>260</v>
      </c>
      <c r="BY36" s="8"/>
      <c r="BZ36" s="8" t="s">
        <v>260</v>
      </c>
      <c r="CA36" s="8"/>
      <c r="CB36" s="8" t="s">
        <v>260</v>
      </c>
      <c r="CC36" s="8"/>
      <c r="CD36" s="8"/>
      <c r="CE36" s="8"/>
      <c r="CF36" s="8"/>
      <c r="CG36" s="8"/>
      <c r="CH36" s="8" t="s">
        <v>260</v>
      </c>
      <c r="CI36" s="8"/>
      <c r="CJ36" s="8"/>
      <c r="CK36" s="8"/>
      <c r="CL36" s="8"/>
      <c r="CM36" s="8"/>
      <c r="CN36" s="8"/>
      <c r="CO36" s="8"/>
      <c r="CP36" s="8"/>
      <c r="CQ36" s="8"/>
      <c r="CR36" s="8"/>
    </row>
    <row r="37" spans="1:96" s="24" customFormat="1" ht="25.5" hidden="1">
      <c r="A37" s="7"/>
      <c r="B37" s="23" t="s">
        <v>3670</v>
      </c>
      <c r="C37" s="8">
        <v>2013</v>
      </c>
      <c r="D37" s="8"/>
      <c r="E37" s="23" t="s">
        <v>1077</v>
      </c>
      <c r="F37" s="8" t="s">
        <v>1055</v>
      </c>
      <c r="G37" s="8"/>
      <c r="H37" s="8"/>
      <c r="I37" s="8" t="s">
        <v>1052</v>
      </c>
      <c r="J37" s="260" t="s">
        <v>127</v>
      </c>
      <c r="K37" s="8"/>
      <c r="L37" s="8" t="s">
        <v>127</v>
      </c>
      <c r="M37" s="8"/>
      <c r="N37" s="8"/>
      <c r="O37" s="8"/>
      <c r="P37" s="155" t="s">
        <v>1061</v>
      </c>
      <c r="Q37" s="155" t="s">
        <v>710</v>
      </c>
      <c r="R37" s="155"/>
      <c r="S37" s="155" t="s">
        <v>1439</v>
      </c>
      <c r="T37" s="189" t="s">
        <v>264</v>
      </c>
      <c r="U37" s="1633" t="s">
        <v>1233</v>
      </c>
      <c r="V37" s="9">
        <v>2921385</v>
      </c>
      <c r="W37" s="9"/>
      <c r="X37" s="9"/>
      <c r="Y37" s="8"/>
      <c r="Z37" s="292">
        <f t="shared" si="2"/>
        <v>0</v>
      </c>
      <c r="AA37" s="241">
        <f>V37/4-0.25</f>
        <v>730346</v>
      </c>
      <c r="AB37" s="241">
        <f t="shared" si="3"/>
        <v>730346</v>
      </c>
      <c r="AC37" s="241">
        <f t="shared" si="3"/>
        <v>730346</v>
      </c>
      <c r="AD37" s="241">
        <f>AC37+1</f>
        <v>730347</v>
      </c>
      <c r="AE37" s="242">
        <v>0</v>
      </c>
      <c r="AF37" s="8"/>
      <c r="AG37" s="8"/>
      <c r="AH37" s="155" t="s">
        <v>1054</v>
      </c>
      <c r="AI37" s="247">
        <v>4645.32</v>
      </c>
      <c r="AJ37" s="155" t="s">
        <v>1065</v>
      </c>
      <c r="AK37" s="155"/>
      <c r="AL37" s="8">
        <v>0</v>
      </c>
      <c r="AM37" s="8">
        <f t="shared" si="4"/>
        <v>250</v>
      </c>
      <c r="AN37" s="8">
        <v>50</v>
      </c>
      <c r="AO37" s="8">
        <v>120</v>
      </c>
      <c r="AP37" s="8">
        <v>130</v>
      </c>
      <c r="AQ37" s="8"/>
      <c r="AR37" s="177"/>
      <c r="AS37" s="8"/>
      <c r="AT37" s="8"/>
      <c r="AU37" s="8"/>
      <c r="AV37" s="8"/>
      <c r="AW37" s="8" t="s">
        <v>260</v>
      </c>
      <c r="AX37" s="8" t="s">
        <v>260</v>
      </c>
      <c r="AY37" s="8" t="s">
        <v>260</v>
      </c>
      <c r="AZ37" s="8"/>
      <c r="BA37" s="185"/>
      <c r="BB37" s="207" t="s">
        <v>260</v>
      </c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 t="s">
        <v>260</v>
      </c>
      <c r="BU37" s="8" t="s">
        <v>260</v>
      </c>
      <c r="BV37" s="8"/>
      <c r="BW37" s="8"/>
      <c r="BX37" s="8" t="s">
        <v>260</v>
      </c>
      <c r="BY37" s="8"/>
      <c r="BZ37" s="8" t="s">
        <v>260</v>
      </c>
      <c r="CA37" s="8"/>
      <c r="CB37" s="8" t="s">
        <v>260</v>
      </c>
      <c r="CC37" s="8"/>
      <c r="CD37" s="8"/>
      <c r="CE37" s="8"/>
      <c r="CF37" s="8"/>
      <c r="CG37" s="8"/>
      <c r="CH37" s="8" t="s">
        <v>260</v>
      </c>
      <c r="CI37" s="8"/>
      <c r="CJ37" s="8"/>
      <c r="CK37" s="8"/>
      <c r="CL37" s="8"/>
      <c r="CM37" s="8"/>
      <c r="CN37" s="8"/>
      <c r="CO37" s="8"/>
      <c r="CP37" s="8"/>
      <c r="CQ37" s="8"/>
      <c r="CR37" s="8"/>
    </row>
    <row r="38" spans="1:96" s="24" customFormat="1" ht="25.5" hidden="1">
      <c r="A38" s="7"/>
      <c r="B38" s="23" t="s">
        <v>3670</v>
      </c>
      <c r="C38" s="8">
        <v>2013</v>
      </c>
      <c r="D38" s="8"/>
      <c r="E38" s="23" t="s">
        <v>1077</v>
      </c>
      <c r="F38" s="8" t="s">
        <v>1055</v>
      </c>
      <c r="G38" s="8"/>
      <c r="H38" s="8"/>
      <c r="I38" s="8" t="s">
        <v>1052</v>
      </c>
      <c r="J38" s="260" t="s">
        <v>127</v>
      </c>
      <c r="K38" s="8"/>
      <c r="L38" s="8" t="s">
        <v>127</v>
      </c>
      <c r="M38" s="8"/>
      <c r="N38" s="8"/>
      <c r="O38" s="8"/>
      <c r="P38" s="155" t="s">
        <v>3285</v>
      </c>
      <c r="Q38" s="155" t="s">
        <v>618</v>
      </c>
      <c r="R38" s="155"/>
      <c r="S38" s="155" t="s">
        <v>1439</v>
      </c>
      <c r="T38" s="189" t="s">
        <v>264</v>
      </c>
      <c r="U38" s="1633" t="s">
        <v>1233</v>
      </c>
      <c r="V38" s="9">
        <v>407301</v>
      </c>
      <c r="W38" s="9"/>
      <c r="X38" s="9"/>
      <c r="Y38" s="8"/>
      <c r="Z38" s="292">
        <f t="shared" si="2"/>
        <v>0</v>
      </c>
      <c r="AA38" s="241">
        <f>V38/4-0.25</f>
        <v>101825</v>
      </c>
      <c r="AB38" s="241">
        <f t="shared" si="3"/>
        <v>101825</v>
      </c>
      <c r="AC38" s="241">
        <f t="shared" si="3"/>
        <v>101825</v>
      </c>
      <c r="AD38" s="241">
        <f>AC38+1</f>
        <v>101826</v>
      </c>
      <c r="AE38" s="242">
        <v>0</v>
      </c>
      <c r="AF38" s="8"/>
      <c r="AG38" s="8"/>
      <c r="AH38" s="155" t="s">
        <v>1054</v>
      </c>
      <c r="AI38" s="247">
        <v>330</v>
      </c>
      <c r="AJ38" s="155" t="s">
        <v>1064</v>
      </c>
      <c r="AK38" s="155"/>
      <c r="AL38" s="8">
        <v>0</v>
      </c>
      <c r="AM38" s="8">
        <f t="shared" si="4"/>
        <v>250</v>
      </c>
      <c r="AN38" s="8">
        <v>50</v>
      </c>
      <c r="AO38" s="8">
        <v>120</v>
      </c>
      <c r="AP38" s="8">
        <v>130</v>
      </c>
      <c r="AQ38" s="8"/>
      <c r="AR38" s="177"/>
      <c r="AS38" s="8"/>
      <c r="AT38" s="8"/>
      <c r="AU38" s="8"/>
      <c r="AV38" s="8"/>
      <c r="AW38" s="8" t="s">
        <v>260</v>
      </c>
      <c r="AX38" s="8" t="s">
        <v>260</v>
      </c>
      <c r="AY38" s="8" t="s">
        <v>260</v>
      </c>
      <c r="AZ38" s="8"/>
      <c r="BA38" s="185"/>
      <c r="BB38" s="207" t="s">
        <v>260</v>
      </c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 t="s">
        <v>260</v>
      </c>
      <c r="BU38" s="8" t="s">
        <v>260</v>
      </c>
      <c r="BV38" s="8"/>
      <c r="BW38" s="8"/>
      <c r="BX38" s="8" t="s">
        <v>260</v>
      </c>
      <c r="BY38" s="8"/>
      <c r="BZ38" s="8" t="s">
        <v>260</v>
      </c>
      <c r="CA38" s="8"/>
      <c r="CB38" s="8" t="s">
        <v>260</v>
      </c>
      <c r="CC38" s="8"/>
      <c r="CD38" s="8"/>
      <c r="CE38" s="8"/>
      <c r="CF38" s="8"/>
      <c r="CG38" s="8"/>
      <c r="CH38" s="8" t="s">
        <v>260</v>
      </c>
      <c r="CI38" s="8"/>
      <c r="CJ38" s="8"/>
      <c r="CK38" s="8"/>
      <c r="CL38" s="8"/>
      <c r="CM38" s="8"/>
      <c r="CN38" s="8"/>
      <c r="CO38" s="8"/>
      <c r="CP38" s="8"/>
      <c r="CQ38" s="8"/>
      <c r="CR38" s="8"/>
    </row>
    <row r="39" spans="1:96" s="24" customFormat="1" ht="27" hidden="1">
      <c r="A39" s="7"/>
      <c r="B39" s="23" t="s">
        <v>3706</v>
      </c>
      <c r="C39" s="8">
        <v>2013</v>
      </c>
      <c r="D39" s="8">
        <v>8</v>
      </c>
      <c r="E39" s="23" t="s">
        <v>3676</v>
      </c>
      <c r="F39" s="8" t="s">
        <v>1055</v>
      </c>
      <c r="G39" s="8"/>
      <c r="H39" s="8"/>
      <c r="I39" s="8" t="s">
        <v>1052</v>
      </c>
      <c r="J39" s="69" t="s">
        <v>1434</v>
      </c>
      <c r="K39" s="7"/>
      <c r="L39" s="8" t="s">
        <v>2440</v>
      </c>
      <c r="M39" s="8" t="s">
        <v>2444</v>
      </c>
      <c r="N39" s="8"/>
      <c r="O39" s="8"/>
      <c r="P39" s="54" t="s">
        <v>1066</v>
      </c>
      <c r="Q39" s="7" t="s">
        <v>704</v>
      </c>
      <c r="R39" s="8"/>
      <c r="S39" s="155" t="s">
        <v>1053</v>
      </c>
      <c r="T39" s="189" t="s">
        <v>1067</v>
      </c>
      <c r="U39" s="1612" t="s">
        <v>1437</v>
      </c>
      <c r="V39" s="9">
        <v>670883</v>
      </c>
      <c r="W39" s="9"/>
      <c r="X39" s="9">
        <v>670883</v>
      </c>
      <c r="Y39" s="292">
        <f>NOM!Q780</f>
        <v>134637.6</v>
      </c>
      <c r="Z39" s="292">
        <f>X39-Y39</f>
        <v>536245.4</v>
      </c>
      <c r="AA39" s="241">
        <f>V39/4-0.75</f>
        <v>167720</v>
      </c>
      <c r="AB39" s="241">
        <f>AA39</f>
        <v>167720</v>
      </c>
      <c r="AC39" s="241">
        <f>AB39+1</f>
        <v>167721</v>
      </c>
      <c r="AD39" s="241">
        <f>AC39+1</f>
        <v>167722</v>
      </c>
      <c r="AE39" s="242">
        <v>0</v>
      </c>
      <c r="AF39" s="8"/>
      <c r="AG39" s="8"/>
      <c r="AH39" s="155" t="s">
        <v>2633</v>
      </c>
      <c r="AI39" s="247">
        <v>1441.8</v>
      </c>
      <c r="AJ39" s="155" t="s">
        <v>1065</v>
      </c>
      <c r="AK39" s="19">
        <f t="shared" ref="AK39:AK41" si="5">Y39/AI39</f>
        <v>93.38160632542656</v>
      </c>
      <c r="AL39" s="8">
        <v>100</v>
      </c>
      <c r="AM39" s="8">
        <f>AO39+AP39</f>
        <v>319</v>
      </c>
      <c r="AN39" s="8">
        <v>58</v>
      </c>
      <c r="AO39" s="8">
        <v>149</v>
      </c>
      <c r="AP39" s="8">
        <v>170</v>
      </c>
      <c r="AQ39" s="8"/>
      <c r="AR39" s="177"/>
      <c r="AS39" s="8"/>
      <c r="AT39" s="8"/>
      <c r="AU39" s="8"/>
      <c r="AV39" s="8"/>
      <c r="AW39" s="8" t="s">
        <v>260</v>
      </c>
      <c r="AX39" s="8" t="s">
        <v>260</v>
      </c>
      <c r="AY39" s="8" t="s">
        <v>260</v>
      </c>
      <c r="AZ39" s="8"/>
      <c r="BA39" s="185"/>
      <c r="BB39" s="207" t="s">
        <v>260</v>
      </c>
      <c r="BC39" s="8"/>
      <c r="BD39" s="8"/>
      <c r="BE39" s="8"/>
      <c r="BF39" s="8"/>
      <c r="BG39" s="8"/>
      <c r="BH39" s="8" t="s">
        <v>260</v>
      </c>
      <c r="BI39" s="8"/>
      <c r="BJ39" s="8"/>
      <c r="BK39" s="8"/>
      <c r="BL39" s="8"/>
      <c r="BM39" s="8"/>
      <c r="BN39" s="8"/>
      <c r="BO39" s="8"/>
      <c r="BP39" s="8" t="s">
        <v>260</v>
      </c>
      <c r="BQ39" s="8"/>
      <c r="BR39" s="8"/>
      <c r="BS39" s="8"/>
      <c r="BT39" s="8" t="s">
        <v>260</v>
      </c>
      <c r="BU39" s="8" t="s">
        <v>260</v>
      </c>
      <c r="BV39" s="8"/>
      <c r="BW39" s="8"/>
      <c r="BX39" s="8" t="s">
        <v>260</v>
      </c>
      <c r="BY39" s="8"/>
      <c r="BZ39" s="8" t="s">
        <v>260</v>
      </c>
      <c r="CA39" s="8"/>
      <c r="CB39" s="8" t="s">
        <v>260</v>
      </c>
      <c r="CC39" s="8"/>
      <c r="CD39" s="8"/>
      <c r="CE39" s="8"/>
      <c r="CF39" s="8"/>
      <c r="CG39" s="8"/>
      <c r="CH39" s="8" t="s">
        <v>260</v>
      </c>
      <c r="CI39" s="8"/>
      <c r="CJ39" s="8"/>
      <c r="CK39" s="8"/>
      <c r="CL39" s="8"/>
      <c r="CM39" s="8"/>
      <c r="CN39" s="8"/>
      <c r="CO39" s="8"/>
      <c r="CP39" s="8"/>
      <c r="CQ39" s="8"/>
      <c r="CR39" s="8"/>
    </row>
    <row r="40" spans="1:96" s="24" customFormat="1" ht="25.5" hidden="1">
      <c r="A40" s="7"/>
      <c r="B40" s="23" t="s">
        <v>3706</v>
      </c>
      <c r="C40" s="8">
        <v>2013</v>
      </c>
      <c r="D40" s="8">
        <v>8</v>
      </c>
      <c r="E40" s="23" t="s">
        <v>3676</v>
      </c>
      <c r="F40" s="8" t="s">
        <v>1055</v>
      </c>
      <c r="G40" s="8"/>
      <c r="H40" s="8"/>
      <c r="I40" s="8" t="s">
        <v>1052</v>
      </c>
      <c r="J40" s="69" t="s">
        <v>1434</v>
      </c>
      <c r="K40" s="7"/>
      <c r="L40" s="8" t="s">
        <v>2500</v>
      </c>
      <c r="M40" s="8" t="s">
        <v>2780</v>
      </c>
      <c r="N40" s="8"/>
      <c r="O40" s="8"/>
      <c r="P40" s="54" t="s">
        <v>3285</v>
      </c>
      <c r="Q40" s="7" t="s">
        <v>618</v>
      </c>
      <c r="R40" s="8"/>
      <c r="S40" s="155" t="s">
        <v>1053</v>
      </c>
      <c r="T40" s="189" t="s">
        <v>1067</v>
      </c>
      <c r="U40" s="72" t="s">
        <v>1437</v>
      </c>
      <c r="V40" s="9">
        <v>280952</v>
      </c>
      <c r="W40" s="9"/>
      <c r="X40" s="9">
        <v>280952</v>
      </c>
      <c r="Y40" s="292">
        <f>NOM!Q794+FACT!R958</f>
        <v>269348.82</v>
      </c>
      <c r="Z40" s="292">
        <f t="shared" si="2"/>
        <v>11603.179999999993</v>
      </c>
      <c r="AA40" s="241">
        <f>V40/4</f>
        <v>70238</v>
      </c>
      <c r="AB40" s="241">
        <f>AA40</f>
        <v>70238</v>
      </c>
      <c r="AC40" s="241">
        <f>AB40</f>
        <v>70238</v>
      </c>
      <c r="AD40" s="241">
        <f>AC40</f>
        <v>70238</v>
      </c>
      <c r="AE40" s="242">
        <v>0</v>
      </c>
      <c r="AF40" s="8"/>
      <c r="AG40" s="8"/>
      <c r="AH40" s="155" t="s">
        <v>1068</v>
      </c>
      <c r="AI40" s="247">
        <v>309</v>
      </c>
      <c r="AJ40" s="155" t="s">
        <v>1064</v>
      </c>
      <c r="AK40" s="19">
        <f t="shared" si="5"/>
        <v>871.67902912621366</v>
      </c>
      <c r="AL40" s="8">
        <v>100</v>
      </c>
      <c r="AM40" s="8">
        <f t="shared" si="4"/>
        <v>319</v>
      </c>
      <c r="AN40" s="8">
        <v>58</v>
      </c>
      <c r="AO40" s="8">
        <v>149</v>
      </c>
      <c r="AP40" s="8">
        <v>170</v>
      </c>
      <c r="AQ40" s="8"/>
      <c r="AR40" s="177"/>
      <c r="AS40" s="8"/>
      <c r="AT40" s="8"/>
      <c r="AU40" s="8"/>
      <c r="AV40" s="8"/>
      <c r="AW40" s="8" t="s">
        <v>260</v>
      </c>
      <c r="AX40" s="8" t="s">
        <v>260</v>
      </c>
      <c r="AY40" s="8" t="s">
        <v>260</v>
      </c>
      <c r="AZ40" s="8"/>
      <c r="BA40" s="185"/>
      <c r="BB40" s="207" t="s">
        <v>260</v>
      </c>
      <c r="BC40" s="8"/>
      <c r="BD40" s="8"/>
      <c r="BE40" s="8"/>
      <c r="BF40" s="8"/>
      <c r="BG40" s="8"/>
      <c r="BH40" s="8" t="s">
        <v>260</v>
      </c>
      <c r="BI40" s="8"/>
      <c r="BJ40" s="8"/>
      <c r="BK40" s="8"/>
      <c r="BL40" s="8"/>
      <c r="BM40" s="8"/>
      <c r="BN40" s="8"/>
      <c r="BO40" s="8"/>
      <c r="BP40" s="8" t="s">
        <v>260</v>
      </c>
      <c r="BQ40" s="8"/>
      <c r="BR40" s="8"/>
      <c r="BS40" s="8"/>
      <c r="BT40" s="8" t="s">
        <v>260</v>
      </c>
      <c r="BU40" s="8" t="s">
        <v>260</v>
      </c>
      <c r="BV40" s="8"/>
      <c r="BW40" s="8"/>
      <c r="BX40" s="8" t="s">
        <v>260</v>
      </c>
      <c r="BY40" s="8"/>
      <c r="BZ40" s="8" t="s">
        <v>260</v>
      </c>
      <c r="CA40" s="8"/>
      <c r="CB40" s="8" t="s">
        <v>260</v>
      </c>
      <c r="CC40" s="8"/>
      <c r="CD40" s="8"/>
      <c r="CE40" s="8"/>
      <c r="CF40" s="8"/>
      <c r="CG40" s="8"/>
      <c r="CH40" s="8" t="s">
        <v>260</v>
      </c>
      <c r="CI40" s="8"/>
      <c r="CJ40" s="8"/>
      <c r="CK40" s="8"/>
      <c r="CL40" s="8"/>
      <c r="CM40" s="8"/>
      <c r="CN40" s="8"/>
      <c r="CO40" s="8"/>
      <c r="CP40" s="8"/>
      <c r="CQ40" s="8"/>
      <c r="CR40" s="8"/>
    </row>
    <row r="41" spans="1:96" s="24" customFormat="1" ht="25.5" hidden="1">
      <c r="A41" s="7"/>
      <c r="B41" s="23" t="s">
        <v>3706</v>
      </c>
      <c r="C41" s="8">
        <v>2013</v>
      </c>
      <c r="D41" s="8">
        <v>8</v>
      </c>
      <c r="E41" s="23" t="s">
        <v>3676</v>
      </c>
      <c r="F41" s="8" t="s">
        <v>1055</v>
      </c>
      <c r="G41" s="8"/>
      <c r="H41" s="8"/>
      <c r="I41" s="8" t="s">
        <v>1052</v>
      </c>
      <c r="J41" s="69" t="s">
        <v>1434</v>
      </c>
      <c r="K41" s="7"/>
      <c r="L41" s="8" t="s">
        <v>2545</v>
      </c>
      <c r="M41" s="8"/>
      <c r="N41" s="8"/>
      <c r="O41" s="8"/>
      <c r="P41" s="54" t="s">
        <v>3284</v>
      </c>
      <c r="Q41" s="7" t="s">
        <v>980</v>
      </c>
      <c r="R41" s="8"/>
      <c r="S41" s="155" t="s">
        <v>1053</v>
      </c>
      <c r="T41" s="189" t="s">
        <v>1067</v>
      </c>
      <c r="U41" s="72" t="s">
        <v>1437</v>
      </c>
      <c r="V41" s="9">
        <v>125185</v>
      </c>
      <c r="W41" s="9"/>
      <c r="X41" s="9">
        <v>125185</v>
      </c>
      <c r="Y41" s="292">
        <f>NOM!Q795+FACT!R959</f>
        <v>180214.46000000002</v>
      </c>
      <c r="Z41" s="292">
        <f t="shared" si="2"/>
        <v>-55029.460000000021</v>
      </c>
      <c r="AA41" s="241">
        <f>V41/4-0.25</f>
        <v>31296</v>
      </c>
      <c r="AB41" s="241">
        <f>AA41</f>
        <v>31296</v>
      </c>
      <c r="AC41" s="241">
        <f>AB41</f>
        <v>31296</v>
      </c>
      <c r="AD41" s="241">
        <f>AC41+1</f>
        <v>31297</v>
      </c>
      <c r="AE41" s="242">
        <v>0</v>
      </c>
      <c r="AF41" s="8"/>
      <c r="AG41" s="8"/>
      <c r="AH41" s="155" t="s">
        <v>1068</v>
      </c>
      <c r="AI41" s="247">
        <v>309</v>
      </c>
      <c r="AJ41" s="155" t="s">
        <v>1064</v>
      </c>
      <c r="AK41" s="19">
        <f t="shared" si="5"/>
        <v>583.21831715210362</v>
      </c>
      <c r="AL41" s="8">
        <v>100</v>
      </c>
      <c r="AM41" s="8">
        <f t="shared" si="4"/>
        <v>319</v>
      </c>
      <c r="AN41" s="8">
        <v>58</v>
      </c>
      <c r="AO41" s="8">
        <v>149</v>
      </c>
      <c r="AP41" s="8">
        <v>170</v>
      </c>
      <c r="AQ41" s="8"/>
      <c r="AR41" s="177"/>
      <c r="AS41" s="8"/>
      <c r="AT41" s="8"/>
      <c r="AU41" s="8"/>
      <c r="AV41" s="8"/>
      <c r="AW41" s="8" t="s">
        <v>260</v>
      </c>
      <c r="AX41" s="8" t="s">
        <v>260</v>
      </c>
      <c r="AY41" s="8" t="s">
        <v>260</v>
      </c>
      <c r="AZ41" s="8"/>
      <c r="BA41" s="185"/>
      <c r="BB41" s="207" t="s">
        <v>260</v>
      </c>
      <c r="BC41" s="8"/>
      <c r="BD41" s="8"/>
      <c r="BE41" s="8"/>
      <c r="BF41" s="8"/>
      <c r="BG41" s="8"/>
      <c r="BH41" s="8" t="s">
        <v>260</v>
      </c>
      <c r="BI41" s="8"/>
      <c r="BJ41" s="8"/>
      <c r="BK41" s="8"/>
      <c r="BL41" s="8"/>
      <c r="BM41" s="8"/>
      <c r="BN41" s="8"/>
      <c r="BO41" s="8"/>
      <c r="BP41" s="8" t="s">
        <v>260</v>
      </c>
      <c r="BQ41" s="8"/>
      <c r="BR41" s="8"/>
      <c r="BS41" s="8"/>
      <c r="BT41" s="8" t="s">
        <v>260</v>
      </c>
      <c r="BU41" s="8" t="s">
        <v>260</v>
      </c>
      <c r="BV41" s="8"/>
      <c r="BW41" s="8"/>
      <c r="BX41" s="8" t="s">
        <v>260</v>
      </c>
      <c r="BY41" s="8"/>
      <c r="BZ41" s="8" t="s">
        <v>260</v>
      </c>
      <c r="CA41" s="8"/>
      <c r="CB41" s="8" t="s">
        <v>260</v>
      </c>
      <c r="CC41" s="8"/>
      <c r="CD41" s="8"/>
      <c r="CE41" s="8"/>
      <c r="CF41" s="8"/>
      <c r="CG41" s="8"/>
      <c r="CH41" s="8" t="s">
        <v>260</v>
      </c>
      <c r="CI41" s="8"/>
      <c r="CJ41" s="8"/>
      <c r="CK41" s="8"/>
      <c r="CL41" s="8"/>
      <c r="CM41" s="8"/>
      <c r="CN41" s="8"/>
      <c r="CO41" s="8"/>
      <c r="CP41" s="8"/>
      <c r="CQ41" s="8"/>
      <c r="CR41" s="8"/>
    </row>
    <row r="42" spans="1:96" s="24" customFormat="1" ht="25.5" hidden="1">
      <c r="A42" s="7"/>
      <c r="B42" s="23" t="s">
        <v>3670</v>
      </c>
      <c r="C42" s="8">
        <v>2013</v>
      </c>
      <c r="D42" s="8"/>
      <c r="E42" s="23" t="s">
        <v>2697</v>
      </c>
      <c r="F42" s="23" t="s">
        <v>1070</v>
      </c>
      <c r="G42" s="23"/>
      <c r="H42" s="23"/>
      <c r="I42" s="8" t="s">
        <v>1052</v>
      </c>
      <c r="J42" s="260" t="s">
        <v>127</v>
      </c>
      <c r="K42" s="8"/>
      <c r="L42" s="8" t="s">
        <v>127</v>
      </c>
      <c r="M42" s="8"/>
      <c r="N42" s="8"/>
      <c r="O42" s="8"/>
      <c r="P42" s="155" t="s">
        <v>3284</v>
      </c>
      <c r="Q42" s="155" t="s">
        <v>980</v>
      </c>
      <c r="R42" s="155"/>
      <c r="S42" s="155" t="s">
        <v>1051</v>
      </c>
      <c r="T42" s="189" t="s">
        <v>654</v>
      </c>
      <c r="U42" s="1633" t="s">
        <v>1233</v>
      </c>
      <c r="V42" s="9">
        <v>165833</v>
      </c>
      <c r="W42" s="9"/>
      <c r="X42" s="9"/>
      <c r="Y42" s="8"/>
      <c r="Z42" s="292">
        <f t="shared" si="2"/>
        <v>0</v>
      </c>
      <c r="AA42" s="241" t="s">
        <v>127</v>
      </c>
      <c r="AB42" s="241">
        <f>V42*0.5-0.5</f>
        <v>82916</v>
      </c>
      <c r="AC42" s="241">
        <f>V42*0.25-0.25</f>
        <v>41458</v>
      </c>
      <c r="AD42" s="241">
        <f>AC42+1</f>
        <v>41459</v>
      </c>
      <c r="AE42" s="242">
        <v>0</v>
      </c>
      <c r="AF42" s="8"/>
      <c r="AG42" s="8"/>
      <c r="AH42" s="155" t="s">
        <v>1310</v>
      </c>
      <c r="AI42" s="247">
        <v>330</v>
      </c>
      <c r="AJ42" s="155" t="s">
        <v>1064</v>
      </c>
      <c r="AK42" s="155"/>
      <c r="AL42" s="8"/>
      <c r="AM42" s="8"/>
      <c r="AN42" s="8"/>
      <c r="AO42" s="8"/>
      <c r="AP42" s="8"/>
      <c r="AQ42" s="8"/>
      <c r="AR42" s="177"/>
      <c r="AS42" s="201" t="s">
        <v>260</v>
      </c>
      <c r="AT42" s="201" t="s">
        <v>260</v>
      </c>
      <c r="AU42" s="201" t="s">
        <v>260</v>
      </c>
      <c r="AV42" s="201"/>
      <c r="AW42" s="201" t="s">
        <v>260</v>
      </c>
      <c r="AX42" s="201" t="s">
        <v>260</v>
      </c>
      <c r="AY42" s="201" t="s">
        <v>260</v>
      </c>
      <c r="AZ42" s="201"/>
      <c r="BA42" s="245" t="s">
        <v>260</v>
      </c>
      <c r="BB42" s="246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 t="s">
        <v>274</v>
      </c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 t="s">
        <v>260</v>
      </c>
      <c r="CI42" s="8"/>
      <c r="CJ42" s="8"/>
      <c r="CK42" s="8"/>
      <c r="CL42" s="8"/>
      <c r="CM42" s="8"/>
      <c r="CN42" s="8"/>
      <c r="CO42" s="8"/>
      <c r="CP42" s="8"/>
      <c r="CQ42" s="8"/>
      <c r="CR42" s="8"/>
    </row>
    <row r="43" spans="1:96" s="24" customFormat="1" ht="25.5" hidden="1">
      <c r="A43" s="7"/>
      <c r="B43" s="23" t="s">
        <v>3670</v>
      </c>
      <c r="C43" s="8">
        <v>2013</v>
      </c>
      <c r="D43" s="8"/>
      <c r="E43" s="23" t="s">
        <v>2697</v>
      </c>
      <c r="F43" s="23" t="s">
        <v>1070</v>
      </c>
      <c r="G43" s="23"/>
      <c r="H43" s="23"/>
      <c r="I43" s="8" t="s">
        <v>1052</v>
      </c>
      <c r="J43" s="260" t="s">
        <v>127</v>
      </c>
      <c r="K43" s="8"/>
      <c r="L43" s="8" t="s">
        <v>127</v>
      </c>
      <c r="M43" s="8"/>
      <c r="N43" s="8"/>
      <c r="O43" s="8"/>
      <c r="P43" s="155" t="s">
        <v>1061</v>
      </c>
      <c r="Q43" s="155" t="s">
        <v>710</v>
      </c>
      <c r="R43" s="155"/>
      <c r="S43" s="155" t="s">
        <v>1051</v>
      </c>
      <c r="T43" s="189" t="s">
        <v>654</v>
      </c>
      <c r="U43" s="1633" t="s">
        <v>1233</v>
      </c>
      <c r="V43" s="9">
        <v>2921385</v>
      </c>
      <c r="W43" s="9"/>
      <c r="X43" s="9"/>
      <c r="Y43" s="8"/>
      <c r="Z43" s="292">
        <f t="shared" si="2"/>
        <v>0</v>
      </c>
      <c r="AA43" s="241" t="s">
        <v>127</v>
      </c>
      <c r="AB43" s="241">
        <f>V43*0.5-0.5</f>
        <v>1460692</v>
      </c>
      <c r="AC43" s="241">
        <f>V43*0.25-0.25</f>
        <v>730346</v>
      </c>
      <c r="AD43" s="241">
        <f>AC43+1</f>
        <v>730347</v>
      </c>
      <c r="AE43" s="242">
        <v>0</v>
      </c>
      <c r="AF43" s="8"/>
      <c r="AG43" s="8"/>
      <c r="AH43" s="155" t="s">
        <v>1310</v>
      </c>
      <c r="AI43" s="247">
        <v>4375</v>
      </c>
      <c r="AJ43" s="155" t="s">
        <v>1065</v>
      </c>
      <c r="AK43" s="155"/>
      <c r="AL43" s="8"/>
      <c r="AM43" s="8"/>
      <c r="AN43" s="8"/>
      <c r="AO43" s="8"/>
      <c r="AP43" s="8"/>
      <c r="AQ43" s="8"/>
      <c r="AR43" s="177"/>
      <c r="AS43" s="201" t="s">
        <v>260</v>
      </c>
      <c r="AT43" s="201" t="s">
        <v>260</v>
      </c>
      <c r="AU43" s="201" t="s">
        <v>260</v>
      </c>
      <c r="AV43" s="201"/>
      <c r="AW43" s="201" t="s">
        <v>260</v>
      </c>
      <c r="AX43" s="201" t="s">
        <v>260</v>
      </c>
      <c r="AY43" s="201" t="s">
        <v>260</v>
      </c>
      <c r="AZ43" s="201"/>
      <c r="BA43" s="245" t="s">
        <v>260</v>
      </c>
      <c r="BB43" s="246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 t="s">
        <v>274</v>
      </c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 t="s">
        <v>260</v>
      </c>
      <c r="CI43" s="8"/>
      <c r="CJ43" s="8"/>
      <c r="CK43" s="8"/>
      <c r="CL43" s="8"/>
      <c r="CM43" s="8"/>
      <c r="CN43" s="8"/>
      <c r="CO43" s="8"/>
      <c r="CP43" s="8"/>
      <c r="CQ43" s="8"/>
      <c r="CR43" s="8"/>
    </row>
    <row r="44" spans="1:96" s="24" customFormat="1" ht="25.5" hidden="1">
      <c r="A44" s="7"/>
      <c r="B44" s="23" t="s">
        <v>3670</v>
      </c>
      <c r="C44" s="8">
        <v>2013</v>
      </c>
      <c r="D44" s="8"/>
      <c r="E44" s="23" t="s">
        <v>2697</v>
      </c>
      <c r="F44" s="23" t="s">
        <v>1070</v>
      </c>
      <c r="G44" s="23"/>
      <c r="H44" s="23"/>
      <c r="I44" s="8" t="s">
        <v>1052</v>
      </c>
      <c r="J44" s="260" t="s">
        <v>127</v>
      </c>
      <c r="K44" s="8"/>
      <c r="L44" s="8" t="s">
        <v>127</v>
      </c>
      <c r="M44" s="8"/>
      <c r="N44" s="8"/>
      <c r="O44" s="8"/>
      <c r="P44" s="155" t="s">
        <v>3285</v>
      </c>
      <c r="Q44" s="155" t="s">
        <v>618</v>
      </c>
      <c r="R44" s="155"/>
      <c r="S44" s="155" t="s">
        <v>1051</v>
      </c>
      <c r="T44" s="189" t="s">
        <v>654</v>
      </c>
      <c r="U44" s="1633" t="s">
        <v>1233</v>
      </c>
      <c r="V44" s="9">
        <v>550261</v>
      </c>
      <c r="W44" s="9"/>
      <c r="X44" s="9"/>
      <c r="Y44" s="8"/>
      <c r="Z44" s="292">
        <f t="shared" si="2"/>
        <v>0</v>
      </c>
      <c r="AA44" s="241" t="s">
        <v>127</v>
      </c>
      <c r="AB44" s="241">
        <f>V44*0.5-0.5</f>
        <v>275130</v>
      </c>
      <c r="AC44" s="241">
        <f>V44*0.25-0.25</f>
        <v>137565</v>
      </c>
      <c r="AD44" s="241">
        <f>AC44+1</f>
        <v>137566</v>
      </c>
      <c r="AE44" s="242">
        <v>0</v>
      </c>
      <c r="AF44" s="8"/>
      <c r="AG44" s="8"/>
      <c r="AH44" s="155" t="s">
        <v>1310</v>
      </c>
      <c r="AI44" s="247">
        <v>330</v>
      </c>
      <c r="AJ44" s="155" t="s">
        <v>1064</v>
      </c>
      <c r="AK44" s="155"/>
      <c r="AL44" s="8"/>
      <c r="AM44" s="8"/>
      <c r="AN44" s="8"/>
      <c r="AO44" s="8"/>
      <c r="AP44" s="8"/>
      <c r="AQ44" s="8"/>
      <c r="AR44" s="177"/>
      <c r="AS44" s="201" t="s">
        <v>260</v>
      </c>
      <c r="AT44" s="201" t="s">
        <v>260</v>
      </c>
      <c r="AU44" s="201" t="s">
        <v>260</v>
      </c>
      <c r="AV44" s="201"/>
      <c r="AW44" s="201" t="s">
        <v>260</v>
      </c>
      <c r="AX44" s="201" t="s">
        <v>260</v>
      </c>
      <c r="AY44" s="201" t="s">
        <v>260</v>
      </c>
      <c r="AZ44" s="201"/>
      <c r="BA44" s="245" t="s">
        <v>260</v>
      </c>
      <c r="BB44" s="246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 t="s">
        <v>274</v>
      </c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 t="s">
        <v>260</v>
      </c>
      <c r="CI44" s="8"/>
      <c r="CJ44" s="8"/>
      <c r="CK44" s="8"/>
      <c r="CL44" s="8"/>
      <c r="CM44" s="8"/>
      <c r="CN44" s="8"/>
      <c r="CO44" s="8"/>
      <c r="CP44" s="8"/>
      <c r="CQ44" s="8"/>
      <c r="CR44" s="8"/>
    </row>
    <row r="45" spans="1:96" s="24" customFormat="1" ht="25.5" hidden="1">
      <c r="A45" s="7"/>
      <c r="B45" s="23" t="s">
        <v>3670</v>
      </c>
      <c r="C45" s="8">
        <v>2013</v>
      </c>
      <c r="D45" s="8"/>
      <c r="E45" s="23" t="s">
        <v>2697</v>
      </c>
      <c r="F45" s="23" t="s">
        <v>1070</v>
      </c>
      <c r="G45" s="23"/>
      <c r="H45" s="23"/>
      <c r="I45" s="8" t="s">
        <v>1052</v>
      </c>
      <c r="J45" s="69" t="s">
        <v>1435</v>
      </c>
      <c r="K45" s="7"/>
      <c r="L45" s="8" t="s">
        <v>127</v>
      </c>
      <c r="M45" s="8"/>
      <c r="N45" s="8"/>
      <c r="O45" s="8"/>
      <c r="P45" s="155" t="s">
        <v>3285</v>
      </c>
      <c r="Q45" s="155" t="s">
        <v>618</v>
      </c>
      <c r="R45" s="155"/>
      <c r="S45" s="155" t="s">
        <v>1072</v>
      </c>
      <c r="T45" s="189" t="s">
        <v>1067</v>
      </c>
      <c r="U45" s="1633" t="s">
        <v>1233</v>
      </c>
      <c r="V45" s="9">
        <v>131410</v>
      </c>
      <c r="W45" s="9"/>
      <c r="X45" s="9"/>
      <c r="Y45" s="8"/>
      <c r="Z45" s="292">
        <f t="shared" si="2"/>
        <v>0</v>
      </c>
      <c r="AA45" s="241" t="s">
        <v>127</v>
      </c>
      <c r="AB45" s="241">
        <f>V45*0.5</f>
        <v>65705</v>
      </c>
      <c r="AC45" s="241">
        <f>V45*0.25-0.5</f>
        <v>32852</v>
      </c>
      <c r="AD45" s="241">
        <f>AC45+1</f>
        <v>32853</v>
      </c>
      <c r="AE45" s="242">
        <v>0</v>
      </c>
      <c r="AF45" s="8"/>
      <c r="AG45" s="8"/>
      <c r="AH45" s="7" t="s">
        <v>2467</v>
      </c>
      <c r="AI45" s="247">
        <v>183.19</v>
      </c>
      <c r="AJ45" s="155" t="s">
        <v>1064</v>
      </c>
      <c r="AK45" s="155"/>
      <c r="AL45" s="8">
        <v>0</v>
      </c>
      <c r="AM45" s="8"/>
      <c r="AN45" s="8"/>
      <c r="AO45" s="8"/>
      <c r="AP45" s="8"/>
      <c r="AQ45" s="8"/>
      <c r="AR45" s="177"/>
      <c r="AS45" s="201" t="s">
        <v>260</v>
      </c>
      <c r="AT45" s="201" t="s">
        <v>260</v>
      </c>
      <c r="AU45" s="201" t="s">
        <v>260</v>
      </c>
      <c r="AV45" s="201"/>
      <c r="AW45" s="201" t="s">
        <v>260</v>
      </c>
      <c r="AX45" s="201" t="s">
        <v>260</v>
      </c>
      <c r="AY45" s="201" t="s">
        <v>260</v>
      </c>
      <c r="AZ45" s="201"/>
      <c r="BA45" s="245" t="s">
        <v>260</v>
      </c>
      <c r="BB45" s="246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 t="s">
        <v>274</v>
      </c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 t="s">
        <v>260</v>
      </c>
      <c r="CI45" s="8"/>
      <c r="CJ45" s="8"/>
      <c r="CK45" s="8"/>
      <c r="CL45" s="8"/>
      <c r="CM45" s="8"/>
      <c r="CN45" s="8"/>
      <c r="CO45" s="8"/>
      <c r="CP45" s="8"/>
      <c r="CQ45" s="8"/>
      <c r="CR45" s="8"/>
    </row>
    <row r="46" spans="1:96" s="24" customFormat="1" ht="25.5" hidden="1">
      <c r="A46" s="7"/>
      <c r="B46" s="23" t="s">
        <v>3670</v>
      </c>
      <c r="C46" s="8">
        <v>2013</v>
      </c>
      <c r="D46" s="8"/>
      <c r="E46" s="23" t="s">
        <v>2697</v>
      </c>
      <c r="F46" s="23" t="s">
        <v>1070</v>
      </c>
      <c r="G46" s="23"/>
      <c r="H46" s="23"/>
      <c r="I46" s="8" t="s">
        <v>1052</v>
      </c>
      <c r="J46" s="69" t="s">
        <v>1435</v>
      </c>
      <c r="K46" s="7"/>
      <c r="L46" s="8" t="s">
        <v>127</v>
      </c>
      <c r="M46" s="8"/>
      <c r="N46" s="8"/>
      <c r="O46" s="8"/>
      <c r="P46" s="155" t="s">
        <v>3284</v>
      </c>
      <c r="Q46" s="155" t="s">
        <v>980</v>
      </c>
      <c r="R46" s="155"/>
      <c r="S46" s="155" t="s">
        <v>1072</v>
      </c>
      <c r="T46" s="189" t="s">
        <v>1067</v>
      </c>
      <c r="U46" s="1633" t="s">
        <v>1233</v>
      </c>
      <c r="V46" s="9">
        <v>60703</v>
      </c>
      <c r="W46" s="9"/>
      <c r="X46" s="9"/>
      <c r="Y46" s="8"/>
      <c r="Z46" s="292">
        <f t="shared" si="2"/>
        <v>0</v>
      </c>
      <c r="AA46" s="241" t="s">
        <v>127</v>
      </c>
      <c r="AB46" s="241">
        <f>V46*0.5-0.5</f>
        <v>30351</v>
      </c>
      <c r="AC46" s="241">
        <f>V46*0.25+0.25</f>
        <v>15176</v>
      </c>
      <c r="AD46" s="241">
        <f>AC46</f>
        <v>15176</v>
      </c>
      <c r="AE46" s="242">
        <v>0</v>
      </c>
      <c r="AF46" s="8"/>
      <c r="AG46" s="8"/>
      <c r="AH46" s="7" t="s">
        <v>2467</v>
      </c>
      <c r="AI46" s="248">
        <v>183.19</v>
      </c>
      <c r="AJ46" s="7" t="s">
        <v>1064</v>
      </c>
      <c r="AK46" s="7"/>
      <c r="AL46" s="8">
        <v>0</v>
      </c>
      <c r="AM46" s="8"/>
      <c r="AN46" s="8"/>
      <c r="AO46" s="8"/>
      <c r="AP46" s="8"/>
      <c r="AQ46" s="8"/>
      <c r="AR46" s="177"/>
      <c r="AS46" s="201" t="s">
        <v>260</v>
      </c>
      <c r="AT46" s="201" t="s">
        <v>260</v>
      </c>
      <c r="AU46" s="201" t="s">
        <v>260</v>
      </c>
      <c r="AV46" s="201"/>
      <c r="AW46" s="201" t="s">
        <v>260</v>
      </c>
      <c r="AX46" s="201" t="s">
        <v>260</v>
      </c>
      <c r="AY46" s="201" t="s">
        <v>260</v>
      </c>
      <c r="AZ46" s="201"/>
      <c r="BA46" s="245" t="s">
        <v>260</v>
      </c>
      <c r="BB46" s="246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 t="s">
        <v>274</v>
      </c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 t="s">
        <v>260</v>
      </c>
      <c r="CI46" s="8"/>
      <c r="CJ46" s="8"/>
      <c r="CK46" s="8"/>
      <c r="CL46" s="8"/>
      <c r="CM46" s="8"/>
      <c r="CN46" s="8"/>
      <c r="CO46" s="8"/>
      <c r="CP46" s="8"/>
      <c r="CQ46" s="8"/>
      <c r="CR46" s="8"/>
    </row>
    <row r="47" spans="1:96" s="24" customFormat="1" ht="25.5" hidden="1">
      <c r="A47" s="7"/>
      <c r="B47" s="23" t="s">
        <v>3670</v>
      </c>
      <c r="C47" s="8">
        <v>2013</v>
      </c>
      <c r="D47" s="8"/>
      <c r="E47" s="23" t="s">
        <v>2697</v>
      </c>
      <c r="F47" s="23" t="s">
        <v>1070</v>
      </c>
      <c r="G47" s="23"/>
      <c r="H47" s="23"/>
      <c r="I47" s="8" t="s">
        <v>1052</v>
      </c>
      <c r="J47" s="69" t="s">
        <v>1435</v>
      </c>
      <c r="K47" s="7"/>
      <c r="L47" s="8" t="s">
        <v>127</v>
      </c>
      <c r="M47" s="8"/>
      <c r="N47" s="8"/>
      <c r="O47" s="8"/>
      <c r="P47" s="155" t="s">
        <v>1074</v>
      </c>
      <c r="Q47" s="155" t="s">
        <v>710</v>
      </c>
      <c r="R47" s="155"/>
      <c r="S47" s="155" t="s">
        <v>1072</v>
      </c>
      <c r="T47" s="189" t="s">
        <v>1067</v>
      </c>
      <c r="U47" s="1633" t="s">
        <v>2791</v>
      </c>
      <c r="V47" s="9">
        <v>614458</v>
      </c>
      <c r="W47" s="9"/>
      <c r="X47" s="9"/>
      <c r="Y47" s="8"/>
      <c r="Z47" s="292">
        <f t="shared" si="2"/>
        <v>0</v>
      </c>
      <c r="AA47" s="241" t="s">
        <v>127</v>
      </c>
      <c r="AB47" s="241">
        <f>V47*0.5</f>
        <v>307229</v>
      </c>
      <c r="AC47" s="241">
        <f>V47*0.25-0.5</f>
        <v>153614</v>
      </c>
      <c r="AD47" s="241">
        <f>AC47+1</f>
        <v>153615</v>
      </c>
      <c r="AE47" s="242">
        <v>0</v>
      </c>
      <c r="AF47" s="8"/>
      <c r="AG47" s="8"/>
      <c r="AH47" s="7" t="s">
        <v>2467</v>
      </c>
      <c r="AI47" s="7">
        <v>1167.55</v>
      </c>
      <c r="AJ47" s="7" t="s">
        <v>1065</v>
      </c>
      <c r="AK47" s="7"/>
      <c r="AL47" s="8">
        <v>0</v>
      </c>
      <c r="AM47" s="8"/>
      <c r="AN47" s="8"/>
      <c r="AO47" s="8"/>
      <c r="AP47" s="8"/>
      <c r="AQ47" s="8"/>
      <c r="AR47" s="177"/>
      <c r="AS47" s="201" t="s">
        <v>260</v>
      </c>
      <c r="AT47" s="201" t="s">
        <v>260</v>
      </c>
      <c r="AU47" s="201" t="s">
        <v>260</v>
      </c>
      <c r="AV47" s="201"/>
      <c r="AW47" s="201" t="s">
        <v>260</v>
      </c>
      <c r="AX47" s="201" t="s">
        <v>260</v>
      </c>
      <c r="AY47" s="201" t="s">
        <v>260</v>
      </c>
      <c r="AZ47" s="201"/>
      <c r="BA47" s="245" t="s">
        <v>260</v>
      </c>
      <c r="BB47" s="246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 t="s">
        <v>274</v>
      </c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 t="s">
        <v>260</v>
      </c>
      <c r="CI47" s="8"/>
      <c r="CJ47" s="8"/>
      <c r="CK47" s="8"/>
      <c r="CL47" s="8"/>
      <c r="CM47" s="8"/>
      <c r="CN47" s="8"/>
      <c r="CO47" s="8"/>
      <c r="CP47" s="8"/>
      <c r="CQ47" s="8"/>
      <c r="CR47" s="8"/>
    </row>
    <row r="48" spans="1:96" s="781" customFormat="1" ht="25.5" hidden="1">
      <c r="A48" s="7"/>
      <c r="B48" s="23" t="s">
        <v>3670</v>
      </c>
      <c r="C48" s="523">
        <v>2013</v>
      </c>
      <c r="D48" s="771"/>
      <c r="E48" s="1176" t="s">
        <v>1078</v>
      </c>
      <c r="F48" s="1176" t="s">
        <v>1083</v>
      </c>
      <c r="G48" s="23"/>
      <c r="H48" s="23"/>
      <c r="I48" s="523" t="s">
        <v>616</v>
      </c>
      <c r="J48" s="260" t="s">
        <v>127</v>
      </c>
      <c r="K48" s="523"/>
      <c r="L48" s="523" t="s">
        <v>127</v>
      </c>
      <c r="M48" s="771"/>
      <c r="N48" s="771"/>
      <c r="O48" s="771"/>
      <c r="P48" s="1177" t="s">
        <v>1084</v>
      </c>
      <c r="Q48" s="1177" t="s">
        <v>980</v>
      </c>
      <c r="R48" s="1177" t="s">
        <v>1085</v>
      </c>
      <c r="S48" s="1177" t="s">
        <v>622</v>
      </c>
      <c r="T48" s="1638" t="s">
        <v>264</v>
      </c>
      <c r="U48" s="1639" t="s">
        <v>2791</v>
      </c>
      <c r="V48" s="773">
        <v>211596.28</v>
      </c>
      <c r="W48" s="773"/>
      <c r="X48" s="773"/>
      <c r="Y48" s="771"/>
      <c r="Z48" s="774">
        <f>X48-Y48</f>
        <v>0</v>
      </c>
      <c r="AA48" s="775"/>
      <c r="AB48" s="775"/>
      <c r="AC48" s="775"/>
      <c r="AD48" s="775"/>
      <c r="AE48" s="776"/>
      <c r="AF48" s="771"/>
      <c r="AG48" s="771"/>
      <c r="AH48" s="783" t="s">
        <v>2799</v>
      </c>
      <c r="AI48" s="770">
        <v>425</v>
      </c>
      <c r="AJ48" s="770" t="s">
        <v>1064</v>
      </c>
      <c r="AK48" s="770"/>
      <c r="AL48" s="771">
        <v>0</v>
      </c>
      <c r="AM48" s="771"/>
      <c r="AN48" s="771"/>
      <c r="AO48" s="771"/>
      <c r="AP48" s="771"/>
      <c r="AQ48" s="771"/>
      <c r="AR48" s="777" t="s">
        <v>1087</v>
      </c>
      <c r="AS48" s="778" t="s">
        <v>260</v>
      </c>
      <c r="AT48" s="778" t="s">
        <v>260</v>
      </c>
      <c r="AU48" s="778" t="s">
        <v>260</v>
      </c>
      <c r="AV48" s="778"/>
      <c r="AW48" s="778" t="s">
        <v>260</v>
      </c>
      <c r="AX48" s="778"/>
      <c r="AY48" s="778" t="s">
        <v>260</v>
      </c>
      <c r="AZ48" s="778"/>
      <c r="BA48" s="779"/>
      <c r="BB48" s="780"/>
      <c r="BC48" s="778"/>
      <c r="BD48" s="778"/>
      <c r="BE48" s="778"/>
      <c r="BF48" s="778"/>
      <c r="BG48" s="778"/>
      <c r="BH48" s="778"/>
      <c r="BI48" s="778"/>
      <c r="BJ48" s="778"/>
      <c r="BK48" s="778"/>
      <c r="BL48" s="778"/>
      <c r="BM48" s="778"/>
      <c r="BN48" s="778"/>
      <c r="BO48" s="778"/>
      <c r="BP48" s="778"/>
      <c r="BQ48" s="778"/>
      <c r="BR48" s="778"/>
      <c r="BS48" s="778"/>
      <c r="BT48" s="778"/>
      <c r="BU48" s="778"/>
      <c r="BV48" s="778"/>
      <c r="BW48" s="778"/>
      <c r="BX48" s="778"/>
      <c r="BY48" s="778"/>
      <c r="BZ48" s="778"/>
      <c r="CA48" s="778"/>
      <c r="CB48" s="778"/>
      <c r="CC48" s="778"/>
      <c r="CD48" s="778"/>
      <c r="CE48" s="778"/>
      <c r="CF48" s="778"/>
      <c r="CG48" s="778"/>
      <c r="CH48" s="778"/>
      <c r="CI48" s="771"/>
      <c r="CJ48" s="771"/>
      <c r="CK48" s="771"/>
      <c r="CL48" s="771"/>
      <c r="CM48" s="771"/>
      <c r="CN48" s="771"/>
      <c r="CO48" s="771"/>
      <c r="CP48" s="771"/>
      <c r="CQ48" s="771"/>
      <c r="CR48" s="771"/>
    </row>
    <row r="49" spans="1:96" s="781" customFormat="1" ht="25.5" hidden="1">
      <c r="A49" s="7"/>
      <c r="B49" s="23" t="s">
        <v>3670</v>
      </c>
      <c r="C49" s="523">
        <v>2013</v>
      </c>
      <c r="D49" s="771"/>
      <c r="E49" s="1176" t="s">
        <v>1078</v>
      </c>
      <c r="F49" s="1176" t="s">
        <v>1083</v>
      </c>
      <c r="G49" s="23"/>
      <c r="H49" s="23"/>
      <c r="I49" s="523" t="s">
        <v>616</v>
      </c>
      <c r="J49" s="260" t="s">
        <v>127</v>
      </c>
      <c r="K49" s="523"/>
      <c r="L49" s="523" t="s">
        <v>127</v>
      </c>
      <c r="M49" s="771"/>
      <c r="N49" s="771"/>
      <c r="O49" s="771"/>
      <c r="P49" s="1177" t="s">
        <v>1086</v>
      </c>
      <c r="Q49" s="1177" t="s">
        <v>618</v>
      </c>
      <c r="R49" s="1177" t="s">
        <v>1085</v>
      </c>
      <c r="S49" s="1177" t="s">
        <v>622</v>
      </c>
      <c r="T49" s="1638" t="s">
        <v>264</v>
      </c>
      <c r="U49" s="1639" t="s">
        <v>2791</v>
      </c>
      <c r="V49" s="773">
        <v>325035.69</v>
      </c>
      <c r="W49" s="773"/>
      <c r="X49" s="773"/>
      <c r="Y49" s="771"/>
      <c r="Z49" s="774">
        <f>X49-Y49</f>
        <v>0</v>
      </c>
      <c r="AA49" s="775"/>
      <c r="AB49" s="775"/>
      <c r="AC49" s="775"/>
      <c r="AD49" s="775"/>
      <c r="AE49" s="776"/>
      <c r="AF49" s="771"/>
      <c r="AG49" s="771"/>
      <c r="AH49" s="783" t="s">
        <v>2799</v>
      </c>
      <c r="AI49" s="770">
        <v>425</v>
      </c>
      <c r="AJ49" s="770" t="s">
        <v>1064</v>
      </c>
      <c r="AK49" s="770"/>
      <c r="AL49" s="771">
        <v>0</v>
      </c>
      <c r="AM49" s="771"/>
      <c r="AN49" s="771"/>
      <c r="AO49" s="771"/>
      <c r="AP49" s="771"/>
      <c r="AQ49" s="771"/>
      <c r="AR49" s="777" t="s">
        <v>1088</v>
      </c>
      <c r="AS49" s="778" t="s">
        <v>260</v>
      </c>
      <c r="AT49" s="778" t="s">
        <v>260</v>
      </c>
      <c r="AU49" s="778" t="s">
        <v>260</v>
      </c>
      <c r="AV49" s="778"/>
      <c r="AW49" s="778" t="s">
        <v>260</v>
      </c>
      <c r="AX49" s="778"/>
      <c r="AY49" s="778" t="s">
        <v>260</v>
      </c>
      <c r="AZ49" s="778"/>
      <c r="BA49" s="779"/>
      <c r="BB49" s="780"/>
      <c r="BC49" s="778"/>
      <c r="BD49" s="778"/>
      <c r="BE49" s="778"/>
      <c r="BF49" s="778"/>
      <c r="BG49" s="778"/>
      <c r="BH49" s="778"/>
      <c r="BI49" s="778"/>
      <c r="BJ49" s="778"/>
      <c r="BK49" s="778"/>
      <c r="BL49" s="778"/>
      <c r="BM49" s="778"/>
      <c r="BN49" s="778"/>
      <c r="BO49" s="778"/>
      <c r="BP49" s="778"/>
      <c r="BQ49" s="778"/>
      <c r="BR49" s="778"/>
      <c r="BS49" s="778"/>
      <c r="BT49" s="778"/>
      <c r="BU49" s="778"/>
      <c r="BV49" s="778"/>
      <c r="BW49" s="778"/>
      <c r="BX49" s="778"/>
      <c r="BY49" s="778"/>
      <c r="BZ49" s="778"/>
      <c r="CA49" s="778"/>
      <c r="CB49" s="778"/>
      <c r="CC49" s="778"/>
      <c r="CD49" s="778"/>
      <c r="CE49" s="778"/>
      <c r="CF49" s="778"/>
      <c r="CG49" s="778"/>
      <c r="CH49" s="778"/>
      <c r="CI49" s="771"/>
      <c r="CJ49" s="771"/>
      <c r="CK49" s="771"/>
      <c r="CL49" s="771"/>
      <c r="CM49" s="771"/>
      <c r="CN49" s="771"/>
      <c r="CO49" s="771"/>
      <c r="CP49" s="771"/>
      <c r="CQ49" s="771"/>
      <c r="CR49" s="771"/>
    </row>
    <row r="50" spans="1:96" s="1217" customFormat="1" ht="25.5" hidden="1">
      <c r="A50" s="1203"/>
      <c r="B50" s="875" t="s">
        <v>3670</v>
      </c>
      <c r="C50" s="201">
        <v>2013</v>
      </c>
      <c r="D50" s="1205"/>
      <c r="E50" s="875" t="s">
        <v>1632</v>
      </c>
      <c r="F50" s="875" t="s">
        <v>683</v>
      </c>
      <c r="G50" s="875"/>
      <c r="H50" s="875"/>
      <c r="I50" s="201" t="s">
        <v>261</v>
      </c>
      <c r="J50" s="260" t="s">
        <v>1432</v>
      </c>
      <c r="K50" s="201"/>
      <c r="L50" s="201" t="s">
        <v>718</v>
      </c>
      <c r="M50" s="8"/>
      <c r="N50" s="8"/>
      <c r="O50" s="8"/>
      <c r="P50" s="876" t="s">
        <v>266</v>
      </c>
      <c r="Q50" s="876" t="s">
        <v>692</v>
      </c>
      <c r="R50" s="876"/>
      <c r="S50" s="876" t="s">
        <v>1022</v>
      </c>
      <c r="T50" s="1634" t="s">
        <v>264</v>
      </c>
      <c r="U50" s="1635" t="s">
        <v>1437</v>
      </c>
      <c r="V50" s="1207"/>
      <c r="W50" s="1207"/>
      <c r="X50" s="1207"/>
      <c r="Y50" s="1209">
        <f>NOM!Q802+FACT!R897</f>
        <v>15198.49</v>
      </c>
      <c r="Z50" s="1209">
        <f>X50-Y50</f>
        <v>-15198.49</v>
      </c>
      <c r="AA50" s="1205">
        <v>0</v>
      </c>
      <c r="AB50" s="1205">
        <v>0</v>
      </c>
      <c r="AC50" s="1205">
        <v>0</v>
      </c>
      <c r="AD50" s="1205">
        <v>0</v>
      </c>
      <c r="AE50" s="1205">
        <v>0</v>
      </c>
      <c r="AF50" s="1205"/>
      <c r="AG50" s="1205"/>
      <c r="AH50" s="1203" t="s">
        <v>2359</v>
      </c>
      <c r="AI50" s="1203"/>
      <c r="AJ50" s="1203"/>
      <c r="AK50" s="1203"/>
      <c r="AL50" s="1205">
        <v>100</v>
      </c>
      <c r="AM50" s="1205"/>
      <c r="AN50" s="1205"/>
      <c r="AO50" s="1205"/>
      <c r="AP50" s="1205"/>
      <c r="AQ50" s="1205"/>
      <c r="AR50" s="1213"/>
      <c r="AS50" s="1205"/>
      <c r="AT50" s="1205"/>
      <c r="AU50" s="1205"/>
      <c r="AV50" s="1205"/>
      <c r="AW50" s="1205"/>
      <c r="AX50" s="1205"/>
      <c r="AY50" s="1205"/>
      <c r="AZ50" s="1205"/>
      <c r="BA50" s="1214"/>
      <c r="BB50" s="1215"/>
      <c r="BC50" s="1205"/>
      <c r="BD50" s="1205"/>
      <c r="BE50" s="1205"/>
      <c r="BF50" s="1205"/>
      <c r="BG50" s="1205"/>
      <c r="BH50" s="1205"/>
      <c r="BI50" s="1205"/>
      <c r="BJ50" s="1205"/>
      <c r="BK50" s="1205"/>
      <c r="BL50" s="1205"/>
      <c r="BM50" s="1205"/>
      <c r="BN50" s="1205"/>
      <c r="BO50" s="1205"/>
      <c r="BP50" s="1205"/>
      <c r="BQ50" s="1205"/>
      <c r="BR50" s="1205"/>
      <c r="BS50" s="1205"/>
      <c r="BT50" s="1205"/>
      <c r="BU50" s="1205"/>
      <c r="BV50" s="1205"/>
      <c r="BW50" s="1205"/>
      <c r="BX50" s="1205"/>
      <c r="BY50" s="1205"/>
      <c r="BZ50" s="1205"/>
      <c r="CA50" s="1205"/>
      <c r="CB50" s="1205"/>
      <c r="CC50" s="1205"/>
      <c r="CD50" s="1205"/>
      <c r="CE50" s="1205"/>
      <c r="CF50" s="1205"/>
      <c r="CG50" s="1205"/>
      <c r="CH50" s="1205"/>
      <c r="CI50" s="1205"/>
      <c r="CJ50" s="1205"/>
      <c r="CK50" s="1205"/>
      <c r="CL50" s="1205"/>
      <c r="CM50" s="1205"/>
      <c r="CN50" s="1205"/>
      <c r="CO50" s="1205"/>
      <c r="CP50" s="1205"/>
      <c r="CQ50" s="1205"/>
      <c r="CR50" s="1205"/>
    </row>
    <row r="51" spans="1:96" s="1217" customFormat="1" ht="25.5" hidden="1">
      <c r="A51" s="1203"/>
      <c r="B51" s="1204" t="s">
        <v>3670</v>
      </c>
      <c r="C51" s="1205">
        <v>2013</v>
      </c>
      <c r="D51" s="1205"/>
      <c r="E51" s="1656" t="s">
        <v>890</v>
      </c>
      <c r="F51" s="1204" t="s">
        <v>683</v>
      </c>
      <c r="G51" s="1204"/>
      <c r="H51" s="1204"/>
      <c r="I51" s="1205" t="s">
        <v>261</v>
      </c>
      <c r="J51" s="1751" t="s">
        <v>127</v>
      </c>
      <c r="K51" s="1203"/>
      <c r="L51" s="1205" t="s">
        <v>718</v>
      </c>
      <c r="M51" s="8"/>
      <c r="N51" s="8"/>
      <c r="O51" s="8"/>
      <c r="P51" s="876" t="s">
        <v>266</v>
      </c>
      <c r="Q51" s="876" t="s">
        <v>692</v>
      </c>
      <c r="R51" s="876"/>
      <c r="S51" s="876" t="s">
        <v>1022</v>
      </c>
      <c r="T51" s="1634" t="s">
        <v>1067</v>
      </c>
      <c r="U51" s="1635"/>
      <c r="V51" s="1207"/>
      <c r="W51" s="1207"/>
      <c r="X51" s="1207"/>
      <c r="Y51" s="1205"/>
      <c r="Z51" s="1209">
        <f>X51-Y51</f>
        <v>0</v>
      </c>
      <c r="AA51" s="1205">
        <v>0</v>
      </c>
      <c r="AB51" s="1205">
        <v>0</v>
      </c>
      <c r="AC51" s="1205">
        <v>0</v>
      </c>
      <c r="AD51" s="1205">
        <v>0</v>
      </c>
      <c r="AE51" s="1205">
        <v>0</v>
      </c>
      <c r="AF51" s="1205"/>
      <c r="AG51" s="1205"/>
      <c r="AH51" s="1596" t="s">
        <v>1615</v>
      </c>
      <c r="AI51" s="1203"/>
      <c r="AJ51" s="1203"/>
      <c r="AK51" s="1203"/>
      <c r="AL51" s="1205"/>
      <c r="AM51" s="1205"/>
      <c r="AN51" s="1205"/>
      <c r="AO51" s="1205"/>
      <c r="AP51" s="1205"/>
      <c r="AQ51" s="1205"/>
      <c r="AR51" s="1213"/>
      <c r="AS51" s="1205"/>
      <c r="AT51" s="1205"/>
      <c r="AU51" s="1205"/>
      <c r="AV51" s="1205"/>
      <c r="AW51" s="1205"/>
      <c r="AX51" s="1205"/>
      <c r="AY51" s="1205"/>
      <c r="AZ51" s="1205"/>
      <c r="BA51" s="1214"/>
      <c r="BB51" s="1215"/>
      <c r="BC51" s="1205"/>
      <c r="BD51" s="1205"/>
      <c r="BE51" s="1205"/>
      <c r="BF51" s="1205"/>
      <c r="BG51" s="1205"/>
      <c r="BH51" s="1205"/>
      <c r="BI51" s="1205"/>
      <c r="BJ51" s="1205"/>
      <c r="BK51" s="1205"/>
      <c r="BL51" s="1205"/>
      <c r="BM51" s="1205"/>
      <c r="BN51" s="1205"/>
      <c r="BO51" s="1205"/>
      <c r="BP51" s="1205"/>
      <c r="BQ51" s="1205"/>
      <c r="BR51" s="1205"/>
      <c r="BS51" s="1205"/>
      <c r="BT51" s="1205"/>
      <c r="BU51" s="1205"/>
      <c r="BV51" s="1205"/>
      <c r="BW51" s="1205"/>
      <c r="BX51" s="1205"/>
      <c r="BY51" s="1205"/>
      <c r="BZ51" s="1205"/>
      <c r="CA51" s="1205"/>
      <c r="CB51" s="1205"/>
      <c r="CC51" s="1205"/>
      <c r="CD51" s="1205"/>
      <c r="CE51" s="1205"/>
      <c r="CF51" s="1205"/>
      <c r="CG51" s="1205"/>
      <c r="CH51" s="1205"/>
      <c r="CI51" s="1205"/>
      <c r="CJ51" s="1205"/>
      <c r="CK51" s="1205"/>
      <c r="CL51" s="1205"/>
      <c r="CM51" s="1205"/>
      <c r="CN51" s="1205"/>
      <c r="CO51" s="1205"/>
      <c r="CP51" s="1205"/>
      <c r="CQ51" s="1205"/>
      <c r="CR51" s="1205"/>
    </row>
    <row r="52" spans="1:96" s="24" customFormat="1" ht="25.5" hidden="1">
      <c r="A52" s="7"/>
      <c r="B52" s="23" t="s">
        <v>3670</v>
      </c>
      <c r="C52" s="8">
        <v>2013</v>
      </c>
      <c r="D52" s="8"/>
      <c r="E52" s="23" t="s">
        <v>889</v>
      </c>
      <c r="F52" s="23" t="s">
        <v>683</v>
      </c>
      <c r="G52" s="23"/>
      <c r="H52" s="23"/>
      <c r="I52" s="8" t="s">
        <v>261</v>
      </c>
      <c r="J52" s="260" t="s">
        <v>127</v>
      </c>
      <c r="K52" s="8"/>
      <c r="L52" s="8" t="s">
        <v>127</v>
      </c>
      <c r="M52" s="8"/>
      <c r="N52" s="8"/>
      <c r="O52" s="8"/>
      <c r="P52" s="155" t="s">
        <v>1117</v>
      </c>
      <c r="Q52" s="155" t="s">
        <v>692</v>
      </c>
      <c r="R52" s="155"/>
      <c r="S52" s="155" t="s">
        <v>702</v>
      </c>
      <c r="T52" s="189" t="s">
        <v>654</v>
      </c>
      <c r="U52" s="411" t="s">
        <v>1437</v>
      </c>
      <c r="V52" s="9"/>
      <c r="W52" s="9"/>
      <c r="X52" s="9"/>
      <c r="Y52" s="8"/>
      <c r="Z52" s="292">
        <f>X52-Y52</f>
        <v>0</v>
      </c>
      <c r="AA52" s="8">
        <v>0</v>
      </c>
      <c r="AB52" s="8">
        <v>0</v>
      </c>
      <c r="AC52" s="8">
        <v>0</v>
      </c>
      <c r="AD52" s="8">
        <v>0</v>
      </c>
      <c r="AE52" s="8">
        <v>0</v>
      </c>
      <c r="AF52" s="8"/>
      <c r="AG52" s="8"/>
      <c r="AH52" s="7"/>
      <c r="AI52" s="7"/>
      <c r="AJ52" s="7"/>
      <c r="AK52" s="7"/>
      <c r="AL52" s="8">
        <v>0</v>
      </c>
      <c r="AM52" s="8"/>
      <c r="AN52" s="8"/>
      <c r="AO52" s="8"/>
      <c r="AP52" s="8"/>
      <c r="AQ52" s="8"/>
      <c r="AR52" s="177"/>
      <c r="AS52" s="201"/>
      <c r="AT52" s="201"/>
      <c r="AU52" s="201"/>
      <c r="AV52" s="201"/>
      <c r="AW52" s="201"/>
      <c r="AX52" s="201"/>
      <c r="AY52" s="201"/>
      <c r="AZ52" s="201"/>
      <c r="BA52" s="245"/>
      <c r="BB52" s="246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8"/>
      <c r="CJ52" s="8"/>
      <c r="CK52" s="8"/>
      <c r="CL52" s="8"/>
      <c r="CM52" s="8"/>
      <c r="CN52" s="8"/>
      <c r="CO52" s="8"/>
      <c r="CP52" s="8"/>
      <c r="CQ52" s="8"/>
      <c r="CR52" s="8"/>
    </row>
    <row r="53" spans="1:96" s="24" customFormat="1" ht="25.5" hidden="1">
      <c r="A53" s="7"/>
      <c r="B53" s="23" t="s">
        <v>3670</v>
      </c>
      <c r="C53" s="8">
        <v>2013</v>
      </c>
      <c r="D53" s="8"/>
      <c r="E53" s="23" t="s">
        <v>1632</v>
      </c>
      <c r="F53" s="23" t="s">
        <v>683</v>
      </c>
      <c r="G53" s="23"/>
      <c r="H53" s="23"/>
      <c r="I53" s="8" t="s">
        <v>261</v>
      </c>
      <c r="J53" s="69" t="s">
        <v>1432</v>
      </c>
      <c r="K53" s="8"/>
      <c r="L53" s="8" t="s">
        <v>718</v>
      </c>
      <c r="M53" s="8"/>
      <c r="N53" s="8"/>
      <c r="O53" s="8"/>
      <c r="P53" s="155" t="s">
        <v>266</v>
      </c>
      <c r="Q53" s="155" t="s">
        <v>266</v>
      </c>
      <c r="R53" s="155"/>
      <c r="S53" s="155" t="s">
        <v>1118</v>
      </c>
      <c r="T53" s="189" t="s">
        <v>264</v>
      </c>
      <c r="U53" s="411" t="s">
        <v>1437</v>
      </c>
      <c r="V53" s="9"/>
      <c r="W53" s="9"/>
      <c r="X53" s="9"/>
      <c r="Y53" s="292">
        <f>NOM!Q756+FACT!R933</f>
        <v>8022</v>
      </c>
      <c r="Z53" s="292"/>
      <c r="AA53" s="8">
        <v>0</v>
      </c>
      <c r="AB53" s="8">
        <v>0</v>
      </c>
      <c r="AC53" s="8">
        <v>0</v>
      </c>
      <c r="AD53" s="8">
        <v>0</v>
      </c>
      <c r="AE53" s="8">
        <v>0</v>
      </c>
      <c r="AF53" s="8"/>
      <c r="AG53" s="8"/>
      <c r="AH53" s="7"/>
      <c r="AI53" s="7"/>
      <c r="AJ53" s="7"/>
      <c r="AK53" s="7"/>
      <c r="AL53" s="8"/>
      <c r="AM53" s="8"/>
      <c r="AN53" s="8"/>
      <c r="AO53" s="8"/>
      <c r="AP53" s="8"/>
      <c r="AQ53" s="8"/>
      <c r="AR53" s="177"/>
      <c r="AS53" s="201"/>
      <c r="AT53" s="201"/>
      <c r="AU53" s="201"/>
      <c r="AV53" s="201"/>
      <c r="AW53" s="201"/>
      <c r="AX53" s="201"/>
      <c r="AY53" s="201"/>
      <c r="AZ53" s="201"/>
      <c r="BA53" s="245"/>
      <c r="BB53" s="246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8"/>
      <c r="CJ53" s="8"/>
      <c r="CK53" s="8"/>
      <c r="CL53" s="8"/>
      <c r="CM53" s="8"/>
      <c r="CN53" s="8"/>
      <c r="CO53" s="8"/>
      <c r="CP53" s="8"/>
      <c r="CQ53" s="8"/>
      <c r="CR53" s="8"/>
    </row>
    <row r="54" spans="1:96" s="1217" customFormat="1" ht="25.5" hidden="1">
      <c r="A54" s="1203"/>
      <c r="B54" s="1204" t="s">
        <v>3670</v>
      </c>
      <c r="C54" s="1205">
        <v>2013</v>
      </c>
      <c r="D54" s="1205"/>
      <c r="E54" s="875" t="s">
        <v>889</v>
      </c>
      <c r="F54" s="1204" t="s">
        <v>683</v>
      </c>
      <c r="G54" s="1204"/>
      <c r="H54" s="1204"/>
      <c r="I54" s="1205" t="s">
        <v>261</v>
      </c>
      <c r="J54" s="1751" t="s">
        <v>127</v>
      </c>
      <c r="K54" s="1205"/>
      <c r="L54" s="1205" t="s">
        <v>718</v>
      </c>
      <c r="M54" s="8"/>
      <c r="N54" s="8"/>
      <c r="O54" s="8"/>
      <c r="P54" s="876" t="s">
        <v>1011</v>
      </c>
      <c r="Q54" s="876" t="s">
        <v>948</v>
      </c>
      <c r="R54" s="876"/>
      <c r="S54" s="876" t="s">
        <v>1120</v>
      </c>
      <c r="T54" s="1634" t="s">
        <v>264</v>
      </c>
      <c r="U54" s="1635" t="s">
        <v>1437</v>
      </c>
      <c r="V54" s="1207"/>
      <c r="W54" s="1207"/>
      <c r="X54" s="1207"/>
      <c r="Y54" s="1209">
        <f>FACT!R87</f>
        <v>2928.48</v>
      </c>
      <c r="Z54" s="1209">
        <f>X54-Y54</f>
        <v>-2928.48</v>
      </c>
      <c r="AA54" s="1205">
        <v>0</v>
      </c>
      <c r="AB54" s="1205">
        <v>0</v>
      </c>
      <c r="AC54" s="1205">
        <v>0</v>
      </c>
      <c r="AD54" s="1205">
        <v>0</v>
      </c>
      <c r="AE54" s="1205">
        <v>0</v>
      </c>
      <c r="AF54" s="1205"/>
      <c r="AG54" s="1205"/>
      <c r="AH54" s="1203"/>
      <c r="AI54" s="1203"/>
      <c r="AJ54" s="1203"/>
      <c r="AK54" s="1203"/>
      <c r="AL54" s="1205">
        <v>100</v>
      </c>
      <c r="AM54" s="1205"/>
      <c r="AN54" s="1205"/>
      <c r="AO54" s="1205"/>
      <c r="AP54" s="1205"/>
      <c r="AQ54" s="1205"/>
      <c r="AR54" s="1213"/>
      <c r="AS54" s="1205"/>
      <c r="AT54" s="1205"/>
      <c r="AU54" s="1205"/>
      <c r="AV54" s="1205"/>
      <c r="AW54" s="1205"/>
      <c r="AX54" s="1205"/>
      <c r="AY54" s="1205"/>
      <c r="AZ54" s="1205"/>
      <c r="BA54" s="1214"/>
      <c r="BB54" s="1215"/>
      <c r="BC54" s="1205"/>
      <c r="BD54" s="1205"/>
      <c r="BE54" s="1205"/>
      <c r="BF54" s="1205"/>
      <c r="BG54" s="1205"/>
      <c r="BH54" s="1205"/>
      <c r="BI54" s="1205"/>
      <c r="BJ54" s="1205"/>
      <c r="BK54" s="1205"/>
      <c r="BL54" s="1205"/>
      <c r="BM54" s="1205"/>
      <c r="BN54" s="1205"/>
      <c r="BO54" s="1205"/>
      <c r="BP54" s="1205"/>
      <c r="BQ54" s="1205"/>
      <c r="BR54" s="1205"/>
      <c r="BS54" s="1205"/>
      <c r="BT54" s="1205"/>
      <c r="BU54" s="1205"/>
      <c r="BV54" s="1205"/>
      <c r="BW54" s="1205"/>
      <c r="BX54" s="1205"/>
      <c r="BY54" s="1205"/>
      <c r="BZ54" s="1205"/>
      <c r="CA54" s="1205"/>
      <c r="CB54" s="1205"/>
      <c r="CC54" s="1205"/>
      <c r="CD54" s="1205"/>
      <c r="CE54" s="1205"/>
      <c r="CF54" s="1205"/>
      <c r="CG54" s="1205"/>
      <c r="CH54" s="1205"/>
      <c r="CI54" s="1205"/>
      <c r="CJ54" s="1205"/>
      <c r="CK54" s="1205"/>
      <c r="CL54" s="1205"/>
      <c r="CM54" s="1205"/>
      <c r="CN54" s="1205"/>
      <c r="CO54" s="1205"/>
      <c r="CP54" s="1205"/>
      <c r="CQ54" s="1205"/>
      <c r="CR54" s="1205"/>
    </row>
    <row r="55" spans="1:96" s="24" customFormat="1" ht="25.5" hidden="1">
      <c r="A55" s="7"/>
      <c r="B55" s="23" t="s">
        <v>3670</v>
      </c>
      <c r="C55" s="8">
        <v>2013</v>
      </c>
      <c r="D55" s="8"/>
      <c r="E55" s="23" t="s">
        <v>1632</v>
      </c>
      <c r="F55" s="23" t="s">
        <v>683</v>
      </c>
      <c r="G55" s="23"/>
      <c r="H55" s="23"/>
      <c r="I55" s="8" t="s">
        <v>261</v>
      </c>
      <c r="J55" s="260" t="s">
        <v>127</v>
      </c>
      <c r="K55" s="8"/>
      <c r="L55" s="8" t="s">
        <v>718</v>
      </c>
      <c r="M55" s="8"/>
      <c r="N55" s="8"/>
      <c r="O55" s="8"/>
      <c r="P55" s="155" t="s">
        <v>1124</v>
      </c>
      <c r="Q55" s="155" t="s">
        <v>266</v>
      </c>
      <c r="R55" s="155"/>
      <c r="S55" s="155" t="s">
        <v>3292</v>
      </c>
      <c r="T55" s="189" t="s">
        <v>654</v>
      </c>
      <c r="U55" s="411" t="s">
        <v>1437</v>
      </c>
      <c r="V55" s="9"/>
      <c r="W55" s="9"/>
      <c r="X55" s="9"/>
      <c r="Y55" s="292">
        <f>NOM!Q772+FACT!R891</f>
        <v>23346.989999999998</v>
      </c>
      <c r="Z55" s="292">
        <f>X55-Y55</f>
        <v>-23346.989999999998</v>
      </c>
      <c r="AA55" s="8">
        <v>0</v>
      </c>
      <c r="AB55" s="8">
        <v>0</v>
      </c>
      <c r="AC55" s="8">
        <v>0</v>
      </c>
      <c r="AD55" s="8">
        <v>0</v>
      </c>
      <c r="AE55" s="8">
        <v>0</v>
      </c>
      <c r="AF55" s="8"/>
      <c r="AG55" s="8"/>
      <c r="AH55" s="7"/>
      <c r="AI55" s="7"/>
      <c r="AJ55" s="7"/>
      <c r="AK55" s="7"/>
      <c r="AL55" s="8"/>
      <c r="AM55" s="8"/>
      <c r="AN55" s="8"/>
      <c r="AO55" s="8"/>
      <c r="AP55" s="8"/>
      <c r="AQ55" s="8"/>
      <c r="AR55" s="177"/>
      <c r="AS55" s="201"/>
      <c r="AT55" s="201"/>
      <c r="AU55" s="201"/>
      <c r="AV55" s="201"/>
      <c r="AW55" s="201"/>
      <c r="AX55" s="201"/>
      <c r="AY55" s="201"/>
      <c r="AZ55" s="201"/>
      <c r="BA55" s="245"/>
      <c r="BB55" s="246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8"/>
      <c r="CJ55" s="8"/>
      <c r="CK55" s="8"/>
      <c r="CL55" s="8"/>
      <c r="CM55" s="8"/>
      <c r="CN55" s="8"/>
      <c r="CO55" s="8"/>
      <c r="CP55" s="8"/>
      <c r="CQ55" s="8"/>
      <c r="CR55" s="8"/>
    </row>
    <row r="56" spans="1:96" s="24" customFormat="1" ht="25.5" hidden="1">
      <c r="A56" s="7"/>
      <c r="B56" s="23" t="s">
        <v>3670</v>
      </c>
      <c r="C56" s="8">
        <v>2013</v>
      </c>
      <c r="D56" s="8"/>
      <c r="E56" s="23" t="s">
        <v>889</v>
      </c>
      <c r="F56" s="23" t="s">
        <v>683</v>
      </c>
      <c r="G56" s="23"/>
      <c r="H56" s="23"/>
      <c r="I56" s="8" t="s">
        <v>261</v>
      </c>
      <c r="J56" s="260" t="s">
        <v>127</v>
      </c>
      <c r="K56" s="8"/>
      <c r="L56" s="8" t="s">
        <v>127</v>
      </c>
      <c r="M56" s="8"/>
      <c r="N56" s="8"/>
      <c r="O56" s="8"/>
      <c r="P56" s="155" t="s">
        <v>1131</v>
      </c>
      <c r="Q56" s="155" t="s">
        <v>1132</v>
      </c>
      <c r="R56" s="155"/>
      <c r="S56" s="155" t="s">
        <v>127</v>
      </c>
      <c r="T56" s="189" t="s">
        <v>127</v>
      </c>
      <c r="U56" s="411" t="s">
        <v>1437</v>
      </c>
      <c r="V56" s="9"/>
      <c r="W56" s="9"/>
      <c r="X56" s="9"/>
      <c r="Y56" s="292">
        <f>FACT!R920</f>
        <v>2980.06</v>
      </c>
      <c r="Z56" s="292">
        <f>X56-Y56</f>
        <v>-2980.06</v>
      </c>
      <c r="AA56" s="8">
        <v>0</v>
      </c>
      <c r="AB56" s="8">
        <v>0</v>
      </c>
      <c r="AC56" s="8">
        <v>0</v>
      </c>
      <c r="AD56" s="8">
        <v>0</v>
      </c>
      <c r="AE56" s="8">
        <v>0</v>
      </c>
      <c r="AF56" s="8"/>
      <c r="AG56" s="8"/>
      <c r="AH56" s="7"/>
      <c r="AI56" s="7"/>
      <c r="AJ56" s="7"/>
      <c r="AK56" s="7"/>
      <c r="AL56" s="8"/>
      <c r="AM56" s="8"/>
      <c r="AN56" s="8"/>
      <c r="AO56" s="8"/>
      <c r="AP56" s="8"/>
      <c r="AQ56" s="8"/>
      <c r="AR56" s="177"/>
      <c r="AS56" s="201"/>
      <c r="AT56" s="201"/>
      <c r="AU56" s="201"/>
      <c r="AV56" s="201"/>
      <c r="AW56" s="201"/>
      <c r="AX56" s="201"/>
      <c r="AY56" s="201"/>
      <c r="AZ56" s="201"/>
      <c r="BA56" s="245"/>
      <c r="BB56" s="246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8"/>
      <c r="CJ56" s="8"/>
      <c r="CK56" s="8"/>
      <c r="CL56" s="8"/>
      <c r="CM56" s="8"/>
      <c r="CN56" s="8"/>
      <c r="CO56" s="8"/>
      <c r="CP56" s="8"/>
      <c r="CQ56" s="8"/>
      <c r="CR56" s="8"/>
    </row>
    <row r="57" spans="1:96" s="24" customFormat="1" ht="25.5" hidden="1">
      <c r="A57" s="7"/>
      <c r="B57" s="23" t="s">
        <v>3670</v>
      </c>
      <c r="C57" s="8">
        <v>2013</v>
      </c>
      <c r="D57" s="8"/>
      <c r="E57" s="23" t="s">
        <v>890</v>
      </c>
      <c r="F57" s="23" t="s">
        <v>683</v>
      </c>
      <c r="G57" s="23"/>
      <c r="H57" s="23"/>
      <c r="I57" s="8" t="s">
        <v>261</v>
      </c>
      <c r="J57" s="260" t="s">
        <v>127</v>
      </c>
      <c r="K57" s="8"/>
      <c r="L57" s="8" t="s">
        <v>718</v>
      </c>
      <c r="M57" s="8"/>
      <c r="N57" s="8"/>
      <c r="O57" s="8"/>
      <c r="P57" s="155" t="s">
        <v>1150</v>
      </c>
      <c r="Q57" s="155" t="s">
        <v>1151</v>
      </c>
      <c r="R57" s="155"/>
      <c r="S57" s="155" t="s">
        <v>1152</v>
      </c>
      <c r="T57" s="189" t="s">
        <v>918</v>
      </c>
      <c r="U57" s="411" t="s">
        <v>1437</v>
      </c>
      <c r="V57" s="9"/>
      <c r="W57" s="9"/>
      <c r="X57" s="9"/>
      <c r="Y57" s="292">
        <f>NOM!Q764+FACT!R43</f>
        <v>4008.44</v>
      </c>
      <c r="Z57" s="292">
        <f>X57-Y57</f>
        <v>-4008.44</v>
      </c>
      <c r="AA57" s="8">
        <v>0</v>
      </c>
      <c r="AB57" s="8">
        <v>0</v>
      </c>
      <c r="AC57" s="8">
        <v>0</v>
      </c>
      <c r="AD57" s="8">
        <v>0</v>
      </c>
      <c r="AE57" s="8">
        <v>0</v>
      </c>
      <c r="AF57" s="8"/>
      <c r="AG57" s="8"/>
      <c r="AH57" s="7" t="s">
        <v>1153</v>
      </c>
      <c r="AI57" s="7"/>
      <c r="AJ57" s="7"/>
      <c r="AK57" s="7"/>
      <c r="AL57" s="8">
        <v>100</v>
      </c>
      <c r="AM57" s="8"/>
      <c r="AN57" s="8"/>
      <c r="AO57" s="8"/>
      <c r="AP57" s="8"/>
      <c r="AQ57" s="8"/>
      <c r="AR57" s="177"/>
      <c r="AS57" s="201"/>
      <c r="AT57" s="201"/>
      <c r="AU57" s="201"/>
      <c r="AV57" s="201"/>
      <c r="AW57" s="201"/>
      <c r="AX57" s="201"/>
      <c r="AY57" s="201"/>
      <c r="AZ57" s="201"/>
      <c r="BA57" s="245"/>
      <c r="BB57" s="246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8"/>
      <c r="CJ57" s="8"/>
      <c r="CK57" s="8"/>
      <c r="CL57" s="8"/>
      <c r="CM57" s="8"/>
      <c r="CN57" s="8"/>
      <c r="CO57" s="8"/>
      <c r="CP57" s="8"/>
      <c r="CQ57" s="8"/>
      <c r="CR57" s="8"/>
    </row>
    <row r="58" spans="1:96" s="24" customFormat="1" ht="25.5" hidden="1">
      <c r="A58" s="7"/>
      <c r="B58" s="23" t="s">
        <v>3670</v>
      </c>
      <c r="C58" s="8">
        <v>2013</v>
      </c>
      <c r="D58" s="8"/>
      <c r="E58" s="23" t="s">
        <v>889</v>
      </c>
      <c r="F58" s="23" t="s">
        <v>683</v>
      </c>
      <c r="G58" s="23"/>
      <c r="H58" s="23"/>
      <c r="I58" s="8" t="s">
        <v>261</v>
      </c>
      <c r="J58" s="260" t="s">
        <v>1431</v>
      </c>
      <c r="K58" s="8"/>
      <c r="L58" s="8" t="s">
        <v>718</v>
      </c>
      <c r="M58" s="8"/>
      <c r="N58" s="8"/>
      <c r="O58" s="8"/>
      <c r="P58" s="155" t="s">
        <v>270</v>
      </c>
      <c r="Q58" s="155" t="s">
        <v>693</v>
      </c>
      <c r="R58" s="155"/>
      <c r="S58" s="155" t="s">
        <v>269</v>
      </c>
      <c r="T58" s="189" t="s">
        <v>654</v>
      </c>
      <c r="U58" s="411" t="s">
        <v>1437</v>
      </c>
      <c r="V58" s="9"/>
      <c r="W58" s="9"/>
      <c r="X58" s="9"/>
      <c r="Y58" s="292">
        <f>NOM!Q808+FACT!R976</f>
        <v>23847.989999999998</v>
      </c>
      <c r="Z58" s="292">
        <f>X58-Y58</f>
        <v>-23847.989999999998</v>
      </c>
      <c r="AA58" s="8">
        <v>0</v>
      </c>
      <c r="AB58" s="8">
        <v>0</v>
      </c>
      <c r="AC58" s="8">
        <v>0</v>
      </c>
      <c r="AD58" s="8">
        <v>0</v>
      </c>
      <c r="AE58" s="8">
        <v>0</v>
      </c>
      <c r="AF58" s="8"/>
      <c r="AG58" s="8"/>
      <c r="AH58" s="7"/>
      <c r="AI58" s="7"/>
      <c r="AJ58" s="7"/>
      <c r="AK58" s="7"/>
      <c r="AL58" s="8"/>
      <c r="AM58" s="8"/>
      <c r="AN58" s="8"/>
      <c r="AO58" s="8"/>
      <c r="AP58" s="8"/>
      <c r="AQ58" s="8"/>
      <c r="AR58" s="177"/>
      <c r="AS58" s="201"/>
      <c r="AT58" s="201"/>
      <c r="AU58" s="201"/>
      <c r="AV58" s="201"/>
      <c r="AW58" s="201"/>
      <c r="AX58" s="201"/>
      <c r="AY58" s="201"/>
      <c r="AZ58" s="201"/>
      <c r="BA58" s="245"/>
      <c r="BB58" s="246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8"/>
      <c r="CJ58" s="8"/>
      <c r="CK58" s="8"/>
      <c r="CL58" s="8"/>
      <c r="CM58" s="8"/>
      <c r="CN58" s="8"/>
      <c r="CO58" s="8"/>
      <c r="CP58" s="8"/>
      <c r="CQ58" s="8"/>
      <c r="CR58" s="8"/>
    </row>
    <row r="59" spans="1:96" s="275" customFormat="1" ht="25.5" hidden="1">
      <c r="A59" s="7"/>
      <c r="B59" s="23" t="s">
        <v>3670</v>
      </c>
      <c r="C59" s="185">
        <v>2013</v>
      </c>
      <c r="D59" s="185"/>
      <c r="E59" s="269" t="s">
        <v>889</v>
      </c>
      <c r="F59" s="269" t="s">
        <v>683</v>
      </c>
      <c r="G59" s="269"/>
      <c r="H59" s="269"/>
      <c r="I59" s="185" t="s">
        <v>261</v>
      </c>
      <c r="J59" s="260" t="s">
        <v>127</v>
      </c>
      <c r="K59" s="185"/>
      <c r="L59" s="185" t="s">
        <v>127</v>
      </c>
      <c r="M59" s="8"/>
      <c r="N59" s="8"/>
      <c r="O59" s="8"/>
      <c r="P59" s="1640" t="s">
        <v>1164</v>
      </c>
      <c r="Q59" s="1640" t="s">
        <v>127</v>
      </c>
      <c r="R59" s="1640"/>
      <c r="S59" s="1640" t="s">
        <v>127</v>
      </c>
      <c r="T59" s="277" t="s">
        <v>654</v>
      </c>
      <c r="U59" s="277"/>
      <c r="V59" s="271" t="s">
        <v>127</v>
      </c>
      <c r="W59" s="271"/>
      <c r="X59" s="271"/>
      <c r="Y59" s="185" t="s">
        <v>127</v>
      </c>
      <c r="Z59" s="292"/>
      <c r="AA59" s="8">
        <v>0</v>
      </c>
      <c r="AB59" s="8">
        <v>0</v>
      </c>
      <c r="AC59" s="8">
        <v>0</v>
      </c>
      <c r="AD59" s="8">
        <v>0</v>
      </c>
      <c r="AE59" s="8">
        <v>0</v>
      </c>
      <c r="AF59" s="276">
        <v>41275</v>
      </c>
      <c r="AG59" s="276">
        <v>41425</v>
      </c>
      <c r="AH59" s="268" t="s">
        <v>1163</v>
      </c>
      <c r="AI59" s="268" t="s">
        <v>127</v>
      </c>
      <c r="AJ59" s="268" t="s">
        <v>127</v>
      </c>
      <c r="AK59" s="268"/>
      <c r="AL59" s="185" t="s">
        <v>127</v>
      </c>
      <c r="AM59" s="185" t="s">
        <v>127</v>
      </c>
      <c r="AN59" s="185" t="s">
        <v>127</v>
      </c>
      <c r="AO59" s="185" t="s">
        <v>127</v>
      </c>
      <c r="AP59" s="185" t="s">
        <v>127</v>
      </c>
      <c r="AQ59" s="185"/>
      <c r="AR59" s="274" t="s">
        <v>127</v>
      </c>
      <c r="AS59" s="245"/>
      <c r="AT59" s="245"/>
      <c r="AU59" s="245"/>
      <c r="AV59" s="245"/>
      <c r="AW59" s="245"/>
      <c r="AX59" s="245"/>
      <c r="AY59" s="245"/>
      <c r="AZ59" s="245"/>
      <c r="BA59" s="245"/>
      <c r="BB59" s="245"/>
      <c r="BC59" s="245"/>
      <c r="BD59" s="245"/>
      <c r="BE59" s="245"/>
      <c r="BF59" s="245"/>
      <c r="BG59" s="245"/>
      <c r="BH59" s="245"/>
      <c r="BI59" s="245"/>
      <c r="BJ59" s="245"/>
      <c r="BK59" s="245"/>
      <c r="BL59" s="245"/>
      <c r="BM59" s="245"/>
      <c r="BN59" s="245"/>
      <c r="BO59" s="245"/>
      <c r="BP59" s="245"/>
      <c r="BQ59" s="245"/>
      <c r="BR59" s="245"/>
      <c r="BS59" s="245"/>
      <c r="BT59" s="245"/>
      <c r="BU59" s="245"/>
      <c r="BV59" s="245"/>
      <c r="BW59" s="245"/>
      <c r="BX59" s="245"/>
      <c r="BY59" s="245"/>
      <c r="BZ59" s="245" t="s">
        <v>260</v>
      </c>
      <c r="CA59" s="245"/>
      <c r="CB59" s="245"/>
      <c r="CC59" s="245"/>
      <c r="CD59" s="245"/>
      <c r="CE59" s="245"/>
      <c r="CF59" s="245"/>
      <c r="CG59" s="245"/>
      <c r="CH59" s="245" t="s">
        <v>260</v>
      </c>
      <c r="CI59" s="185" t="s">
        <v>260</v>
      </c>
      <c r="CJ59" s="185" t="s">
        <v>260</v>
      </c>
      <c r="CK59" s="185" t="s">
        <v>260</v>
      </c>
      <c r="CL59" s="185" t="s">
        <v>260</v>
      </c>
      <c r="CM59" s="185"/>
      <c r="CN59" s="185"/>
      <c r="CO59" s="185"/>
      <c r="CP59" s="185"/>
      <c r="CQ59" s="185"/>
      <c r="CR59" s="185"/>
    </row>
    <row r="60" spans="1:96" s="275" customFormat="1" ht="25.5" hidden="1">
      <c r="A60" s="268"/>
      <c r="B60" s="23" t="s">
        <v>3672</v>
      </c>
      <c r="C60" s="207">
        <v>2013</v>
      </c>
      <c r="D60" s="207"/>
      <c r="E60" s="1683" t="s">
        <v>1166</v>
      </c>
      <c r="F60" s="1683" t="s">
        <v>778</v>
      </c>
      <c r="G60" s="1683"/>
      <c r="H60" s="1683"/>
      <c r="I60" s="207" t="s">
        <v>12</v>
      </c>
      <c r="J60" s="260" t="s">
        <v>4794</v>
      </c>
      <c r="K60" s="185"/>
      <c r="L60" s="185" t="s">
        <v>127</v>
      </c>
      <c r="M60" s="8"/>
      <c r="N60" s="8"/>
      <c r="O60" s="8"/>
      <c r="P60" s="270" t="s">
        <v>1165</v>
      </c>
      <c r="Q60" s="268" t="s">
        <v>887</v>
      </c>
      <c r="R60" s="185"/>
      <c r="S60" s="185" t="s">
        <v>127</v>
      </c>
      <c r="T60" s="271" t="s">
        <v>127</v>
      </c>
      <c r="U60" s="271"/>
      <c r="V60" s="271" t="s">
        <v>127</v>
      </c>
      <c r="W60" s="271"/>
      <c r="X60" s="271"/>
      <c r="Y60" s="185" t="s">
        <v>127</v>
      </c>
      <c r="Z60" s="292"/>
      <c r="AA60" s="272" t="s">
        <v>127</v>
      </c>
      <c r="AB60" s="272" t="s">
        <v>127</v>
      </c>
      <c r="AC60" s="272" t="s">
        <v>127</v>
      </c>
      <c r="AD60" s="272" t="s">
        <v>127</v>
      </c>
      <c r="AE60" s="273" t="s">
        <v>127</v>
      </c>
      <c r="AF60" s="276">
        <v>41275</v>
      </c>
      <c r="AG60" s="276">
        <v>41639</v>
      </c>
      <c r="AH60" s="268" t="s">
        <v>1167</v>
      </c>
      <c r="AI60" s="268" t="s">
        <v>127</v>
      </c>
      <c r="AJ60" s="268" t="s">
        <v>127</v>
      </c>
      <c r="AK60" s="268"/>
      <c r="AL60" s="185" t="s">
        <v>127</v>
      </c>
      <c r="AM60" s="185" t="s">
        <v>127</v>
      </c>
      <c r="AN60" s="185" t="s">
        <v>127</v>
      </c>
      <c r="AO60" s="185" t="s">
        <v>127</v>
      </c>
      <c r="AP60" s="185" t="s">
        <v>127</v>
      </c>
      <c r="AQ60" s="185"/>
      <c r="AR60" s="274" t="s">
        <v>127</v>
      </c>
      <c r="AS60" s="245"/>
      <c r="AT60" s="245"/>
      <c r="AU60" s="245"/>
      <c r="AV60" s="245"/>
      <c r="AW60" s="245"/>
      <c r="AX60" s="245"/>
      <c r="AY60" s="245"/>
      <c r="AZ60" s="245"/>
      <c r="BA60" s="245"/>
      <c r="BB60" s="245"/>
      <c r="BC60" s="245"/>
      <c r="BD60" s="245"/>
      <c r="BE60" s="245"/>
      <c r="BF60" s="245"/>
      <c r="BG60" s="245"/>
      <c r="BH60" s="245"/>
      <c r="BI60" s="245"/>
      <c r="BJ60" s="245"/>
      <c r="BK60" s="245"/>
      <c r="BL60" s="245"/>
      <c r="BM60" s="245"/>
      <c r="BN60" s="245"/>
      <c r="BO60" s="245"/>
      <c r="BP60" s="245"/>
      <c r="BQ60" s="245"/>
      <c r="BR60" s="245"/>
      <c r="BS60" s="245"/>
      <c r="BT60" s="245"/>
      <c r="BU60" s="245"/>
      <c r="BV60" s="245"/>
      <c r="BW60" s="245"/>
      <c r="BX60" s="245"/>
      <c r="BY60" s="245" t="s">
        <v>260</v>
      </c>
      <c r="BZ60" s="245" t="s">
        <v>260</v>
      </c>
      <c r="CA60" s="245"/>
      <c r="CB60" s="245"/>
      <c r="CC60" s="245"/>
      <c r="CD60" s="245"/>
      <c r="CE60" s="245"/>
      <c r="CF60" s="245"/>
      <c r="CG60" s="245"/>
      <c r="CH60" s="245"/>
      <c r="CI60" s="185"/>
      <c r="CJ60" s="185"/>
      <c r="CK60" s="185"/>
      <c r="CL60" s="185"/>
      <c r="CM60" s="185"/>
      <c r="CN60" s="185"/>
      <c r="CO60" s="185"/>
      <c r="CP60" s="185"/>
      <c r="CQ60" s="185"/>
      <c r="CR60" s="185"/>
    </row>
    <row r="61" spans="1:96" s="275" customFormat="1" ht="21.75" hidden="1" customHeight="1">
      <c r="A61" s="268"/>
      <c r="B61" s="23" t="s">
        <v>3670</v>
      </c>
      <c r="C61" s="185">
        <v>2013</v>
      </c>
      <c r="D61" s="185"/>
      <c r="E61" s="269" t="s">
        <v>890</v>
      </c>
      <c r="F61" s="269" t="s">
        <v>683</v>
      </c>
      <c r="G61" s="269"/>
      <c r="H61" s="269"/>
      <c r="I61" s="185" t="s">
        <v>261</v>
      </c>
      <c r="J61" s="260" t="s">
        <v>127</v>
      </c>
      <c r="K61" s="185"/>
      <c r="L61" s="185" t="s">
        <v>127</v>
      </c>
      <c r="M61" s="8"/>
      <c r="N61" s="8"/>
      <c r="O61" s="8"/>
      <c r="P61" s="1640" t="s">
        <v>1164</v>
      </c>
      <c r="Q61" s="1640" t="s">
        <v>127</v>
      </c>
      <c r="R61" s="1640"/>
      <c r="S61" s="1640" t="s">
        <v>127</v>
      </c>
      <c r="T61" s="277" t="s">
        <v>1175</v>
      </c>
      <c r="U61" s="277"/>
      <c r="V61" s="271" t="s">
        <v>127</v>
      </c>
      <c r="W61" s="271"/>
      <c r="X61" s="271"/>
      <c r="Y61" s="185" t="s">
        <v>127</v>
      </c>
      <c r="Z61" s="292"/>
      <c r="AA61" s="8">
        <v>0</v>
      </c>
      <c r="AB61" s="8">
        <v>0</v>
      </c>
      <c r="AC61" s="8">
        <v>0</v>
      </c>
      <c r="AD61" s="8">
        <v>0</v>
      </c>
      <c r="AE61" s="8">
        <v>0</v>
      </c>
      <c r="AF61" s="276">
        <v>41275</v>
      </c>
      <c r="AG61" s="185"/>
      <c r="AH61" s="268" t="s">
        <v>1168</v>
      </c>
      <c r="AI61" s="268" t="s">
        <v>127</v>
      </c>
      <c r="AJ61" s="268" t="s">
        <v>127</v>
      </c>
      <c r="AK61" s="268"/>
      <c r="AL61" s="185" t="s">
        <v>127</v>
      </c>
      <c r="AM61" s="185" t="s">
        <v>127</v>
      </c>
      <c r="AN61" s="185" t="s">
        <v>127</v>
      </c>
      <c r="AO61" s="185" t="s">
        <v>127</v>
      </c>
      <c r="AP61" s="185" t="s">
        <v>127</v>
      </c>
      <c r="AQ61" s="185"/>
      <c r="AR61" s="274" t="s">
        <v>127</v>
      </c>
      <c r="AS61" s="245"/>
      <c r="AT61" s="245"/>
      <c r="AU61" s="245"/>
      <c r="AV61" s="245"/>
      <c r="AW61" s="245"/>
      <c r="AX61" s="245"/>
      <c r="AY61" s="245"/>
      <c r="AZ61" s="245"/>
      <c r="BA61" s="245"/>
      <c r="BB61" s="245"/>
      <c r="BC61" s="245"/>
      <c r="BD61" s="245"/>
      <c r="BE61" s="245"/>
      <c r="BF61" s="245"/>
      <c r="BG61" s="245"/>
      <c r="BH61" s="245"/>
      <c r="BI61" s="245"/>
      <c r="BJ61" s="245"/>
      <c r="BK61" s="245"/>
      <c r="BL61" s="245"/>
      <c r="BM61" s="245"/>
      <c r="BN61" s="245"/>
      <c r="BO61" s="245"/>
      <c r="BP61" s="245"/>
      <c r="BQ61" s="245"/>
      <c r="BR61" s="245"/>
      <c r="BS61" s="245"/>
      <c r="BT61" s="245"/>
      <c r="BU61" s="245"/>
      <c r="BV61" s="245"/>
      <c r="BW61" s="245"/>
      <c r="BX61" s="245"/>
      <c r="BY61" s="245"/>
      <c r="BZ61" s="245" t="s">
        <v>260</v>
      </c>
      <c r="CA61" s="245"/>
      <c r="CB61" s="245"/>
      <c r="CC61" s="245"/>
      <c r="CD61" s="245"/>
      <c r="CE61" s="245"/>
      <c r="CF61" s="245"/>
      <c r="CG61" s="245"/>
      <c r="CH61" s="245" t="s">
        <v>260</v>
      </c>
      <c r="CI61" s="185" t="s">
        <v>260</v>
      </c>
      <c r="CJ61" s="185" t="s">
        <v>260</v>
      </c>
      <c r="CK61" s="185" t="s">
        <v>260</v>
      </c>
      <c r="CL61" s="185" t="s">
        <v>260</v>
      </c>
      <c r="CM61" s="185"/>
      <c r="CN61" s="185"/>
      <c r="CO61" s="185"/>
      <c r="CP61" s="185"/>
      <c r="CQ61" s="185"/>
      <c r="CR61" s="185"/>
    </row>
    <row r="62" spans="1:96" s="288" customFormat="1" ht="25.5" hidden="1">
      <c r="A62" s="279"/>
      <c r="B62" s="23" t="s">
        <v>3672</v>
      </c>
      <c r="C62" s="1685">
        <v>2013</v>
      </c>
      <c r="D62" s="1685"/>
      <c r="E62" s="1684" t="s">
        <v>1169</v>
      </c>
      <c r="F62" s="1684" t="s">
        <v>1167</v>
      </c>
      <c r="G62" s="1684"/>
      <c r="H62" s="1684"/>
      <c r="I62" s="1685" t="s">
        <v>1173</v>
      </c>
      <c r="J62" s="260" t="s">
        <v>4794</v>
      </c>
      <c r="K62" s="280"/>
      <c r="L62" s="280" t="s">
        <v>127</v>
      </c>
      <c r="M62" s="8"/>
      <c r="N62" s="8"/>
      <c r="O62" s="8"/>
      <c r="P62" s="282" t="s">
        <v>1170</v>
      </c>
      <c r="Q62" s="279" t="s">
        <v>887</v>
      </c>
      <c r="R62" s="280"/>
      <c r="S62" s="280" t="s">
        <v>127</v>
      </c>
      <c r="T62" s="283" t="s">
        <v>127</v>
      </c>
      <c r="U62" s="283"/>
      <c r="V62" s="283" t="s">
        <v>127</v>
      </c>
      <c r="W62" s="283"/>
      <c r="X62" s="283"/>
      <c r="Y62" s="280" t="s">
        <v>127</v>
      </c>
      <c r="Z62" s="292"/>
      <c r="AA62" s="272" t="s">
        <v>127</v>
      </c>
      <c r="AB62" s="272" t="s">
        <v>127</v>
      </c>
      <c r="AC62" s="272" t="s">
        <v>127</v>
      </c>
      <c r="AD62" s="272" t="s">
        <v>127</v>
      </c>
      <c r="AE62" s="273" t="s">
        <v>127</v>
      </c>
      <c r="AF62" s="286">
        <v>41275</v>
      </c>
      <c r="AG62" s="280"/>
      <c r="AH62" s="279" t="s">
        <v>1171</v>
      </c>
      <c r="AI62" s="279" t="s">
        <v>127</v>
      </c>
      <c r="AJ62" s="279" t="s">
        <v>127</v>
      </c>
      <c r="AK62" s="279"/>
      <c r="AL62" s="280" t="s">
        <v>127</v>
      </c>
      <c r="AM62" s="280" t="s">
        <v>127</v>
      </c>
      <c r="AN62" s="280" t="s">
        <v>127</v>
      </c>
      <c r="AO62" s="280" t="s">
        <v>127</v>
      </c>
      <c r="AP62" s="280" t="s">
        <v>127</v>
      </c>
      <c r="AQ62" s="280"/>
      <c r="AR62" s="287" t="s">
        <v>127</v>
      </c>
      <c r="AS62" s="278"/>
      <c r="AT62" s="278"/>
      <c r="AU62" s="278"/>
      <c r="AV62" s="278"/>
      <c r="AW62" s="278"/>
      <c r="AX62" s="278"/>
      <c r="AY62" s="278"/>
      <c r="AZ62" s="278"/>
      <c r="BA62" s="278"/>
      <c r="BB62" s="278"/>
      <c r="BC62" s="278"/>
      <c r="BD62" s="278"/>
      <c r="BE62" s="278"/>
      <c r="BF62" s="278"/>
      <c r="BG62" s="278"/>
      <c r="BH62" s="278"/>
      <c r="BI62" s="278"/>
      <c r="BJ62" s="278"/>
      <c r="BK62" s="278"/>
      <c r="BL62" s="278"/>
      <c r="BM62" s="278"/>
      <c r="BN62" s="278"/>
      <c r="BO62" s="278"/>
      <c r="BP62" s="278"/>
      <c r="BQ62" s="278"/>
      <c r="BR62" s="278"/>
      <c r="BS62" s="278"/>
      <c r="BT62" s="278"/>
      <c r="BU62" s="278"/>
      <c r="BV62" s="278"/>
      <c r="BW62" s="278"/>
      <c r="BX62" s="278"/>
      <c r="BY62" s="278" t="s">
        <v>260</v>
      </c>
      <c r="BZ62" s="278"/>
      <c r="CA62" s="278"/>
      <c r="CB62" s="278"/>
      <c r="CC62" s="278"/>
      <c r="CD62" s="278"/>
      <c r="CE62" s="278"/>
      <c r="CF62" s="278"/>
      <c r="CG62" s="278"/>
      <c r="CH62" s="278"/>
      <c r="CI62" s="280"/>
      <c r="CJ62" s="280"/>
      <c r="CK62" s="280"/>
      <c r="CL62" s="280"/>
      <c r="CM62" s="280"/>
      <c r="CN62" s="280"/>
      <c r="CO62" s="280"/>
      <c r="CP62" s="280"/>
      <c r="CQ62" s="280"/>
      <c r="CR62" s="280"/>
    </row>
    <row r="63" spans="1:96" s="288" customFormat="1" ht="25.5" hidden="1">
      <c r="A63" s="279"/>
      <c r="B63" s="23" t="s">
        <v>3672</v>
      </c>
      <c r="C63" s="1685">
        <v>2013</v>
      </c>
      <c r="D63" s="1685"/>
      <c r="E63" s="1684" t="s">
        <v>1172</v>
      </c>
      <c r="F63" s="1684" t="s">
        <v>1167</v>
      </c>
      <c r="G63" s="1684"/>
      <c r="H63" s="1684"/>
      <c r="I63" s="1685" t="s">
        <v>1173</v>
      </c>
      <c r="J63" s="260" t="s">
        <v>4794</v>
      </c>
      <c r="K63" s="280"/>
      <c r="L63" s="280" t="s">
        <v>127</v>
      </c>
      <c r="M63" s="8"/>
      <c r="N63" s="8"/>
      <c r="O63" s="8"/>
      <c r="P63" s="282" t="s">
        <v>1170</v>
      </c>
      <c r="Q63" s="279" t="s">
        <v>887</v>
      </c>
      <c r="R63" s="280"/>
      <c r="S63" s="280" t="s">
        <v>127</v>
      </c>
      <c r="T63" s="283" t="s">
        <v>127</v>
      </c>
      <c r="U63" s="283"/>
      <c r="V63" s="283" t="s">
        <v>127</v>
      </c>
      <c r="W63" s="283"/>
      <c r="X63" s="283"/>
      <c r="Y63" s="280" t="s">
        <v>127</v>
      </c>
      <c r="Z63" s="292"/>
      <c r="AA63" s="272" t="s">
        <v>127</v>
      </c>
      <c r="AB63" s="272" t="s">
        <v>127</v>
      </c>
      <c r="AC63" s="272" t="s">
        <v>127</v>
      </c>
      <c r="AD63" s="272" t="s">
        <v>127</v>
      </c>
      <c r="AE63" s="273" t="s">
        <v>127</v>
      </c>
      <c r="AF63" s="286">
        <v>41275</v>
      </c>
      <c r="AG63" s="280"/>
      <c r="AH63" s="279" t="s">
        <v>1174</v>
      </c>
      <c r="AI63" s="279" t="s">
        <v>127</v>
      </c>
      <c r="AJ63" s="279" t="s">
        <v>127</v>
      </c>
      <c r="AK63" s="279"/>
      <c r="AL63" s="280" t="s">
        <v>127</v>
      </c>
      <c r="AM63" s="280" t="s">
        <v>127</v>
      </c>
      <c r="AN63" s="280" t="s">
        <v>127</v>
      </c>
      <c r="AO63" s="280" t="s">
        <v>127</v>
      </c>
      <c r="AP63" s="280" t="s">
        <v>127</v>
      </c>
      <c r="AQ63" s="280"/>
      <c r="AR63" s="287" t="s">
        <v>127</v>
      </c>
      <c r="AS63" s="278"/>
      <c r="AT63" s="278"/>
      <c r="AU63" s="278"/>
      <c r="AV63" s="278"/>
      <c r="AW63" s="278"/>
      <c r="AX63" s="278"/>
      <c r="AY63" s="278"/>
      <c r="AZ63" s="278"/>
      <c r="BA63" s="278"/>
      <c r="BB63" s="278"/>
      <c r="BC63" s="278"/>
      <c r="BD63" s="278"/>
      <c r="BE63" s="278"/>
      <c r="BF63" s="278"/>
      <c r="BG63" s="278"/>
      <c r="BH63" s="278"/>
      <c r="BI63" s="278"/>
      <c r="BJ63" s="278"/>
      <c r="BK63" s="278"/>
      <c r="BL63" s="278"/>
      <c r="BM63" s="278"/>
      <c r="BN63" s="278"/>
      <c r="BO63" s="278"/>
      <c r="BP63" s="278"/>
      <c r="BQ63" s="278"/>
      <c r="BR63" s="278"/>
      <c r="BS63" s="278"/>
      <c r="BT63" s="278"/>
      <c r="BU63" s="278"/>
      <c r="BV63" s="278"/>
      <c r="BW63" s="278"/>
      <c r="BX63" s="278"/>
      <c r="BY63" s="278"/>
      <c r="BZ63" s="278" t="s">
        <v>260</v>
      </c>
      <c r="CA63" s="278"/>
      <c r="CB63" s="278"/>
      <c r="CC63" s="278"/>
      <c r="CD63" s="278"/>
      <c r="CE63" s="278"/>
      <c r="CF63" s="278"/>
      <c r="CG63" s="278"/>
      <c r="CH63" s="278"/>
      <c r="CI63" s="280"/>
      <c r="CJ63" s="280"/>
      <c r="CK63" s="280"/>
      <c r="CL63" s="280"/>
      <c r="CM63" s="280"/>
      <c r="CN63" s="280"/>
      <c r="CO63" s="280"/>
      <c r="CP63" s="280"/>
      <c r="CQ63" s="280"/>
      <c r="CR63" s="280"/>
    </row>
    <row r="64" spans="1:96" s="288" customFormat="1" ht="30" hidden="1">
      <c r="A64" s="279"/>
      <c r="B64" s="23"/>
      <c r="C64" s="280">
        <v>2013</v>
      </c>
      <c r="D64" s="280"/>
      <c r="E64" s="281"/>
      <c r="F64" s="281" t="s">
        <v>1176</v>
      </c>
      <c r="G64" s="281"/>
      <c r="H64" s="281"/>
      <c r="I64" s="280" t="s">
        <v>616</v>
      </c>
      <c r="J64" s="260" t="s">
        <v>127</v>
      </c>
      <c r="K64" s="280"/>
      <c r="L64" s="280" t="s">
        <v>127</v>
      </c>
      <c r="M64" s="8"/>
      <c r="N64" s="8"/>
      <c r="O64" s="8"/>
      <c r="P64" s="282" t="s">
        <v>1164</v>
      </c>
      <c r="Q64" s="279" t="s">
        <v>887</v>
      </c>
      <c r="R64" s="280"/>
      <c r="S64" s="280" t="s">
        <v>127</v>
      </c>
      <c r="T64" s="283" t="s">
        <v>291</v>
      </c>
      <c r="U64" s="283"/>
      <c r="V64" s="283" t="s">
        <v>127</v>
      </c>
      <c r="W64" s="283"/>
      <c r="X64" s="283"/>
      <c r="Y64" s="280" t="s">
        <v>127</v>
      </c>
      <c r="Z64" s="292"/>
      <c r="AA64" s="284" t="s">
        <v>127</v>
      </c>
      <c r="AB64" s="284" t="s">
        <v>127</v>
      </c>
      <c r="AC64" s="284" t="s">
        <v>127</v>
      </c>
      <c r="AD64" s="284" t="s">
        <v>127</v>
      </c>
      <c r="AE64" s="285" t="s">
        <v>127</v>
      </c>
      <c r="AF64" s="286">
        <v>41275</v>
      </c>
      <c r="AG64" s="280"/>
      <c r="AH64" s="279" t="s">
        <v>1163</v>
      </c>
      <c r="AI64" s="279" t="s">
        <v>127</v>
      </c>
      <c r="AJ64" s="279" t="s">
        <v>127</v>
      </c>
      <c r="AK64" s="279"/>
      <c r="AL64" s="280"/>
      <c r="AM64" s="280" t="s">
        <v>127</v>
      </c>
      <c r="AN64" s="280" t="s">
        <v>127</v>
      </c>
      <c r="AO64" s="280" t="s">
        <v>127</v>
      </c>
      <c r="AP64" s="280" t="s">
        <v>127</v>
      </c>
      <c r="AQ64" s="280"/>
      <c r="AR64" s="287" t="s">
        <v>127</v>
      </c>
      <c r="AS64" s="278" t="s">
        <v>260</v>
      </c>
      <c r="AT64" s="278" t="s">
        <v>260</v>
      </c>
      <c r="AU64" s="278" t="s">
        <v>260</v>
      </c>
      <c r="AV64" s="278"/>
      <c r="AW64" s="278" t="s">
        <v>260</v>
      </c>
      <c r="AX64" s="278" t="s">
        <v>260</v>
      </c>
      <c r="AY64" s="278" t="s">
        <v>260</v>
      </c>
      <c r="AZ64" s="278" t="s">
        <v>260</v>
      </c>
      <c r="BA64" s="278" t="s">
        <v>260</v>
      </c>
      <c r="BB64" s="278" t="s">
        <v>260</v>
      </c>
      <c r="BC64" s="278"/>
      <c r="BD64" s="278"/>
      <c r="BE64" s="278" t="s">
        <v>260</v>
      </c>
      <c r="BF64" s="278" t="s">
        <v>260</v>
      </c>
      <c r="BG64" s="278"/>
      <c r="BH64" s="278"/>
      <c r="BI64" s="278"/>
      <c r="BJ64" s="278"/>
      <c r="BK64" s="278"/>
      <c r="BL64" s="278"/>
      <c r="BM64" s="278"/>
      <c r="BN64" s="278"/>
      <c r="BO64" s="278"/>
      <c r="BP64" s="278" t="s">
        <v>260</v>
      </c>
      <c r="BQ64" s="278"/>
      <c r="BR64" s="278"/>
      <c r="BS64" s="278"/>
      <c r="BT64" s="278" t="s">
        <v>260</v>
      </c>
      <c r="BU64" s="278" t="s">
        <v>260</v>
      </c>
      <c r="BV64" s="278" t="s">
        <v>260</v>
      </c>
      <c r="BW64" s="278" t="s">
        <v>260</v>
      </c>
      <c r="BX64" s="278" t="s">
        <v>260</v>
      </c>
      <c r="BY64" s="278"/>
      <c r="BZ64" s="278" t="s">
        <v>260</v>
      </c>
      <c r="CA64" s="278" t="s">
        <v>260</v>
      </c>
      <c r="CB64" s="278" t="s">
        <v>260</v>
      </c>
      <c r="CC64" s="278" t="s">
        <v>260</v>
      </c>
      <c r="CD64" s="278"/>
      <c r="CE64" s="278"/>
      <c r="CF64" s="278"/>
      <c r="CG64" s="278"/>
      <c r="CH64" s="278" t="s">
        <v>260</v>
      </c>
      <c r="CI64" s="280"/>
      <c r="CJ64" s="280"/>
      <c r="CK64" s="280"/>
      <c r="CL64" s="280"/>
      <c r="CM64" s="280"/>
      <c r="CN64" s="280"/>
      <c r="CO64" s="280"/>
      <c r="CP64" s="280"/>
      <c r="CQ64" s="280"/>
      <c r="CR64" s="280"/>
    </row>
    <row r="65" spans="1:96" s="24" customFormat="1" ht="25.5" hidden="1">
      <c r="A65" s="7"/>
      <c r="B65" s="23" t="s">
        <v>3670</v>
      </c>
      <c r="C65" s="8">
        <v>2013</v>
      </c>
      <c r="D65" s="8"/>
      <c r="E65" s="23" t="s">
        <v>889</v>
      </c>
      <c r="F65" s="23" t="s">
        <v>683</v>
      </c>
      <c r="G65" s="23"/>
      <c r="H65" s="23"/>
      <c r="I65" s="8" t="s">
        <v>261</v>
      </c>
      <c r="J65" s="260" t="s">
        <v>1433</v>
      </c>
      <c r="K65" s="8"/>
      <c r="L65" s="8" t="s">
        <v>127</v>
      </c>
      <c r="M65" s="8"/>
      <c r="N65" s="8"/>
      <c r="O65" s="8"/>
      <c r="P65" s="155" t="s">
        <v>1178</v>
      </c>
      <c r="Q65" s="155" t="s">
        <v>1179</v>
      </c>
      <c r="R65" s="155"/>
      <c r="S65" s="155" t="s">
        <v>1180</v>
      </c>
      <c r="T65" s="189" t="s">
        <v>264</v>
      </c>
      <c r="U65" s="411" t="s">
        <v>1437</v>
      </c>
      <c r="V65" s="9"/>
      <c r="W65" s="9"/>
      <c r="X65" s="9"/>
      <c r="Y65" s="8"/>
      <c r="Z65" s="292">
        <f>X65-Y65</f>
        <v>0</v>
      </c>
      <c r="AA65" s="8">
        <v>0</v>
      </c>
      <c r="AB65" s="8">
        <v>0</v>
      </c>
      <c r="AC65" s="8">
        <v>0</v>
      </c>
      <c r="AD65" s="8">
        <v>0</v>
      </c>
      <c r="AE65" s="8">
        <v>0</v>
      </c>
      <c r="AF65" s="8"/>
      <c r="AG65" s="8"/>
      <c r="AH65" s="7" t="s">
        <v>1181</v>
      </c>
      <c r="AI65" s="7"/>
      <c r="AJ65" s="7"/>
      <c r="AK65" s="7"/>
      <c r="AL65" s="8">
        <v>100</v>
      </c>
      <c r="AM65" s="8"/>
      <c r="AN65" s="8"/>
      <c r="AO65" s="8"/>
      <c r="AP65" s="8"/>
      <c r="AQ65" s="8"/>
      <c r="AR65" s="177"/>
      <c r="AS65" s="201"/>
      <c r="AT65" s="201"/>
      <c r="AU65" s="201"/>
      <c r="AV65" s="201"/>
      <c r="AW65" s="201"/>
      <c r="AX65" s="201"/>
      <c r="AY65" s="201"/>
      <c r="AZ65" s="201"/>
      <c r="BA65" s="245"/>
      <c r="BB65" s="246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8"/>
      <c r="CJ65" s="8"/>
      <c r="CK65" s="8"/>
      <c r="CL65" s="8"/>
      <c r="CM65" s="8"/>
      <c r="CN65" s="8"/>
      <c r="CO65" s="8"/>
      <c r="CP65" s="8"/>
      <c r="CQ65" s="8"/>
      <c r="CR65" s="8"/>
    </row>
    <row r="66" spans="1:96" s="24" customFormat="1" ht="25.5" hidden="1">
      <c r="A66" s="7"/>
      <c r="B66" s="23" t="s">
        <v>4091</v>
      </c>
      <c r="C66" s="8">
        <v>2013</v>
      </c>
      <c r="D66" s="8"/>
      <c r="E66" s="23" t="s">
        <v>1668</v>
      </c>
      <c r="F66" s="23" t="s">
        <v>1182</v>
      </c>
      <c r="G66" s="23"/>
      <c r="H66" s="23"/>
      <c r="I66" s="8" t="s">
        <v>616</v>
      </c>
      <c r="J66" s="260" t="s">
        <v>127</v>
      </c>
      <c r="K66" s="8"/>
      <c r="L66" s="8" t="s">
        <v>127</v>
      </c>
      <c r="M66" s="8"/>
      <c r="N66" s="8"/>
      <c r="O66" s="8"/>
      <c r="P66" s="54" t="s">
        <v>1183</v>
      </c>
      <c r="Q66" s="7" t="s">
        <v>887</v>
      </c>
      <c r="R66" s="8"/>
      <c r="S66" s="8" t="s">
        <v>127</v>
      </c>
      <c r="T66" s="9" t="s">
        <v>778</v>
      </c>
      <c r="U66" s="9"/>
      <c r="V66" s="9" t="s">
        <v>127</v>
      </c>
      <c r="W66" s="9"/>
      <c r="X66" s="222"/>
      <c r="Y66" s="8" t="s">
        <v>127</v>
      </c>
      <c r="Z66" s="292"/>
      <c r="AA66" s="241" t="s">
        <v>127</v>
      </c>
      <c r="AB66" s="241" t="s">
        <v>127</v>
      </c>
      <c r="AC66" s="241" t="s">
        <v>127</v>
      </c>
      <c r="AD66" s="241" t="s">
        <v>127</v>
      </c>
      <c r="AE66" s="242" t="s">
        <v>127</v>
      </c>
      <c r="AF66" s="8" t="s">
        <v>127</v>
      </c>
      <c r="AG66" s="8" t="s">
        <v>127</v>
      </c>
      <c r="AH66" s="7"/>
      <c r="AI66" s="7"/>
      <c r="AJ66" s="7"/>
      <c r="AK66" s="7"/>
      <c r="AL66" s="8"/>
      <c r="AM66" s="8"/>
      <c r="AN66" s="8"/>
      <c r="AO66" s="8"/>
      <c r="AP66" s="8"/>
      <c r="AQ66" s="8"/>
      <c r="AR66" s="177"/>
      <c r="AS66" s="201"/>
      <c r="AT66" s="201"/>
      <c r="AU66" s="201"/>
      <c r="AV66" s="201"/>
      <c r="AW66" s="201"/>
      <c r="AX66" s="201"/>
      <c r="AY66" s="201"/>
      <c r="AZ66" s="201"/>
      <c r="BA66" s="245"/>
      <c r="BB66" s="246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8"/>
      <c r="CJ66" s="8"/>
      <c r="CK66" s="8"/>
      <c r="CL66" s="8"/>
      <c r="CM66" s="8"/>
      <c r="CN66" s="8"/>
      <c r="CO66" s="619"/>
      <c r="CP66" s="619"/>
      <c r="CQ66" s="8"/>
      <c r="CR66" s="8"/>
    </row>
    <row r="67" spans="1:96" s="24" customFormat="1" ht="25.5" hidden="1">
      <c r="A67" s="7"/>
      <c r="B67" s="23" t="s">
        <v>3672</v>
      </c>
      <c r="C67" s="1685">
        <v>2013</v>
      </c>
      <c r="D67" s="648"/>
      <c r="E67" s="23"/>
      <c r="F67" s="1684" t="s">
        <v>1167</v>
      </c>
      <c r="G67" s="23"/>
      <c r="H67" s="23"/>
      <c r="I67" s="8" t="s">
        <v>1173</v>
      </c>
      <c r="J67" s="260" t="s">
        <v>4794</v>
      </c>
      <c r="K67" s="8" t="s">
        <v>127</v>
      </c>
      <c r="L67" s="8" t="s">
        <v>127</v>
      </c>
      <c r="M67" s="8" t="s">
        <v>127</v>
      </c>
      <c r="N67" s="8"/>
      <c r="O67" s="8"/>
      <c r="P67" s="54" t="s">
        <v>76</v>
      </c>
      <c r="Q67" s="7" t="s">
        <v>887</v>
      </c>
      <c r="R67" s="8"/>
      <c r="S67" s="8" t="s">
        <v>127</v>
      </c>
      <c r="T67" s="9" t="s">
        <v>127</v>
      </c>
      <c r="U67" s="9" t="s">
        <v>127</v>
      </c>
      <c r="V67" s="9" t="s">
        <v>127</v>
      </c>
      <c r="W67" s="9" t="s">
        <v>127</v>
      </c>
      <c r="X67" s="222" t="s">
        <v>127</v>
      </c>
      <c r="Y67" s="8" t="s">
        <v>127</v>
      </c>
      <c r="Z67" s="292" t="s">
        <v>127</v>
      </c>
      <c r="AA67" s="241"/>
      <c r="AB67" s="241"/>
      <c r="AC67" s="241"/>
      <c r="AD67" s="241"/>
      <c r="AE67" s="242"/>
      <c r="AF67" s="8"/>
      <c r="AG67" s="8"/>
      <c r="AH67" s="7"/>
      <c r="AI67" s="7"/>
      <c r="AJ67" s="7"/>
      <c r="AK67" s="7"/>
      <c r="AL67" s="8"/>
      <c r="AM67" s="8"/>
      <c r="AN67" s="8"/>
      <c r="AO67" s="8"/>
      <c r="AP67" s="8"/>
      <c r="AQ67" s="8"/>
      <c r="AR67" s="177"/>
      <c r="AS67" s="201"/>
      <c r="AT67" s="201"/>
      <c r="AU67" s="201"/>
      <c r="AV67" s="201"/>
      <c r="AW67" s="201"/>
      <c r="AX67" s="201"/>
      <c r="AY67" s="201"/>
      <c r="AZ67" s="201"/>
      <c r="BA67" s="245"/>
      <c r="BB67" s="246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8"/>
      <c r="CJ67" s="8"/>
      <c r="CK67" s="8"/>
      <c r="CL67" s="8"/>
      <c r="CM67" s="8"/>
      <c r="CN67" s="8"/>
      <c r="CO67" s="619"/>
      <c r="CP67" s="619"/>
      <c r="CQ67" s="8"/>
      <c r="CR67" s="8"/>
    </row>
    <row r="68" spans="1:96" s="24" customFormat="1" ht="25.5" hidden="1">
      <c r="A68" s="7"/>
      <c r="B68" s="23" t="s">
        <v>3672</v>
      </c>
      <c r="C68" s="1685">
        <v>2013</v>
      </c>
      <c r="D68" s="1685"/>
      <c r="E68" s="1684" t="s">
        <v>3633</v>
      </c>
      <c r="F68" s="1684" t="s">
        <v>1167</v>
      </c>
      <c r="G68" s="1684"/>
      <c r="H68" s="1684"/>
      <c r="I68" s="1685" t="s">
        <v>3712</v>
      </c>
      <c r="J68" s="260" t="s">
        <v>4794</v>
      </c>
      <c r="K68" s="8" t="s">
        <v>127</v>
      </c>
      <c r="L68" s="8" t="s">
        <v>127</v>
      </c>
      <c r="M68" s="8" t="s">
        <v>127</v>
      </c>
      <c r="N68" s="8"/>
      <c r="O68" s="8"/>
      <c r="P68" s="54" t="s">
        <v>4387</v>
      </c>
      <c r="Q68" s="7" t="s">
        <v>887</v>
      </c>
      <c r="R68" s="8"/>
      <c r="S68" s="8" t="s">
        <v>127</v>
      </c>
      <c r="T68" s="9" t="s">
        <v>127</v>
      </c>
      <c r="U68" s="9" t="s">
        <v>127</v>
      </c>
      <c r="V68" s="9" t="s">
        <v>127</v>
      </c>
      <c r="W68" s="9" t="s">
        <v>127</v>
      </c>
      <c r="X68" s="222" t="s">
        <v>127</v>
      </c>
      <c r="Y68" s="8" t="s">
        <v>127</v>
      </c>
      <c r="Z68" s="292" t="s">
        <v>127</v>
      </c>
      <c r="AA68" s="241"/>
      <c r="AB68" s="241"/>
      <c r="AC68" s="241"/>
      <c r="AD68" s="241"/>
      <c r="AE68" s="242"/>
      <c r="AF68" s="8"/>
      <c r="AG68" s="8"/>
      <c r="AH68" s="7"/>
      <c r="AI68" s="7"/>
      <c r="AJ68" s="7"/>
      <c r="AK68" s="7"/>
      <c r="AL68" s="8"/>
      <c r="AM68" s="8"/>
      <c r="AN68" s="8"/>
      <c r="AO68" s="8"/>
      <c r="AP68" s="8"/>
      <c r="AQ68" s="8"/>
      <c r="AR68" s="177"/>
      <c r="AS68" s="201"/>
      <c r="AT68" s="201"/>
      <c r="AU68" s="201"/>
      <c r="AV68" s="201"/>
      <c r="AW68" s="201"/>
      <c r="AX68" s="201"/>
      <c r="AY68" s="201"/>
      <c r="AZ68" s="201"/>
      <c r="BA68" s="245"/>
      <c r="BB68" s="246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8"/>
      <c r="CJ68" s="8"/>
      <c r="CK68" s="8"/>
      <c r="CL68" s="8"/>
      <c r="CM68" s="8"/>
      <c r="CN68" s="8"/>
      <c r="CO68" s="619"/>
      <c r="CP68" s="619"/>
      <c r="CQ68" s="8"/>
      <c r="CR68" s="8"/>
    </row>
    <row r="69" spans="1:96" s="24" customFormat="1" ht="25.5" hidden="1">
      <c r="A69" s="7"/>
      <c r="B69" s="23" t="s">
        <v>3672</v>
      </c>
      <c r="C69" s="1685">
        <v>2013</v>
      </c>
      <c r="D69" s="1685"/>
      <c r="E69" s="1684" t="s">
        <v>3634</v>
      </c>
      <c r="F69" s="1684" t="s">
        <v>1167</v>
      </c>
      <c r="G69" s="1684"/>
      <c r="H69" s="1684"/>
      <c r="I69" s="1685" t="s">
        <v>1185</v>
      </c>
      <c r="J69" s="260" t="s">
        <v>4794</v>
      </c>
      <c r="K69" s="8" t="s">
        <v>127</v>
      </c>
      <c r="L69" s="8" t="s">
        <v>127</v>
      </c>
      <c r="M69" s="8" t="s">
        <v>127</v>
      </c>
      <c r="N69" s="8"/>
      <c r="O69" s="8"/>
      <c r="P69" s="54" t="s">
        <v>4388</v>
      </c>
      <c r="Q69" s="7" t="s">
        <v>887</v>
      </c>
      <c r="R69" s="8"/>
      <c r="S69" s="8" t="s">
        <v>127</v>
      </c>
      <c r="T69" s="9" t="s">
        <v>127</v>
      </c>
      <c r="U69" s="9" t="s">
        <v>127</v>
      </c>
      <c r="V69" s="9" t="s">
        <v>127</v>
      </c>
      <c r="W69" s="9" t="s">
        <v>127</v>
      </c>
      <c r="X69" s="222" t="s">
        <v>127</v>
      </c>
      <c r="Y69" s="8" t="s">
        <v>127</v>
      </c>
      <c r="Z69" s="292" t="s">
        <v>127</v>
      </c>
      <c r="AA69" s="241"/>
      <c r="AB69" s="241"/>
      <c r="AC69" s="241"/>
      <c r="AD69" s="241"/>
      <c r="AE69" s="242"/>
      <c r="AF69" s="8"/>
      <c r="AG69" s="8"/>
      <c r="AH69" s="7"/>
      <c r="AI69" s="7"/>
      <c r="AJ69" s="7"/>
      <c r="AK69" s="7"/>
      <c r="AL69" s="8"/>
      <c r="AM69" s="8"/>
      <c r="AN69" s="8"/>
      <c r="AO69" s="8"/>
      <c r="AP69" s="8"/>
      <c r="AQ69" s="8"/>
      <c r="AR69" s="177"/>
      <c r="AS69" s="201"/>
      <c r="AT69" s="201"/>
      <c r="AU69" s="201"/>
      <c r="AV69" s="201"/>
      <c r="AW69" s="201"/>
      <c r="AX69" s="201"/>
      <c r="AY69" s="201"/>
      <c r="AZ69" s="201"/>
      <c r="BA69" s="245"/>
      <c r="BB69" s="246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8"/>
      <c r="CJ69" s="8"/>
      <c r="CK69" s="8"/>
      <c r="CL69" s="8"/>
      <c r="CM69" s="8"/>
      <c r="CN69" s="8"/>
      <c r="CO69" s="619"/>
      <c r="CP69" s="619"/>
      <c r="CQ69" s="8"/>
      <c r="CR69" s="8"/>
    </row>
    <row r="70" spans="1:96" s="24" customFormat="1" hidden="1">
      <c r="A70" s="7"/>
      <c r="B70" s="23"/>
      <c r="C70" s="648">
        <v>2013</v>
      </c>
      <c r="D70" s="648"/>
      <c r="E70" s="1682" t="s">
        <v>3635</v>
      </c>
      <c r="F70" s="1684" t="s">
        <v>1167</v>
      </c>
      <c r="G70" s="23" t="s">
        <v>3633</v>
      </c>
      <c r="H70" s="23"/>
      <c r="I70" s="648" t="s">
        <v>1184</v>
      </c>
      <c r="J70" s="260" t="s">
        <v>4794</v>
      </c>
      <c r="K70" s="8"/>
      <c r="L70" s="8" t="s">
        <v>127</v>
      </c>
      <c r="M70" s="8"/>
      <c r="N70" s="8"/>
      <c r="O70" s="8"/>
      <c r="P70" s="54" t="s">
        <v>3673</v>
      </c>
      <c r="Q70" s="7" t="s">
        <v>887</v>
      </c>
      <c r="R70" s="8"/>
      <c r="S70" s="8" t="s">
        <v>127</v>
      </c>
      <c r="T70" s="9" t="s">
        <v>127</v>
      </c>
      <c r="U70" s="9"/>
      <c r="V70" s="9" t="s">
        <v>127</v>
      </c>
      <c r="W70" s="9"/>
      <c r="X70" s="9"/>
      <c r="Y70" s="8" t="s">
        <v>127</v>
      </c>
      <c r="Z70" s="292"/>
      <c r="AA70" s="241"/>
      <c r="AB70" s="241"/>
      <c r="AC70" s="241"/>
      <c r="AD70" s="241"/>
      <c r="AE70" s="242"/>
      <c r="AF70" s="130">
        <v>41275</v>
      </c>
      <c r="AG70" s="8"/>
      <c r="AH70" s="7"/>
      <c r="AI70" s="7"/>
      <c r="AJ70" s="7"/>
      <c r="AK70" s="7"/>
      <c r="AL70" s="8"/>
      <c r="AM70" s="8"/>
      <c r="AN70" s="8"/>
      <c r="AO70" s="8"/>
      <c r="AP70" s="8"/>
      <c r="AQ70" s="8"/>
      <c r="AR70" s="177"/>
      <c r="AS70" s="201"/>
      <c r="AT70" s="201"/>
      <c r="AU70" s="201"/>
      <c r="AV70" s="201"/>
      <c r="AW70" s="201"/>
      <c r="AX70" s="201"/>
      <c r="AY70" s="201"/>
      <c r="AZ70" s="201"/>
      <c r="BA70" s="245"/>
      <c r="BB70" s="246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8"/>
      <c r="CJ70" s="8"/>
      <c r="CK70" s="8"/>
      <c r="CL70" s="8"/>
      <c r="CM70" s="8"/>
      <c r="CN70" s="8"/>
      <c r="CO70" s="8"/>
      <c r="CP70" s="8"/>
      <c r="CQ70" s="8"/>
      <c r="CR70" s="8"/>
    </row>
    <row r="71" spans="1:96" s="275" customFormat="1" ht="25.5" hidden="1">
      <c r="A71" s="268"/>
      <c r="B71" s="23" t="s">
        <v>3671</v>
      </c>
      <c r="C71" s="185">
        <v>2013</v>
      </c>
      <c r="D71" s="185"/>
      <c r="E71" s="269" t="s">
        <v>1186</v>
      </c>
      <c r="F71" s="269" t="s">
        <v>778</v>
      </c>
      <c r="G71" s="269"/>
      <c r="H71" s="269"/>
      <c r="I71" s="185" t="s">
        <v>616</v>
      </c>
      <c r="J71" s="260" t="s">
        <v>127</v>
      </c>
      <c r="K71" s="185"/>
      <c r="L71" s="185" t="s">
        <v>1185</v>
      </c>
      <c r="M71" s="8"/>
      <c r="N71" s="8"/>
      <c r="O71" s="8"/>
      <c r="P71" s="270" t="s">
        <v>1187</v>
      </c>
      <c r="Q71" s="268" t="s">
        <v>127</v>
      </c>
      <c r="R71" s="185"/>
      <c r="S71" s="185" t="s">
        <v>127</v>
      </c>
      <c r="T71" s="271" t="s">
        <v>127</v>
      </c>
      <c r="U71" s="271"/>
      <c r="V71" s="271"/>
      <c r="W71" s="271"/>
      <c r="X71" s="271"/>
      <c r="Y71" s="185" t="s">
        <v>127</v>
      </c>
      <c r="Z71" s="292"/>
      <c r="AA71" s="272"/>
      <c r="AB71" s="272"/>
      <c r="AC71" s="272"/>
      <c r="AD71" s="272"/>
      <c r="AE71" s="273"/>
      <c r="AF71" s="276">
        <v>41275</v>
      </c>
      <c r="AG71" s="185"/>
      <c r="AH71" s="268"/>
      <c r="AI71" s="268"/>
      <c r="AJ71" s="268"/>
      <c r="AK71" s="268"/>
      <c r="AL71" s="185"/>
      <c r="AM71" s="185"/>
      <c r="AN71" s="185"/>
      <c r="AO71" s="185"/>
      <c r="AP71" s="185"/>
      <c r="AQ71" s="185"/>
      <c r="AR71" s="274"/>
      <c r="AS71" s="245"/>
      <c r="AT71" s="245"/>
      <c r="AU71" s="245"/>
      <c r="AV71" s="245"/>
      <c r="AW71" s="245"/>
      <c r="AX71" s="245"/>
      <c r="AY71" s="245"/>
      <c r="AZ71" s="245"/>
      <c r="BA71" s="245"/>
      <c r="BB71" s="245"/>
      <c r="BC71" s="245"/>
      <c r="BD71" s="245"/>
      <c r="BE71" s="245"/>
      <c r="BF71" s="245"/>
      <c r="BG71" s="245"/>
      <c r="BH71" s="245"/>
      <c r="BI71" s="245"/>
      <c r="BJ71" s="245"/>
      <c r="BK71" s="245"/>
      <c r="BL71" s="245"/>
      <c r="BM71" s="245"/>
      <c r="BN71" s="245"/>
      <c r="BO71" s="245"/>
      <c r="BP71" s="245"/>
      <c r="BQ71" s="245"/>
      <c r="BR71" s="245"/>
      <c r="BS71" s="245"/>
      <c r="BT71" s="245"/>
      <c r="BU71" s="245"/>
      <c r="BV71" s="245"/>
      <c r="BW71" s="245"/>
      <c r="BX71" s="245"/>
      <c r="BY71" s="245"/>
      <c r="BZ71" s="245"/>
      <c r="CA71" s="245"/>
      <c r="CB71" s="245"/>
      <c r="CC71" s="245"/>
      <c r="CD71" s="245"/>
      <c r="CE71" s="245"/>
      <c r="CF71" s="245"/>
      <c r="CG71" s="245"/>
      <c r="CH71" s="245"/>
      <c r="CI71" s="185"/>
      <c r="CJ71" s="185"/>
      <c r="CK71" s="185"/>
      <c r="CL71" s="185"/>
      <c r="CM71" s="185"/>
      <c r="CN71" s="185"/>
      <c r="CO71" s="185"/>
      <c r="CP71" s="185"/>
      <c r="CQ71" s="185"/>
      <c r="CR71" s="185"/>
    </row>
    <row r="72" spans="1:96" s="24" customFormat="1" ht="30" hidden="1">
      <c r="A72" s="7"/>
      <c r="B72" s="23" t="s">
        <v>3803</v>
      </c>
      <c r="C72" s="8">
        <v>2013</v>
      </c>
      <c r="D72" s="8">
        <v>12</v>
      </c>
      <c r="E72" s="23" t="s">
        <v>1741</v>
      </c>
      <c r="F72" s="23" t="s">
        <v>683</v>
      </c>
      <c r="G72" s="1193"/>
      <c r="H72" s="23"/>
      <c r="I72" s="8" t="s">
        <v>616</v>
      </c>
      <c r="J72" s="260" t="s">
        <v>1434</v>
      </c>
      <c r="K72" s="8" t="s">
        <v>2466</v>
      </c>
      <c r="L72" s="8" t="s">
        <v>1543</v>
      </c>
      <c r="M72" s="155" t="s">
        <v>2639</v>
      </c>
      <c r="N72" s="155"/>
      <c r="O72" s="155"/>
      <c r="P72" s="54" t="s">
        <v>1226</v>
      </c>
      <c r="Q72" s="7" t="s">
        <v>704</v>
      </c>
      <c r="R72" s="8"/>
      <c r="S72" s="8" t="s">
        <v>1208</v>
      </c>
      <c r="T72" s="9" t="s">
        <v>276</v>
      </c>
      <c r="U72" s="410" t="s">
        <v>1437</v>
      </c>
      <c r="V72" s="9">
        <v>394708.89</v>
      </c>
      <c r="W72" s="9"/>
      <c r="X72" s="9">
        <v>396797.76</v>
      </c>
      <c r="Y72" s="292">
        <f>NOM!Q788+FACT!R984</f>
        <v>385391.89999999997</v>
      </c>
      <c r="Z72" s="292">
        <f t="shared" ref="Z72:Z83" si="6">X72-Y72</f>
        <v>11405.860000000044</v>
      </c>
      <c r="AA72" s="8">
        <v>0</v>
      </c>
      <c r="AB72" s="8">
        <v>0</v>
      </c>
      <c r="AC72" s="292">
        <f>X72</f>
        <v>396797.76</v>
      </c>
      <c r="AD72" s="8">
        <v>0</v>
      </c>
      <c r="AE72" s="8">
        <v>0</v>
      </c>
      <c r="AF72" s="130">
        <v>41446</v>
      </c>
      <c r="AG72" s="130">
        <v>41460</v>
      </c>
      <c r="AH72" s="7"/>
      <c r="AI72" s="247">
        <v>914.67</v>
      </c>
      <c r="AJ72" s="155" t="s">
        <v>1065</v>
      </c>
      <c r="AK72" s="767">
        <f>Y72/AI72</f>
        <v>421.34529393114457</v>
      </c>
      <c r="AL72" s="8">
        <v>100</v>
      </c>
      <c r="AM72" s="8">
        <v>50</v>
      </c>
      <c r="AN72" s="8">
        <v>12</v>
      </c>
      <c r="AO72" s="8"/>
      <c r="AP72" s="8"/>
      <c r="AQ72" s="8" t="s">
        <v>1560</v>
      </c>
      <c r="AR72" s="177" t="s">
        <v>1767</v>
      </c>
      <c r="AS72" s="201" t="s">
        <v>260</v>
      </c>
      <c r="AT72" s="201" t="s">
        <v>260</v>
      </c>
      <c r="AU72" s="201" t="s">
        <v>260</v>
      </c>
      <c r="AV72" s="201"/>
      <c r="AW72" s="201" t="s">
        <v>260</v>
      </c>
      <c r="AX72" s="201" t="s">
        <v>260</v>
      </c>
      <c r="AY72" s="201" t="s">
        <v>260</v>
      </c>
      <c r="AZ72" s="201"/>
      <c r="BA72" s="245" t="s">
        <v>260</v>
      </c>
      <c r="BB72" s="246"/>
      <c r="BC72" s="201"/>
      <c r="BD72" s="201"/>
      <c r="BE72" s="201"/>
      <c r="BF72" s="201"/>
      <c r="BG72" s="201" t="s">
        <v>260</v>
      </c>
      <c r="BH72" s="201"/>
      <c r="BI72" s="201"/>
      <c r="BJ72" s="201"/>
      <c r="BK72" s="201"/>
      <c r="BL72" s="201"/>
      <c r="BM72" s="201"/>
      <c r="BN72" s="201"/>
      <c r="BO72" s="201"/>
      <c r="BP72" s="201"/>
      <c r="BQ72" s="569" t="s">
        <v>127</v>
      </c>
      <c r="BR72" s="569" t="s">
        <v>127</v>
      </c>
      <c r="BS72" s="569"/>
      <c r="BT72" s="201"/>
      <c r="BU72" s="201"/>
      <c r="BV72" s="201"/>
      <c r="BW72" s="201"/>
      <c r="BX72" s="201"/>
      <c r="BY72" s="201"/>
      <c r="BZ72" s="201" t="s">
        <v>260</v>
      </c>
      <c r="CA72" s="201"/>
      <c r="CB72" s="201"/>
      <c r="CC72" s="201" t="s">
        <v>260</v>
      </c>
      <c r="CD72" s="201"/>
      <c r="CE72" s="201"/>
      <c r="CF72" s="201"/>
      <c r="CG72" s="201"/>
      <c r="CH72" s="201" t="s">
        <v>260</v>
      </c>
      <c r="CI72" s="8" t="s">
        <v>260</v>
      </c>
      <c r="CJ72" s="8" t="s">
        <v>260</v>
      </c>
      <c r="CK72" s="8" t="s">
        <v>260</v>
      </c>
      <c r="CL72" s="8" t="s">
        <v>260</v>
      </c>
      <c r="CM72" s="520" t="s">
        <v>127</v>
      </c>
      <c r="CN72" s="8"/>
      <c r="CO72" s="8"/>
      <c r="CP72" s="8"/>
      <c r="CQ72" s="8"/>
      <c r="CR72" s="8"/>
    </row>
    <row r="73" spans="1:96" s="24" customFormat="1" ht="25.5" hidden="1">
      <c r="A73" s="7"/>
      <c r="B73" s="23" t="s">
        <v>3670</v>
      </c>
      <c r="C73" s="8">
        <v>2013</v>
      </c>
      <c r="D73" s="8"/>
      <c r="E73" s="23" t="s">
        <v>889</v>
      </c>
      <c r="F73" s="23" t="s">
        <v>683</v>
      </c>
      <c r="G73" s="23"/>
      <c r="H73" s="23"/>
      <c r="I73" s="8" t="s">
        <v>261</v>
      </c>
      <c r="J73" s="260" t="s">
        <v>1431</v>
      </c>
      <c r="K73" s="8"/>
      <c r="L73" s="8" t="s">
        <v>718</v>
      </c>
      <c r="M73" s="8"/>
      <c r="N73" s="8"/>
      <c r="O73" s="8"/>
      <c r="P73" s="155" t="s">
        <v>1209</v>
      </c>
      <c r="Q73" s="155" t="s">
        <v>1210</v>
      </c>
      <c r="R73" s="155"/>
      <c r="S73" s="155" t="s">
        <v>1211</v>
      </c>
      <c r="T73" s="189" t="s">
        <v>264</v>
      </c>
      <c r="U73" s="411" t="s">
        <v>1437</v>
      </c>
      <c r="V73" s="9"/>
      <c r="W73" s="9"/>
      <c r="X73" s="9"/>
      <c r="Y73" s="292">
        <f>NOM!Q129</f>
        <v>1500</v>
      </c>
      <c r="Z73" s="292">
        <f t="shared" si="6"/>
        <v>-1500</v>
      </c>
      <c r="AA73" s="8">
        <v>0</v>
      </c>
      <c r="AB73" s="8">
        <v>0</v>
      </c>
      <c r="AC73" s="8">
        <v>0</v>
      </c>
      <c r="AD73" s="8">
        <v>0</v>
      </c>
      <c r="AE73" s="8">
        <v>0</v>
      </c>
      <c r="AF73" s="8"/>
      <c r="AG73" s="8"/>
      <c r="AH73" s="7"/>
      <c r="AI73" s="7"/>
      <c r="AJ73" s="7"/>
      <c r="AK73" s="7"/>
      <c r="AL73" s="8">
        <v>100</v>
      </c>
      <c r="AM73" s="8"/>
      <c r="AN73" s="8"/>
      <c r="AO73" s="8"/>
      <c r="AP73" s="8"/>
      <c r="AQ73" s="8"/>
      <c r="AR73" s="177"/>
      <c r="AS73" s="201"/>
      <c r="AT73" s="201"/>
      <c r="AU73" s="201"/>
      <c r="AV73" s="201"/>
      <c r="AW73" s="201"/>
      <c r="AX73" s="201"/>
      <c r="AY73" s="201"/>
      <c r="AZ73" s="201"/>
      <c r="BA73" s="245"/>
      <c r="BB73" s="246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8" t="s">
        <v>274</v>
      </c>
      <c r="CJ73" s="8"/>
      <c r="CK73" s="8" t="s">
        <v>274</v>
      </c>
      <c r="CL73" s="8"/>
      <c r="CM73" s="8"/>
      <c r="CN73" s="8"/>
      <c r="CO73" s="8"/>
      <c r="CP73" s="8"/>
      <c r="CQ73" s="8"/>
      <c r="CR73" s="8"/>
    </row>
    <row r="74" spans="1:96" s="24" customFormat="1" ht="25.5" hidden="1">
      <c r="A74" s="7"/>
      <c r="B74" s="23" t="s">
        <v>3670</v>
      </c>
      <c r="C74" s="8">
        <v>2013</v>
      </c>
      <c r="D74" s="8"/>
      <c r="E74" s="23" t="s">
        <v>890</v>
      </c>
      <c r="F74" s="23" t="s">
        <v>683</v>
      </c>
      <c r="G74" s="23"/>
      <c r="H74" s="23"/>
      <c r="I74" s="8" t="s">
        <v>616</v>
      </c>
      <c r="J74" s="260" t="s">
        <v>1431</v>
      </c>
      <c r="K74" s="8"/>
      <c r="L74" s="8" t="s">
        <v>718</v>
      </c>
      <c r="M74" s="8"/>
      <c r="N74" s="8"/>
      <c r="O74" s="8"/>
      <c r="P74" s="155" t="s">
        <v>1214</v>
      </c>
      <c r="Q74" s="155" t="s">
        <v>1179</v>
      </c>
      <c r="R74" s="155"/>
      <c r="S74" s="155" t="s">
        <v>4</v>
      </c>
      <c r="T74" s="189" t="s">
        <v>1215</v>
      </c>
      <c r="U74" s="411" t="s">
        <v>1437</v>
      </c>
      <c r="V74" s="9"/>
      <c r="W74" s="9"/>
      <c r="X74" s="9"/>
      <c r="Y74" s="292">
        <f>NOM!Q765+FACT!R105</f>
        <v>21761</v>
      </c>
      <c r="Z74" s="292">
        <f t="shared" si="6"/>
        <v>-21761</v>
      </c>
      <c r="AA74" s="8">
        <v>0</v>
      </c>
      <c r="AB74" s="8">
        <v>0</v>
      </c>
      <c r="AC74" s="8">
        <v>0</v>
      </c>
      <c r="AD74" s="8">
        <v>0</v>
      </c>
      <c r="AE74" s="8">
        <v>0</v>
      </c>
      <c r="AF74" s="8"/>
      <c r="AG74" s="8"/>
      <c r="AH74" s="7"/>
      <c r="AI74" s="7"/>
      <c r="AJ74" s="7"/>
      <c r="AK74" s="7"/>
      <c r="AL74" s="8">
        <v>100</v>
      </c>
      <c r="AM74" s="8"/>
      <c r="AN74" s="8"/>
      <c r="AO74" s="8"/>
      <c r="AP74" s="8"/>
      <c r="AQ74" s="8"/>
      <c r="AR74" s="177"/>
      <c r="AS74" s="201"/>
      <c r="AT74" s="201"/>
      <c r="AU74" s="201"/>
      <c r="AV74" s="201"/>
      <c r="AW74" s="201"/>
      <c r="AX74" s="201"/>
      <c r="AY74" s="201"/>
      <c r="AZ74" s="201"/>
      <c r="BA74" s="245"/>
      <c r="BB74" s="246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8"/>
      <c r="CJ74" s="8"/>
      <c r="CK74" s="8"/>
      <c r="CL74" s="8"/>
      <c r="CM74" s="8"/>
      <c r="CN74" s="8"/>
      <c r="CO74" s="8"/>
      <c r="CP74" s="8"/>
      <c r="CQ74" s="8"/>
      <c r="CR74" s="8"/>
    </row>
    <row r="75" spans="1:96" s="24" customFormat="1" ht="25.5" hidden="1">
      <c r="A75" s="7"/>
      <c r="B75" s="23" t="s">
        <v>4090</v>
      </c>
      <c r="C75" s="8">
        <v>2013</v>
      </c>
      <c r="D75" s="8"/>
      <c r="E75" s="23" t="s">
        <v>1316</v>
      </c>
      <c r="F75" s="23" t="s">
        <v>1892</v>
      </c>
      <c r="G75" s="23"/>
      <c r="H75" s="23"/>
      <c r="I75" s="8" t="s">
        <v>1020</v>
      </c>
      <c r="J75" s="260" t="s">
        <v>127</v>
      </c>
      <c r="K75" s="8"/>
      <c r="L75" s="8"/>
      <c r="M75" s="8"/>
      <c r="N75" s="8"/>
      <c r="O75" s="8"/>
      <c r="P75" s="54" t="s">
        <v>1219</v>
      </c>
      <c r="Q75" s="7" t="s">
        <v>1220</v>
      </c>
      <c r="R75" s="8"/>
      <c r="S75" s="155" t="s">
        <v>1219</v>
      </c>
      <c r="T75" s="189" t="s">
        <v>712</v>
      </c>
      <c r="U75" s="411"/>
      <c r="V75" s="9"/>
      <c r="W75" s="9"/>
      <c r="X75" s="9"/>
      <c r="Y75" s="8"/>
      <c r="Z75" s="292">
        <f t="shared" si="6"/>
        <v>0</v>
      </c>
      <c r="AA75" s="241"/>
      <c r="AB75" s="241"/>
      <c r="AC75" s="241"/>
      <c r="AD75" s="241"/>
      <c r="AE75" s="242"/>
      <c r="AF75" s="8"/>
      <c r="AG75" s="8"/>
      <c r="AH75" s="7" t="s">
        <v>1319</v>
      </c>
      <c r="AI75" s="7"/>
      <c r="AJ75" s="7"/>
      <c r="AK75" s="7"/>
      <c r="AL75" s="8"/>
      <c r="AM75" s="8"/>
      <c r="AN75" s="8"/>
      <c r="AO75" s="8"/>
      <c r="AP75" s="8"/>
      <c r="AQ75" s="8"/>
      <c r="AR75" s="177"/>
      <c r="AS75" s="201"/>
      <c r="AT75" s="201"/>
      <c r="AU75" s="201"/>
      <c r="AV75" s="201"/>
      <c r="AW75" s="201"/>
      <c r="AX75" s="201"/>
      <c r="AY75" s="201"/>
      <c r="AZ75" s="201"/>
      <c r="BA75" s="245"/>
      <c r="BB75" s="246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8"/>
      <c r="CJ75" s="8"/>
      <c r="CK75" s="8"/>
      <c r="CL75" s="8"/>
      <c r="CM75" s="8"/>
      <c r="CN75" s="8"/>
      <c r="CO75" s="8"/>
      <c r="CP75" s="8"/>
      <c r="CQ75" s="8"/>
      <c r="CR75" s="8"/>
    </row>
    <row r="76" spans="1:96" s="24" customFormat="1" ht="25.5" hidden="1">
      <c r="A76" s="7"/>
      <c r="B76" s="23" t="s">
        <v>4090</v>
      </c>
      <c r="C76" s="8">
        <v>2013</v>
      </c>
      <c r="D76" s="8"/>
      <c r="E76" s="23" t="s">
        <v>1316</v>
      </c>
      <c r="F76" s="23" t="s">
        <v>1892</v>
      </c>
      <c r="G76" s="23"/>
      <c r="H76" s="23"/>
      <c r="I76" s="8" t="s">
        <v>1020</v>
      </c>
      <c r="J76" s="260" t="s">
        <v>127</v>
      </c>
      <c r="K76" s="8"/>
      <c r="L76" s="8"/>
      <c r="M76" s="8"/>
      <c r="N76" s="8"/>
      <c r="O76" s="8"/>
      <c r="P76" s="54" t="s">
        <v>1219</v>
      </c>
      <c r="Q76" s="7" t="s">
        <v>1220</v>
      </c>
      <c r="R76" s="8"/>
      <c r="S76" s="155" t="s">
        <v>1219</v>
      </c>
      <c r="T76" s="189" t="s">
        <v>276</v>
      </c>
      <c r="U76" s="411"/>
      <c r="V76" s="9"/>
      <c r="W76" s="9"/>
      <c r="X76" s="9"/>
      <c r="Y76" s="8"/>
      <c r="Z76" s="292">
        <f t="shared" si="6"/>
        <v>0</v>
      </c>
      <c r="AA76" s="241"/>
      <c r="AB76" s="241"/>
      <c r="AC76" s="241"/>
      <c r="AD76" s="241"/>
      <c r="AE76" s="242"/>
      <c r="AF76" s="8"/>
      <c r="AG76" s="8"/>
      <c r="AH76" s="7" t="s">
        <v>1319</v>
      </c>
      <c r="AI76" s="7"/>
      <c r="AJ76" s="7"/>
      <c r="AK76" s="7"/>
      <c r="AL76" s="8"/>
      <c r="AM76" s="8"/>
      <c r="AN76" s="8"/>
      <c r="AO76" s="8"/>
      <c r="AP76" s="8"/>
      <c r="AQ76" s="8"/>
      <c r="AR76" s="177"/>
      <c r="AS76" s="201"/>
      <c r="AT76" s="201"/>
      <c r="AU76" s="201"/>
      <c r="AV76" s="201"/>
      <c r="AW76" s="201"/>
      <c r="AX76" s="201"/>
      <c r="AY76" s="201"/>
      <c r="AZ76" s="201"/>
      <c r="BA76" s="245"/>
      <c r="BB76" s="246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8"/>
      <c r="CJ76" s="8"/>
      <c r="CK76" s="8"/>
      <c r="CL76" s="8"/>
      <c r="CM76" s="8"/>
      <c r="CN76" s="8"/>
      <c r="CO76" s="8"/>
      <c r="CP76" s="8"/>
      <c r="CQ76" s="8"/>
      <c r="CR76" s="8"/>
    </row>
    <row r="77" spans="1:96" s="24" customFormat="1" ht="25.5" hidden="1">
      <c r="A77" s="7"/>
      <c r="B77" s="23" t="s">
        <v>4090</v>
      </c>
      <c r="C77" s="8">
        <v>2013</v>
      </c>
      <c r="D77" s="8"/>
      <c r="E77" s="23" t="s">
        <v>1316</v>
      </c>
      <c r="F77" s="23" t="s">
        <v>1892</v>
      </c>
      <c r="G77" s="23"/>
      <c r="H77" s="23"/>
      <c r="I77" s="8" t="s">
        <v>1020</v>
      </c>
      <c r="J77" s="260" t="s">
        <v>127</v>
      </c>
      <c r="K77" s="8"/>
      <c r="L77" s="8"/>
      <c r="M77" s="8"/>
      <c r="N77" s="8"/>
      <c r="O77" s="8"/>
      <c r="P77" s="54" t="s">
        <v>1219</v>
      </c>
      <c r="Q77" s="7" t="s">
        <v>1220</v>
      </c>
      <c r="R77" s="8"/>
      <c r="S77" s="155" t="s">
        <v>1219</v>
      </c>
      <c r="T77" s="9" t="s">
        <v>294</v>
      </c>
      <c r="U77" s="410"/>
      <c r="V77" s="9"/>
      <c r="W77" s="9"/>
      <c r="X77" s="9"/>
      <c r="Y77" s="8"/>
      <c r="Z77" s="292">
        <f t="shared" si="6"/>
        <v>0</v>
      </c>
      <c r="AA77" s="241"/>
      <c r="AB77" s="241"/>
      <c r="AC77" s="241"/>
      <c r="AD77" s="241"/>
      <c r="AE77" s="242"/>
      <c r="AF77" s="8"/>
      <c r="AG77" s="8"/>
      <c r="AH77" s="7" t="s">
        <v>1319</v>
      </c>
      <c r="AI77" s="7"/>
      <c r="AJ77" s="7"/>
      <c r="AK77" s="7"/>
      <c r="AL77" s="8"/>
      <c r="AM77" s="8"/>
      <c r="AN77" s="8"/>
      <c r="AO77" s="8"/>
      <c r="AP77" s="8"/>
      <c r="AQ77" s="8"/>
      <c r="AR77" s="177"/>
      <c r="AS77" s="201"/>
      <c r="AT77" s="201"/>
      <c r="AU77" s="201"/>
      <c r="AV77" s="201"/>
      <c r="AW77" s="201"/>
      <c r="AX77" s="201"/>
      <c r="AY77" s="201"/>
      <c r="AZ77" s="201"/>
      <c r="BA77" s="245"/>
      <c r="BB77" s="246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8"/>
      <c r="CJ77" s="8"/>
      <c r="CK77" s="8"/>
      <c r="CL77" s="8"/>
      <c r="CM77" s="8"/>
      <c r="CN77" s="8"/>
      <c r="CO77" s="8"/>
      <c r="CP77" s="8"/>
      <c r="CQ77" s="8"/>
      <c r="CR77" s="8"/>
    </row>
    <row r="78" spans="1:96" s="24" customFormat="1" ht="25.5" hidden="1">
      <c r="A78" s="7"/>
      <c r="B78" s="23" t="s">
        <v>4090</v>
      </c>
      <c r="C78" s="8">
        <v>2013</v>
      </c>
      <c r="D78" s="8"/>
      <c r="E78" s="23" t="s">
        <v>1316</v>
      </c>
      <c r="F78" s="23" t="s">
        <v>1892</v>
      </c>
      <c r="G78" s="23"/>
      <c r="H78" s="23"/>
      <c r="I78" s="8" t="s">
        <v>1020</v>
      </c>
      <c r="J78" s="260" t="s">
        <v>127</v>
      </c>
      <c r="K78" s="8"/>
      <c r="L78" s="8"/>
      <c r="M78" s="8"/>
      <c r="N78" s="8"/>
      <c r="O78" s="8"/>
      <c r="P78" s="54" t="s">
        <v>1219</v>
      </c>
      <c r="Q78" s="7" t="s">
        <v>1220</v>
      </c>
      <c r="R78" s="8"/>
      <c r="S78" s="155" t="s">
        <v>1219</v>
      </c>
      <c r="T78" s="189" t="s">
        <v>1221</v>
      </c>
      <c r="U78" s="411"/>
      <c r="V78" s="9"/>
      <c r="W78" s="9"/>
      <c r="X78" s="9"/>
      <c r="Y78" s="8"/>
      <c r="Z78" s="292">
        <f t="shared" si="6"/>
        <v>0</v>
      </c>
      <c r="AA78" s="241"/>
      <c r="AB78" s="241"/>
      <c r="AC78" s="241"/>
      <c r="AD78" s="241"/>
      <c r="AE78" s="242"/>
      <c r="AF78" s="8"/>
      <c r="AG78" s="8"/>
      <c r="AH78" s="7" t="s">
        <v>1319</v>
      </c>
      <c r="AI78" s="7"/>
      <c r="AJ78" s="7"/>
      <c r="AK78" s="7"/>
      <c r="AL78" s="8"/>
      <c r="AM78" s="8"/>
      <c r="AN78" s="8"/>
      <c r="AO78" s="8"/>
      <c r="AP78" s="8"/>
      <c r="AQ78" s="8"/>
      <c r="AR78" s="177"/>
      <c r="AS78" s="201"/>
      <c r="AT78" s="201"/>
      <c r="AU78" s="201"/>
      <c r="AV78" s="201"/>
      <c r="AW78" s="201"/>
      <c r="AX78" s="201"/>
      <c r="AY78" s="201"/>
      <c r="AZ78" s="201"/>
      <c r="BA78" s="245"/>
      <c r="BB78" s="246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8"/>
      <c r="CJ78" s="8"/>
      <c r="CK78" s="8"/>
      <c r="CL78" s="8"/>
      <c r="CM78" s="8"/>
      <c r="CN78" s="8"/>
      <c r="CO78" s="8"/>
      <c r="CP78" s="8"/>
      <c r="CQ78" s="8"/>
      <c r="CR78" s="8"/>
    </row>
    <row r="79" spans="1:96" s="258" customFormat="1" ht="18" hidden="1">
      <c r="A79" s="249"/>
      <c r="B79" s="250" t="s">
        <v>127</v>
      </c>
      <c r="C79" s="251">
        <v>2013</v>
      </c>
      <c r="D79" s="251"/>
      <c r="E79" s="250"/>
      <c r="F79" s="251" t="s">
        <v>683</v>
      </c>
      <c r="G79" s="251"/>
      <c r="H79" s="251"/>
      <c r="I79" s="251" t="s">
        <v>1309</v>
      </c>
      <c r="J79" s="260" t="s">
        <v>127</v>
      </c>
      <c r="K79" s="251"/>
      <c r="L79" s="251" t="s">
        <v>718</v>
      </c>
      <c r="M79" s="350" t="s">
        <v>655</v>
      </c>
      <c r="N79" s="350"/>
      <c r="O79" s="350"/>
      <c r="P79" s="176" t="s">
        <v>1542</v>
      </c>
      <c r="Q79" s="249" t="s">
        <v>266</v>
      </c>
      <c r="R79" s="251"/>
      <c r="S79" s="251" t="s">
        <v>655</v>
      </c>
      <c r="T79" s="252" t="s">
        <v>291</v>
      </c>
      <c r="U79" s="413"/>
      <c r="V79" s="252">
        <v>396797.76</v>
      </c>
      <c r="W79" s="252"/>
      <c r="X79" s="252">
        <v>396797.76</v>
      </c>
      <c r="Y79" s="438">
        <f>NOM!Q789+FACT!R912</f>
        <v>26200</v>
      </c>
      <c r="Z79" s="369">
        <f t="shared" si="6"/>
        <v>370597.76</v>
      </c>
      <c r="AA79" s="253">
        <v>0</v>
      </c>
      <c r="AB79" s="253">
        <v>0</v>
      </c>
      <c r="AC79" s="253">
        <f>X79</f>
        <v>396797.76</v>
      </c>
      <c r="AD79" s="253">
        <v>0</v>
      </c>
      <c r="AE79" s="254">
        <v>0</v>
      </c>
      <c r="AF79" s="251"/>
      <c r="AG79" s="251"/>
      <c r="AH79" s="251"/>
      <c r="AI79" s="251"/>
      <c r="AJ79" s="251"/>
      <c r="AK79" s="251"/>
      <c r="AL79" s="251"/>
      <c r="AM79" s="251"/>
      <c r="AN79" s="251"/>
      <c r="AO79" s="251"/>
      <c r="AP79" s="251"/>
      <c r="AQ79" s="251"/>
      <c r="AR79" s="255"/>
      <c r="AS79" s="251"/>
      <c r="AT79" s="251"/>
      <c r="AU79" s="251"/>
      <c r="AV79" s="251"/>
      <c r="AW79" s="251"/>
      <c r="AX79" s="251"/>
      <c r="AY79" s="251"/>
      <c r="AZ79" s="251"/>
      <c r="BA79" s="256"/>
      <c r="BB79" s="257"/>
      <c r="BC79" s="251"/>
      <c r="BD79" s="251"/>
      <c r="BE79" s="251"/>
      <c r="BF79" s="251"/>
      <c r="BG79" s="251"/>
      <c r="BH79" s="251"/>
      <c r="BI79" s="251"/>
      <c r="BJ79" s="251"/>
      <c r="BK79" s="251"/>
      <c r="BL79" s="251"/>
      <c r="BM79" s="251"/>
      <c r="BN79" s="251"/>
      <c r="BO79" s="251"/>
      <c r="BP79" s="251"/>
      <c r="BQ79" s="251"/>
      <c r="BR79" s="251"/>
      <c r="BS79" s="251"/>
      <c r="BT79" s="251"/>
      <c r="BU79" s="251"/>
      <c r="BV79" s="251"/>
      <c r="BW79" s="251"/>
      <c r="BX79" s="251"/>
      <c r="BY79" s="251"/>
      <c r="BZ79" s="251"/>
      <c r="CA79" s="251"/>
      <c r="CB79" s="251"/>
      <c r="CC79" s="251"/>
      <c r="CD79" s="251"/>
      <c r="CE79" s="251"/>
      <c r="CF79" s="251"/>
      <c r="CG79" s="251"/>
      <c r="CH79" s="251"/>
      <c r="CI79" s="251"/>
      <c r="CJ79" s="251"/>
      <c r="CK79" s="251"/>
      <c r="CL79" s="251"/>
      <c r="CM79" s="251"/>
      <c r="CN79" s="251"/>
      <c r="CO79" s="251"/>
      <c r="CP79" s="251"/>
      <c r="CQ79" s="251"/>
      <c r="CR79" s="251"/>
    </row>
    <row r="80" spans="1:96" s="24" customFormat="1" ht="36.75" hidden="1" customHeight="1">
      <c r="A80" s="7"/>
      <c r="B80" s="23" t="s">
        <v>3803</v>
      </c>
      <c r="C80" s="8">
        <v>2013</v>
      </c>
      <c r="D80" s="8"/>
      <c r="E80" s="23" t="s">
        <v>1741</v>
      </c>
      <c r="F80" s="23" t="s">
        <v>683</v>
      </c>
      <c r="G80" s="23"/>
      <c r="H80" s="23"/>
      <c r="I80" s="8" t="s">
        <v>616</v>
      </c>
      <c r="J80" s="69" t="s">
        <v>1433</v>
      </c>
      <c r="K80" s="8"/>
      <c r="L80" s="8" t="s">
        <v>1670</v>
      </c>
      <c r="M80" s="155" t="s">
        <v>1748</v>
      </c>
      <c r="N80" s="155"/>
      <c r="O80" s="155"/>
      <c r="P80" s="54" t="s">
        <v>1280</v>
      </c>
      <c r="Q80" s="7" t="s">
        <v>1779</v>
      </c>
      <c r="R80" s="568" t="s">
        <v>1765</v>
      </c>
      <c r="S80" s="8" t="s">
        <v>127</v>
      </c>
      <c r="T80" s="9" t="s">
        <v>291</v>
      </c>
      <c r="U80" s="1766" t="s">
        <v>1437</v>
      </c>
      <c r="V80" s="9"/>
      <c r="W80" s="9"/>
      <c r="X80" s="9">
        <v>300000</v>
      </c>
      <c r="Y80" s="292">
        <f>FACT!R935</f>
        <v>489572</v>
      </c>
      <c r="Z80" s="334">
        <f t="shared" si="6"/>
        <v>-189572</v>
      </c>
      <c r="AA80" s="8">
        <v>0</v>
      </c>
      <c r="AB80" s="8">
        <v>0</v>
      </c>
      <c r="AC80" s="292">
        <f>X80</f>
        <v>300000</v>
      </c>
      <c r="AD80" s="8">
        <v>0</v>
      </c>
      <c r="AE80" s="8">
        <v>0</v>
      </c>
      <c r="AF80" s="130">
        <v>41449</v>
      </c>
      <c r="AG80" s="130">
        <v>41517</v>
      </c>
      <c r="AH80" s="7"/>
      <c r="AI80" s="155">
        <v>1</v>
      </c>
      <c r="AJ80" s="155"/>
      <c r="AK80" s="767">
        <f t="shared" ref="AK80:AK85" si="7">Y80/AI80</f>
        <v>489572</v>
      </c>
      <c r="AL80" s="8">
        <v>100</v>
      </c>
      <c r="AM80" s="8">
        <f>AO80+AP80</f>
        <v>21128</v>
      </c>
      <c r="AN80" s="8"/>
      <c r="AO80" s="8">
        <v>10557</v>
      </c>
      <c r="AP80" s="8">
        <v>10571</v>
      </c>
      <c r="AQ80" s="8"/>
      <c r="AR80" s="177" t="s">
        <v>1280</v>
      </c>
      <c r="AS80" s="201"/>
      <c r="AT80" s="201"/>
      <c r="AU80" s="201"/>
      <c r="AV80" s="201"/>
      <c r="AW80" s="201" t="s">
        <v>260</v>
      </c>
      <c r="AX80" s="201" t="s">
        <v>260</v>
      </c>
      <c r="AY80" s="201" t="s">
        <v>260</v>
      </c>
      <c r="AZ80" s="201"/>
      <c r="BA80" s="245"/>
      <c r="BB80" s="246"/>
      <c r="BC80" s="201"/>
      <c r="BD80" s="201"/>
      <c r="BE80" s="201"/>
      <c r="BF80" s="201"/>
      <c r="BG80" s="201" t="s">
        <v>260</v>
      </c>
      <c r="BH80" s="201"/>
      <c r="BI80" s="201"/>
      <c r="BJ80" s="201"/>
      <c r="BK80" s="201"/>
      <c r="BL80" s="201"/>
      <c r="BM80" s="201"/>
      <c r="BN80" s="201"/>
      <c r="BO80" s="201"/>
      <c r="BP80" s="201"/>
      <c r="BQ80" s="569" t="s">
        <v>127</v>
      </c>
      <c r="BR80" s="569" t="s">
        <v>127</v>
      </c>
      <c r="BS80" s="569"/>
      <c r="BT80" s="201" t="s">
        <v>260</v>
      </c>
      <c r="BU80" s="201"/>
      <c r="BV80" s="201"/>
      <c r="BW80" s="201"/>
      <c r="BX80" s="201"/>
      <c r="BY80" s="201"/>
      <c r="BZ80" s="201" t="s">
        <v>260</v>
      </c>
      <c r="CA80" s="201"/>
      <c r="CB80" s="201"/>
      <c r="CC80" s="201"/>
      <c r="CD80" s="569" t="s">
        <v>127</v>
      </c>
      <c r="CE80" s="569" t="s">
        <v>127</v>
      </c>
      <c r="CF80" s="573"/>
      <c r="CG80" s="573"/>
      <c r="CH80" s="201" t="s">
        <v>260</v>
      </c>
      <c r="CI80" s="8" t="s">
        <v>260</v>
      </c>
      <c r="CJ80" s="8" t="s">
        <v>260</v>
      </c>
      <c r="CK80" s="8"/>
      <c r="CL80" s="8" t="s">
        <v>260</v>
      </c>
      <c r="CM80" s="520" t="s">
        <v>127</v>
      </c>
      <c r="CN80" s="8"/>
      <c r="CO80" s="8"/>
      <c r="CP80" s="8"/>
      <c r="CQ80" s="8"/>
      <c r="CR80" s="8"/>
    </row>
    <row r="81" spans="1:96" s="24" customFormat="1" ht="38.25">
      <c r="A81" s="7" t="s">
        <v>260</v>
      </c>
      <c r="B81" s="23" t="s">
        <v>4091</v>
      </c>
      <c r="C81" s="8">
        <v>2013</v>
      </c>
      <c r="D81" s="8">
        <v>5</v>
      </c>
      <c r="E81" s="23" t="s">
        <v>2048</v>
      </c>
      <c r="F81" s="23" t="s">
        <v>1182</v>
      </c>
      <c r="G81" s="23" t="s">
        <v>2276</v>
      </c>
      <c r="H81" s="23">
        <v>1</v>
      </c>
      <c r="I81" s="8" t="s">
        <v>127</v>
      </c>
      <c r="J81" s="260" t="s">
        <v>1434</v>
      </c>
      <c r="K81" s="8" t="s">
        <v>1976</v>
      </c>
      <c r="L81" s="8" t="s">
        <v>1822</v>
      </c>
      <c r="M81" s="155" t="s">
        <v>2627</v>
      </c>
      <c r="N81" s="155"/>
      <c r="O81" s="155"/>
      <c r="P81" s="54" t="s">
        <v>1295</v>
      </c>
      <c r="Q81" s="7" t="s">
        <v>1235</v>
      </c>
      <c r="R81" s="8"/>
      <c r="S81" s="8" t="s">
        <v>1250</v>
      </c>
      <c r="T81" s="9" t="s">
        <v>654</v>
      </c>
      <c r="U81" s="410" t="s">
        <v>1437</v>
      </c>
      <c r="V81" s="244">
        <v>1084868.03</v>
      </c>
      <c r="W81" s="244">
        <v>1084867.96</v>
      </c>
      <c r="X81" s="244">
        <v>1200000</v>
      </c>
      <c r="Y81" s="804">
        <f>FACT!R936</f>
        <v>1084867.96</v>
      </c>
      <c r="Z81" s="805">
        <f t="shared" si="6"/>
        <v>115132.04000000004</v>
      </c>
      <c r="AA81" s="241">
        <v>0</v>
      </c>
      <c r="AB81" s="241">
        <v>0</v>
      </c>
      <c r="AC81" s="241">
        <f>X81</f>
        <v>1200000</v>
      </c>
      <c r="AD81" s="241">
        <v>0</v>
      </c>
      <c r="AE81" s="242">
        <v>0</v>
      </c>
      <c r="AF81" s="8"/>
      <c r="AG81" s="8"/>
      <c r="AH81" s="7" t="s">
        <v>1977</v>
      </c>
      <c r="AI81" s="247">
        <v>200</v>
      </c>
      <c r="AJ81" s="155" t="s">
        <v>1064</v>
      </c>
      <c r="AK81" s="767">
        <f t="shared" si="7"/>
        <v>5424.3397999999997</v>
      </c>
      <c r="AL81" s="8">
        <v>100</v>
      </c>
      <c r="AM81" s="8">
        <f>AO81+AP81</f>
        <v>10564</v>
      </c>
      <c r="AN81" s="8"/>
      <c r="AO81" s="1769">
        <f>AO80/2</f>
        <v>5278.5</v>
      </c>
      <c r="AP81" s="8">
        <f>AP80/2</f>
        <v>5285.5</v>
      </c>
      <c r="AQ81" s="8"/>
      <c r="AR81" s="177" t="s">
        <v>1897</v>
      </c>
      <c r="AS81" s="201" t="s">
        <v>260</v>
      </c>
      <c r="AT81" s="201" t="s">
        <v>260</v>
      </c>
      <c r="AU81" s="201" t="s">
        <v>260</v>
      </c>
      <c r="AV81" s="201"/>
      <c r="AW81" s="201" t="s">
        <v>260</v>
      </c>
      <c r="AX81" s="201" t="s">
        <v>260</v>
      </c>
      <c r="AY81" s="201" t="s">
        <v>260</v>
      </c>
      <c r="AZ81" s="201"/>
      <c r="BA81" s="245"/>
      <c r="BB81" s="246"/>
      <c r="BC81" s="201"/>
      <c r="BD81" s="201"/>
      <c r="BE81" s="201"/>
      <c r="BF81" s="201"/>
      <c r="BG81" s="201"/>
      <c r="BH81" s="201"/>
      <c r="BI81" s="201"/>
      <c r="BJ81" s="201" t="s">
        <v>260</v>
      </c>
      <c r="BK81" s="201" t="s">
        <v>260</v>
      </c>
      <c r="BL81" s="201" t="s">
        <v>260</v>
      </c>
      <c r="BM81" s="201" t="s">
        <v>260</v>
      </c>
      <c r="BN81" s="201" t="s">
        <v>127</v>
      </c>
      <c r="BO81" s="201" t="s">
        <v>127</v>
      </c>
      <c r="BP81" s="201"/>
      <c r="BQ81" s="201" t="s">
        <v>127</v>
      </c>
      <c r="BR81" s="201" t="s">
        <v>127</v>
      </c>
      <c r="BS81" s="201"/>
      <c r="BT81" s="201" t="s">
        <v>260</v>
      </c>
      <c r="BU81" s="201" t="s">
        <v>127</v>
      </c>
      <c r="BV81" s="201"/>
      <c r="BW81" s="201"/>
      <c r="BX81" s="201"/>
      <c r="BY81" s="201" t="s">
        <v>260</v>
      </c>
      <c r="BZ81" s="201"/>
      <c r="CA81" s="201"/>
      <c r="CB81" s="201"/>
      <c r="CC81" s="201" t="s">
        <v>260</v>
      </c>
      <c r="CD81" s="201" t="s">
        <v>260</v>
      </c>
      <c r="CE81" s="201" t="s">
        <v>260</v>
      </c>
      <c r="CF81" s="201"/>
      <c r="CG81" s="201"/>
      <c r="CH81" s="201" t="s">
        <v>127</v>
      </c>
      <c r="CI81" s="8" t="s">
        <v>127</v>
      </c>
      <c r="CJ81" s="8" t="s">
        <v>127</v>
      </c>
      <c r="CK81" s="8" t="s">
        <v>127</v>
      </c>
      <c r="CL81" s="8" t="s">
        <v>127</v>
      </c>
      <c r="CM81" s="8" t="s">
        <v>127</v>
      </c>
      <c r="CN81" s="8"/>
      <c r="CO81" s="623" t="s">
        <v>2273</v>
      </c>
      <c r="CP81" s="619">
        <v>1</v>
      </c>
      <c r="CQ81" s="8"/>
      <c r="CR81" s="8"/>
    </row>
    <row r="82" spans="1:96" s="24" customFormat="1" ht="18" hidden="1">
      <c r="A82" s="7"/>
      <c r="B82" s="23"/>
      <c r="C82" s="8">
        <v>2013</v>
      </c>
      <c r="D82" s="8"/>
      <c r="E82" s="23"/>
      <c r="F82" s="23" t="s">
        <v>683</v>
      </c>
      <c r="G82" s="23"/>
      <c r="H82" s="23"/>
      <c r="I82" s="8" t="s">
        <v>616</v>
      </c>
      <c r="J82" s="260" t="s">
        <v>127</v>
      </c>
      <c r="K82" s="8"/>
      <c r="L82" s="8" t="s">
        <v>1818</v>
      </c>
      <c r="M82" s="155"/>
      <c r="N82" s="155"/>
      <c r="O82" s="155"/>
      <c r="P82" s="54" t="s">
        <v>1288</v>
      </c>
      <c r="Q82" s="7" t="s">
        <v>127</v>
      </c>
      <c r="R82" s="8"/>
      <c r="S82" s="8" t="s">
        <v>127</v>
      </c>
      <c r="T82" s="9" t="s">
        <v>291</v>
      </c>
      <c r="U82" s="410" t="s">
        <v>1437</v>
      </c>
      <c r="V82" s="9"/>
      <c r="W82" s="9"/>
      <c r="X82" s="9">
        <v>200000</v>
      </c>
      <c r="Y82" s="8"/>
      <c r="Z82" s="334">
        <f t="shared" si="6"/>
        <v>200000</v>
      </c>
      <c r="AA82" s="8">
        <v>0</v>
      </c>
      <c r="AB82" s="8">
        <v>0</v>
      </c>
      <c r="AC82" s="292">
        <f>X82</f>
        <v>200000</v>
      </c>
      <c r="AD82" s="8">
        <v>0</v>
      </c>
      <c r="AE82" s="8">
        <v>0</v>
      </c>
      <c r="AF82" s="8"/>
      <c r="AG82" s="8"/>
      <c r="AH82" s="7"/>
      <c r="AI82" s="7" t="s">
        <v>127</v>
      </c>
      <c r="AJ82" s="7"/>
      <c r="AK82" s="767" t="s">
        <v>127</v>
      </c>
      <c r="AL82" s="8"/>
      <c r="AM82" s="8"/>
      <c r="AN82" s="8"/>
      <c r="AO82" s="8"/>
      <c r="AP82" s="8"/>
      <c r="AQ82" s="8"/>
      <c r="AR82" s="177"/>
      <c r="AS82" s="201"/>
      <c r="AT82" s="201"/>
      <c r="AU82" s="201"/>
      <c r="AV82" s="201"/>
      <c r="AW82" s="201"/>
      <c r="AX82" s="201"/>
      <c r="AY82" s="201"/>
      <c r="AZ82" s="201"/>
      <c r="BA82" s="245"/>
      <c r="BB82" s="246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8"/>
      <c r="CJ82" s="8"/>
      <c r="CK82" s="8"/>
      <c r="CL82" s="8"/>
      <c r="CM82" s="8"/>
      <c r="CN82" s="8"/>
      <c r="CO82" s="8"/>
      <c r="CP82" s="8"/>
      <c r="CQ82" s="8"/>
      <c r="CR82" s="8"/>
    </row>
    <row r="83" spans="1:96" s="24" customFormat="1" ht="38.25" hidden="1">
      <c r="A83" s="7"/>
      <c r="B83" s="23" t="s">
        <v>4091</v>
      </c>
      <c r="C83" s="8">
        <v>2013</v>
      </c>
      <c r="D83" s="8">
        <v>15</v>
      </c>
      <c r="E83" s="23" t="s">
        <v>1668</v>
      </c>
      <c r="F83" s="23" t="s">
        <v>1182</v>
      </c>
      <c r="G83" s="23" t="s">
        <v>2276</v>
      </c>
      <c r="H83" s="23">
        <v>2</v>
      </c>
      <c r="I83" s="8" t="s">
        <v>616</v>
      </c>
      <c r="J83" s="260" t="s">
        <v>1434</v>
      </c>
      <c r="K83" s="8"/>
      <c r="L83" s="8" t="s">
        <v>1664</v>
      </c>
      <c r="M83" s="8"/>
      <c r="N83" s="8"/>
      <c r="O83" s="8"/>
      <c r="P83" s="54" t="s">
        <v>1225</v>
      </c>
      <c r="Q83" s="7" t="s">
        <v>704</v>
      </c>
      <c r="R83" s="8"/>
      <c r="S83" s="155" t="s">
        <v>1224</v>
      </c>
      <c r="T83" s="9" t="s">
        <v>706</v>
      </c>
      <c r="U83" s="410" t="s">
        <v>1437</v>
      </c>
      <c r="V83" s="244">
        <v>297377.52</v>
      </c>
      <c r="W83" s="244">
        <v>297377.52</v>
      </c>
      <c r="X83" s="244">
        <v>297377.52</v>
      </c>
      <c r="Y83" s="804">
        <f>NOM!Q199+FACT!R940</f>
        <v>294351.64</v>
      </c>
      <c r="Z83" s="804">
        <f t="shared" si="6"/>
        <v>3025.8800000000047</v>
      </c>
      <c r="AA83" s="241">
        <v>0</v>
      </c>
      <c r="AB83" s="241">
        <v>0</v>
      </c>
      <c r="AC83" s="241">
        <f>X83</f>
        <v>297377.52</v>
      </c>
      <c r="AD83" s="241">
        <v>0</v>
      </c>
      <c r="AE83" s="242">
        <v>0</v>
      </c>
      <c r="AF83" s="130">
        <v>41479</v>
      </c>
      <c r="AG83" s="130">
        <v>41501</v>
      </c>
      <c r="AH83" s="7"/>
      <c r="AI83" s="247">
        <v>167</v>
      </c>
      <c r="AJ83" s="155" t="s">
        <v>1065</v>
      </c>
      <c r="AK83" s="767">
        <f t="shared" si="7"/>
        <v>1762.5846706586826</v>
      </c>
      <c r="AL83" s="8">
        <v>100</v>
      </c>
      <c r="AM83" s="8">
        <v>400</v>
      </c>
      <c r="AN83" s="8">
        <v>10</v>
      </c>
      <c r="AO83" s="8"/>
      <c r="AP83" s="8"/>
      <c r="AQ83" s="8" t="s">
        <v>1560</v>
      </c>
      <c r="AR83" s="177" t="s">
        <v>1983</v>
      </c>
      <c r="AS83" s="201" t="s">
        <v>260</v>
      </c>
      <c r="AT83" s="201" t="s">
        <v>260</v>
      </c>
      <c r="AU83" s="201" t="s">
        <v>260</v>
      </c>
      <c r="AV83" s="201"/>
      <c r="AW83" s="201" t="s">
        <v>260</v>
      </c>
      <c r="AX83" s="201" t="s">
        <v>260</v>
      </c>
      <c r="AY83" s="201" t="s">
        <v>260</v>
      </c>
      <c r="AZ83" s="201"/>
      <c r="BA83" s="245" t="s">
        <v>260</v>
      </c>
      <c r="BB83" s="246"/>
      <c r="BC83" s="201"/>
      <c r="BD83" s="201"/>
      <c r="BE83" s="201"/>
      <c r="BF83" s="201"/>
      <c r="BG83" s="201" t="s">
        <v>260</v>
      </c>
      <c r="BH83" s="201"/>
      <c r="BI83" s="201"/>
      <c r="BJ83" s="201"/>
      <c r="BK83" s="201"/>
      <c r="BL83" s="201"/>
      <c r="BM83" s="201"/>
      <c r="BN83" s="201"/>
      <c r="BO83" s="201"/>
      <c r="BP83" s="201"/>
      <c r="BQ83" s="569" t="s">
        <v>127</v>
      </c>
      <c r="BR83" s="569" t="s">
        <v>127</v>
      </c>
      <c r="BS83" s="569"/>
      <c r="BT83" s="201" t="s">
        <v>260</v>
      </c>
      <c r="BU83" s="201" t="s">
        <v>260</v>
      </c>
      <c r="BV83" s="201"/>
      <c r="BW83" s="201"/>
      <c r="BX83" s="201"/>
      <c r="BY83" s="201"/>
      <c r="BZ83" s="201"/>
      <c r="CA83" s="201"/>
      <c r="CB83" s="201"/>
      <c r="CC83" s="201" t="s">
        <v>260</v>
      </c>
      <c r="CD83" s="201" t="s">
        <v>260</v>
      </c>
      <c r="CE83" s="201" t="s">
        <v>260</v>
      </c>
      <c r="CF83" s="201"/>
      <c r="CG83" s="201" t="s">
        <v>260</v>
      </c>
      <c r="CH83" s="201" t="s">
        <v>260</v>
      </c>
      <c r="CI83" s="8" t="s">
        <v>260</v>
      </c>
      <c r="CJ83" s="520" t="s">
        <v>127</v>
      </c>
      <c r="CK83" s="8" t="s">
        <v>260</v>
      </c>
      <c r="CL83" s="8" t="s">
        <v>260</v>
      </c>
      <c r="CM83" s="520" t="s">
        <v>127</v>
      </c>
      <c r="CN83" s="8"/>
      <c r="CO83" s="623" t="s">
        <v>2273</v>
      </c>
      <c r="CP83" s="619">
        <v>2</v>
      </c>
      <c r="CQ83" s="8"/>
      <c r="CR83" s="8"/>
    </row>
    <row r="84" spans="1:96" s="24" customFormat="1" ht="39" customHeight="1">
      <c r="A84" s="7" t="s">
        <v>260</v>
      </c>
      <c r="B84" s="23" t="s">
        <v>4090</v>
      </c>
      <c r="C84" s="8">
        <v>2013</v>
      </c>
      <c r="D84" s="8" t="s">
        <v>2787</v>
      </c>
      <c r="E84" s="23" t="s">
        <v>2287</v>
      </c>
      <c r="F84" s="23" t="s">
        <v>1182</v>
      </c>
      <c r="G84" s="23" t="s">
        <v>2276</v>
      </c>
      <c r="H84" s="23">
        <v>3</v>
      </c>
      <c r="I84" s="8" t="s">
        <v>616</v>
      </c>
      <c r="J84" s="648" t="s">
        <v>1434</v>
      </c>
      <c r="K84" s="8" t="s">
        <v>3293</v>
      </c>
      <c r="L84" s="8" t="s">
        <v>1679</v>
      </c>
      <c r="M84" s="155" t="s">
        <v>2288</v>
      </c>
      <c r="N84" s="155"/>
      <c r="O84" s="155"/>
      <c r="P84" s="54" t="s">
        <v>3280</v>
      </c>
      <c r="Q84" s="7" t="s">
        <v>1021</v>
      </c>
      <c r="R84" s="8"/>
      <c r="S84" s="8" t="s">
        <v>1244</v>
      </c>
      <c r="T84" s="9" t="s">
        <v>706</v>
      </c>
      <c r="U84" s="410" t="s">
        <v>1437</v>
      </c>
      <c r="V84" s="244">
        <v>2564102.5699999998</v>
      </c>
      <c r="W84" s="244">
        <v>2564102.67</v>
      </c>
      <c r="X84" s="244">
        <v>184000</v>
      </c>
      <c r="Y84" s="804">
        <f>FACT!R945</f>
        <v>3127377.14</v>
      </c>
      <c r="Z84" s="805">
        <f>W84+X84-Y84</f>
        <v>-379274.4700000002</v>
      </c>
      <c r="AA84" s="241"/>
      <c r="AB84" s="241"/>
      <c r="AC84" s="241">
        <f>AC142+X84</f>
        <v>1209641.03</v>
      </c>
      <c r="AD84" s="241"/>
      <c r="AE84" s="242"/>
      <c r="AF84" s="8"/>
      <c r="AG84" s="8"/>
      <c r="AH84" s="7" t="s">
        <v>2631</v>
      </c>
      <c r="AI84" s="247">
        <v>4893</v>
      </c>
      <c r="AJ84" s="155" t="s">
        <v>4996</v>
      </c>
      <c r="AK84" s="767">
        <f t="shared" si="7"/>
        <v>639.15330880850195</v>
      </c>
      <c r="AL84" s="8">
        <v>100</v>
      </c>
      <c r="AM84" s="8">
        <f>AO84+AP84</f>
        <v>3445</v>
      </c>
      <c r="AN84" s="8">
        <v>21</v>
      </c>
      <c r="AO84" s="8">
        <v>1711</v>
      </c>
      <c r="AP84" s="8">
        <v>1734</v>
      </c>
      <c r="AQ84" s="8"/>
      <c r="AR84" s="177" t="s">
        <v>1081</v>
      </c>
      <c r="AS84" s="201" t="s">
        <v>260</v>
      </c>
      <c r="AT84" s="201" t="s">
        <v>260</v>
      </c>
      <c r="AU84" s="201" t="s">
        <v>260</v>
      </c>
      <c r="AV84" s="201"/>
      <c r="AW84" s="201" t="s">
        <v>260</v>
      </c>
      <c r="AX84" s="201" t="s">
        <v>260</v>
      </c>
      <c r="AY84" s="201" t="s">
        <v>260</v>
      </c>
      <c r="AZ84" s="201" t="s">
        <v>260</v>
      </c>
      <c r="BA84" s="245" t="s">
        <v>260</v>
      </c>
      <c r="BB84" s="246" t="s">
        <v>260</v>
      </c>
      <c r="BC84" s="201"/>
      <c r="BD84" s="201"/>
      <c r="BE84" s="201" t="s">
        <v>260</v>
      </c>
      <c r="BF84" s="201" t="s">
        <v>260</v>
      </c>
      <c r="BG84" s="201"/>
      <c r="BH84" s="201"/>
      <c r="BI84" s="201"/>
      <c r="BJ84" s="201" t="s">
        <v>260</v>
      </c>
      <c r="BK84" s="201"/>
      <c r="BL84" s="201" t="s">
        <v>1442</v>
      </c>
      <c r="BM84" s="201" t="s">
        <v>260</v>
      </c>
      <c r="BN84" s="201" t="s">
        <v>260</v>
      </c>
      <c r="BO84" s="201"/>
      <c r="BP84" s="201" t="s">
        <v>260</v>
      </c>
      <c r="BQ84" s="201" t="s">
        <v>260</v>
      </c>
      <c r="BR84" s="201"/>
      <c r="BS84" s="201"/>
      <c r="BT84" s="201" t="s">
        <v>260</v>
      </c>
      <c r="BU84" s="201" t="s">
        <v>127</v>
      </c>
      <c r="BV84" s="201"/>
      <c r="BW84" s="201" t="s">
        <v>260</v>
      </c>
      <c r="BX84" s="201"/>
      <c r="BY84" s="201"/>
      <c r="BZ84" s="201" t="s">
        <v>260</v>
      </c>
      <c r="CA84" s="201"/>
      <c r="CB84" s="201" t="s">
        <v>260</v>
      </c>
      <c r="CC84" s="201" t="s">
        <v>127</v>
      </c>
      <c r="CD84" s="201" t="s">
        <v>127</v>
      </c>
      <c r="CE84" s="201" t="s">
        <v>127</v>
      </c>
      <c r="CF84" s="201"/>
      <c r="CG84" s="648" t="s">
        <v>2674</v>
      </c>
      <c r="CH84" s="201" t="s">
        <v>260</v>
      </c>
      <c r="CI84" s="8" t="s">
        <v>260</v>
      </c>
      <c r="CJ84" s="8" t="s">
        <v>127</v>
      </c>
      <c r="CK84" s="8"/>
      <c r="CL84" s="8" t="s">
        <v>260</v>
      </c>
      <c r="CM84" s="8" t="s">
        <v>127</v>
      </c>
      <c r="CN84" s="8"/>
      <c r="CO84" s="623" t="s">
        <v>2273</v>
      </c>
      <c r="CP84" s="619">
        <v>3</v>
      </c>
      <c r="CQ84" s="8"/>
      <c r="CR84" s="8"/>
    </row>
    <row r="85" spans="1:96" s="24" customFormat="1" ht="38.25">
      <c r="A85" s="7" t="s">
        <v>260</v>
      </c>
      <c r="B85" s="23" t="s">
        <v>4091</v>
      </c>
      <c r="C85" s="8">
        <v>2013</v>
      </c>
      <c r="D85" s="8"/>
      <c r="E85" s="23" t="s">
        <v>2049</v>
      </c>
      <c r="F85" s="23" t="s">
        <v>1182</v>
      </c>
      <c r="G85" s="23" t="s">
        <v>2276</v>
      </c>
      <c r="H85" s="23">
        <v>4</v>
      </c>
      <c r="I85" s="8" t="s">
        <v>127</v>
      </c>
      <c r="J85" s="260" t="s">
        <v>1436</v>
      </c>
      <c r="K85" s="8"/>
      <c r="L85" s="8" t="s">
        <v>1676</v>
      </c>
      <c r="M85" s="155"/>
      <c r="N85" s="155"/>
      <c r="O85" s="155"/>
      <c r="P85" s="54" t="s">
        <v>3285</v>
      </c>
      <c r="Q85" s="7" t="s">
        <v>618</v>
      </c>
      <c r="R85" s="8"/>
      <c r="S85" s="8" t="s">
        <v>127</v>
      </c>
      <c r="T85" s="9" t="s">
        <v>918</v>
      </c>
      <c r="U85" s="410" t="s">
        <v>1437</v>
      </c>
      <c r="V85" s="244">
        <v>41638.480000000003</v>
      </c>
      <c r="W85" s="244">
        <v>73286.47</v>
      </c>
      <c r="X85" s="244">
        <v>44159.59</v>
      </c>
      <c r="Y85" s="804">
        <f>NOM!Q767+FACT!R941</f>
        <v>42421</v>
      </c>
      <c r="Z85" s="805">
        <f>X85-Y85</f>
        <v>1738.5899999999965</v>
      </c>
      <c r="AA85" s="241">
        <v>0</v>
      </c>
      <c r="AB85" s="241">
        <v>0</v>
      </c>
      <c r="AC85" s="241">
        <f>X85</f>
        <v>44159.59</v>
      </c>
      <c r="AD85" s="241">
        <v>0</v>
      </c>
      <c r="AE85" s="242">
        <v>0</v>
      </c>
      <c r="AF85" s="130">
        <v>41507</v>
      </c>
      <c r="AG85" s="130">
        <v>41538</v>
      </c>
      <c r="AH85" s="7" t="s">
        <v>1296</v>
      </c>
      <c r="AI85" s="247">
        <v>64</v>
      </c>
      <c r="AJ85" s="155" t="s">
        <v>1064</v>
      </c>
      <c r="AK85" s="767">
        <f t="shared" si="7"/>
        <v>662.828125</v>
      </c>
      <c r="AL85" s="8">
        <v>100</v>
      </c>
      <c r="AM85" s="8">
        <f>AO85+AP85</f>
        <v>1001</v>
      </c>
      <c r="AN85" s="8"/>
      <c r="AO85" s="8">
        <v>500</v>
      </c>
      <c r="AP85" s="8">
        <v>501</v>
      </c>
      <c r="AQ85" s="8" t="s">
        <v>1540</v>
      </c>
      <c r="AR85" s="177" t="s">
        <v>1406</v>
      </c>
      <c r="AS85" s="201" t="s">
        <v>260</v>
      </c>
      <c r="AT85" s="201" t="s">
        <v>260</v>
      </c>
      <c r="AU85" s="201" t="s">
        <v>260</v>
      </c>
      <c r="AV85" s="201"/>
      <c r="AW85" s="201" t="s">
        <v>260</v>
      </c>
      <c r="AX85" s="201" t="s">
        <v>260</v>
      </c>
      <c r="AY85" s="201" t="s">
        <v>260</v>
      </c>
      <c r="AZ85" s="201"/>
      <c r="BA85" s="245" t="s">
        <v>260</v>
      </c>
      <c r="BB85" s="246"/>
      <c r="BC85" s="201"/>
      <c r="BD85" s="201"/>
      <c r="BE85" s="201"/>
      <c r="BF85" s="201"/>
      <c r="BG85" s="201" t="s">
        <v>260</v>
      </c>
      <c r="BH85" s="201"/>
      <c r="BI85" s="201"/>
      <c r="BJ85" s="201"/>
      <c r="BK85" s="201"/>
      <c r="BL85" s="201"/>
      <c r="BM85" s="201"/>
      <c r="BN85" s="201"/>
      <c r="BO85" s="201"/>
      <c r="BP85" s="201"/>
      <c r="BQ85" s="569" t="s">
        <v>127</v>
      </c>
      <c r="BR85" s="201" t="s">
        <v>260</v>
      </c>
      <c r="BS85" s="201"/>
      <c r="BT85" s="201" t="s">
        <v>260</v>
      </c>
      <c r="BU85" s="201" t="s">
        <v>260</v>
      </c>
      <c r="BV85" s="201"/>
      <c r="BW85" s="201"/>
      <c r="BX85" s="201"/>
      <c r="BY85" s="201"/>
      <c r="BZ85" s="201"/>
      <c r="CA85" s="201"/>
      <c r="CB85" s="201"/>
      <c r="CC85" s="569" t="s">
        <v>127</v>
      </c>
      <c r="CD85" s="569" t="s">
        <v>127</v>
      </c>
      <c r="CE85" s="569" t="s">
        <v>127</v>
      </c>
      <c r="CF85" s="201" t="s">
        <v>260</v>
      </c>
      <c r="CG85" s="201" t="s">
        <v>260</v>
      </c>
      <c r="CH85" s="201" t="s">
        <v>260</v>
      </c>
      <c r="CI85" s="8" t="s">
        <v>260</v>
      </c>
      <c r="CJ85" s="8" t="s">
        <v>127</v>
      </c>
      <c r="CK85" s="8" t="s">
        <v>260</v>
      </c>
      <c r="CL85" s="8" t="s">
        <v>260</v>
      </c>
      <c r="CM85" s="521" t="s">
        <v>260</v>
      </c>
      <c r="CN85" s="8"/>
      <c r="CO85" s="623" t="s">
        <v>2273</v>
      </c>
      <c r="CP85" s="619">
        <v>4</v>
      </c>
      <c r="CQ85" s="8" t="s">
        <v>2178</v>
      </c>
      <c r="CR85" s="8"/>
    </row>
    <row r="86" spans="1:96" s="24" customFormat="1" ht="25.5" hidden="1">
      <c r="A86" s="7"/>
      <c r="B86" s="23" t="s">
        <v>4091</v>
      </c>
      <c r="C86" s="8">
        <v>2013</v>
      </c>
      <c r="D86" s="8"/>
      <c r="E86" s="23" t="s">
        <v>1668</v>
      </c>
      <c r="F86" s="23" t="s">
        <v>1182</v>
      </c>
      <c r="G86" s="23"/>
      <c r="H86" s="23"/>
      <c r="I86" s="8" t="s">
        <v>1234</v>
      </c>
      <c r="J86" s="260" t="s">
        <v>127</v>
      </c>
      <c r="K86" s="8"/>
      <c r="L86" s="8" t="s">
        <v>127</v>
      </c>
      <c r="M86" s="8"/>
      <c r="N86" s="8"/>
      <c r="O86" s="8"/>
      <c r="P86" s="54" t="s">
        <v>1232</v>
      </c>
      <c r="Q86" s="7" t="s">
        <v>887</v>
      </c>
      <c r="R86" s="8"/>
      <c r="S86" s="8" t="s">
        <v>127</v>
      </c>
      <c r="T86" s="9" t="s">
        <v>127</v>
      </c>
      <c r="U86" s="9"/>
      <c r="V86" s="9" t="s">
        <v>127</v>
      </c>
      <c r="W86" s="9"/>
      <c r="X86" s="222"/>
      <c r="Y86" s="8" t="s">
        <v>127</v>
      </c>
      <c r="Z86" s="292"/>
      <c r="AA86" s="241" t="s">
        <v>127</v>
      </c>
      <c r="AB86" s="241" t="s">
        <v>127</v>
      </c>
      <c r="AC86" s="241" t="s">
        <v>127</v>
      </c>
      <c r="AD86" s="241" t="s">
        <v>127</v>
      </c>
      <c r="AE86" s="242" t="s">
        <v>127</v>
      </c>
      <c r="AF86" s="8"/>
      <c r="AG86" s="8"/>
      <c r="AH86" s="7" t="s">
        <v>1233</v>
      </c>
      <c r="AI86" s="7"/>
      <c r="AJ86" s="7"/>
      <c r="AK86" s="7"/>
      <c r="AL86" s="8"/>
      <c r="AM86" s="8"/>
      <c r="AN86" s="8"/>
      <c r="AO86" s="8"/>
      <c r="AP86" s="8"/>
      <c r="AQ86" s="8"/>
      <c r="AR86" s="177"/>
      <c r="AS86" s="201"/>
      <c r="AT86" s="201"/>
      <c r="AU86" s="201"/>
      <c r="AV86" s="201"/>
      <c r="AW86" s="201" t="s">
        <v>260</v>
      </c>
      <c r="AX86" s="201"/>
      <c r="AY86" s="201" t="s">
        <v>260</v>
      </c>
      <c r="AZ86" s="201"/>
      <c r="BA86" s="245"/>
      <c r="BB86" s="246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8"/>
      <c r="CJ86" s="8"/>
      <c r="CK86" s="8"/>
      <c r="CL86" s="8"/>
      <c r="CM86" s="8"/>
      <c r="CN86" s="8"/>
      <c r="CO86" s="619"/>
      <c r="CP86" s="619"/>
      <c r="CQ86" s="8"/>
      <c r="CR86" s="8"/>
    </row>
    <row r="87" spans="1:96" s="24" customFormat="1" ht="25.5" hidden="1">
      <c r="A87" s="7"/>
      <c r="B87" s="23" t="s">
        <v>4091</v>
      </c>
      <c r="C87" s="8">
        <v>2013</v>
      </c>
      <c r="D87" s="8"/>
      <c r="E87" s="23" t="s">
        <v>1668</v>
      </c>
      <c r="F87" s="23" t="s">
        <v>1182</v>
      </c>
      <c r="G87" s="23"/>
      <c r="H87" s="23"/>
      <c r="I87" s="106" t="s">
        <v>12</v>
      </c>
      <c r="J87" s="260" t="s">
        <v>127</v>
      </c>
      <c r="K87" s="8"/>
      <c r="L87" s="8" t="s">
        <v>127</v>
      </c>
      <c r="M87" s="8"/>
      <c r="N87" s="8"/>
      <c r="O87" s="8"/>
      <c r="P87" s="54" t="s">
        <v>1183</v>
      </c>
      <c r="Q87" s="7" t="s">
        <v>887</v>
      </c>
      <c r="R87" s="8"/>
      <c r="S87" s="8" t="s">
        <v>127</v>
      </c>
      <c r="T87" s="9" t="s">
        <v>127</v>
      </c>
      <c r="U87" s="9"/>
      <c r="V87" s="9" t="s">
        <v>127</v>
      </c>
      <c r="W87" s="9"/>
      <c r="X87" s="222"/>
      <c r="Y87" s="8" t="s">
        <v>127</v>
      </c>
      <c r="Z87" s="292"/>
      <c r="AA87" s="241" t="s">
        <v>127</v>
      </c>
      <c r="AB87" s="241" t="s">
        <v>127</v>
      </c>
      <c r="AC87" s="241" t="s">
        <v>127</v>
      </c>
      <c r="AD87" s="241" t="s">
        <v>127</v>
      </c>
      <c r="AE87" s="242" t="s">
        <v>127</v>
      </c>
      <c r="AF87" s="8"/>
      <c r="AG87" s="8"/>
      <c r="AH87" s="7" t="s">
        <v>1233</v>
      </c>
      <c r="AI87" s="7"/>
      <c r="AJ87" s="7"/>
      <c r="AK87" s="7"/>
      <c r="AL87" s="8"/>
      <c r="AM87" s="8"/>
      <c r="AN87" s="8"/>
      <c r="AO87" s="8"/>
      <c r="AP87" s="8"/>
      <c r="AQ87" s="8"/>
      <c r="AR87" s="177"/>
      <c r="AS87" s="201"/>
      <c r="AT87" s="201"/>
      <c r="AU87" s="201"/>
      <c r="AV87" s="201"/>
      <c r="AW87" s="201" t="s">
        <v>260</v>
      </c>
      <c r="AX87" s="201"/>
      <c r="AY87" s="201" t="s">
        <v>260</v>
      </c>
      <c r="AZ87" s="201"/>
      <c r="BA87" s="245"/>
      <c r="BB87" s="246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8"/>
      <c r="CJ87" s="8"/>
      <c r="CK87" s="8"/>
      <c r="CL87" s="8"/>
      <c r="CM87" s="8"/>
      <c r="CN87" s="8"/>
      <c r="CO87" s="619"/>
      <c r="CP87" s="619"/>
      <c r="CQ87" s="8"/>
      <c r="CR87" s="8"/>
    </row>
    <row r="88" spans="1:96" s="1217" customFormat="1" ht="39" hidden="1" customHeight="1">
      <c r="A88" s="1203"/>
      <c r="B88" s="1204" t="s">
        <v>4091</v>
      </c>
      <c r="C88" s="1205">
        <v>2013</v>
      </c>
      <c r="D88" s="1205"/>
      <c r="E88" s="1204" t="s">
        <v>2251</v>
      </c>
      <c r="F88" s="1204" t="s">
        <v>1182</v>
      </c>
      <c r="G88" s="1204" t="s">
        <v>2276</v>
      </c>
      <c r="H88" s="1204">
        <v>5</v>
      </c>
      <c r="I88" s="1205" t="s">
        <v>127</v>
      </c>
      <c r="J88" s="1751" t="s">
        <v>127</v>
      </c>
      <c r="K88" s="1205"/>
      <c r="L88" s="1205" t="s">
        <v>718</v>
      </c>
      <c r="M88" s="155"/>
      <c r="N88" s="155"/>
      <c r="O88" s="155"/>
      <c r="P88" s="1595" t="s">
        <v>3268</v>
      </c>
      <c r="Q88" s="1203" t="s">
        <v>1297</v>
      </c>
      <c r="R88" s="1205"/>
      <c r="S88" s="1205" t="s">
        <v>696</v>
      </c>
      <c r="T88" s="1207" t="s">
        <v>918</v>
      </c>
      <c r="U88" s="1600" t="s">
        <v>1233</v>
      </c>
      <c r="V88" s="1207"/>
      <c r="W88" s="1207"/>
      <c r="X88" s="1597">
        <v>93916.45</v>
      </c>
      <c r="Y88" s="1205"/>
      <c r="Z88" s="1209">
        <f>X88-Y88</f>
        <v>93916.45</v>
      </c>
      <c r="AA88" s="1250">
        <v>0</v>
      </c>
      <c r="AB88" s="1250">
        <v>0</v>
      </c>
      <c r="AC88" s="1250">
        <v>0</v>
      </c>
      <c r="AD88" s="1250">
        <v>0</v>
      </c>
      <c r="AE88" s="1251">
        <v>0</v>
      </c>
      <c r="AF88" s="1205"/>
      <c r="AG88" s="1205"/>
      <c r="AH88" s="1203" t="s">
        <v>4345</v>
      </c>
      <c r="AI88" s="1203"/>
      <c r="AJ88" s="1203"/>
      <c r="AK88" s="1203"/>
      <c r="AL88" s="1205"/>
      <c r="AM88" s="1205"/>
      <c r="AN88" s="1205"/>
      <c r="AO88" s="1205"/>
      <c r="AP88" s="1205"/>
      <c r="AQ88" s="1205"/>
      <c r="AR88" s="1213"/>
      <c r="AS88" s="1205" t="s">
        <v>127</v>
      </c>
      <c r="AT88" s="1205" t="s">
        <v>127</v>
      </c>
      <c r="AU88" s="1205" t="s">
        <v>127</v>
      </c>
      <c r="AV88" s="1205"/>
      <c r="AW88" s="1205" t="s">
        <v>127</v>
      </c>
      <c r="AX88" s="1205" t="s">
        <v>127</v>
      </c>
      <c r="AY88" s="1205" t="s">
        <v>127</v>
      </c>
      <c r="AZ88" s="1205" t="s">
        <v>127</v>
      </c>
      <c r="BA88" s="1214"/>
      <c r="BB88" s="1215"/>
      <c r="BC88" s="1205"/>
      <c r="BD88" s="1205"/>
      <c r="BE88" s="1205"/>
      <c r="BF88" s="1205"/>
      <c r="BG88" s="1205"/>
      <c r="BH88" s="1205"/>
      <c r="BI88" s="1205"/>
      <c r="BJ88" s="1205"/>
      <c r="BK88" s="1205"/>
      <c r="BL88" s="1205"/>
      <c r="BM88" s="1205"/>
      <c r="BN88" s="1205"/>
      <c r="BO88" s="1205"/>
      <c r="BP88" s="1205"/>
      <c r="BQ88" s="1205"/>
      <c r="BR88" s="1205"/>
      <c r="BS88" s="1205"/>
      <c r="BT88" s="1205" t="s">
        <v>1722</v>
      </c>
      <c r="BU88" s="1205" t="s">
        <v>127</v>
      </c>
      <c r="BV88" s="1205"/>
      <c r="BW88" s="1205"/>
      <c r="BX88" s="1205"/>
      <c r="BY88" s="1205"/>
      <c r="BZ88" s="1205"/>
      <c r="CA88" s="1205"/>
      <c r="CB88" s="1205"/>
      <c r="CC88" s="1205" t="s">
        <v>127</v>
      </c>
      <c r="CD88" s="1205" t="s">
        <v>127</v>
      </c>
      <c r="CE88" s="1205" t="s">
        <v>127</v>
      </c>
      <c r="CF88" s="1205"/>
      <c r="CG88" s="1205"/>
      <c r="CH88" s="1205" t="s">
        <v>127</v>
      </c>
      <c r="CI88" s="1205" t="s">
        <v>127</v>
      </c>
      <c r="CJ88" s="1205" t="s">
        <v>127</v>
      </c>
      <c r="CK88" s="1205" t="s">
        <v>127</v>
      </c>
      <c r="CL88" s="1205" t="s">
        <v>127</v>
      </c>
      <c r="CM88" s="1205" t="s">
        <v>127</v>
      </c>
      <c r="CN88" s="1205"/>
      <c r="CO88" s="1599" t="s">
        <v>2273</v>
      </c>
      <c r="CP88" s="1216">
        <v>5</v>
      </c>
      <c r="CQ88" s="1205"/>
      <c r="CR88" s="1205"/>
    </row>
    <row r="89" spans="1:96" s="24" customFormat="1" ht="38.25" hidden="1">
      <c r="A89" s="7"/>
      <c r="B89" s="23" t="s">
        <v>4091</v>
      </c>
      <c r="C89" s="8">
        <v>2013</v>
      </c>
      <c r="D89" s="8"/>
      <c r="E89" s="23" t="s">
        <v>2251</v>
      </c>
      <c r="F89" s="23" t="s">
        <v>1182</v>
      </c>
      <c r="G89" s="23" t="s">
        <v>2276</v>
      </c>
      <c r="H89" s="23">
        <v>6</v>
      </c>
      <c r="I89" s="8" t="s">
        <v>127</v>
      </c>
      <c r="J89" s="69" t="s">
        <v>1434</v>
      </c>
      <c r="K89" s="7" t="s">
        <v>3294</v>
      </c>
      <c r="L89" s="8" t="s">
        <v>2530</v>
      </c>
      <c r="M89" s="155" t="s">
        <v>2628</v>
      </c>
      <c r="N89" s="155"/>
      <c r="O89" s="155"/>
      <c r="P89" s="54" t="s">
        <v>3268</v>
      </c>
      <c r="Q89" s="7" t="s">
        <v>1297</v>
      </c>
      <c r="R89" s="8"/>
      <c r="S89" s="8" t="s">
        <v>1219</v>
      </c>
      <c r="T89" s="9" t="s">
        <v>918</v>
      </c>
      <c r="U89" s="410" t="s">
        <v>1437</v>
      </c>
      <c r="V89" s="244"/>
      <c r="W89" s="244">
        <v>160000</v>
      </c>
      <c r="X89" s="244">
        <v>187832.9</v>
      </c>
      <c r="Y89" s="804">
        <f>FACT!R961</f>
        <v>152401.41</v>
      </c>
      <c r="Z89" s="805">
        <f>X89-Y89</f>
        <v>35431.489999999991</v>
      </c>
      <c r="AA89" s="241">
        <v>0</v>
      </c>
      <c r="AB89" s="241">
        <v>0</v>
      </c>
      <c r="AC89" s="241">
        <f>X89</f>
        <v>187832.9</v>
      </c>
      <c r="AD89" s="241">
        <v>0</v>
      </c>
      <c r="AE89" s="242">
        <v>0</v>
      </c>
      <c r="AF89" s="130">
        <v>41617</v>
      </c>
      <c r="AG89" s="1768">
        <v>41698</v>
      </c>
      <c r="AH89" s="153" t="s">
        <v>2795</v>
      </c>
      <c r="AI89" s="247">
        <f>6.1*(5.2+6.1)/2</f>
        <v>34.465000000000003</v>
      </c>
      <c r="AJ89" s="155" t="s">
        <v>4996</v>
      </c>
      <c r="AK89" s="767">
        <f t="shared" ref="AK89:AK90" si="8">Y89/AI89</f>
        <v>4421.9181778615985</v>
      </c>
      <c r="AL89" s="8">
        <v>100</v>
      </c>
      <c r="AM89" s="8">
        <f>AO89+AP89</f>
        <v>2002</v>
      </c>
      <c r="AN89" s="8"/>
      <c r="AO89" s="8">
        <v>1000</v>
      </c>
      <c r="AP89" s="8">
        <v>1002</v>
      </c>
      <c r="AQ89" s="8"/>
      <c r="AR89" s="177" t="s">
        <v>2796</v>
      </c>
      <c r="AS89" s="201" t="s">
        <v>260</v>
      </c>
      <c r="AT89" s="201" t="s">
        <v>260</v>
      </c>
      <c r="AU89" s="201" t="s">
        <v>260</v>
      </c>
      <c r="AV89" s="201"/>
      <c r="AW89" s="201" t="s">
        <v>260</v>
      </c>
      <c r="AX89" s="201" t="s">
        <v>260</v>
      </c>
      <c r="AY89" s="201" t="s">
        <v>260</v>
      </c>
      <c r="AZ89" s="201" t="s">
        <v>127</v>
      </c>
      <c r="BA89" s="245" t="s">
        <v>260</v>
      </c>
      <c r="BB89" s="246"/>
      <c r="BC89" s="201"/>
      <c r="BD89" s="201"/>
      <c r="BE89" s="201"/>
      <c r="BF89" s="201"/>
      <c r="BG89" s="201"/>
      <c r="BH89" s="201"/>
      <c r="BI89" s="201"/>
      <c r="BJ89" s="201" t="s">
        <v>260</v>
      </c>
      <c r="BK89" s="201"/>
      <c r="BL89" s="201" t="s">
        <v>260</v>
      </c>
      <c r="BM89" s="201" t="s">
        <v>260</v>
      </c>
      <c r="BN89" s="201" t="s">
        <v>260</v>
      </c>
      <c r="BO89" s="201" t="s">
        <v>260</v>
      </c>
      <c r="BP89" s="201"/>
      <c r="BQ89" s="201" t="s">
        <v>1442</v>
      </c>
      <c r="BR89" s="201" t="s">
        <v>1442</v>
      </c>
      <c r="BS89" s="201"/>
      <c r="BT89" s="201" t="s">
        <v>260</v>
      </c>
      <c r="BU89" s="201" t="s">
        <v>1442</v>
      </c>
      <c r="BV89" s="201"/>
      <c r="BW89" s="201"/>
      <c r="BX89" s="201"/>
      <c r="BY89" s="201" t="s">
        <v>260</v>
      </c>
      <c r="BZ89" s="201" t="s">
        <v>260</v>
      </c>
      <c r="CA89" s="201"/>
      <c r="CB89" s="201"/>
      <c r="CC89" s="201" t="s">
        <v>260</v>
      </c>
      <c r="CD89" s="201" t="s">
        <v>260</v>
      </c>
      <c r="CE89" s="201" t="s">
        <v>260</v>
      </c>
      <c r="CF89" s="201"/>
      <c r="CG89" s="201"/>
      <c r="CH89" s="201" t="s">
        <v>127</v>
      </c>
      <c r="CI89" s="8" t="s">
        <v>260</v>
      </c>
      <c r="CJ89" s="8" t="s">
        <v>260</v>
      </c>
      <c r="CK89" s="8" t="s">
        <v>127</v>
      </c>
      <c r="CL89" s="8" t="s">
        <v>260</v>
      </c>
      <c r="CM89" s="8" t="s">
        <v>1442</v>
      </c>
      <c r="CN89" s="8"/>
      <c r="CO89" s="623" t="s">
        <v>2273</v>
      </c>
      <c r="CP89" s="619">
        <v>6</v>
      </c>
      <c r="CQ89" s="8"/>
      <c r="CR89" s="8"/>
    </row>
    <row r="90" spans="1:96" s="24" customFormat="1" ht="38.25" hidden="1">
      <c r="A90" s="7"/>
      <c r="B90" s="23" t="s">
        <v>4091</v>
      </c>
      <c r="C90" s="8">
        <v>2013</v>
      </c>
      <c r="D90" s="8">
        <v>13</v>
      </c>
      <c r="E90" s="23" t="s">
        <v>2049</v>
      </c>
      <c r="F90" s="23" t="s">
        <v>1182</v>
      </c>
      <c r="G90" s="23" t="s">
        <v>2276</v>
      </c>
      <c r="H90" s="23">
        <v>7</v>
      </c>
      <c r="I90" s="8" t="s">
        <v>616</v>
      </c>
      <c r="J90" s="260" t="s">
        <v>1436</v>
      </c>
      <c r="K90" s="8"/>
      <c r="L90" s="8" t="s">
        <v>1559</v>
      </c>
      <c r="M90" s="155" t="s">
        <v>1255</v>
      </c>
      <c r="N90" s="155"/>
      <c r="O90" s="155"/>
      <c r="P90" s="54" t="s">
        <v>3275</v>
      </c>
      <c r="Q90" s="7" t="s">
        <v>704</v>
      </c>
      <c r="R90" s="8"/>
      <c r="S90" s="8" t="s">
        <v>273</v>
      </c>
      <c r="T90" s="9" t="s">
        <v>1231</v>
      </c>
      <c r="U90" s="410" t="s">
        <v>1437</v>
      </c>
      <c r="V90" s="244">
        <v>355886.93</v>
      </c>
      <c r="W90" s="244">
        <v>355866.93</v>
      </c>
      <c r="X90" s="244">
        <v>355866.93</v>
      </c>
      <c r="Y90" s="804">
        <f>NOM!Q778+FACT!R942</f>
        <v>312401.74</v>
      </c>
      <c r="Z90" s="804">
        <f>X90-Y90</f>
        <v>43465.19</v>
      </c>
      <c r="AA90" s="241">
        <v>0</v>
      </c>
      <c r="AB90" s="241">
        <v>0</v>
      </c>
      <c r="AC90" s="241">
        <f>X90</f>
        <v>355866.93</v>
      </c>
      <c r="AD90" s="241">
        <v>0</v>
      </c>
      <c r="AE90" s="242">
        <v>0</v>
      </c>
      <c r="AF90" s="130">
        <v>41479</v>
      </c>
      <c r="AG90" s="130">
        <v>41493</v>
      </c>
      <c r="AH90" s="7" t="s">
        <v>3276</v>
      </c>
      <c r="AI90" s="247">
        <v>2125.5</v>
      </c>
      <c r="AJ90" s="155" t="s">
        <v>1065</v>
      </c>
      <c r="AK90" s="767">
        <f t="shared" si="8"/>
        <v>146.97800047047753</v>
      </c>
      <c r="AL90" s="8">
        <v>100</v>
      </c>
      <c r="AM90" s="8">
        <f>AO90+AP90</f>
        <v>246</v>
      </c>
      <c r="AN90" s="8">
        <v>31</v>
      </c>
      <c r="AO90" s="8">
        <v>122</v>
      </c>
      <c r="AP90" s="8">
        <v>124</v>
      </c>
      <c r="AQ90" s="8" t="s">
        <v>1538</v>
      </c>
      <c r="AR90" s="177" t="s">
        <v>2058</v>
      </c>
      <c r="AS90" s="201" t="s">
        <v>260</v>
      </c>
      <c r="AT90" s="201" t="s">
        <v>260</v>
      </c>
      <c r="AU90" s="201" t="s">
        <v>260</v>
      </c>
      <c r="AV90" s="201"/>
      <c r="AW90" s="201" t="s">
        <v>260</v>
      </c>
      <c r="AX90" s="201" t="s">
        <v>260</v>
      </c>
      <c r="AY90" s="201" t="s">
        <v>260</v>
      </c>
      <c r="AZ90" s="201" t="s">
        <v>260</v>
      </c>
      <c r="BA90" s="245" t="s">
        <v>260</v>
      </c>
      <c r="BB90" s="246"/>
      <c r="BC90" s="201"/>
      <c r="BD90" s="201"/>
      <c r="BE90" s="201"/>
      <c r="BF90" s="201"/>
      <c r="BG90" s="201" t="s">
        <v>260</v>
      </c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 t="s">
        <v>260</v>
      </c>
      <c r="BU90" s="201" t="s">
        <v>260</v>
      </c>
      <c r="BV90" s="201"/>
      <c r="BW90" s="201"/>
      <c r="BX90" s="201"/>
      <c r="BY90" s="201"/>
      <c r="BZ90" s="201"/>
      <c r="CA90" s="201"/>
      <c r="CB90" s="201"/>
      <c r="CC90" s="201" t="s">
        <v>260</v>
      </c>
      <c r="CD90" s="201" t="s">
        <v>260</v>
      </c>
      <c r="CE90" s="201" t="s">
        <v>260</v>
      </c>
      <c r="CF90" s="201"/>
      <c r="CG90" s="201" t="s">
        <v>260</v>
      </c>
      <c r="CH90" s="201" t="s">
        <v>260</v>
      </c>
      <c r="CI90" s="8" t="s">
        <v>260</v>
      </c>
      <c r="CJ90" s="8" t="s">
        <v>260</v>
      </c>
      <c r="CK90" s="8" t="s">
        <v>260</v>
      </c>
      <c r="CL90" s="8" t="s">
        <v>260</v>
      </c>
      <c r="CM90" s="8" t="s">
        <v>260</v>
      </c>
      <c r="CN90" s="8"/>
      <c r="CO90" s="623" t="s">
        <v>2273</v>
      </c>
      <c r="CP90" s="619">
        <v>7</v>
      </c>
      <c r="CQ90" s="8"/>
      <c r="CR90" s="8"/>
    </row>
    <row r="91" spans="1:96" s="24" customFormat="1" hidden="1">
      <c r="A91" s="7"/>
      <c r="B91" s="23"/>
      <c r="C91" s="8">
        <v>2013</v>
      </c>
      <c r="D91" s="8"/>
      <c r="E91" s="23"/>
      <c r="F91" s="23" t="s">
        <v>127</v>
      </c>
      <c r="G91" s="23"/>
      <c r="H91" s="23"/>
      <c r="I91" s="8" t="s">
        <v>1239</v>
      </c>
      <c r="J91" s="260" t="s">
        <v>127</v>
      </c>
      <c r="K91" s="8"/>
      <c r="L91" s="8" t="s">
        <v>127</v>
      </c>
      <c r="M91" s="8"/>
      <c r="N91" s="8"/>
      <c r="O91" s="8"/>
      <c r="P91" s="54" t="s">
        <v>1240</v>
      </c>
      <c r="Q91" s="7" t="s">
        <v>887</v>
      </c>
      <c r="R91" s="8"/>
      <c r="S91" s="8" t="s">
        <v>1241</v>
      </c>
      <c r="T91" s="9" t="s">
        <v>264</v>
      </c>
      <c r="U91" s="410"/>
      <c r="V91" s="9" t="s">
        <v>127</v>
      </c>
      <c r="W91" s="1163"/>
      <c r="X91" s="1163"/>
      <c r="Y91" s="1164" t="s">
        <v>127</v>
      </c>
      <c r="Z91" s="738"/>
      <c r="AA91" s="1165" t="s">
        <v>127</v>
      </c>
      <c r="AB91" s="1165" t="s">
        <v>127</v>
      </c>
      <c r="AC91" s="185" t="s">
        <v>127</v>
      </c>
      <c r="AD91" s="185" t="s">
        <v>127</v>
      </c>
      <c r="AE91" s="185" t="s">
        <v>127</v>
      </c>
      <c r="AF91" s="8"/>
      <c r="AG91" s="8"/>
      <c r="AH91" s="7" t="s">
        <v>1242</v>
      </c>
      <c r="AI91" s="7"/>
      <c r="AJ91" s="7"/>
      <c r="AK91" s="7"/>
      <c r="AL91" s="8"/>
      <c r="AM91" s="8"/>
      <c r="AN91" s="8"/>
      <c r="AO91" s="8"/>
      <c r="AP91" s="8"/>
      <c r="AQ91" s="8"/>
      <c r="AR91" s="177"/>
      <c r="AS91" s="201"/>
      <c r="AT91" s="201"/>
      <c r="AU91" s="201"/>
      <c r="AV91" s="201"/>
      <c r="AW91" s="201"/>
      <c r="AX91" s="201"/>
      <c r="AY91" s="201"/>
      <c r="AZ91" s="201"/>
      <c r="BA91" s="245"/>
      <c r="BB91" s="246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8"/>
      <c r="CJ91" s="8"/>
      <c r="CK91" s="8"/>
      <c r="CL91" s="8"/>
      <c r="CM91" s="8"/>
      <c r="CN91" s="8"/>
      <c r="CO91" s="8"/>
      <c r="CP91" s="8"/>
      <c r="CQ91" s="8"/>
      <c r="CR91" s="8"/>
    </row>
    <row r="92" spans="1:96" s="24" customFormat="1" ht="30" hidden="1">
      <c r="A92" s="7"/>
      <c r="B92" s="23" t="s">
        <v>3803</v>
      </c>
      <c r="C92" s="8">
        <v>2013</v>
      </c>
      <c r="D92" s="8"/>
      <c r="E92" s="23" t="s">
        <v>1741</v>
      </c>
      <c r="F92" s="23" t="s">
        <v>683</v>
      </c>
      <c r="G92" s="23"/>
      <c r="H92" s="23"/>
      <c r="I92" s="8" t="s">
        <v>616</v>
      </c>
      <c r="J92" s="260" t="s">
        <v>1434</v>
      </c>
      <c r="K92" s="8" t="s">
        <v>127</v>
      </c>
      <c r="L92" s="8"/>
      <c r="M92" s="8"/>
      <c r="N92" s="8"/>
      <c r="O92" s="8"/>
      <c r="P92" s="54" t="s">
        <v>1744</v>
      </c>
      <c r="Q92" s="7" t="s">
        <v>266</v>
      </c>
      <c r="R92" s="8"/>
      <c r="S92" s="8" t="s">
        <v>1742</v>
      </c>
      <c r="T92" s="9" t="s">
        <v>654</v>
      </c>
      <c r="U92" s="410" t="s">
        <v>1437</v>
      </c>
      <c r="V92" s="9"/>
      <c r="W92" s="9"/>
      <c r="X92" s="9"/>
      <c r="Y92" s="8"/>
      <c r="Z92" s="292"/>
      <c r="AA92" s="8">
        <v>0</v>
      </c>
      <c r="AB92" s="8">
        <v>0</v>
      </c>
      <c r="AC92" s="8">
        <v>0</v>
      </c>
      <c r="AD92" s="8">
        <v>0</v>
      </c>
      <c r="AE92" s="8">
        <v>0</v>
      </c>
      <c r="AF92" s="8"/>
      <c r="AG92" s="8"/>
      <c r="AH92" s="7" t="s">
        <v>1743</v>
      </c>
      <c r="AI92" s="7"/>
      <c r="AJ92" s="7"/>
      <c r="AK92" s="7"/>
      <c r="AL92" s="8"/>
      <c r="AM92" s="8"/>
      <c r="AN92" s="8"/>
      <c r="AO92" s="8"/>
      <c r="AP92" s="8"/>
      <c r="AQ92" s="8"/>
      <c r="AR92" s="177"/>
      <c r="AS92" s="201"/>
      <c r="AT92" s="201"/>
      <c r="AU92" s="201"/>
      <c r="AV92" s="201"/>
      <c r="AW92" s="201"/>
      <c r="AX92" s="201"/>
      <c r="AY92" s="201"/>
      <c r="AZ92" s="201"/>
      <c r="BA92" s="245"/>
      <c r="BB92" s="246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8"/>
      <c r="CJ92" s="8"/>
      <c r="CK92" s="8"/>
      <c r="CL92" s="8"/>
      <c r="CM92" s="8"/>
      <c r="CN92" s="8"/>
      <c r="CO92" s="8"/>
      <c r="CP92" s="8"/>
      <c r="CQ92" s="8"/>
      <c r="CR92" s="8"/>
    </row>
    <row r="93" spans="1:96" s="1217" customFormat="1" ht="60" hidden="1">
      <c r="A93" s="1203"/>
      <c r="B93" s="1204" t="s">
        <v>4091</v>
      </c>
      <c r="C93" s="1205">
        <v>2013</v>
      </c>
      <c r="D93" s="1205"/>
      <c r="E93" s="1204" t="s">
        <v>2251</v>
      </c>
      <c r="F93" s="1205" t="s">
        <v>1182</v>
      </c>
      <c r="G93" s="1205" t="s">
        <v>2276</v>
      </c>
      <c r="H93" s="1205">
        <v>8</v>
      </c>
      <c r="I93" s="1205" t="s">
        <v>616</v>
      </c>
      <c r="J93" s="1751" t="s">
        <v>127</v>
      </c>
      <c r="K93" s="1205"/>
      <c r="L93" s="1205" t="s">
        <v>718</v>
      </c>
      <c r="M93" s="155"/>
      <c r="N93" s="155"/>
      <c r="O93" s="155"/>
      <c r="P93" s="1595" t="s">
        <v>2277</v>
      </c>
      <c r="Q93" s="1203" t="s">
        <v>710</v>
      </c>
      <c r="R93" s="1205"/>
      <c r="S93" s="1205" t="s">
        <v>696</v>
      </c>
      <c r="T93" s="1207" t="s">
        <v>259</v>
      </c>
      <c r="U93" s="1600" t="s">
        <v>1233</v>
      </c>
      <c r="V93" s="1207"/>
      <c r="W93" s="1207"/>
      <c r="X93" s="1597">
        <v>416000</v>
      </c>
      <c r="Y93" s="1205"/>
      <c r="Z93" s="1209"/>
      <c r="AA93" s="1250">
        <v>0</v>
      </c>
      <c r="AB93" s="1250">
        <v>0</v>
      </c>
      <c r="AC93" s="1250">
        <v>0</v>
      </c>
      <c r="AD93" s="1250">
        <v>0</v>
      </c>
      <c r="AE93" s="1251">
        <v>0</v>
      </c>
      <c r="AF93" s="1205"/>
      <c r="AG93" s="1205"/>
      <c r="AH93" s="1205" t="s">
        <v>4346</v>
      </c>
      <c r="AI93" s="1205">
        <v>2100</v>
      </c>
      <c r="AJ93" s="1205" t="s">
        <v>1065</v>
      </c>
      <c r="AK93" s="1205"/>
      <c r="AL93" s="1205"/>
      <c r="AM93" s="1205"/>
      <c r="AN93" s="1205"/>
      <c r="AO93" s="1205"/>
      <c r="AP93" s="1205"/>
      <c r="AQ93" s="1205"/>
      <c r="AR93" s="1213"/>
      <c r="AS93" s="1205"/>
      <c r="AT93" s="1205"/>
      <c r="AU93" s="1205"/>
      <c r="AV93" s="1205"/>
      <c r="AW93" s="1205"/>
      <c r="AX93" s="1205"/>
      <c r="AY93" s="1205"/>
      <c r="AZ93" s="1205"/>
      <c r="BA93" s="1214"/>
      <c r="BB93" s="1215"/>
      <c r="BC93" s="1205"/>
      <c r="BD93" s="1205"/>
      <c r="BE93" s="1205"/>
      <c r="BF93" s="1205"/>
      <c r="BG93" s="1205"/>
      <c r="BH93" s="1205"/>
      <c r="BI93" s="1205"/>
      <c r="BJ93" s="1205"/>
      <c r="BK93" s="1205"/>
      <c r="BL93" s="1205"/>
      <c r="BM93" s="1205"/>
      <c r="BN93" s="1205"/>
      <c r="BO93" s="1205"/>
      <c r="BP93" s="1205"/>
      <c r="BQ93" s="1205"/>
      <c r="BR93" s="1205"/>
      <c r="BS93" s="1205"/>
      <c r="BT93" s="1205"/>
      <c r="BU93" s="1205"/>
      <c r="BV93" s="1205"/>
      <c r="BW93" s="1205"/>
      <c r="BX93" s="1205"/>
      <c r="BY93" s="1205"/>
      <c r="BZ93" s="1205"/>
      <c r="CA93" s="1205"/>
      <c r="CB93" s="1205"/>
      <c r="CC93" s="1205"/>
      <c r="CD93" s="1205"/>
      <c r="CE93" s="1205"/>
      <c r="CF93" s="1205"/>
      <c r="CG93" s="1205"/>
      <c r="CH93" s="1205"/>
      <c r="CI93" s="1205"/>
      <c r="CJ93" s="1205"/>
      <c r="CK93" s="1205"/>
      <c r="CL93" s="1205"/>
      <c r="CM93" s="1205"/>
      <c r="CN93" s="1205"/>
      <c r="CO93" s="1599" t="s">
        <v>2273</v>
      </c>
      <c r="CP93" s="1216">
        <v>8</v>
      </c>
      <c r="CQ93" s="1205"/>
      <c r="CR93" s="1205"/>
    </row>
    <row r="94" spans="1:96" s="24" customFormat="1" ht="25.5" hidden="1">
      <c r="A94" s="7"/>
      <c r="B94" s="23"/>
      <c r="C94" s="8">
        <v>2013</v>
      </c>
      <c r="D94" s="8"/>
      <c r="E94" s="23" t="s">
        <v>2696</v>
      </c>
      <c r="F94" s="23" t="s">
        <v>1719</v>
      </c>
      <c r="G94" s="23"/>
      <c r="H94" s="23"/>
      <c r="I94" s="8" t="s">
        <v>1245</v>
      </c>
      <c r="J94" s="260" t="s">
        <v>127</v>
      </c>
      <c r="K94" s="8"/>
      <c r="L94" s="8" t="s">
        <v>127</v>
      </c>
      <c r="M94" s="8"/>
      <c r="N94" s="8"/>
      <c r="O94" s="8"/>
      <c r="P94" s="54" t="s">
        <v>1246</v>
      </c>
      <c r="Q94" s="7" t="s">
        <v>127</v>
      </c>
      <c r="R94" s="8" t="s">
        <v>127</v>
      </c>
      <c r="S94" s="8" t="s">
        <v>127</v>
      </c>
      <c r="T94" s="9" t="s">
        <v>127</v>
      </c>
      <c r="U94" s="410"/>
      <c r="V94" s="9"/>
      <c r="W94" s="9"/>
      <c r="X94" s="9"/>
      <c r="Y94" s="292">
        <f>FACT!R906</f>
        <v>44614</v>
      </c>
      <c r="Z94" s="292"/>
      <c r="AA94" s="241"/>
      <c r="AB94" s="241"/>
      <c r="AC94" s="241"/>
      <c r="AD94" s="241"/>
      <c r="AE94" s="242"/>
      <c r="AF94" s="8"/>
      <c r="AG94" s="8"/>
      <c r="AH94" s="7" t="s">
        <v>1247</v>
      </c>
      <c r="AI94" s="7"/>
      <c r="AJ94" s="7"/>
      <c r="AK94" s="7"/>
      <c r="AL94" s="8"/>
      <c r="AM94" s="8"/>
      <c r="AN94" s="8"/>
      <c r="AO94" s="8"/>
      <c r="AP94" s="8"/>
      <c r="AQ94" s="8"/>
      <c r="AR94" s="177"/>
      <c r="AS94" s="201"/>
      <c r="AT94" s="201"/>
      <c r="AU94" s="201"/>
      <c r="AV94" s="201"/>
      <c r="AW94" s="201"/>
      <c r="AX94" s="201"/>
      <c r="AY94" s="201"/>
      <c r="AZ94" s="201"/>
      <c r="BA94" s="245"/>
      <c r="BB94" s="246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8"/>
      <c r="CJ94" s="8"/>
      <c r="CK94" s="8"/>
      <c r="CL94" s="8"/>
      <c r="CM94" s="8"/>
      <c r="CN94" s="8"/>
      <c r="CO94" s="8"/>
      <c r="CP94" s="8"/>
      <c r="CQ94" s="8"/>
      <c r="CR94" s="8"/>
    </row>
    <row r="95" spans="1:96" s="24" customFormat="1" ht="30" hidden="1">
      <c r="A95" s="7"/>
      <c r="B95" s="23" t="s">
        <v>3803</v>
      </c>
      <c r="C95" s="8">
        <v>2013</v>
      </c>
      <c r="D95" s="8"/>
      <c r="E95" s="23" t="s">
        <v>3643</v>
      </c>
      <c r="F95" s="23" t="s">
        <v>683</v>
      </c>
      <c r="G95" s="23"/>
      <c r="H95" s="23"/>
      <c r="I95" s="8" t="s">
        <v>616</v>
      </c>
      <c r="J95" s="260" t="s">
        <v>1434</v>
      </c>
      <c r="K95" s="8" t="s">
        <v>2466</v>
      </c>
      <c r="L95" s="8" t="s">
        <v>1745</v>
      </c>
      <c r="M95" s="8" t="s">
        <v>2641</v>
      </c>
      <c r="N95" s="8"/>
      <c r="O95" s="8"/>
      <c r="P95" s="54" t="s">
        <v>1243</v>
      </c>
      <c r="Q95" s="7" t="s">
        <v>620</v>
      </c>
      <c r="R95" s="8" t="s">
        <v>1085</v>
      </c>
      <c r="S95" s="8" t="s">
        <v>1073</v>
      </c>
      <c r="T95" s="9" t="s">
        <v>654</v>
      </c>
      <c r="U95" s="410" t="s">
        <v>1437</v>
      </c>
      <c r="V95" s="9">
        <v>137961.20000000001</v>
      </c>
      <c r="W95" s="9"/>
      <c r="X95" s="9"/>
      <c r="Y95" s="292">
        <f>NOM!Q776+FACT!R934</f>
        <v>315838.26</v>
      </c>
      <c r="Z95" s="292">
        <f>X95-Y95</f>
        <v>-315838.26</v>
      </c>
      <c r="AA95" s="8">
        <v>0</v>
      </c>
      <c r="AB95" s="8">
        <v>0</v>
      </c>
      <c r="AC95" s="292">
        <f>X95</f>
        <v>0</v>
      </c>
      <c r="AD95" s="8">
        <v>0</v>
      </c>
      <c r="AE95" s="8">
        <v>0</v>
      </c>
      <c r="AF95" s="8"/>
      <c r="AG95" s="8"/>
      <c r="AH95" s="23" t="s">
        <v>1732</v>
      </c>
      <c r="AI95" s="247">
        <f>520+1500+455</f>
        <v>2475</v>
      </c>
      <c r="AJ95" s="155" t="s">
        <v>4996</v>
      </c>
      <c r="AK95" s="767">
        <f>Y95/AI95</f>
        <v>127.61141818181818</v>
      </c>
      <c r="AL95" s="8">
        <v>100</v>
      </c>
      <c r="AM95" s="8">
        <f>10571+10557</f>
        <v>21128</v>
      </c>
      <c r="AN95" s="8"/>
      <c r="AO95" s="8">
        <v>10571</v>
      </c>
      <c r="AP95" s="8">
        <v>10557</v>
      </c>
      <c r="AQ95" s="8"/>
      <c r="AR95" s="177"/>
      <c r="AS95" s="201" t="s">
        <v>260</v>
      </c>
      <c r="AT95" s="201" t="s">
        <v>260</v>
      </c>
      <c r="AU95" s="201" t="s">
        <v>260</v>
      </c>
      <c r="AV95" s="201"/>
      <c r="AW95" s="201" t="s">
        <v>260</v>
      </c>
      <c r="AX95" s="201"/>
      <c r="AY95" s="201"/>
      <c r="AZ95" s="201"/>
      <c r="BA95" s="245" t="s">
        <v>1442</v>
      </c>
      <c r="BB95" s="246"/>
      <c r="BC95" s="201"/>
      <c r="BD95" s="201"/>
      <c r="BE95" s="201"/>
      <c r="BF95" s="201"/>
      <c r="BG95" s="569" t="s">
        <v>127</v>
      </c>
      <c r="BH95" s="201"/>
      <c r="BI95" s="201"/>
      <c r="BJ95" s="201"/>
      <c r="BK95" s="201"/>
      <c r="BL95" s="201"/>
      <c r="BM95" s="201"/>
      <c r="BN95" s="201"/>
      <c r="BO95" s="201"/>
      <c r="BP95" s="201"/>
      <c r="BQ95" s="569" t="s">
        <v>127</v>
      </c>
      <c r="BR95" s="569" t="s">
        <v>127</v>
      </c>
      <c r="BS95" s="569"/>
      <c r="BT95" s="201" t="s">
        <v>260</v>
      </c>
      <c r="BU95" s="201"/>
      <c r="BV95" s="201"/>
      <c r="BW95" s="201"/>
      <c r="BX95" s="201"/>
      <c r="BY95" s="201"/>
      <c r="BZ95" s="201" t="s">
        <v>260</v>
      </c>
      <c r="CA95" s="201"/>
      <c r="CB95" s="201"/>
      <c r="CC95" s="201"/>
      <c r="CD95" s="201"/>
      <c r="CE95" s="569" t="s">
        <v>127</v>
      </c>
      <c r="CF95" s="201"/>
      <c r="CG95" s="201"/>
      <c r="CH95" s="201" t="s">
        <v>260</v>
      </c>
      <c r="CI95" s="8" t="s">
        <v>260</v>
      </c>
      <c r="CJ95" s="520" t="s">
        <v>127</v>
      </c>
      <c r="CK95" s="8" t="s">
        <v>260</v>
      </c>
      <c r="CL95" s="8" t="s">
        <v>260</v>
      </c>
      <c r="CM95" s="520" t="s">
        <v>127</v>
      </c>
      <c r="CN95" s="8" t="s">
        <v>260</v>
      </c>
      <c r="CO95" s="8"/>
      <c r="CP95" s="8"/>
      <c r="CQ95" s="8"/>
      <c r="CR95" s="8"/>
    </row>
    <row r="96" spans="1:96" s="24" customFormat="1" ht="25.5" hidden="1">
      <c r="A96" s="7"/>
      <c r="B96" s="23" t="s">
        <v>3670</v>
      </c>
      <c r="C96" s="8">
        <v>2013</v>
      </c>
      <c r="D96" s="8"/>
      <c r="E96" s="23" t="s">
        <v>1632</v>
      </c>
      <c r="F96" s="23" t="s">
        <v>683</v>
      </c>
      <c r="G96" s="23"/>
      <c r="H96" s="23"/>
      <c r="I96" s="8" t="s">
        <v>616</v>
      </c>
      <c r="J96" s="69" t="s">
        <v>1432</v>
      </c>
      <c r="K96" s="8"/>
      <c r="L96" s="8" t="s">
        <v>718</v>
      </c>
      <c r="M96" s="155"/>
      <c r="N96" s="155"/>
      <c r="O96" s="155"/>
      <c r="P96" s="155" t="s">
        <v>3269</v>
      </c>
      <c r="Q96" s="155" t="s">
        <v>266</v>
      </c>
      <c r="R96" s="155"/>
      <c r="S96" s="155" t="s">
        <v>1262</v>
      </c>
      <c r="T96" s="189" t="s">
        <v>654</v>
      </c>
      <c r="U96" s="411" t="s">
        <v>1437</v>
      </c>
      <c r="V96" s="9"/>
      <c r="W96" s="9"/>
      <c r="X96" s="222"/>
      <c r="Y96" s="292">
        <f>NOM!Q811+FACT!R1133</f>
        <v>19250</v>
      </c>
      <c r="Z96" s="292">
        <f>X96-Y96</f>
        <v>-19250</v>
      </c>
      <c r="AA96" s="241">
        <v>0</v>
      </c>
      <c r="AB96" s="241">
        <v>0</v>
      </c>
      <c r="AC96" s="241">
        <f>Y96</f>
        <v>19250</v>
      </c>
      <c r="AD96" s="241">
        <v>0</v>
      </c>
      <c r="AE96" s="242">
        <v>0</v>
      </c>
      <c r="AF96" s="8"/>
      <c r="AG96" s="8"/>
      <c r="AH96" s="7"/>
      <c r="AI96" s="7"/>
      <c r="AJ96" s="7"/>
      <c r="AK96" s="7"/>
      <c r="AL96" s="8"/>
      <c r="AM96" s="8"/>
      <c r="AN96" s="8"/>
      <c r="AO96" s="8"/>
      <c r="AP96" s="8"/>
      <c r="AQ96" s="8"/>
      <c r="AR96" s="177"/>
      <c r="AS96" s="201"/>
      <c r="AT96" s="201"/>
      <c r="AU96" s="201"/>
      <c r="AV96" s="201"/>
      <c r="AW96" s="201"/>
      <c r="AX96" s="201"/>
      <c r="AY96" s="201"/>
      <c r="AZ96" s="201"/>
      <c r="BA96" s="245"/>
      <c r="BB96" s="246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8"/>
      <c r="CJ96" s="8"/>
      <c r="CK96" s="8"/>
      <c r="CL96" s="8"/>
      <c r="CM96" s="8"/>
      <c r="CN96" s="8"/>
      <c r="CO96" s="8"/>
      <c r="CP96" s="8"/>
      <c r="CQ96" s="8"/>
      <c r="CR96" s="8"/>
    </row>
    <row r="97" spans="1:8279" s="781" customFormat="1" ht="25.5" hidden="1">
      <c r="A97" s="770"/>
      <c r="B97" s="23" t="s">
        <v>3670</v>
      </c>
      <c r="C97" s="771">
        <v>2013</v>
      </c>
      <c r="D97" s="771"/>
      <c r="E97" s="1176" t="s">
        <v>1078</v>
      </c>
      <c r="F97" s="772" t="s">
        <v>1083</v>
      </c>
      <c r="G97" s="23"/>
      <c r="H97" s="23"/>
      <c r="I97" s="771" t="s">
        <v>616</v>
      </c>
      <c r="J97" s="260" t="s">
        <v>127</v>
      </c>
      <c r="K97" s="771"/>
      <c r="L97" s="771" t="s">
        <v>127</v>
      </c>
      <c r="M97" s="782"/>
      <c r="N97" s="782"/>
      <c r="O97" s="782"/>
      <c r="P97" s="1177" t="s">
        <v>3277</v>
      </c>
      <c r="Q97" s="1177" t="s">
        <v>710</v>
      </c>
      <c r="R97" s="1177" t="s">
        <v>1085</v>
      </c>
      <c r="S97" s="1177" t="s">
        <v>622</v>
      </c>
      <c r="T97" s="1638" t="s">
        <v>264</v>
      </c>
      <c r="U97" s="1639" t="s">
        <v>2791</v>
      </c>
      <c r="V97" s="773">
        <v>4037027.04</v>
      </c>
      <c r="W97" s="773"/>
      <c r="X97" s="773"/>
      <c r="Y97" s="771"/>
      <c r="Z97" s="774">
        <f>X97-Y97</f>
        <v>0</v>
      </c>
      <c r="AA97" s="775"/>
      <c r="AB97" s="775"/>
      <c r="AC97" s="775"/>
      <c r="AD97" s="775"/>
      <c r="AE97" s="776"/>
      <c r="AF97" s="771"/>
      <c r="AG97" s="771"/>
      <c r="AH97" s="783" t="s">
        <v>2799</v>
      </c>
      <c r="AI97" s="770">
        <v>4338</v>
      </c>
      <c r="AJ97" s="770" t="s">
        <v>1065</v>
      </c>
      <c r="AK97" s="770"/>
      <c r="AL97" s="771">
        <v>0</v>
      </c>
      <c r="AM97" s="771"/>
      <c r="AN97" s="771"/>
      <c r="AO97" s="771"/>
      <c r="AP97" s="771"/>
      <c r="AQ97" s="771"/>
      <c r="AR97" s="777" t="s">
        <v>1277</v>
      </c>
      <c r="AS97" s="778" t="s">
        <v>260</v>
      </c>
      <c r="AT97" s="778" t="s">
        <v>260</v>
      </c>
      <c r="AU97" s="778" t="s">
        <v>260</v>
      </c>
      <c r="AV97" s="778"/>
      <c r="AW97" s="778" t="s">
        <v>260</v>
      </c>
      <c r="AX97" s="778"/>
      <c r="AY97" s="778" t="s">
        <v>260</v>
      </c>
      <c r="AZ97" s="778"/>
      <c r="BA97" s="779"/>
      <c r="BB97" s="780"/>
      <c r="BC97" s="778"/>
      <c r="BD97" s="778"/>
      <c r="BE97" s="778"/>
      <c r="BF97" s="778"/>
      <c r="BG97" s="778"/>
      <c r="BH97" s="778"/>
      <c r="BI97" s="778"/>
      <c r="BJ97" s="778"/>
      <c r="BK97" s="778"/>
      <c r="BL97" s="778"/>
      <c r="BM97" s="778"/>
      <c r="BN97" s="778"/>
      <c r="BO97" s="778"/>
      <c r="BP97" s="778"/>
      <c r="BQ97" s="778"/>
      <c r="BR97" s="778"/>
      <c r="BS97" s="778"/>
      <c r="BT97" s="778"/>
      <c r="BU97" s="778"/>
      <c r="BV97" s="778"/>
      <c r="BW97" s="778"/>
      <c r="BX97" s="778"/>
      <c r="BY97" s="778"/>
      <c r="BZ97" s="778"/>
      <c r="CA97" s="778"/>
      <c r="CB97" s="778"/>
      <c r="CC97" s="778"/>
      <c r="CD97" s="778"/>
      <c r="CE97" s="778"/>
      <c r="CF97" s="778"/>
      <c r="CG97" s="778"/>
      <c r="CH97" s="778"/>
      <c r="CI97" s="771"/>
      <c r="CJ97" s="771"/>
      <c r="CK97" s="771"/>
      <c r="CL97" s="771"/>
      <c r="CM97" s="771"/>
      <c r="CN97" s="771"/>
      <c r="CO97" s="771"/>
      <c r="CP97" s="771"/>
      <c r="CQ97" s="771"/>
      <c r="CR97" s="771"/>
    </row>
    <row r="98" spans="1:8279" s="24" customFormat="1" ht="48">
      <c r="A98" s="7" t="s">
        <v>260</v>
      </c>
      <c r="B98" s="23" t="s">
        <v>3670</v>
      </c>
      <c r="C98" s="228">
        <v>2013</v>
      </c>
      <c r="D98" s="228"/>
      <c r="E98" s="320" t="s">
        <v>1078</v>
      </c>
      <c r="F98" s="320" t="s">
        <v>1278</v>
      </c>
      <c r="G98" s="320"/>
      <c r="H98" s="320"/>
      <c r="I98" s="228" t="s">
        <v>616</v>
      </c>
      <c r="J98" s="260" t="s">
        <v>1434</v>
      </c>
      <c r="K98" s="228"/>
      <c r="L98" s="8" t="s">
        <v>2789</v>
      </c>
      <c r="M98" s="155" t="s">
        <v>2790</v>
      </c>
      <c r="N98" s="155"/>
      <c r="O98" s="155"/>
      <c r="P98" s="321" t="s">
        <v>1279</v>
      </c>
      <c r="Q98" s="321" t="s">
        <v>1021</v>
      </c>
      <c r="R98" s="321" t="s">
        <v>1085</v>
      </c>
      <c r="S98" s="321" t="s">
        <v>622</v>
      </c>
      <c r="T98" s="1641" t="s">
        <v>264</v>
      </c>
      <c r="U98" s="1642" t="s">
        <v>1437</v>
      </c>
      <c r="V98" s="323">
        <v>5000000</v>
      </c>
      <c r="W98" s="323"/>
      <c r="X98" s="323"/>
      <c r="Y98" s="228"/>
      <c r="Z98" s="292">
        <f>X98-Y98</f>
        <v>0</v>
      </c>
      <c r="AA98" s="324"/>
      <c r="AB98" s="324"/>
      <c r="AC98" s="324"/>
      <c r="AD98" s="324"/>
      <c r="AE98" s="325"/>
      <c r="AF98" s="228"/>
      <c r="AG98" s="228"/>
      <c r="AH98" s="319" t="s">
        <v>2809</v>
      </c>
      <c r="AI98" s="319" t="s">
        <v>127</v>
      </c>
      <c r="AJ98" s="319" t="s">
        <v>127</v>
      </c>
      <c r="AK98" s="767" t="s">
        <v>127</v>
      </c>
      <c r="AL98" s="8">
        <v>0</v>
      </c>
      <c r="AM98" s="228"/>
      <c r="AN98" s="228"/>
      <c r="AO98" s="228"/>
      <c r="AP98" s="228"/>
      <c r="AQ98" s="228"/>
      <c r="AR98" s="326" t="s">
        <v>1292</v>
      </c>
      <c r="AS98" s="327"/>
      <c r="AT98" s="327"/>
      <c r="AU98" s="327"/>
      <c r="AV98" s="327"/>
      <c r="AW98" s="327"/>
      <c r="AX98" s="327"/>
      <c r="AY98" s="327"/>
      <c r="AZ98" s="327"/>
      <c r="BA98" s="245"/>
      <c r="BB98" s="245"/>
      <c r="BC98" s="327"/>
      <c r="BD98" s="327"/>
      <c r="BE98" s="327"/>
      <c r="BF98" s="327"/>
      <c r="BG98" s="327"/>
      <c r="BH98" s="327"/>
      <c r="BI98" s="327"/>
      <c r="BJ98" s="327"/>
      <c r="BK98" s="327"/>
      <c r="BL98" s="327"/>
      <c r="BM98" s="327"/>
      <c r="BN98" s="327"/>
      <c r="BO98" s="327"/>
      <c r="BP98" s="327"/>
      <c r="BQ98" s="327"/>
      <c r="BR98" s="327"/>
      <c r="BS98" s="327"/>
      <c r="BT98" s="327"/>
      <c r="BU98" s="327"/>
      <c r="BV98" s="327"/>
      <c r="BW98" s="327"/>
      <c r="BX98" s="327"/>
      <c r="BY98" s="327"/>
      <c r="BZ98" s="327"/>
      <c r="CA98" s="327"/>
      <c r="CB98" s="327"/>
      <c r="CC98" s="327"/>
      <c r="CD98" s="327"/>
      <c r="CE98" s="327"/>
      <c r="CF98" s="327"/>
      <c r="CG98" s="327"/>
      <c r="CH98" s="327"/>
      <c r="CI98" s="228"/>
      <c r="CJ98" s="228"/>
      <c r="CK98" s="228"/>
      <c r="CL98" s="228"/>
      <c r="CM98" s="228"/>
      <c r="CN98" s="228"/>
      <c r="CO98" s="228"/>
      <c r="CP98" s="228"/>
      <c r="CQ98" s="228"/>
      <c r="CR98" s="228"/>
    </row>
    <row r="99" spans="1:8279" s="800" customFormat="1" ht="72.75" hidden="1" customHeight="1">
      <c r="A99" s="7"/>
      <c r="B99" s="23" t="s">
        <v>4090</v>
      </c>
      <c r="C99" s="8">
        <v>2013</v>
      </c>
      <c r="D99" s="8"/>
      <c r="E99" s="23" t="s">
        <v>1316</v>
      </c>
      <c r="F99" s="8" t="s">
        <v>127</v>
      </c>
      <c r="G99" s="8"/>
      <c r="H99" s="8"/>
      <c r="I99" s="8" t="s">
        <v>1020</v>
      </c>
      <c r="J99" s="260" t="s">
        <v>127</v>
      </c>
      <c r="K99" s="8"/>
      <c r="L99" s="8" t="s">
        <v>127</v>
      </c>
      <c r="M99" s="155" t="s">
        <v>127</v>
      </c>
      <c r="N99" s="155"/>
      <c r="O99" s="155"/>
      <c r="P99" s="54" t="s">
        <v>3286</v>
      </c>
      <c r="Q99" s="7" t="s">
        <v>1021</v>
      </c>
      <c r="R99" s="8" t="s">
        <v>1317</v>
      </c>
      <c r="S99" s="8" t="s">
        <v>622</v>
      </c>
      <c r="T99" s="9" t="s">
        <v>264</v>
      </c>
      <c r="U99" s="410" t="s">
        <v>1233</v>
      </c>
      <c r="V99" s="9" t="s">
        <v>127</v>
      </c>
      <c r="W99" s="1163"/>
      <c r="X99" s="1166" t="s">
        <v>127</v>
      </c>
      <c r="Y99" s="1164" t="s">
        <v>127</v>
      </c>
      <c r="Z99" s="738"/>
      <c r="AA99" s="1167">
        <v>0</v>
      </c>
      <c r="AB99" s="1167">
        <v>0</v>
      </c>
      <c r="AC99" s="241">
        <v>0</v>
      </c>
      <c r="AD99" s="241">
        <v>0</v>
      </c>
      <c r="AE99" s="242">
        <v>0</v>
      </c>
      <c r="AF99" s="8"/>
      <c r="AG99" s="8"/>
      <c r="AH99" s="7" t="s">
        <v>1318</v>
      </c>
      <c r="AI99" s="8" t="s">
        <v>127</v>
      </c>
      <c r="AJ99" s="8" t="s">
        <v>127</v>
      </c>
      <c r="AK99" s="8"/>
      <c r="AL99" s="8">
        <v>0</v>
      </c>
      <c r="AM99" s="8"/>
      <c r="AN99" s="8"/>
      <c r="AO99" s="8"/>
      <c r="AP99" s="8"/>
      <c r="AQ99" s="8"/>
      <c r="AR99" s="177"/>
      <c r="AS99" s="8"/>
      <c r="AT99" s="8"/>
      <c r="AU99" s="8"/>
      <c r="AV99" s="8"/>
      <c r="AW99" s="8"/>
      <c r="AX99" s="8"/>
      <c r="AY99" s="8"/>
      <c r="AZ99" s="8"/>
      <c r="BA99" s="185"/>
      <c r="BB99" s="207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</row>
    <row r="100" spans="1:8279" s="800" customFormat="1" ht="72.75" hidden="1" customHeight="1">
      <c r="A100" s="7"/>
      <c r="B100" s="23" t="s">
        <v>4090</v>
      </c>
      <c r="C100" s="8">
        <v>2013</v>
      </c>
      <c r="D100" s="8"/>
      <c r="E100" s="23" t="s">
        <v>1316</v>
      </c>
      <c r="F100" s="8" t="s">
        <v>127</v>
      </c>
      <c r="G100" s="8"/>
      <c r="H100" s="8"/>
      <c r="I100" s="8" t="s">
        <v>1020</v>
      </c>
      <c r="J100" s="260" t="s">
        <v>127</v>
      </c>
      <c r="K100" s="8"/>
      <c r="L100" s="8" t="s">
        <v>127</v>
      </c>
      <c r="M100" s="155" t="s">
        <v>127</v>
      </c>
      <c r="N100" s="155"/>
      <c r="O100" s="155"/>
      <c r="P100" s="54" t="s">
        <v>3270</v>
      </c>
      <c r="Q100" s="7" t="s">
        <v>1151</v>
      </c>
      <c r="R100" s="8"/>
      <c r="S100" s="8" t="s">
        <v>622</v>
      </c>
      <c r="T100" s="9" t="s">
        <v>264</v>
      </c>
      <c r="U100" s="410" t="s">
        <v>1233</v>
      </c>
      <c r="V100" s="9" t="s">
        <v>127</v>
      </c>
      <c r="W100" s="1163"/>
      <c r="X100" s="1166" t="s">
        <v>127</v>
      </c>
      <c r="Y100" s="1164" t="s">
        <v>127</v>
      </c>
      <c r="Z100" s="738"/>
      <c r="AA100" s="1167" t="s">
        <v>127</v>
      </c>
      <c r="AB100" s="1167" t="s">
        <v>127</v>
      </c>
      <c r="AC100" s="241" t="s">
        <v>127</v>
      </c>
      <c r="AD100" s="241" t="s">
        <v>127</v>
      </c>
      <c r="AE100" s="242" t="s">
        <v>127</v>
      </c>
      <c r="AF100" s="8"/>
      <c r="AG100" s="8"/>
      <c r="AH100" s="7" t="s">
        <v>1318</v>
      </c>
      <c r="AI100" s="8"/>
      <c r="AJ100" s="8"/>
      <c r="AK100" s="8"/>
      <c r="AL100" s="8">
        <v>0</v>
      </c>
      <c r="AM100" s="8"/>
      <c r="AN100" s="8"/>
      <c r="AO100" s="8"/>
      <c r="AP100" s="8"/>
      <c r="AQ100" s="8"/>
      <c r="AR100" s="177"/>
      <c r="AS100" s="8"/>
      <c r="AT100" s="8"/>
      <c r="AU100" s="8"/>
      <c r="AV100" s="8"/>
      <c r="AW100" s="8"/>
      <c r="AX100" s="8"/>
      <c r="AY100" s="8"/>
      <c r="AZ100" s="8"/>
      <c r="BA100" s="185"/>
      <c r="BB100" s="207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24"/>
      <c r="CT100" s="24"/>
      <c r="CU100" s="24"/>
      <c r="CV100" s="24"/>
      <c r="CW100" s="24"/>
      <c r="CX100" s="24"/>
      <c r="CY100" s="24"/>
      <c r="CZ100" s="24"/>
      <c r="DA100" s="24"/>
      <c r="DB100" s="24"/>
      <c r="DC100" s="24"/>
      <c r="DD100" s="24"/>
      <c r="DE100" s="24"/>
      <c r="DF100" s="24"/>
      <c r="DG100" s="24"/>
      <c r="DH100" s="24"/>
      <c r="DI100" s="24"/>
      <c r="DJ100" s="24"/>
      <c r="DK100" s="24"/>
      <c r="DL100" s="24"/>
      <c r="DM100" s="24"/>
      <c r="DN100" s="24"/>
      <c r="DO100" s="24"/>
      <c r="DP100" s="24"/>
      <c r="DQ100" s="24"/>
      <c r="DR100" s="24"/>
      <c r="DS100" s="24"/>
      <c r="DT100" s="24"/>
      <c r="DU100" s="24"/>
      <c r="DV100" s="24"/>
      <c r="DW100" s="24"/>
      <c r="DX100" s="24"/>
      <c r="DY100" s="24"/>
      <c r="DZ100" s="24"/>
      <c r="EA100" s="24"/>
      <c r="EB100" s="24"/>
      <c r="EC100" s="24"/>
      <c r="ED100" s="24"/>
      <c r="EE100" s="24"/>
      <c r="EF100" s="24"/>
      <c r="EG100" s="24"/>
      <c r="EH100" s="24"/>
      <c r="EI100" s="24"/>
      <c r="EJ100" s="24"/>
      <c r="EK100" s="24"/>
      <c r="EL100" s="24"/>
      <c r="EM100" s="24"/>
      <c r="EN100" s="24"/>
      <c r="EO100" s="24"/>
      <c r="EP100" s="24"/>
      <c r="EQ100" s="24"/>
      <c r="ER100" s="24"/>
      <c r="ES100" s="24"/>
      <c r="ET100" s="24"/>
      <c r="EU100" s="24"/>
      <c r="EV100" s="24"/>
      <c r="EW100" s="24"/>
      <c r="EX100" s="24"/>
      <c r="EY100" s="24"/>
      <c r="EZ100" s="24"/>
      <c r="FA100" s="24"/>
      <c r="FB100" s="24"/>
      <c r="FC100" s="24"/>
      <c r="FD100" s="24"/>
      <c r="FE100" s="24"/>
      <c r="FF100" s="24"/>
      <c r="FG100" s="24"/>
      <c r="FH100" s="24"/>
      <c r="FI100" s="24"/>
      <c r="FJ100" s="24"/>
      <c r="FK100" s="24"/>
      <c r="FL100" s="24"/>
      <c r="FM100" s="24"/>
      <c r="FN100" s="24"/>
      <c r="FO100" s="24"/>
      <c r="FP100" s="24"/>
      <c r="FQ100" s="24"/>
      <c r="FR100" s="24"/>
      <c r="FS100" s="24"/>
      <c r="FT100" s="24"/>
      <c r="FU100" s="24"/>
      <c r="FV100" s="24"/>
      <c r="FW100" s="24"/>
      <c r="FX100" s="24"/>
      <c r="FY100" s="24"/>
      <c r="FZ100" s="24"/>
      <c r="GA100" s="24"/>
      <c r="GB100" s="24"/>
      <c r="GC100" s="24"/>
      <c r="GD100" s="24"/>
      <c r="GE100" s="24"/>
      <c r="GF100" s="24"/>
      <c r="GG100" s="24"/>
      <c r="GH100" s="24"/>
      <c r="GI100" s="24"/>
      <c r="GJ100" s="24"/>
      <c r="GK100" s="24"/>
      <c r="GL100" s="24"/>
      <c r="GM100" s="24"/>
      <c r="GN100" s="24"/>
      <c r="GO100" s="24"/>
      <c r="GP100" s="24"/>
      <c r="GQ100" s="24"/>
      <c r="GR100" s="24"/>
      <c r="GS100" s="24"/>
      <c r="GT100" s="24"/>
      <c r="GU100" s="24"/>
      <c r="GV100" s="24"/>
      <c r="GW100" s="24"/>
      <c r="GX100" s="24"/>
      <c r="GY100" s="24"/>
      <c r="GZ100" s="24"/>
      <c r="HA100" s="24"/>
      <c r="HB100" s="24"/>
      <c r="HC100" s="24"/>
      <c r="HD100" s="24"/>
      <c r="HE100" s="24"/>
      <c r="HF100" s="24"/>
      <c r="HG100" s="24"/>
      <c r="HH100" s="24"/>
      <c r="HI100" s="24"/>
      <c r="HJ100" s="24"/>
      <c r="HK100" s="24"/>
      <c r="HL100" s="24"/>
      <c r="HM100" s="24"/>
      <c r="HN100" s="24"/>
      <c r="HO100" s="24"/>
      <c r="HP100" s="24"/>
      <c r="HQ100" s="24"/>
      <c r="HR100" s="24"/>
      <c r="HS100" s="24"/>
      <c r="HT100" s="24"/>
      <c r="HU100" s="24"/>
      <c r="HV100" s="24"/>
      <c r="HW100" s="24"/>
      <c r="HX100" s="24"/>
      <c r="HY100" s="24"/>
      <c r="HZ100" s="24"/>
      <c r="IA100" s="24"/>
      <c r="IB100" s="24"/>
      <c r="IC100" s="24"/>
      <c r="ID100" s="24"/>
      <c r="IE100" s="24"/>
      <c r="IF100" s="24"/>
      <c r="IG100" s="24"/>
      <c r="IH100" s="24"/>
      <c r="II100" s="24"/>
      <c r="IJ100" s="24"/>
      <c r="IK100" s="24"/>
      <c r="IL100" s="24"/>
      <c r="IM100" s="24"/>
      <c r="IN100" s="24"/>
      <c r="IO100" s="24"/>
      <c r="IP100" s="24"/>
      <c r="IQ100" s="24"/>
      <c r="IR100" s="24"/>
      <c r="IS100" s="24"/>
      <c r="IT100" s="24"/>
      <c r="IU100" s="24"/>
      <c r="IV100" s="24"/>
      <c r="IW100" s="24"/>
      <c r="IX100" s="24"/>
      <c r="IY100" s="24"/>
      <c r="IZ100" s="24"/>
      <c r="JA100" s="24"/>
      <c r="JB100" s="24"/>
      <c r="JC100" s="24"/>
      <c r="JD100" s="24"/>
      <c r="JE100" s="24"/>
      <c r="JF100" s="24"/>
      <c r="JG100" s="24"/>
      <c r="JH100" s="24"/>
      <c r="JI100" s="24"/>
      <c r="JJ100" s="24"/>
      <c r="JK100" s="24"/>
      <c r="JL100" s="24"/>
      <c r="JM100" s="24"/>
      <c r="JN100" s="24"/>
      <c r="JO100" s="24"/>
      <c r="JP100" s="24"/>
      <c r="JQ100" s="24"/>
      <c r="JR100" s="24"/>
      <c r="JS100" s="24"/>
      <c r="JT100" s="24"/>
      <c r="JU100" s="24"/>
      <c r="JV100" s="24"/>
      <c r="JW100" s="24"/>
      <c r="JX100" s="24"/>
      <c r="JY100" s="24"/>
      <c r="JZ100" s="24"/>
      <c r="KA100" s="24"/>
      <c r="KB100" s="24"/>
      <c r="KC100" s="24"/>
      <c r="KD100" s="24"/>
      <c r="KE100" s="24"/>
      <c r="KF100" s="24"/>
      <c r="KG100" s="24"/>
      <c r="KH100" s="24"/>
      <c r="KI100" s="24"/>
      <c r="KJ100" s="24"/>
      <c r="KK100" s="24"/>
      <c r="KL100" s="24"/>
      <c r="KM100" s="24"/>
      <c r="KN100" s="24"/>
      <c r="KO100" s="24"/>
      <c r="KP100" s="24"/>
      <c r="KQ100" s="24"/>
      <c r="KR100" s="24"/>
      <c r="KS100" s="24"/>
      <c r="KT100" s="24"/>
      <c r="KU100" s="24"/>
      <c r="KV100" s="24"/>
      <c r="KW100" s="24"/>
      <c r="KX100" s="24"/>
      <c r="KY100" s="24"/>
      <c r="KZ100" s="24"/>
      <c r="LA100" s="24"/>
      <c r="LB100" s="24"/>
      <c r="LC100" s="24"/>
      <c r="LD100" s="24"/>
      <c r="LE100" s="24"/>
      <c r="LF100" s="24"/>
      <c r="LG100" s="24"/>
      <c r="LH100" s="24"/>
      <c r="LI100" s="24"/>
      <c r="LJ100" s="24"/>
      <c r="LK100" s="24"/>
      <c r="LL100" s="24"/>
      <c r="LM100" s="24"/>
      <c r="LN100" s="24"/>
      <c r="LO100" s="24"/>
      <c r="LP100" s="24"/>
      <c r="LQ100" s="24"/>
      <c r="LR100" s="24"/>
      <c r="LS100" s="24"/>
      <c r="LT100" s="24"/>
      <c r="LU100" s="24"/>
      <c r="LV100" s="24"/>
      <c r="LW100" s="24"/>
      <c r="LX100" s="24"/>
      <c r="LY100" s="24"/>
      <c r="LZ100" s="24"/>
      <c r="MA100" s="24"/>
      <c r="MB100" s="24"/>
      <c r="MC100" s="24"/>
      <c r="MD100" s="24"/>
      <c r="ME100" s="24"/>
      <c r="MF100" s="24"/>
      <c r="MG100" s="24"/>
      <c r="MH100" s="24"/>
      <c r="MI100" s="24"/>
      <c r="MJ100" s="24"/>
      <c r="MK100" s="24"/>
      <c r="ML100" s="24"/>
      <c r="MM100" s="24"/>
      <c r="MN100" s="24"/>
      <c r="MO100" s="24"/>
      <c r="MP100" s="24"/>
      <c r="MQ100" s="24"/>
      <c r="MR100" s="24"/>
      <c r="MS100" s="24"/>
      <c r="MT100" s="24"/>
      <c r="MU100" s="24"/>
      <c r="MV100" s="24"/>
      <c r="MW100" s="24"/>
      <c r="MX100" s="24"/>
      <c r="MY100" s="24"/>
      <c r="MZ100" s="24"/>
      <c r="NA100" s="24"/>
      <c r="NB100" s="24"/>
      <c r="NC100" s="24"/>
      <c r="ND100" s="24"/>
      <c r="NE100" s="24"/>
      <c r="NF100" s="24"/>
      <c r="NG100" s="24"/>
      <c r="NH100" s="24"/>
      <c r="NI100" s="24"/>
      <c r="NJ100" s="24"/>
      <c r="NK100" s="24"/>
      <c r="NL100" s="24"/>
      <c r="NM100" s="24"/>
      <c r="NN100" s="24"/>
      <c r="NO100" s="24"/>
      <c r="NP100" s="24"/>
      <c r="NQ100" s="24"/>
      <c r="NR100" s="24"/>
      <c r="NS100" s="24"/>
      <c r="NT100" s="24"/>
      <c r="NU100" s="24"/>
      <c r="NV100" s="24"/>
      <c r="NW100" s="24"/>
      <c r="NX100" s="24"/>
      <c r="NY100" s="24"/>
      <c r="NZ100" s="24"/>
      <c r="OA100" s="24"/>
      <c r="OB100" s="24"/>
      <c r="OC100" s="24"/>
      <c r="OD100" s="24"/>
      <c r="OE100" s="24"/>
      <c r="OF100" s="24"/>
      <c r="OG100" s="24"/>
      <c r="OH100" s="24"/>
      <c r="OI100" s="24"/>
      <c r="OJ100" s="24"/>
      <c r="OK100" s="24"/>
      <c r="OL100" s="24"/>
      <c r="OM100" s="24"/>
      <c r="ON100" s="24"/>
      <c r="OO100" s="24"/>
      <c r="OP100" s="24"/>
      <c r="OQ100" s="24"/>
      <c r="OR100" s="24"/>
      <c r="OS100" s="24"/>
      <c r="OT100" s="24"/>
      <c r="OU100" s="24"/>
      <c r="OV100" s="24"/>
      <c r="OW100" s="24"/>
      <c r="OX100" s="24"/>
      <c r="OY100" s="24"/>
      <c r="OZ100" s="24"/>
      <c r="PA100" s="24"/>
      <c r="PB100" s="24"/>
      <c r="PC100" s="24"/>
      <c r="PD100" s="24"/>
      <c r="PE100" s="24"/>
      <c r="PF100" s="24"/>
      <c r="PG100" s="24"/>
      <c r="PH100" s="24"/>
      <c r="PI100" s="24"/>
      <c r="PJ100" s="24"/>
      <c r="PK100" s="24"/>
      <c r="PL100" s="24"/>
      <c r="PM100" s="24"/>
      <c r="PN100" s="24"/>
      <c r="PO100" s="24"/>
      <c r="PP100" s="24"/>
      <c r="PQ100" s="24"/>
      <c r="PR100" s="24"/>
      <c r="PS100" s="24"/>
      <c r="PT100" s="24"/>
      <c r="PU100" s="24"/>
      <c r="PV100" s="24"/>
      <c r="PW100" s="24"/>
      <c r="PX100" s="24"/>
      <c r="PY100" s="24"/>
      <c r="PZ100" s="24"/>
      <c r="QA100" s="24"/>
      <c r="QB100" s="24"/>
      <c r="QC100" s="24"/>
      <c r="QD100" s="24"/>
      <c r="QE100" s="24"/>
      <c r="QF100" s="24"/>
      <c r="QG100" s="24"/>
      <c r="QH100" s="24"/>
      <c r="QI100" s="24"/>
      <c r="QJ100" s="24"/>
      <c r="QK100" s="24"/>
      <c r="QL100" s="24"/>
      <c r="QM100" s="24"/>
      <c r="QN100" s="24"/>
      <c r="QO100" s="24"/>
      <c r="QP100" s="24"/>
      <c r="QQ100" s="24"/>
      <c r="QR100" s="24"/>
      <c r="QS100" s="24"/>
      <c r="QT100" s="24"/>
      <c r="QU100" s="24"/>
      <c r="QV100" s="24"/>
      <c r="QW100" s="24"/>
      <c r="QX100" s="24"/>
      <c r="QY100" s="24"/>
      <c r="QZ100" s="24"/>
      <c r="RA100" s="24"/>
      <c r="RB100" s="24"/>
      <c r="RC100" s="24"/>
      <c r="RD100" s="24"/>
      <c r="RE100" s="24"/>
      <c r="RF100" s="24"/>
      <c r="RG100" s="24"/>
      <c r="RH100" s="24"/>
      <c r="RI100" s="24"/>
      <c r="RJ100" s="24"/>
      <c r="RK100" s="24"/>
      <c r="RL100" s="24"/>
      <c r="RM100" s="24"/>
      <c r="RN100" s="24"/>
      <c r="RO100" s="24"/>
      <c r="RP100" s="24"/>
      <c r="RQ100" s="24"/>
      <c r="RR100" s="24"/>
      <c r="RS100" s="24"/>
      <c r="RT100" s="24"/>
      <c r="RU100" s="24"/>
      <c r="RV100" s="24"/>
      <c r="RW100" s="24"/>
      <c r="RX100" s="24"/>
      <c r="RY100" s="24"/>
      <c r="RZ100" s="24"/>
      <c r="SA100" s="24"/>
      <c r="SB100" s="24"/>
      <c r="SC100" s="24"/>
      <c r="SD100" s="24"/>
      <c r="SE100" s="24"/>
      <c r="SF100" s="24"/>
      <c r="SG100" s="24"/>
      <c r="SH100" s="24"/>
      <c r="SI100" s="24"/>
      <c r="SJ100" s="24"/>
      <c r="SK100" s="24"/>
      <c r="SL100" s="24"/>
      <c r="SM100" s="24"/>
      <c r="SN100" s="24"/>
      <c r="SO100" s="24"/>
      <c r="SP100" s="24"/>
      <c r="SQ100" s="24"/>
      <c r="SR100" s="24"/>
      <c r="SS100" s="24"/>
      <c r="ST100" s="24"/>
      <c r="SU100" s="24"/>
      <c r="SV100" s="24"/>
      <c r="SW100" s="24"/>
      <c r="SX100" s="24"/>
      <c r="SY100" s="24"/>
      <c r="SZ100" s="24"/>
      <c r="TA100" s="24"/>
      <c r="TB100" s="24"/>
      <c r="TC100" s="24"/>
      <c r="TD100" s="24"/>
      <c r="TE100" s="24"/>
      <c r="TF100" s="24"/>
      <c r="TG100" s="24"/>
      <c r="TH100" s="24"/>
      <c r="TI100" s="24"/>
      <c r="TJ100" s="24"/>
      <c r="TK100" s="24"/>
      <c r="TL100" s="24"/>
      <c r="TM100" s="24"/>
      <c r="TN100" s="24"/>
      <c r="TO100" s="24"/>
      <c r="TP100" s="24"/>
      <c r="TQ100" s="24"/>
      <c r="TR100" s="24"/>
      <c r="TS100" s="24"/>
      <c r="TT100" s="24"/>
      <c r="TU100" s="24"/>
      <c r="TV100" s="24"/>
      <c r="TW100" s="24"/>
      <c r="TX100" s="24"/>
      <c r="TY100" s="24"/>
      <c r="TZ100" s="24"/>
      <c r="UA100" s="24"/>
      <c r="UB100" s="24"/>
      <c r="UC100" s="24"/>
      <c r="UD100" s="24"/>
      <c r="UE100" s="24"/>
      <c r="UF100" s="24"/>
      <c r="UG100" s="24"/>
      <c r="UH100" s="24"/>
      <c r="UI100" s="24"/>
      <c r="UJ100" s="24"/>
      <c r="UK100" s="24"/>
      <c r="UL100" s="24"/>
      <c r="UM100" s="24"/>
      <c r="UN100" s="24"/>
      <c r="UO100" s="24"/>
      <c r="UP100" s="24"/>
      <c r="UQ100" s="24"/>
      <c r="UR100" s="24"/>
      <c r="US100" s="24"/>
      <c r="UT100" s="24"/>
      <c r="UU100" s="24"/>
      <c r="UV100" s="24"/>
      <c r="UW100" s="24"/>
      <c r="UX100" s="24"/>
      <c r="UY100" s="24"/>
      <c r="UZ100" s="24"/>
      <c r="VA100" s="24"/>
      <c r="VB100" s="24"/>
      <c r="VC100" s="24"/>
      <c r="VD100" s="24"/>
      <c r="VE100" s="24"/>
      <c r="VF100" s="24"/>
      <c r="VG100" s="24"/>
      <c r="VH100" s="24"/>
      <c r="VI100" s="24"/>
      <c r="VJ100" s="24"/>
      <c r="VK100" s="24"/>
      <c r="VL100" s="24"/>
      <c r="VM100" s="24"/>
      <c r="VN100" s="24"/>
      <c r="VO100" s="24"/>
      <c r="VP100" s="24"/>
      <c r="VQ100" s="24"/>
      <c r="VR100" s="24"/>
      <c r="VS100" s="24"/>
      <c r="VT100" s="24"/>
      <c r="VU100" s="24"/>
      <c r="VV100" s="24"/>
      <c r="VW100" s="24"/>
      <c r="VX100" s="24"/>
      <c r="VY100" s="24"/>
      <c r="VZ100" s="24"/>
      <c r="WA100" s="24"/>
      <c r="WB100" s="24"/>
      <c r="WC100" s="24"/>
      <c r="WD100" s="24"/>
      <c r="WE100" s="24"/>
      <c r="WF100" s="24"/>
      <c r="WG100" s="24"/>
      <c r="WH100" s="24"/>
      <c r="WI100" s="24"/>
      <c r="WJ100" s="24"/>
      <c r="WK100" s="24"/>
      <c r="WL100" s="24"/>
      <c r="WM100" s="24"/>
      <c r="WN100" s="24"/>
      <c r="WO100" s="24"/>
      <c r="WP100" s="24"/>
      <c r="WQ100" s="24"/>
      <c r="WR100" s="24"/>
      <c r="WS100" s="24"/>
      <c r="WT100" s="24"/>
      <c r="WU100" s="24"/>
      <c r="WV100" s="24"/>
      <c r="WW100" s="24"/>
      <c r="WX100" s="24"/>
      <c r="WY100" s="24"/>
      <c r="WZ100" s="24"/>
      <c r="XA100" s="24"/>
      <c r="XB100" s="24"/>
      <c r="XC100" s="24"/>
      <c r="XD100" s="24"/>
      <c r="XE100" s="24"/>
      <c r="XF100" s="24"/>
      <c r="XG100" s="24"/>
      <c r="XH100" s="24"/>
      <c r="XI100" s="24"/>
      <c r="XJ100" s="24"/>
      <c r="XK100" s="24"/>
      <c r="XL100" s="24"/>
      <c r="XM100" s="24"/>
      <c r="XN100" s="24"/>
      <c r="XO100" s="24"/>
      <c r="XP100" s="24"/>
      <c r="XQ100" s="24"/>
      <c r="XR100" s="24"/>
      <c r="XS100" s="24"/>
      <c r="XT100" s="24"/>
      <c r="XU100" s="24"/>
      <c r="XV100" s="24"/>
      <c r="XW100" s="24"/>
      <c r="XX100" s="24"/>
      <c r="XY100" s="24"/>
      <c r="XZ100" s="24"/>
      <c r="YA100" s="24"/>
      <c r="YB100" s="24"/>
      <c r="YC100" s="24"/>
      <c r="YD100" s="24"/>
      <c r="YE100" s="24"/>
      <c r="YF100" s="24"/>
      <c r="YG100" s="24"/>
      <c r="YH100" s="24"/>
      <c r="YI100" s="24"/>
      <c r="YJ100" s="24"/>
      <c r="YK100" s="24"/>
      <c r="YL100" s="24"/>
      <c r="YM100" s="24"/>
      <c r="YN100" s="24"/>
      <c r="YO100" s="24"/>
      <c r="YP100" s="24"/>
      <c r="YQ100" s="24"/>
      <c r="YR100" s="24"/>
      <c r="YS100" s="24"/>
      <c r="YT100" s="24"/>
      <c r="YU100" s="24"/>
      <c r="YV100" s="24"/>
      <c r="YW100" s="24"/>
      <c r="YX100" s="24"/>
      <c r="YY100" s="24"/>
      <c r="YZ100" s="24"/>
      <c r="ZA100" s="24"/>
      <c r="ZB100" s="24"/>
      <c r="ZC100" s="24"/>
      <c r="ZD100" s="24"/>
      <c r="ZE100" s="24"/>
      <c r="ZF100" s="24"/>
      <c r="ZG100" s="24"/>
      <c r="ZH100" s="24"/>
      <c r="ZI100" s="24"/>
      <c r="ZJ100" s="24"/>
      <c r="ZK100" s="24"/>
      <c r="ZL100" s="24"/>
      <c r="ZM100" s="24"/>
      <c r="ZN100" s="24"/>
      <c r="ZO100" s="24"/>
      <c r="ZP100" s="24"/>
      <c r="ZQ100" s="24"/>
      <c r="ZR100" s="24"/>
      <c r="ZS100" s="24"/>
      <c r="ZT100" s="24"/>
      <c r="ZU100" s="24"/>
      <c r="ZV100" s="24"/>
      <c r="ZW100" s="24"/>
      <c r="ZX100" s="24"/>
      <c r="ZY100" s="24"/>
      <c r="ZZ100" s="24"/>
      <c r="AAA100" s="24"/>
      <c r="AAB100" s="24"/>
      <c r="AAC100" s="24"/>
      <c r="AAD100" s="24"/>
      <c r="AAE100" s="24"/>
      <c r="AAF100" s="24"/>
      <c r="AAG100" s="24"/>
      <c r="AAH100" s="24"/>
      <c r="AAI100" s="24"/>
      <c r="AAJ100" s="24"/>
      <c r="AAK100" s="24"/>
      <c r="AAL100" s="24"/>
      <c r="AAM100" s="24"/>
      <c r="AAN100" s="24"/>
      <c r="AAO100" s="24"/>
      <c r="AAP100" s="24"/>
      <c r="AAQ100" s="24"/>
      <c r="AAR100" s="24"/>
      <c r="AAS100" s="24"/>
      <c r="AAT100" s="24"/>
      <c r="AAU100" s="24"/>
      <c r="AAV100" s="24"/>
      <c r="AAW100" s="24"/>
      <c r="AAX100" s="24"/>
      <c r="AAY100" s="24"/>
      <c r="AAZ100" s="24"/>
      <c r="ABA100" s="24"/>
      <c r="ABB100" s="24"/>
      <c r="ABC100" s="24"/>
      <c r="ABD100" s="24"/>
      <c r="ABE100" s="24"/>
      <c r="ABF100" s="24"/>
      <c r="ABG100" s="24"/>
      <c r="ABH100" s="24"/>
      <c r="ABI100" s="24"/>
      <c r="ABJ100" s="24"/>
      <c r="ABK100" s="24"/>
      <c r="ABL100" s="24"/>
      <c r="ABM100" s="24"/>
      <c r="ABN100" s="24"/>
      <c r="ABO100" s="24"/>
      <c r="ABP100" s="24"/>
      <c r="ABQ100" s="24"/>
      <c r="ABR100" s="24"/>
      <c r="ABS100" s="24"/>
      <c r="ABT100" s="24"/>
      <c r="ABU100" s="24"/>
      <c r="ABV100" s="24"/>
      <c r="ABW100" s="24"/>
      <c r="ABX100" s="24"/>
      <c r="ABY100" s="24"/>
      <c r="ABZ100" s="24"/>
      <c r="ACA100" s="24"/>
      <c r="ACB100" s="24"/>
      <c r="ACC100" s="24"/>
      <c r="ACD100" s="24"/>
      <c r="ACE100" s="24"/>
      <c r="ACF100" s="24"/>
      <c r="ACG100" s="24"/>
      <c r="ACH100" s="24"/>
      <c r="ACI100" s="24"/>
      <c r="ACJ100" s="24"/>
      <c r="ACK100" s="24"/>
      <c r="ACL100" s="24"/>
      <c r="ACM100" s="24"/>
      <c r="ACN100" s="24"/>
      <c r="ACO100" s="24"/>
      <c r="ACP100" s="24"/>
      <c r="ACQ100" s="24"/>
      <c r="ACR100" s="24"/>
      <c r="ACS100" s="24"/>
      <c r="ACT100" s="24"/>
      <c r="ACU100" s="24"/>
      <c r="ACV100" s="24"/>
      <c r="ACW100" s="24"/>
      <c r="ACX100" s="24"/>
      <c r="ACY100" s="24"/>
      <c r="ACZ100" s="24"/>
      <c r="ADA100" s="24"/>
      <c r="ADB100" s="24"/>
      <c r="ADC100" s="24"/>
      <c r="ADD100" s="24"/>
      <c r="ADE100" s="24"/>
      <c r="ADF100" s="24"/>
      <c r="ADG100" s="24"/>
      <c r="ADH100" s="24"/>
      <c r="ADI100" s="24"/>
      <c r="ADJ100" s="24"/>
      <c r="ADK100" s="24"/>
      <c r="ADL100" s="24"/>
      <c r="ADM100" s="24"/>
      <c r="ADN100" s="24"/>
      <c r="ADO100" s="24"/>
      <c r="ADP100" s="24"/>
      <c r="ADQ100" s="24"/>
      <c r="ADR100" s="24"/>
      <c r="ADS100" s="24"/>
      <c r="ADT100" s="24"/>
      <c r="ADU100" s="24"/>
      <c r="ADV100" s="24"/>
      <c r="ADW100" s="24"/>
      <c r="ADX100" s="24"/>
      <c r="ADY100" s="24"/>
      <c r="ADZ100" s="24"/>
      <c r="AEA100" s="24"/>
      <c r="AEB100" s="24"/>
      <c r="AEC100" s="24"/>
      <c r="AED100" s="24"/>
      <c r="AEE100" s="24"/>
      <c r="AEF100" s="24"/>
      <c r="AEG100" s="24"/>
      <c r="AEH100" s="24"/>
      <c r="AEI100" s="24"/>
      <c r="AEJ100" s="24"/>
      <c r="AEK100" s="24"/>
      <c r="AEL100" s="24"/>
      <c r="AEM100" s="24"/>
      <c r="AEN100" s="24"/>
      <c r="AEO100" s="24"/>
      <c r="AEP100" s="24"/>
      <c r="AEQ100" s="24"/>
      <c r="AER100" s="24"/>
      <c r="AES100" s="24"/>
      <c r="AET100" s="24"/>
      <c r="AEU100" s="24"/>
      <c r="AEV100" s="24"/>
      <c r="AEW100" s="24"/>
      <c r="AEX100" s="24"/>
      <c r="AEY100" s="24"/>
      <c r="AEZ100" s="24"/>
      <c r="AFA100" s="24"/>
      <c r="AFB100" s="24"/>
      <c r="AFC100" s="24"/>
      <c r="AFD100" s="24"/>
      <c r="AFE100" s="24"/>
      <c r="AFF100" s="24"/>
      <c r="AFG100" s="24"/>
      <c r="AFH100" s="24"/>
      <c r="AFI100" s="24"/>
      <c r="AFJ100" s="24"/>
      <c r="AFK100" s="24"/>
      <c r="AFL100" s="24"/>
      <c r="AFM100" s="24"/>
      <c r="AFN100" s="24"/>
      <c r="AFO100" s="24"/>
      <c r="AFP100" s="24"/>
      <c r="AFQ100" s="24"/>
      <c r="AFR100" s="24"/>
      <c r="AFS100" s="24"/>
      <c r="AFT100" s="24"/>
      <c r="AFU100" s="24"/>
      <c r="AFV100" s="24"/>
      <c r="AFW100" s="24"/>
      <c r="AFX100" s="24"/>
      <c r="AFY100" s="24"/>
      <c r="AFZ100" s="24"/>
      <c r="AGA100" s="24"/>
      <c r="AGB100" s="24"/>
      <c r="AGC100" s="24"/>
      <c r="AGD100" s="24"/>
      <c r="AGE100" s="24"/>
      <c r="AGF100" s="24"/>
      <c r="AGG100" s="24"/>
      <c r="AGH100" s="24"/>
      <c r="AGI100" s="24"/>
      <c r="AGJ100" s="24"/>
      <c r="AGK100" s="24"/>
      <c r="AGL100" s="24"/>
      <c r="AGM100" s="24"/>
      <c r="AGN100" s="24"/>
      <c r="AGO100" s="24"/>
      <c r="AGP100" s="24"/>
      <c r="AGQ100" s="24"/>
      <c r="AGR100" s="24"/>
      <c r="AGS100" s="24"/>
      <c r="AGT100" s="24"/>
      <c r="AGU100" s="24"/>
      <c r="AGV100" s="24"/>
      <c r="AGW100" s="24"/>
      <c r="AGX100" s="24"/>
      <c r="AGY100" s="24"/>
      <c r="AGZ100" s="24"/>
      <c r="AHA100" s="24"/>
      <c r="AHB100" s="24"/>
      <c r="AHC100" s="24"/>
      <c r="AHD100" s="24"/>
      <c r="AHE100" s="24"/>
      <c r="AHF100" s="24"/>
      <c r="AHG100" s="24"/>
      <c r="AHH100" s="24"/>
      <c r="AHI100" s="24"/>
      <c r="AHJ100" s="24"/>
      <c r="AHK100" s="24"/>
      <c r="AHL100" s="24"/>
      <c r="AHM100" s="24"/>
      <c r="AHN100" s="24"/>
      <c r="AHO100" s="24"/>
      <c r="AHP100" s="24"/>
      <c r="AHQ100" s="24"/>
      <c r="AHR100" s="24"/>
      <c r="AHS100" s="24"/>
      <c r="AHT100" s="24"/>
      <c r="AHU100" s="24"/>
      <c r="AHV100" s="24"/>
      <c r="AHW100" s="24"/>
      <c r="AHX100" s="24"/>
      <c r="AHY100" s="24"/>
      <c r="AHZ100" s="24"/>
      <c r="AIA100" s="24"/>
      <c r="AIB100" s="24"/>
      <c r="AIC100" s="24"/>
      <c r="AID100" s="24"/>
      <c r="AIE100" s="24"/>
      <c r="AIF100" s="24"/>
      <c r="AIG100" s="24"/>
      <c r="AIH100" s="24"/>
      <c r="AII100" s="24"/>
      <c r="AIJ100" s="24"/>
      <c r="AIK100" s="24"/>
      <c r="AIL100" s="24"/>
      <c r="AIM100" s="24"/>
      <c r="AIN100" s="24"/>
      <c r="AIO100" s="24"/>
      <c r="AIP100" s="24"/>
      <c r="AIQ100" s="24"/>
      <c r="AIR100" s="24"/>
      <c r="AIS100" s="24"/>
      <c r="AIT100" s="24"/>
      <c r="AIU100" s="24"/>
      <c r="AIV100" s="24"/>
      <c r="AIW100" s="24"/>
      <c r="AIX100" s="24"/>
      <c r="AIY100" s="24"/>
      <c r="AIZ100" s="24"/>
      <c r="AJA100" s="24"/>
      <c r="AJB100" s="24"/>
      <c r="AJC100" s="24"/>
      <c r="AJD100" s="24"/>
      <c r="AJE100" s="24"/>
      <c r="AJF100" s="24"/>
      <c r="AJG100" s="24"/>
      <c r="AJH100" s="24"/>
      <c r="AJI100" s="24"/>
      <c r="AJJ100" s="24"/>
      <c r="AJK100" s="24"/>
      <c r="AJL100" s="24"/>
      <c r="AJM100" s="24"/>
      <c r="AJN100" s="24"/>
      <c r="AJO100" s="24"/>
      <c r="AJP100" s="24"/>
      <c r="AJQ100" s="24"/>
      <c r="AJR100" s="24"/>
      <c r="AJS100" s="24"/>
      <c r="AJT100" s="24"/>
      <c r="AJU100" s="24"/>
      <c r="AJV100" s="24"/>
      <c r="AJW100" s="24"/>
      <c r="AJX100" s="24"/>
      <c r="AJY100" s="24"/>
      <c r="AJZ100" s="24"/>
      <c r="AKA100" s="24"/>
      <c r="AKB100" s="24"/>
      <c r="AKC100" s="24"/>
      <c r="AKD100" s="24"/>
      <c r="AKE100" s="24"/>
      <c r="AKF100" s="24"/>
      <c r="AKG100" s="24"/>
      <c r="AKH100" s="24"/>
      <c r="AKI100" s="24"/>
      <c r="AKJ100" s="24"/>
      <c r="AKK100" s="24"/>
      <c r="AKL100" s="24"/>
      <c r="AKM100" s="24"/>
      <c r="AKN100" s="24"/>
      <c r="AKO100" s="24"/>
      <c r="AKP100" s="24"/>
      <c r="AKQ100" s="24"/>
      <c r="AKR100" s="24"/>
      <c r="AKS100" s="24"/>
      <c r="AKT100" s="24"/>
      <c r="AKU100" s="24"/>
      <c r="AKV100" s="24"/>
      <c r="AKW100" s="24"/>
      <c r="AKX100" s="24"/>
      <c r="AKY100" s="24"/>
      <c r="AKZ100" s="24"/>
      <c r="ALA100" s="24"/>
      <c r="ALB100" s="24"/>
      <c r="ALC100" s="24"/>
      <c r="ALD100" s="24"/>
      <c r="ALE100" s="24"/>
      <c r="ALF100" s="24"/>
      <c r="ALG100" s="24"/>
      <c r="ALH100" s="24"/>
      <c r="ALI100" s="24"/>
      <c r="ALJ100" s="24"/>
      <c r="ALK100" s="24"/>
      <c r="ALL100" s="24"/>
      <c r="ALM100" s="24"/>
      <c r="ALN100" s="24"/>
      <c r="ALO100" s="24"/>
      <c r="ALP100" s="24"/>
      <c r="ALQ100" s="24"/>
      <c r="ALR100" s="24"/>
      <c r="ALS100" s="24"/>
      <c r="ALT100" s="24"/>
      <c r="ALU100" s="24"/>
      <c r="ALV100" s="24"/>
      <c r="ALW100" s="24"/>
      <c r="ALX100" s="24"/>
      <c r="ALY100" s="24"/>
      <c r="ALZ100" s="24"/>
      <c r="AMA100" s="24"/>
      <c r="AMB100" s="24"/>
      <c r="AMC100" s="24"/>
      <c r="AMD100" s="24"/>
      <c r="AME100" s="24"/>
      <c r="AMF100" s="24"/>
      <c r="AMG100" s="24"/>
      <c r="AMH100" s="24"/>
      <c r="AMI100" s="24"/>
      <c r="AMJ100" s="24"/>
      <c r="AMK100" s="24"/>
      <c r="AML100" s="24"/>
      <c r="AMM100" s="24"/>
      <c r="AMN100" s="24"/>
      <c r="AMO100" s="24"/>
      <c r="AMP100" s="24"/>
      <c r="AMQ100" s="24"/>
      <c r="AMR100" s="24"/>
      <c r="AMS100" s="24"/>
      <c r="AMT100" s="24"/>
      <c r="AMU100" s="24"/>
      <c r="AMV100" s="24"/>
      <c r="AMW100" s="24"/>
      <c r="AMX100" s="24"/>
      <c r="AMY100" s="24"/>
      <c r="AMZ100" s="24"/>
      <c r="ANA100" s="24"/>
      <c r="ANB100" s="24"/>
      <c r="ANC100" s="24"/>
      <c r="AND100" s="24"/>
      <c r="ANE100" s="24"/>
      <c r="ANF100" s="24"/>
      <c r="ANG100" s="24"/>
      <c r="ANH100" s="24"/>
      <c r="ANI100" s="24"/>
      <c r="ANJ100" s="24"/>
      <c r="ANK100" s="24"/>
      <c r="ANL100" s="24"/>
      <c r="ANM100" s="24"/>
      <c r="ANN100" s="24"/>
      <c r="ANO100" s="24"/>
      <c r="ANP100" s="24"/>
      <c r="ANQ100" s="24"/>
      <c r="ANR100" s="24"/>
      <c r="ANS100" s="24"/>
      <c r="ANT100" s="24"/>
      <c r="ANU100" s="24"/>
      <c r="ANV100" s="24"/>
      <c r="ANW100" s="24"/>
      <c r="ANX100" s="24"/>
      <c r="ANY100" s="24"/>
      <c r="ANZ100" s="24"/>
      <c r="AOA100" s="24"/>
      <c r="AOB100" s="24"/>
      <c r="AOC100" s="24"/>
      <c r="AOD100" s="24"/>
      <c r="AOE100" s="24"/>
      <c r="AOF100" s="24"/>
      <c r="AOG100" s="24"/>
      <c r="AOH100" s="24"/>
      <c r="AOI100" s="24"/>
      <c r="AOJ100" s="24"/>
      <c r="AOK100" s="24"/>
      <c r="AOL100" s="24"/>
      <c r="AOM100" s="24"/>
      <c r="AON100" s="24"/>
      <c r="AOO100" s="24"/>
      <c r="AOP100" s="24"/>
      <c r="AOQ100" s="24"/>
      <c r="AOR100" s="24"/>
      <c r="AOS100" s="24"/>
      <c r="AOT100" s="24"/>
      <c r="AOU100" s="24"/>
      <c r="AOV100" s="24"/>
      <c r="AOW100" s="24"/>
      <c r="AOX100" s="24"/>
      <c r="AOY100" s="24"/>
      <c r="AOZ100" s="24"/>
      <c r="APA100" s="24"/>
      <c r="APB100" s="24"/>
      <c r="APC100" s="24"/>
      <c r="APD100" s="24"/>
      <c r="APE100" s="24"/>
      <c r="APF100" s="24"/>
      <c r="APG100" s="24"/>
      <c r="APH100" s="24"/>
      <c r="API100" s="24"/>
      <c r="APJ100" s="24"/>
      <c r="APK100" s="24"/>
      <c r="APL100" s="24"/>
      <c r="APM100" s="24"/>
      <c r="APN100" s="24"/>
      <c r="APO100" s="24"/>
      <c r="APP100" s="24"/>
      <c r="APQ100" s="24"/>
      <c r="APR100" s="24"/>
      <c r="APS100" s="24"/>
      <c r="APT100" s="24"/>
      <c r="APU100" s="24"/>
      <c r="APV100" s="24"/>
      <c r="APW100" s="24"/>
      <c r="APX100" s="24"/>
      <c r="APY100" s="24"/>
      <c r="APZ100" s="24"/>
      <c r="AQA100" s="24"/>
      <c r="AQB100" s="24"/>
      <c r="AQC100" s="24"/>
      <c r="AQD100" s="24"/>
      <c r="AQE100" s="24"/>
      <c r="AQF100" s="24"/>
      <c r="AQG100" s="24"/>
      <c r="AQH100" s="24"/>
      <c r="AQI100" s="24"/>
      <c r="AQJ100" s="24"/>
      <c r="AQK100" s="24"/>
      <c r="AQL100" s="24"/>
      <c r="AQM100" s="24"/>
      <c r="AQN100" s="24"/>
      <c r="AQO100" s="24"/>
      <c r="AQP100" s="24"/>
      <c r="AQQ100" s="24"/>
      <c r="AQR100" s="24"/>
      <c r="AQS100" s="24"/>
      <c r="AQT100" s="24"/>
      <c r="AQU100" s="24"/>
      <c r="AQV100" s="24"/>
      <c r="AQW100" s="24"/>
      <c r="AQX100" s="24"/>
      <c r="AQY100" s="24"/>
      <c r="AQZ100" s="24"/>
      <c r="ARA100" s="24"/>
      <c r="ARB100" s="24"/>
      <c r="ARC100" s="24"/>
      <c r="ARD100" s="24"/>
      <c r="ARE100" s="24"/>
      <c r="ARF100" s="24"/>
      <c r="ARG100" s="24"/>
      <c r="ARH100" s="24"/>
      <c r="ARI100" s="24"/>
      <c r="ARJ100" s="24"/>
      <c r="ARK100" s="24"/>
      <c r="ARL100" s="24"/>
      <c r="ARM100" s="24"/>
      <c r="ARN100" s="24"/>
      <c r="ARO100" s="24"/>
      <c r="ARP100" s="24"/>
      <c r="ARQ100" s="24"/>
      <c r="ARR100" s="24"/>
      <c r="ARS100" s="24"/>
      <c r="ART100" s="24"/>
      <c r="ARU100" s="24"/>
      <c r="ARV100" s="24"/>
      <c r="ARW100" s="24"/>
      <c r="ARX100" s="24"/>
      <c r="ARY100" s="24"/>
      <c r="ARZ100" s="24"/>
      <c r="ASA100" s="24"/>
      <c r="ASB100" s="24"/>
      <c r="ASC100" s="24"/>
      <c r="ASD100" s="24"/>
      <c r="ASE100" s="24"/>
      <c r="ASF100" s="24"/>
      <c r="ASG100" s="24"/>
      <c r="ASH100" s="24"/>
      <c r="ASI100" s="24"/>
      <c r="ASJ100" s="24"/>
      <c r="ASK100" s="24"/>
      <c r="ASL100" s="24"/>
      <c r="ASM100" s="24"/>
      <c r="ASN100" s="24"/>
      <c r="ASO100" s="24"/>
      <c r="ASP100" s="24"/>
      <c r="ASQ100" s="24"/>
      <c r="ASR100" s="24"/>
      <c r="ASS100" s="24"/>
      <c r="AST100" s="24"/>
      <c r="ASU100" s="24"/>
      <c r="ASV100" s="24"/>
      <c r="ASW100" s="24"/>
      <c r="ASX100" s="24"/>
      <c r="ASY100" s="24"/>
      <c r="ASZ100" s="24"/>
      <c r="ATA100" s="24"/>
      <c r="ATB100" s="24"/>
      <c r="ATC100" s="24"/>
      <c r="ATD100" s="24"/>
      <c r="ATE100" s="24"/>
      <c r="ATF100" s="24"/>
      <c r="ATG100" s="24"/>
      <c r="ATH100" s="24"/>
      <c r="ATI100" s="24"/>
      <c r="ATJ100" s="24"/>
      <c r="ATK100" s="24"/>
      <c r="ATL100" s="24"/>
      <c r="ATM100" s="24"/>
      <c r="ATN100" s="24"/>
      <c r="ATO100" s="24"/>
      <c r="ATP100" s="24"/>
      <c r="ATQ100" s="24"/>
      <c r="ATR100" s="24"/>
      <c r="ATS100" s="24"/>
      <c r="ATT100" s="24"/>
      <c r="ATU100" s="24"/>
      <c r="ATV100" s="24"/>
      <c r="ATW100" s="24"/>
      <c r="ATX100" s="24"/>
      <c r="ATY100" s="24"/>
      <c r="ATZ100" s="24"/>
      <c r="AUA100" s="24"/>
      <c r="AUB100" s="24"/>
      <c r="AUC100" s="24"/>
      <c r="AUD100" s="24"/>
      <c r="AUE100" s="24"/>
      <c r="AUF100" s="24"/>
      <c r="AUG100" s="24"/>
      <c r="AUH100" s="24"/>
      <c r="AUI100" s="24"/>
      <c r="AUJ100" s="24"/>
      <c r="AUK100" s="24"/>
      <c r="AUL100" s="24"/>
      <c r="AUM100" s="24"/>
      <c r="AUN100" s="24"/>
      <c r="AUO100" s="24"/>
      <c r="AUP100" s="24"/>
      <c r="AUQ100" s="24"/>
      <c r="AUR100" s="24"/>
      <c r="AUS100" s="24"/>
      <c r="AUT100" s="24"/>
      <c r="AUU100" s="24"/>
      <c r="AUV100" s="24"/>
      <c r="AUW100" s="24"/>
      <c r="AUX100" s="24"/>
      <c r="AUY100" s="24"/>
      <c r="AUZ100" s="24"/>
      <c r="AVA100" s="24"/>
      <c r="AVB100" s="24"/>
      <c r="AVC100" s="24"/>
      <c r="AVD100" s="24"/>
      <c r="AVE100" s="24"/>
      <c r="AVF100" s="24"/>
      <c r="AVG100" s="24"/>
      <c r="AVH100" s="24"/>
      <c r="AVI100" s="24"/>
      <c r="AVJ100" s="24"/>
      <c r="AVK100" s="24"/>
      <c r="AVL100" s="24"/>
      <c r="AVM100" s="24"/>
      <c r="AVN100" s="24"/>
      <c r="AVO100" s="24"/>
      <c r="AVP100" s="24"/>
      <c r="AVQ100" s="24"/>
      <c r="AVR100" s="24"/>
      <c r="AVS100" s="24"/>
      <c r="AVT100" s="24"/>
      <c r="AVU100" s="24"/>
      <c r="AVV100" s="24"/>
      <c r="AVW100" s="24"/>
      <c r="AVX100" s="24"/>
      <c r="AVY100" s="24"/>
      <c r="AVZ100" s="24"/>
      <c r="AWA100" s="24"/>
      <c r="AWB100" s="24"/>
      <c r="AWC100" s="24"/>
      <c r="AWD100" s="24"/>
      <c r="AWE100" s="24"/>
      <c r="AWF100" s="24"/>
      <c r="AWG100" s="24"/>
      <c r="AWH100" s="24"/>
      <c r="AWI100" s="24"/>
      <c r="AWJ100" s="24"/>
      <c r="AWK100" s="24"/>
      <c r="AWL100" s="24"/>
      <c r="AWM100" s="24"/>
      <c r="AWN100" s="24"/>
      <c r="AWO100" s="24"/>
      <c r="AWP100" s="24"/>
      <c r="AWQ100" s="24"/>
      <c r="AWR100" s="24"/>
      <c r="AWS100" s="24"/>
      <c r="AWT100" s="24"/>
      <c r="AWU100" s="24"/>
      <c r="AWV100" s="24"/>
      <c r="AWW100" s="24"/>
      <c r="AWX100" s="24"/>
      <c r="AWY100" s="24"/>
      <c r="AWZ100" s="24"/>
      <c r="AXA100" s="24"/>
      <c r="AXB100" s="24"/>
      <c r="AXC100" s="24"/>
      <c r="AXD100" s="24"/>
      <c r="AXE100" s="24"/>
      <c r="AXF100" s="24"/>
      <c r="AXG100" s="24"/>
      <c r="AXH100" s="24"/>
      <c r="AXI100" s="24"/>
      <c r="AXJ100" s="24"/>
      <c r="AXK100" s="24"/>
      <c r="AXL100" s="24"/>
      <c r="AXM100" s="24"/>
      <c r="AXN100" s="24"/>
      <c r="AXO100" s="24"/>
      <c r="AXP100" s="24"/>
      <c r="AXQ100" s="24"/>
      <c r="AXR100" s="24"/>
      <c r="AXS100" s="24"/>
      <c r="AXT100" s="24"/>
      <c r="AXU100" s="24"/>
      <c r="AXV100" s="24"/>
      <c r="AXW100" s="24"/>
      <c r="AXX100" s="24"/>
      <c r="AXY100" s="24"/>
      <c r="AXZ100" s="24"/>
      <c r="AYA100" s="24"/>
      <c r="AYB100" s="24"/>
      <c r="AYC100" s="24"/>
      <c r="AYD100" s="24"/>
      <c r="AYE100" s="24"/>
      <c r="AYF100" s="24"/>
      <c r="AYG100" s="24"/>
      <c r="AYH100" s="24"/>
      <c r="AYI100" s="24"/>
      <c r="AYJ100" s="24"/>
      <c r="AYK100" s="24"/>
      <c r="AYL100" s="24"/>
      <c r="AYM100" s="24"/>
      <c r="AYN100" s="24"/>
      <c r="AYO100" s="24"/>
      <c r="AYP100" s="24"/>
      <c r="AYQ100" s="24"/>
      <c r="AYR100" s="24"/>
      <c r="AYS100" s="24"/>
      <c r="AYT100" s="24"/>
      <c r="AYU100" s="24"/>
      <c r="AYV100" s="24"/>
      <c r="AYW100" s="24"/>
      <c r="AYX100" s="24"/>
      <c r="AYY100" s="24"/>
      <c r="AYZ100" s="24"/>
      <c r="AZA100" s="24"/>
      <c r="AZB100" s="24"/>
      <c r="AZC100" s="24"/>
      <c r="AZD100" s="24"/>
      <c r="AZE100" s="24"/>
      <c r="AZF100" s="24"/>
      <c r="AZG100" s="24"/>
      <c r="AZH100" s="24"/>
      <c r="AZI100" s="24"/>
      <c r="AZJ100" s="24"/>
      <c r="AZK100" s="24"/>
      <c r="AZL100" s="24"/>
      <c r="AZM100" s="24"/>
      <c r="AZN100" s="24"/>
      <c r="AZO100" s="24"/>
      <c r="AZP100" s="24"/>
      <c r="AZQ100" s="24"/>
      <c r="AZR100" s="24"/>
      <c r="AZS100" s="24"/>
      <c r="AZT100" s="24"/>
      <c r="AZU100" s="24"/>
      <c r="AZV100" s="24"/>
      <c r="AZW100" s="24"/>
      <c r="AZX100" s="24"/>
      <c r="AZY100" s="24"/>
      <c r="AZZ100" s="24"/>
      <c r="BAA100" s="24"/>
      <c r="BAB100" s="24"/>
      <c r="BAC100" s="24"/>
      <c r="BAD100" s="24"/>
      <c r="BAE100" s="24"/>
      <c r="BAF100" s="24"/>
      <c r="BAG100" s="24"/>
      <c r="BAH100" s="24"/>
      <c r="BAI100" s="24"/>
      <c r="BAJ100" s="24"/>
      <c r="BAK100" s="24"/>
      <c r="BAL100" s="24"/>
      <c r="BAM100" s="24"/>
      <c r="BAN100" s="24"/>
      <c r="BAO100" s="24"/>
      <c r="BAP100" s="24"/>
      <c r="BAQ100" s="24"/>
      <c r="BAR100" s="24"/>
      <c r="BAS100" s="24"/>
      <c r="BAT100" s="24"/>
      <c r="BAU100" s="24"/>
      <c r="BAV100" s="24"/>
      <c r="BAW100" s="24"/>
      <c r="BAX100" s="24"/>
      <c r="BAY100" s="24"/>
      <c r="BAZ100" s="24"/>
      <c r="BBA100" s="24"/>
      <c r="BBB100" s="24"/>
      <c r="BBC100" s="24"/>
      <c r="BBD100" s="24"/>
      <c r="BBE100" s="24"/>
      <c r="BBF100" s="24"/>
      <c r="BBG100" s="24"/>
      <c r="BBH100" s="24"/>
      <c r="BBI100" s="24"/>
      <c r="BBJ100" s="24"/>
      <c r="BBK100" s="24"/>
      <c r="BBL100" s="24"/>
      <c r="BBM100" s="24"/>
      <c r="BBN100" s="24"/>
      <c r="BBO100" s="24"/>
      <c r="BBP100" s="24"/>
      <c r="BBQ100" s="24"/>
      <c r="BBR100" s="24"/>
      <c r="BBS100" s="24"/>
      <c r="BBT100" s="24"/>
      <c r="BBU100" s="24"/>
      <c r="BBV100" s="24"/>
      <c r="BBW100" s="24"/>
      <c r="BBX100" s="24"/>
      <c r="BBY100" s="24"/>
      <c r="BBZ100" s="24"/>
      <c r="BCA100" s="24"/>
      <c r="BCB100" s="24"/>
      <c r="BCC100" s="24"/>
      <c r="BCD100" s="24"/>
      <c r="BCE100" s="24"/>
      <c r="BCF100" s="24"/>
      <c r="BCG100" s="24"/>
      <c r="BCH100" s="24"/>
      <c r="BCI100" s="24"/>
      <c r="BCJ100" s="24"/>
      <c r="BCK100" s="24"/>
      <c r="BCL100" s="24"/>
      <c r="BCM100" s="24"/>
      <c r="BCN100" s="24"/>
      <c r="BCO100" s="24"/>
      <c r="BCP100" s="24"/>
      <c r="BCQ100" s="24"/>
      <c r="BCR100" s="24"/>
      <c r="BCS100" s="24"/>
      <c r="BCT100" s="24"/>
      <c r="BCU100" s="24"/>
      <c r="BCV100" s="24"/>
      <c r="BCW100" s="24"/>
      <c r="BCX100" s="24"/>
      <c r="BCY100" s="24"/>
      <c r="BCZ100" s="24"/>
      <c r="BDA100" s="24"/>
      <c r="BDB100" s="24"/>
      <c r="BDC100" s="24"/>
      <c r="BDD100" s="24"/>
      <c r="BDE100" s="24"/>
      <c r="BDF100" s="24"/>
      <c r="BDG100" s="24"/>
      <c r="BDH100" s="24"/>
      <c r="BDI100" s="24"/>
      <c r="BDJ100" s="24"/>
      <c r="BDK100" s="24"/>
      <c r="BDL100" s="24"/>
      <c r="BDM100" s="24"/>
      <c r="BDN100" s="24"/>
      <c r="BDO100" s="24"/>
      <c r="BDP100" s="24"/>
      <c r="BDQ100" s="24"/>
      <c r="BDR100" s="24"/>
      <c r="BDS100" s="24"/>
      <c r="BDT100" s="24"/>
      <c r="BDU100" s="24"/>
      <c r="BDV100" s="24"/>
      <c r="BDW100" s="24"/>
      <c r="BDX100" s="24"/>
      <c r="BDY100" s="24"/>
      <c r="BDZ100" s="24"/>
      <c r="BEA100" s="24"/>
      <c r="BEB100" s="24"/>
      <c r="BEC100" s="24"/>
      <c r="BED100" s="24"/>
      <c r="BEE100" s="24"/>
      <c r="BEF100" s="24"/>
      <c r="BEG100" s="24"/>
      <c r="BEH100" s="24"/>
      <c r="BEI100" s="24"/>
      <c r="BEJ100" s="24"/>
      <c r="BEK100" s="24"/>
      <c r="BEL100" s="24"/>
      <c r="BEM100" s="24"/>
      <c r="BEN100" s="24"/>
      <c r="BEO100" s="24"/>
      <c r="BEP100" s="24"/>
      <c r="BEQ100" s="24"/>
      <c r="BER100" s="24"/>
      <c r="BES100" s="24"/>
      <c r="BET100" s="24"/>
      <c r="BEU100" s="24"/>
      <c r="BEV100" s="24"/>
      <c r="BEW100" s="24"/>
      <c r="BEX100" s="24"/>
      <c r="BEY100" s="24"/>
      <c r="BEZ100" s="24"/>
      <c r="BFA100" s="24"/>
      <c r="BFB100" s="24"/>
      <c r="BFC100" s="24"/>
      <c r="BFD100" s="24"/>
      <c r="BFE100" s="24"/>
      <c r="BFF100" s="24"/>
      <c r="BFG100" s="24"/>
      <c r="BFH100" s="24"/>
      <c r="BFI100" s="24"/>
      <c r="BFJ100" s="24"/>
      <c r="BFK100" s="24"/>
      <c r="BFL100" s="24"/>
      <c r="BFM100" s="24"/>
      <c r="BFN100" s="24"/>
      <c r="BFO100" s="24"/>
      <c r="BFP100" s="24"/>
      <c r="BFQ100" s="24"/>
      <c r="BFR100" s="24"/>
      <c r="BFS100" s="24"/>
      <c r="BFT100" s="24"/>
      <c r="BFU100" s="24"/>
      <c r="BFV100" s="24"/>
      <c r="BFW100" s="24"/>
      <c r="BFX100" s="24"/>
      <c r="BFY100" s="24"/>
      <c r="BFZ100" s="24"/>
      <c r="BGA100" s="24"/>
      <c r="BGB100" s="24"/>
      <c r="BGC100" s="24"/>
      <c r="BGD100" s="24"/>
      <c r="BGE100" s="24"/>
      <c r="BGF100" s="24"/>
      <c r="BGG100" s="24"/>
      <c r="BGH100" s="24"/>
      <c r="BGI100" s="24"/>
      <c r="BGJ100" s="24"/>
      <c r="BGK100" s="24"/>
      <c r="BGL100" s="24"/>
      <c r="BGM100" s="24"/>
      <c r="BGN100" s="24"/>
      <c r="BGO100" s="24"/>
      <c r="BGP100" s="24"/>
      <c r="BGQ100" s="24"/>
      <c r="BGR100" s="24"/>
      <c r="BGS100" s="24"/>
      <c r="BGT100" s="24"/>
      <c r="BGU100" s="24"/>
      <c r="BGV100" s="24"/>
      <c r="BGW100" s="24"/>
      <c r="BGX100" s="24"/>
      <c r="BGY100" s="24"/>
      <c r="BGZ100" s="24"/>
      <c r="BHA100" s="24"/>
      <c r="BHB100" s="24"/>
      <c r="BHC100" s="24"/>
      <c r="BHD100" s="24"/>
      <c r="BHE100" s="24"/>
      <c r="BHF100" s="24"/>
      <c r="BHG100" s="24"/>
      <c r="BHH100" s="24"/>
      <c r="BHI100" s="24"/>
      <c r="BHJ100" s="24"/>
      <c r="BHK100" s="24"/>
      <c r="BHL100" s="24"/>
      <c r="BHM100" s="24"/>
      <c r="BHN100" s="24"/>
      <c r="BHO100" s="24"/>
      <c r="BHP100" s="24"/>
      <c r="BHQ100" s="24"/>
      <c r="BHR100" s="24"/>
      <c r="BHS100" s="24"/>
      <c r="BHT100" s="24"/>
      <c r="BHU100" s="24"/>
      <c r="BHV100" s="24"/>
      <c r="BHW100" s="24"/>
      <c r="BHX100" s="24"/>
      <c r="BHY100" s="24"/>
      <c r="BHZ100" s="24"/>
      <c r="BIA100" s="24"/>
      <c r="BIB100" s="24"/>
      <c r="BIC100" s="24"/>
      <c r="BID100" s="24"/>
      <c r="BIE100" s="24"/>
      <c r="BIF100" s="24"/>
      <c r="BIG100" s="24"/>
      <c r="BIH100" s="24"/>
      <c r="BII100" s="24"/>
      <c r="BIJ100" s="24"/>
      <c r="BIK100" s="24"/>
      <c r="BIL100" s="24"/>
      <c r="BIM100" s="24"/>
      <c r="BIN100" s="24"/>
      <c r="BIO100" s="24"/>
      <c r="BIP100" s="24"/>
      <c r="BIQ100" s="24"/>
      <c r="BIR100" s="24"/>
      <c r="BIS100" s="24"/>
      <c r="BIT100" s="24"/>
      <c r="BIU100" s="24"/>
      <c r="BIV100" s="24"/>
      <c r="BIW100" s="24"/>
      <c r="BIX100" s="24"/>
      <c r="BIY100" s="24"/>
      <c r="BIZ100" s="24"/>
      <c r="BJA100" s="24"/>
      <c r="BJB100" s="24"/>
      <c r="BJC100" s="24"/>
      <c r="BJD100" s="24"/>
      <c r="BJE100" s="24"/>
      <c r="BJF100" s="24"/>
      <c r="BJG100" s="24"/>
      <c r="BJH100" s="24"/>
      <c r="BJI100" s="24"/>
      <c r="BJJ100" s="24"/>
      <c r="BJK100" s="24"/>
      <c r="BJL100" s="24"/>
      <c r="BJM100" s="24"/>
      <c r="BJN100" s="24"/>
      <c r="BJO100" s="24"/>
      <c r="BJP100" s="24"/>
      <c r="BJQ100" s="24"/>
      <c r="BJR100" s="24"/>
      <c r="BJS100" s="24"/>
      <c r="BJT100" s="24"/>
      <c r="BJU100" s="24"/>
      <c r="BJV100" s="24"/>
      <c r="BJW100" s="24"/>
      <c r="BJX100" s="24"/>
      <c r="BJY100" s="24"/>
      <c r="BJZ100" s="24"/>
      <c r="BKA100" s="24"/>
      <c r="BKB100" s="24"/>
      <c r="BKC100" s="24"/>
      <c r="BKD100" s="24"/>
      <c r="BKE100" s="24"/>
      <c r="BKF100" s="24"/>
      <c r="BKG100" s="24"/>
      <c r="BKH100" s="24"/>
      <c r="BKI100" s="24"/>
      <c r="BKJ100" s="24"/>
      <c r="BKK100" s="24"/>
      <c r="BKL100" s="24"/>
      <c r="BKM100" s="24"/>
      <c r="BKN100" s="24"/>
      <c r="BKO100" s="24"/>
      <c r="BKP100" s="24"/>
      <c r="BKQ100" s="24"/>
      <c r="BKR100" s="24"/>
      <c r="BKS100" s="24"/>
      <c r="BKT100" s="24"/>
      <c r="BKU100" s="24"/>
      <c r="BKV100" s="24"/>
      <c r="BKW100" s="24"/>
      <c r="BKX100" s="24"/>
      <c r="BKY100" s="24"/>
      <c r="BKZ100" s="24"/>
      <c r="BLA100" s="24"/>
      <c r="BLB100" s="24"/>
      <c r="BLC100" s="24"/>
      <c r="BLD100" s="24"/>
      <c r="BLE100" s="24"/>
      <c r="BLF100" s="24"/>
      <c r="BLG100" s="24"/>
      <c r="BLH100" s="24"/>
      <c r="BLI100" s="24"/>
      <c r="BLJ100" s="24"/>
      <c r="BLK100" s="24"/>
      <c r="BLL100" s="24"/>
      <c r="BLM100" s="24"/>
      <c r="BLN100" s="24"/>
      <c r="BLO100" s="24"/>
      <c r="BLP100" s="24"/>
      <c r="BLQ100" s="24"/>
      <c r="BLR100" s="24"/>
      <c r="BLS100" s="24"/>
      <c r="BLT100" s="24"/>
      <c r="BLU100" s="24"/>
      <c r="BLV100" s="24"/>
      <c r="BLW100" s="24"/>
      <c r="BLX100" s="24"/>
      <c r="BLY100" s="24"/>
      <c r="BLZ100" s="24"/>
      <c r="BMA100" s="24"/>
      <c r="BMB100" s="24"/>
      <c r="BMC100" s="24"/>
      <c r="BMD100" s="24"/>
      <c r="BME100" s="24"/>
      <c r="BMF100" s="24"/>
      <c r="BMG100" s="24"/>
      <c r="BMH100" s="24"/>
      <c r="BMI100" s="24"/>
      <c r="BMJ100" s="24"/>
      <c r="BMK100" s="24"/>
      <c r="BML100" s="24"/>
      <c r="BMM100" s="24"/>
      <c r="BMN100" s="24"/>
      <c r="BMO100" s="24"/>
      <c r="BMP100" s="24"/>
      <c r="BMQ100" s="24"/>
      <c r="BMR100" s="24"/>
      <c r="BMS100" s="24"/>
      <c r="BMT100" s="24"/>
      <c r="BMU100" s="24"/>
      <c r="BMV100" s="24"/>
      <c r="BMW100" s="24"/>
      <c r="BMX100" s="24"/>
      <c r="BMY100" s="24"/>
      <c r="BMZ100" s="24"/>
      <c r="BNA100" s="24"/>
      <c r="BNB100" s="24"/>
      <c r="BNC100" s="24"/>
      <c r="BND100" s="24"/>
      <c r="BNE100" s="24"/>
      <c r="BNF100" s="24"/>
      <c r="BNG100" s="24"/>
      <c r="BNH100" s="24"/>
      <c r="BNI100" s="24"/>
      <c r="BNJ100" s="24"/>
      <c r="BNK100" s="24"/>
      <c r="BNL100" s="24"/>
      <c r="BNM100" s="24"/>
      <c r="BNN100" s="24"/>
      <c r="BNO100" s="24"/>
      <c r="BNP100" s="24"/>
      <c r="BNQ100" s="24"/>
      <c r="BNR100" s="24"/>
      <c r="BNS100" s="24"/>
      <c r="BNT100" s="24"/>
      <c r="BNU100" s="24"/>
      <c r="BNV100" s="24"/>
      <c r="BNW100" s="24"/>
      <c r="BNX100" s="24"/>
      <c r="BNY100" s="24"/>
      <c r="BNZ100" s="24"/>
      <c r="BOA100" s="24"/>
      <c r="BOB100" s="24"/>
      <c r="BOC100" s="24"/>
      <c r="BOD100" s="24"/>
      <c r="BOE100" s="24"/>
      <c r="BOF100" s="24"/>
      <c r="BOG100" s="24"/>
      <c r="BOH100" s="24"/>
      <c r="BOI100" s="24"/>
      <c r="BOJ100" s="24"/>
      <c r="BOK100" s="24"/>
      <c r="BOL100" s="24"/>
      <c r="BOM100" s="24"/>
      <c r="BON100" s="24"/>
      <c r="BOO100" s="24"/>
      <c r="BOP100" s="24"/>
      <c r="BOQ100" s="24"/>
      <c r="BOR100" s="24"/>
      <c r="BOS100" s="24"/>
      <c r="BOT100" s="24"/>
      <c r="BOU100" s="24"/>
      <c r="BOV100" s="24"/>
      <c r="BOW100" s="24"/>
      <c r="BOX100" s="24"/>
      <c r="BOY100" s="24"/>
      <c r="BOZ100" s="24"/>
      <c r="BPA100" s="24"/>
      <c r="BPB100" s="24"/>
      <c r="BPC100" s="24"/>
      <c r="BPD100" s="24"/>
      <c r="BPE100" s="24"/>
      <c r="BPF100" s="24"/>
      <c r="BPG100" s="24"/>
      <c r="BPH100" s="24"/>
      <c r="BPI100" s="24"/>
      <c r="BPJ100" s="24"/>
      <c r="BPK100" s="24"/>
      <c r="BPL100" s="24"/>
      <c r="BPM100" s="24"/>
      <c r="BPN100" s="24"/>
      <c r="BPO100" s="24"/>
      <c r="BPP100" s="24"/>
      <c r="BPQ100" s="24"/>
      <c r="BPR100" s="24"/>
      <c r="BPS100" s="24"/>
      <c r="BPT100" s="24"/>
      <c r="BPU100" s="24"/>
      <c r="BPV100" s="24"/>
      <c r="BPW100" s="24"/>
      <c r="BPX100" s="24"/>
      <c r="BPY100" s="24"/>
      <c r="BPZ100" s="24"/>
      <c r="BQA100" s="24"/>
      <c r="BQB100" s="24"/>
      <c r="BQC100" s="24"/>
      <c r="BQD100" s="24"/>
      <c r="BQE100" s="24"/>
      <c r="BQF100" s="24"/>
      <c r="BQG100" s="24"/>
      <c r="BQH100" s="24"/>
      <c r="BQI100" s="24"/>
      <c r="BQJ100" s="24"/>
      <c r="BQK100" s="24"/>
      <c r="BQL100" s="24"/>
      <c r="BQM100" s="24"/>
      <c r="BQN100" s="24"/>
      <c r="BQO100" s="24"/>
      <c r="BQP100" s="24"/>
      <c r="BQQ100" s="24"/>
      <c r="BQR100" s="24"/>
      <c r="BQS100" s="24"/>
      <c r="BQT100" s="24"/>
      <c r="BQU100" s="24"/>
      <c r="BQV100" s="24"/>
      <c r="BQW100" s="24"/>
      <c r="BQX100" s="24"/>
      <c r="BQY100" s="24"/>
      <c r="BQZ100" s="24"/>
      <c r="BRA100" s="24"/>
      <c r="BRB100" s="24"/>
      <c r="BRC100" s="24"/>
      <c r="BRD100" s="24"/>
      <c r="BRE100" s="24"/>
      <c r="BRF100" s="24"/>
      <c r="BRG100" s="24"/>
      <c r="BRH100" s="24"/>
      <c r="BRI100" s="24"/>
      <c r="BRJ100" s="24"/>
      <c r="BRK100" s="24"/>
      <c r="BRL100" s="24"/>
      <c r="BRM100" s="24"/>
      <c r="BRN100" s="24"/>
      <c r="BRO100" s="24"/>
      <c r="BRP100" s="24"/>
      <c r="BRQ100" s="24"/>
      <c r="BRR100" s="24"/>
      <c r="BRS100" s="24"/>
      <c r="BRT100" s="24"/>
      <c r="BRU100" s="24"/>
      <c r="BRV100" s="24"/>
      <c r="BRW100" s="24"/>
      <c r="BRX100" s="24"/>
      <c r="BRY100" s="24"/>
      <c r="BRZ100" s="24"/>
      <c r="BSA100" s="24"/>
      <c r="BSB100" s="24"/>
      <c r="BSC100" s="24"/>
      <c r="BSD100" s="24"/>
      <c r="BSE100" s="24"/>
      <c r="BSF100" s="24"/>
      <c r="BSG100" s="24"/>
      <c r="BSH100" s="24"/>
      <c r="BSI100" s="24"/>
      <c r="BSJ100" s="24"/>
      <c r="BSK100" s="24"/>
      <c r="BSL100" s="24"/>
      <c r="BSM100" s="24"/>
      <c r="BSN100" s="24"/>
      <c r="BSO100" s="24"/>
      <c r="BSP100" s="24"/>
      <c r="BSQ100" s="24"/>
      <c r="BSR100" s="24"/>
      <c r="BSS100" s="24"/>
      <c r="BST100" s="24"/>
      <c r="BSU100" s="24"/>
      <c r="BSV100" s="24"/>
      <c r="BSW100" s="24"/>
      <c r="BSX100" s="24"/>
      <c r="BSY100" s="24"/>
      <c r="BSZ100" s="24"/>
      <c r="BTA100" s="24"/>
      <c r="BTB100" s="24"/>
      <c r="BTC100" s="24"/>
      <c r="BTD100" s="24"/>
      <c r="BTE100" s="24"/>
      <c r="BTF100" s="24"/>
      <c r="BTG100" s="24"/>
      <c r="BTH100" s="24"/>
      <c r="BTI100" s="24"/>
      <c r="BTJ100" s="24"/>
      <c r="BTK100" s="24"/>
      <c r="BTL100" s="24"/>
      <c r="BTM100" s="24"/>
      <c r="BTN100" s="24"/>
      <c r="BTO100" s="24"/>
      <c r="BTP100" s="24"/>
      <c r="BTQ100" s="24"/>
      <c r="BTR100" s="24"/>
      <c r="BTS100" s="24"/>
      <c r="BTT100" s="24"/>
      <c r="BTU100" s="24"/>
      <c r="BTV100" s="24"/>
      <c r="BTW100" s="24"/>
      <c r="BTX100" s="24"/>
      <c r="BTY100" s="24"/>
      <c r="BTZ100" s="24"/>
      <c r="BUA100" s="24"/>
      <c r="BUB100" s="24"/>
      <c r="BUC100" s="24"/>
      <c r="BUD100" s="24"/>
      <c r="BUE100" s="24"/>
      <c r="BUF100" s="24"/>
      <c r="BUG100" s="24"/>
      <c r="BUH100" s="24"/>
      <c r="BUI100" s="24"/>
      <c r="BUJ100" s="24"/>
      <c r="BUK100" s="24"/>
      <c r="BUL100" s="24"/>
      <c r="BUM100" s="24"/>
      <c r="BUN100" s="24"/>
      <c r="BUO100" s="24"/>
      <c r="BUP100" s="24"/>
      <c r="BUQ100" s="24"/>
      <c r="BUR100" s="24"/>
      <c r="BUS100" s="24"/>
      <c r="BUT100" s="24"/>
      <c r="BUU100" s="24"/>
      <c r="BUV100" s="24"/>
      <c r="BUW100" s="24"/>
      <c r="BUX100" s="24"/>
      <c r="BUY100" s="24"/>
      <c r="BUZ100" s="24"/>
      <c r="BVA100" s="24"/>
      <c r="BVB100" s="24"/>
      <c r="BVC100" s="24"/>
      <c r="BVD100" s="24"/>
      <c r="BVE100" s="24"/>
      <c r="BVF100" s="24"/>
      <c r="BVG100" s="24"/>
      <c r="BVH100" s="24"/>
      <c r="BVI100" s="24"/>
      <c r="BVJ100" s="24"/>
      <c r="BVK100" s="24"/>
      <c r="BVL100" s="24"/>
      <c r="BVM100" s="24"/>
      <c r="BVN100" s="24"/>
      <c r="BVO100" s="24"/>
      <c r="BVP100" s="24"/>
      <c r="BVQ100" s="24"/>
      <c r="BVR100" s="24"/>
      <c r="BVS100" s="24"/>
      <c r="BVT100" s="24"/>
      <c r="BVU100" s="24"/>
      <c r="BVV100" s="24"/>
      <c r="BVW100" s="24"/>
      <c r="BVX100" s="24"/>
      <c r="BVY100" s="24"/>
      <c r="BVZ100" s="24"/>
      <c r="BWA100" s="24"/>
      <c r="BWB100" s="24"/>
      <c r="BWC100" s="24"/>
      <c r="BWD100" s="24"/>
      <c r="BWE100" s="24"/>
      <c r="BWF100" s="24"/>
      <c r="BWG100" s="24"/>
      <c r="BWH100" s="24"/>
      <c r="BWI100" s="24"/>
      <c r="BWJ100" s="24"/>
      <c r="BWK100" s="24"/>
      <c r="BWL100" s="24"/>
      <c r="BWM100" s="24"/>
      <c r="BWN100" s="24"/>
      <c r="BWO100" s="24"/>
      <c r="BWP100" s="24"/>
      <c r="BWQ100" s="24"/>
      <c r="BWR100" s="24"/>
      <c r="BWS100" s="24"/>
      <c r="BWT100" s="24"/>
      <c r="BWU100" s="24"/>
      <c r="BWV100" s="24"/>
      <c r="BWW100" s="24"/>
      <c r="BWX100" s="24"/>
      <c r="BWY100" s="24"/>
      <c r="BWZ100" s="24"/>
      <c r="BXA100" s="24"/>
      <c r="BXB100" s="24"/>
      <c r="BXC100" s="24"/>
      <c r="BXD100" s="24"/>
      <c r="BXE100" s="24"/>
      <c r="BXF100" s="24"/>
      <c r="BXG100" s="24"/>
      <c r="BXH100" s="24"/>
      <c r="BXI100" s="24"/>
      <c r="BXJ100" s="24"/>
      <c r="BXK100" s="24"/>
      <c r="BXL100" s="24"/>
      <c r="BXM100" s="24"/>
      <c r="BXN100" s="24"/>
      <c r="BXO100" s="24"/>
      <c r="BXP100" s="24"/>
      <c r="BXQ100" s="24"/>
      <c r="BXR100" s="24"/>
      <c r="BXS100" s="24"/>
      <c r="BXT100" s="24"/>
      <c r="BXU100" s="24"/>
      <c r="BXV100" s="24"/>
      <c r="BXW100" s="24"/>
      <c r="BXX100" s="24"/>
      <c r="BXY100" s="24"/>
      <c r="BXZ100" s="24"/>
      <c r="BYA100" s="24"/>
      <c r="BYB100" s="24"/>
      <c r="BYC100" s="24"/>
      <c r="BYD100" s="24"/>
      <c r="BYE100" s="24"/>
      <c r="BYF100" s="24"/>
      <c r="BYG100" s="24"/>
      <c r="BYH100" s="24"/>
      <c r="BYI100" s="24"/>
      <c r="BYJ100" s="24"/>
      <c r="BYK100" s="24"/>
      <c r="BYL100" s="24"/>
      <c r="BYM100" s="24"/>
      <c r="BYN100" s="24"/>
      <c r="BYO100" s="24"/>
      <c r="BYP100" s="24"/>
      <c r="BYQ100" s="24"/>
      <c r="BYR100" s="24"/>
      <c r="BYS100" s="24"/>
      <c r="BYT100" s="24"/>
      <c r="BYU100" s="24"/>
      <c r="BYV100" s="24"/>
      <c r="BYW100" s="24"/>
      <c r="BYX100" s="24"/>
      <c r="BYY100" s="24"/>
      <c r="BYZ100" s="24"/>
      <c r="BZA100" s="24"/>
      <c r="BZB100" s="24"/>
      <c r="BZC100" s="24"/>
      <c r="BZD100" s="24"/>
      <c r="BZE100" s="24"/>
      <c r="BZF100" s="24"/>
      <c r="BZG100" s="24"/>
      <c r="BZH100" s="24"/>
      <c r="BZI100" s="24"/>
      <c r="BZJ100" s="24"/>
      <c r="BZK100" s="24"/>
      <c r="BZL100" s="24"/>
      <c r="BZM100" s="24"/>
      <c r="BZN100" s="24"/>
      <c r="BZO100" s="24"/>
      <c r="BZP100" s="24"/>
      <c r="BZQ100" s="24"/>
      <c r="BZR100" s="24"/>
      <c r="BZS100" s="24"/>
      <c r="BZT100" s="24"/>
      <c r="BZU100" s="24"/>
      <c r="BZV100" s="24"/>
      <c r="BZW100" s="24"/>
      <c r="BZX100" s="24"/>
      <c r="BZY100" s="24"/>
      <c r="BZZ100" s="24"/>
      <c r="CAA100" s="24"/>
      <c r="CAB100" s="24"/>
      <c r="CAC100" s="24"/>
      <c r="CAD100" s="24"/>
      <c r="CAE100" s="24"/>
      <c r="CAF100" s="24"/>
      <c r="CAG100" s="24"/>
      <c r="CAH100" s="24"/>
      <c r="CAI100" s="24"/>
      <c r="CAJ100" s="24"/>
      <c r="CAK100" s="24"/>
      <c r="CAL100" s="24"/>
      <c r="CAM100" s="24"/>
      <c r="CAN100" s="24"/>
      <c r="CAO100" s="24"/>
      <c r="CAP100" s="24"/>
      <c r="CAQ100" s="24"/>
      <c r="CAR100" s="24"/>
      <c r="CAS100" s="24"/>
      <c r="CAT100" s="24"/>
      <c r="CAU100" s="24"/>
      <c r="CAV100" s="24"/>
      <c r="CAW100" s="24"/>
      <c r="CAX100" s="24"/>
      <c r="CAY100" s="24"/>
      <c r="CAZ100" s="24"/>
      <c r="CBA100" s="24"/>
      <c r="CBB100" s="24"/>
      <c r="CBC100" s="24"/>
      <c r="CBD100" s="24"/>
      <c r="CBE100" s="24"/>
      <c r="CBF100" s="24"/>
      <c r="CBG100" s="24"/>
      <c r="CBH100" s="24"/>
      <c r="CBI100" s="24"/>
      <c r="CBJ100" s="24"/>
      <c r="CBK100" s="24"/>
      <c r="CBL100" s="24"/>
      <c r="CBM100" s="24"/>
      <c r="CBN100" s="24"/>
      <c r="CBO100" s="24"/>
      <c r="CBP100" s="24"/>
      <c r="CBQ100" s="24"/>
      <c r="CBR100" s="24"/>
      <c r="CBS100" s="24"/>
      <c r="CBT100" s="24"/>
      <c r="CBU100" s="24"/>
      <c r="CBV100" s="24"/>
      <c r="CBW100" s="24"/>
      <c r="CBX100" s="24"/>
      <c r="CBY100" s="24"/>
      <c r="CBZ100" s="24"/>
      <c r="CCA100" s="24"/>
      <c r="CCB100" s="24"/>
      <c r="CCC100" s="24"/>
      <c r="CCD100" s="24"/>
      <c r="CCE100" s="24"/>
      <c r="CCF100" s="24"/>
      <c r="CCG100" s="24"/>
      <c r="CCH100" s="24"/>
      <c r="CCI100" s="24"/>
      <c r="CCJ100" s="24"/>
      <c r="CCK100" s="24"/>
      <c r="CCL100" s="24"/>
      <c r="CCM100" s="24"/>
      <c r="CCN100" s="24"/>
      <c r="CCO100" s="24"/>
      <c r="CCP100" s="24"/>
      <c r="CCQ100" s="24"/>
      <c r="CCR100" s="24"/>
      <c r="CCS100" s="24"/>
      <c r="CCT100" s="24"/>
      <c r="CCU100" s="24"/>
      <c r="CCV100" s="24"/>
      <c r="CCW100" s="24"/>
      <c r="CCX100" s="24"/>
      <c r="CCY100" s="24"/>
      <c r="CCZ100" s="24"/>
      <c r="CDA100" s="24"/>
      <c r="CDB100" s="24"/>
      <c r="CDC100" s="24"/>
      <c r="CDD100" s="24"/>
      <c r="CDE100" s="24"/>
      <c r="CDF100" s="24"/>
      <c r="CDG100" s="24"/>
      <c r="CDH100" s="24"/>
      <c r="CDI100" s="24"/>
      <c r="CDJ100" s="24"/>
      <c r="CDK100" s="24"/>
      <c r="CDL100" s="24"/>
      <c r="CDM100" s="24"/>
      <c r="CDN100" s="24"/>
      <c r="CDO100" s="24"/>
      <c r="CDP100" s="24"/>
      <c r="CDQ100" s="24"/>
      <c r="CDR100" s="24"/>
      <c r="CDS100" s="24"/>
      <c r="CDT100" s="24"/>
      <c r="CDU100" s="24"/>
      <c r="CDV100" s="24"/>
      <c r="CDW100" s="24"/>
      <c r="CDX100" s="24"/>
      <c r="CDY100" s="24"/>
      <c r="CDZ100" s="24"/>
      <c r="CEA100" s="24"/>
      <c r="CEB100" s="24"/>
      <c r="CEC100" s="24"/>
      <c r="CED100" s="24"/>
      <c r="CEE100" s="24"/>
      <c r="CEF100" s="24"/>
      <c r="CEG100" s="24"/>
      <c r="CEH100" s="24"/>
      <c r="CEI100" s="24"/>
      <c r="CEJ100" s="24"/>
      <c r="CEK100" s="24"/>
      <c r="CEL100" s="24"/>
      <c r="CEM100" s="24"/>
      <c r="CEN100" s="24"/>
      <c r="CEO100" s="24"/>
      <c r="CEP100" s="24"/>
      <c r="CEQ100" s="24"/>
      <c r="CER100" s="24"/>
      <c r="CES100" s="24"/>
      <c r="CET100" s="24"/>
      <c r="CEU100" s="24"/>
      <c r="CEV100" s="24"/>
      <c r="CEW100" s="24"/>
      <c r="CEX100" s="24"/>
      <c r="CEY100" s="24"/>
      <c r="CEZ100" s="24"/>
      <c r="CFA100" s="24"/>
      <c r="CFB100" s="24"/>
      <c r="CFC100" s="24"/>
      <c r="CFD100" s="24"/>
      <c r="CFE100" s="24"/>
      <c r="CFF100" s="24"/>
      <c r="CFG100" s="24"/>
      <c r="CFH100" s="24"/>
      <c r="CFI100" s="24"/>
      <c r="CFJ100" s="24"/>
      <c r="CFK100" s="24"/>
      <c r="CFL100" s="24"/>
      <c r="CFM100" s="24"/>
      <c r="CFN100" s="24"/>
      <c r="CFO100" s="24"/>
      <c r="CFP100" s="24"/>
      <c r="CFQ100" s="24"/>
      <c r="CFR100" s="24"/>
      <c r="CFS100" s="24"/>
      <c r="CFT100" s="24"/>
      <c r="CFU100" s="24"/>
      <c r="CFV100" s="24"/>
      <c r="CFW100" s="24"/>
      <c r="CFX100" s="24"/>
      <c r="CFY100" s="24"/>
      <c r="CFZ100" s="24"/>
      <c r="CGA100" s="24"/>
      <c r="CGB100" s="24"/>
      <c r="CGC100" s="24"/>
      <c r="CGD100" s="24"/>
      <c r="CGE100" s="24"/>
      <c r="CGF100" s="24"/>
      <c r="CGG100" s="24"/>
      <c r="CGH100" s="24"/>
      <c r="CGI100" s="24"/>
      <c r="CGJ100" s="24"/>
      <c r="CGK100" s="24"/>
      <c r="CGL100" s="24"/>
      <c r="CGM100" s="24"/>
      <c r="CGN100" s="24"/>
      <c r="CGO100" s="24"/>
      <c r="CGP100" s="24"/>
      <c r="CGQ100" s="24"/>
      <c r="CGR100" s="24"/>
      <c r="CGS100" s="24"/>
      <c r="CGT100" s="24"/>
      <c r="CGU100" s="24"/>
      <c r="CGV100" s="24"/>
      <c r="CGW100" s="24"/>
      <c r="CGX100" s="24"/>
      <c r="CGY100" s="24"/>
      <c r="CGZ100" s="24"/>
      <c r="CHA100" s="24"/>
      <c r="CHB100" s="24"/>
      <c r="CHC100" s="24"/>
      <c r="CHD100" s="24"/>
      <c r="CHE100" s="24"/>
      <c r="CHF100" s="24"/>
      <c r="CHG100" s="24"/>
      <c r="CHH100" s="24"/>
      <c r="CHI100" s="24"/>
      <c r="CHJ100" s="24"/>
      <c r="CHK100" s="24"/>
      <c r="CHL100" s="24"/>
      <c r="CHM100" s="24"/>
      <c r="CHN100" s="24"/>
      <c r="CHO100" s="24"/>
      <c r="CHP100" s="24"/>
      <c r="CHQ100" s="24"/>
      <c r="CHR100" s="24"/>
      <c r="CHS100" s="24"/>
      <c r="CHT100" s="24"/>
      <c r="CHU100" s="24"/>
      <c r="CHV100" s="24"/>
      <c r="CHW100" s="24"/>
      <c r="CHX100" s="24"/>
      <c r="CHY100" s="24"/>
      <c r="CHZ100" s="24"/>
      <c r="CIA100" s="24"/>
      <c r="CIB100" s="24"/>
      <c r="CIC100" s="24"/>
      <c r="CID100" s="24"/>
      <c r="CIE100" s="24"/>
      <c r="CIF100" s="24"/>
      <c r="CIG100" s="24"/>
      <c r="CIH100" s="24"/>
      <c r="CII100" s="24"/>
      <c r="CIJ100" s="24"/>
      <c r="CIK100" s="24"/>
      <c r="CIL100" s="24"/>
      <c r="CIM100" s="24"/>
      <c r="CIN100" s="24"/>
      <c r="CIO100" s="24"/>
      <c r="CIP100" s="24"/>
      <c r="CIQ100" s="24"/>
      <c r="CIR100" s="24"/>
      <c r="CIS100" s="24"/>
      <c r="CIT100" s="24"/>
      <c r="CIU100" s="24"/>
      <c r="CIV100" s="24"/>
      <c r="CIW100" s="24"/>
      <c r="CIX100" s="24"/>
      <c r="CIY100" s="24"/>
      <c r="CIZ100" s="24"/>
      <c r="CJA100" s="24"/>
      <c r="CJB100" s="24"/>
      <c r="CJC100" s="24"/>
      <c r="CJD100" s="24"/>
      <c r="CJE100" s="24"/>
      <c r="CJF100" s="24"/>
      <c r="CJG100" s="24"/>
      <c r="CJH100" s="24"/>
      <c r="CJI100" s="24"/>
      <c r="CJJ100" s="24"/>
      <c r="CJK100" s="24"/>
      <c r="CJL100" s="24"/>
      <c r="CJM100" s="24"/>
      <c r="CJN100" s="24"/>
      <c r="CJO100" s="24"/>
      <c r="CJP100" s="24"/>
      <c r="CJQ100" s="24"/>
      <c r="CJR100" s="24"/>
      <c r="CJS100" s="24"/>
      <c r="CJT100" s="24"/>
      <c r="CJU100" s="24"/>
      <c r="CJV100" s="24"/>
      <c r="CJW100" s="24"/>
      <c r="CJX100" s="24"/>
      <c r="CJY100" s="24"/>
      <c r="CJZ100" s="24"/>
      <c r="CKA100" s="24"/>
      <c r="CKB100" s="24"/>
      <c r="CKC100" s="24"/>
      <c r="CKD100" s="24"/>
      <c r="CKE100" s="24"/>
      <c r="CKF100" s="24"/>
      <c r="CKG100" s="24"/>
      <c r="CKH100" s="24"/>
      <c r="CKI100" s="24"/>
      <c r="CKJ100" s="24"/>
      <c r="CKK100" s="24"/>
      <c r="CKL100" s="24"/>
      <c r="CKM100" s="24"/>
      <c r="CKN100" s="24"/>
      <c r="CKO100" s="24"/>
      <c r="CKP100" s="24"/>
      <c r="CKQ100" s="24"/>
      <c r="CKR100" s="24"/>
      <c r="CKS100" s="24"/>
      <c r="CKT100" s="24"/>
      <c r="CKU100" s="24"/>
      <c r="CKV100" s="24"/>
      <c r="CKW100" s="24"/>
      <c r="CKX100" s="24"/>
      <c r="CKY100" s="24"/>
      <c r="CKZ100" s="24"/>
      <c r="CLA100" s="24"/>
      <c r="CLB100" s="24"/>
      <c r="CLC100" s="24"/>
      <c r="CLD100" s="24"/>
      <c r="CLE100" s="24"/>
      <c r="CLF100" s="24"/>
      <c r="CLG100" s="24"/>
      <c r="CLH100" s="24"/>
      <c r="CLI100" s="24"/>
      <c r="CLJ100" s="24"/>
      <c r="CLK100" s="24"/>
      <c r="CLL100" s="24"/>
      <c r="CLM100" s="24"/>
      <c r="CLN100" s="24"/>
      <c r="CLO100" s="24"/>
      <c r="CLP100" s="24"/>
      <c r="CLQ100" s="24"/>
      <c r="CLR100" s="24"/>
      <c r="CLS100" s="24"/>
      <c r="CLT100" s="24"/>
      <c r="CLU100" s="24"/>
      <c r="CLV100" s="24"/>
      <c r="CLW100" s="24"/>
      <c r="CLX100" s="24"/>
      <c r="CLY100" s="24"/>
      <c r="CLZ100" s="24"/>
      <c r="CMA100" s="24"/>
      <c r="CMB100" s="24"/>
      <c r="CMC100" s="24"/>
      <c r="CMD100" s="24"/>
      <c r="CME100" s="24"/>
      <c r="CMF100" s="24"/>
      <c r="CMG100" s="24"/>
      <c r="CMH100" s="24"/>
      <c r="CMI100" s="24"/>
      <c r="CMJ100" s="24"/>
      <c r="CMK100" s="24"/>
      <c r="CML100" s="24"/>
      <c r="CMM100" s="24"/>
      <c r="CMN100" s="24"/>
      <c r="CMO100" s="24"/>
      <c r="CMP100" s="24"/>
      <c r="CMQ100" s="24"/>
      <c r="CMR100" s="24"/>
      <c r="CMS100" s="24"/>
      <c r="CMT100" s="24"/>
      <c r="CMU100" s="24"/>
      <c r="CMV100" s="24"/>
      <c r="CMW100" s="24"/>
      <c r="CMX100" s="24"/>
      <c r="CMY100" s="24"/>
      <c r="CMZ100" s="24"/>
      <c r="CNA100" s="24"/>
      <c r="CNB100" s="24"/>
      <c r="CNC100" s="24"/>
      <c r="CND100" s="24"/>
      <c r="CNE100" s="24"/>
      <c r="CNF100" s="24"/>
      <c r="CNG100" s="24"/>
      <c r="CNH100" s="24"/>
      <c r="CNI100" s="24"/>
      <c r="CNJ100" s="24"/>
      <c r="CNK100" s="24"/>
      <c r="CNL100" s="24"/>
      <c r="CNM100" s="24"/>
      <c r="CNN100" s="24"/>
      <c r="CNO100" s="24"/>
      <c r="CNP100" s="24"/>
      <c r="CNQ100" s="24"/>
      <c r="CNR100" s="24"/>
      <c r="CNS100" s="24"/>
      <c r="CNT100" s="24"/>
      <c r="CNU100" s="24"/>
      <c r="CNV100" s="24"/>
      <c r="CNW100" s="24"/>
      <c r="CNX100" s="24"/>
      <c r="CNY100" s="24"/>
      <c r="CNZ100" s="24"/>
      <c r="COA100" s="24"/>
      <c r="COB100" s="24"/>
      <c r="COC100" s="24"/>
      <c r="COD100" s="24"/>
      <c r="COE100" s="24"/>
      <c r="COF100" s="24"/>
      <c r="COG100" s="24"/>
      <c r="COH100" s="24"/>
      <c r="COI100" s="24"/>
      <c r="COJ100" s="24"/>
      <c r="COK100" s="24"/>
      <c r="COL100" s="24"/>
      <c r="COM100" s="24"/>
      <c r="CON100" s="24"/>
      <c r="COO100" s="24"/>
      <c r="COP100" s="24"/>
      <c r="COQ100" s="24"/>
      <c r="COR100" s="24"/>
      <c r="COS100" s="24"/>
      <c r="COT100" s="24"/>
      <c r="COU100" s="24"/>
      <c r="COV100" s="24"/>
      <c r="COW100" s="24"/>
      <c r="COX100" s="24"/>
      <c r="COY100" s="24"/>
      <c r="COZ100" s="24"/>
      <c r="CPA100" s="24"/>
      <c r="CPB100" s="24"/>
      <c r="CPC100" s="24"/>
      <c r="CPD100" s="24"/>
      <c r="CPE100" s="24"/>
      <c r="CPF100" s="24"/>
      <c r="CPG100" s="24"/>
      <c r="CPH100" s="24"/>
      <c r="CPI100" s="24"/>
      <c r="CPJ100" s="24"/>
      <c r="CPK100" s="24"/>
      <c r="CPL100" s="24"/>
      <c r="CPM100" s="24"/>
      <c r="CPN100" s="24"/>
      <c r="CPO100" s="24"/>
      <c r="CPP100" s="24"/>
      <c r="CPQ100" s="24"/>
      <c r="CPR100" s="24"/>
      <c r="CPS100" s="24"/>
      <c r="CPT100" s="24"/>
      <c r="CPU100" s="24"/>
      <c r="CPV100" s="24"/>
      <c r="CPW100" s="24"/>
      <c r="CPX100" s="24"/>
      <c r="CPY100" s="24"/>
      <c r="CPZ100" s="24"/>
      <c r="CQA100" s="24"/>
      <c r="CQB100" s="24"/>
      <c r="CQC100" s="24"/>
      <c r="CQD100" s="24"/>
      <c r="CQE100" s="24"/>
      <c r="CQF100" s="24"/>
      <c r="CQG100" s="24"/>
      <c r="CQH100" s="24"/>
      <c r="CQI100" s="24"/>
      <c r="CQJ100" s="24"/>
      <c r="CQK100" s="24"/>
      <c r="CQL100" s="24"/>
      <c r="CQM100" s="24"/>
      <c r="CQN100" s="24"/>
      <c r="CQO100" s="24"/>
      <c r="CQP100" s="24"/>
      <c r="CQQ100" s="24"/>
      <c r="CQR100" s="24"/>
      <c r="CQS100" s="24"/>
      <c r="CQT100" s="24"/>
      <c r="CQU100" s="24"/>
      <c r="CQV100" s="24"/>
      <c r="CQW100" s="24"/>
      <c r="CQX100" s="24"/>
      <c r="CQY100" s="24"/>
      <c r="CQZ100" s="24"/>
      <c r="CRA100" s="24"/>
      <c r="CRB100" s="24"/>
      <c r="CRC100" s="24"/>
      <c r="CRD100" s="24"/>
      <c r="CRE100" s="24"/>
      <c r="CRF100" s="24"/>
      <c r="CRG100" s="24"/>
      <c r="CRH100" s="24"/>
      <c r="CRI100" s="24"/>
      <c r="CRJ100" s="24"/>
      <c r="CRK100" s="24"/>
      <c r="CRL100" s="24"/>
      <c r="CRM100" s="24"/>
      <c r="CRN100" s="24"/>
      <c r="CRO100" s="24"/>
      <c r="CRP100" s="24"/>
      <c r="CRQ100" s="24"/>
      <c r="CRR100" s="24"/>
      <c r="CRS100" s="24"/>
      <c r="CRT100" s="24"/>
      <c r="CRU100" s="24"/>
      <c r="CRV100" s="24"/>
      <c r="CRW100" s="24"/>
      <c r="CRX100" s="24"/>
      <c r="CRY100" s="24"/>
      <c r="CRZ100" s="24"/>
      <c r="CSA100" s="24"/>
      <c r="CSB100" s="24"/>
      <c r="CSC100" s="24"/>
      <c r="CSD100" s="24"/>
      <c r="CSE100" s="24"/>
      <c r="CSF100" s="24"/>
      <c r="CSG100" s="24"/>
      <c r="CSH100" s="24"/>
      <c r="CSI100" s="24"/>
      <c r="CSJ100" s="24"/>
      <c r="CSK100" s="24"/>
      <c r="CSL100" s="24"/>
      <c r="CSM100" s="24"/>
      <c r="CSN100" s="24"/>
      <c r="CSO100" s="24"/>
      <c r="CSP100" s="24"/>
      <c r="CSQ100" s="24"/>
      <c r="CSR100" s="24"/>
      <c r="CSS100" s="24"/>
      <c r="CST100" s="24"/>
      <c r="CSU100" s="24"/>
      <c r="CSV100" s="24"/>
      <c r="CSW100" s="24"/>
      <c r="CSX100" s="24"/>
      <c r="CSY100" s="24"/>
      <c r="CSZ100" s="24"/>
      <c r="CTA100" s="24"/>
      <c r="CTB100" s="24"/>
      <c r="CTC100" s="24"/>
      <c r="CTD100" s="24"/>
      <c r="CTE100" s="24"/>
      <c r="CTF100" s="24"/>
      <c r="CTG100" s="24"/>
      <c r="CTH100" s="24"/>
      <c r="CTI100" s="24"/>
      <c r="CTJ100" s="24"/>
      <c r="CTK100" s="24"/>
      <c r="CTL100" s="24"/>
      <c r="CTM100" s="24"/>
      <c r="CTN100" s="24"/>
      <c r="CTO100" s="24"/>
      <c r="CTP100" s="24"/>
      <c r="CTQ100" s="24"/>
      <c r="CTR100" s="24"/>
      <c r="CTS100" s="24"/>
      <c r="CTT100" s="24"/>
      <c r="CTU100" s="24"/>
      <c r="CTV100" s="24"/>
      <c r="CTW100" s="24"/>
      <c r="CTX100" s="24"/>
      <c r="CTY100" s="24"/>
      <c r="CTZ100" s="24"/>
      <c r="CUA100" s="24"/>
      <c r="CUB100" s="24"/>
      <c r="CUC100" s="24"/>
      <c r="CUD100" s="24"/>
      <c r="CUE100" s="24"/>
      <c r="CUF100" s="24"/>
      <c r="CUG100" s="24"/>
      <c r="CUH100" s="24"/>
      <c r="CUI100" s="24"/>
      <c r="CUJ100" s="24"/>
      <c r="CUK100" s="24"/>
      <c r="CUL100" s="24"/>
      <c r="CUM100" s="24"/>
      <c r="CUN100" s="24"/>
      <c r="CUO100" s="24"/>
      <c r="CUP100" s="24"/>
      <c r="CUQ100" s="24"/>
      <c r="CUR100" s="24"/>
      <c r="CUS100" s="24"/>
      <c r="CUT100" s="24"/>
      <c r="CUU100" s="24"/>
      <c r="CUV100" s="24"/>
      <c r="CUW100" s="24"/>
      <c r="CUX100" s="24"/>
      <c r="CUY100" s="24"/>
      <c r="CUZ100" s="24"/>
      <c r="CVA100" s="24"/>
      <c r="CVB100" s="24"/>
      <c r="CVC100" s="24"/>
      <c r="CVD100" s="24"/>
      <c r="CVE100" s="24"/>
      <c r="CVF100" s="24"/>
      <c r="CVG100" s="24"/>
      <c r="CVH100" s="24"/>
      <c r="CVI100" s="24"/>
      <c r="CVJ100" s="24"/>
      <c r="CVK100" s="24"/>
      <c r="CVL100" s="24"/>
      <c r="CVM100" s="24"/>
      <c r="CVN100" s="24"/>
      <c r="CVO100" s="24"/>
      <c r="CVP100" s="24"/>
      <c r="CVQ100" s="24"/>
      <c r="CVR100" s="24"/>
      <c r="CVS100" s="24"/>
      <c r="CVT100" s="24"/>
      <c r="CVU100" s="24"/>
      <c r="CVV100" s="24"/>
      <c r="CVW100" s="24"/>
      <c r="CVX100" s="24"/>
      <c r="CVY100" s="24"/>
      <c r="CVZ100" s="24"/>
      <c r="CWA100" s="24"/>
      <c r="CWB100" s="24"/>
      <c r="CWC100" s="24"/>
      <c r="CWD100" s="24"/>
      <c r="CWE100" s="24"/>
      <c r="CWF100" s="24"/>
      <c r="CWG100" s="24"/>
      <c r="CWH100" s="24"/>
      <c r="CWI100" s="24"/>
      <c r="CWJ100" s="24"/>
      <c r="CWK100" s="24"/>
      <c r="CWL100" s="24"/>
      <c r="CWM100" s="24"/>
      <c r="CWN100" s="24"/>
      <c r="CWO100" s="24"/>
      <c r="CWP100" s="24"/>
      <c r="CWQ100" s="24"/>
      <c r="CWR100" s="24"/>
      <c r="CWS100" s="24"/>
      <c r="CWT100" s="24"/>
      <c r="CWU100" s="24"/>
      <c r="CWV100" s="24"/>
      <c r="CWW100" s="24"/>
      <c r="CWX100" s="24"/>
      <c r="CWY100" s="24"/>
      <c r="CWZ100" s="24"/>
      <c r="CXA100" s="24"/>
      <c r="CXB100" s="24"/>
      <c r="CXC100" s="24"/>
      <c r="CXD100" s="24"/>
      <c r="CXE100" s="24"/>
      <c r="CXF100" s="24"/>
      <c r="CXG100" s="24"/>
      <c r="CXH100" s="24"/>
      <c r="CXI100" s="24"/>
      <c r="CXJ100" s="24"/>
      <c r="CXK100" s="24"/>
      <c r="CXL100" s="24"/>
      <c r="CXM100" s="24"/>
      <c r="CXN100" s="24"/>
      <c r="CXO100" s="24"/>
      <c r="CXP100" s="24"/>
      <c r="CXQ100" s="24"/>
      <c r="CXR100" s="24"/>
      <c r="CXS100" s="24"/>
      <c r="CXT100" s="24"/>
      <c r="CXU100" s="24"/>
      <c r="CXV100" s="24"/>
      <c r="CXW100" s="24"/>
      <c r="CXX100" s="24"/>
      <c r="CXY100" s="24"/>
      <c r="CXZ100" s="24"/>
      <c r="CYA100" s="24"/>
      <c r="CYB100" s="24"/>
      <c r="CYC100" s="24"/>
      <c r="CYD100" s="24"/>
      <c r="CYE100" s="24"/>
      <c r="CYF100" s="24"/>
      <c r="CYG100" s="24"/>
      <c r="CYH100" s="24"/>
      <c r="CYI100" s="24"/>
      <c r="CYJ100" s="24"/>
      <c r="CYK100" s="24"/>
      <c r="CYL100" s="24"/>
      <c r="CYM100" s="24"/>
      <c r="CYN100" s="24"/>
      <c r="CYO100" s="24"/>
      <c r="CYP100" s="24"/>
      <c r="CYQ100" s="24"/>
      <c r="CYR100" s="24"/>
      <c r="CYS100" s="24"/>
      <c r="CYT100" s="24"/>
      <c r="CYU100" s="24"/>
      <c r="CYV100" s="24"/>
      <c r="CYW100" s="24"/>
      <c r="CYX100" s="24"/>
      <c r="CYY100" s="24"/>
      <c r="CYZ100" s="24"/>
      <c r="CZA100" s="24"/>
      <c r="CZB100" s="24"/>
      <c r="CZC100" s="24"/>
      <c r="CZD100" s="24"/>
      <c r="CZE100" s="24"/>
      <c r="CZF100" s="24"/>
      <c r="CZG100" s="24"/>
      <c r="CZH100" s="24"/>
      <c r="CZI100" s="24"/>
      <c r="CZJ100" s="24"/>
      <c r="CZK100" s="24"/>
      <c r="CZL100" s="24"/>
      <c r="CZM100" s="24"/>
      <c r="CZN100" s="24"/>
      <c r="CZO100" s="24"/>
      <c r="CZP100" s="24"/>
      <c r="CZQ100" s="24"/>
      <c r="CZR100" s="24"/>
      <c r="CZS100" s="24"/>
      <c r="CZT100" s="24"/>
      <c r="CZU100" s="24"/>
      <c r="CZV100" s="24"/>
      <c r="CZW100" s="24"/>
      <c r="CZX100" s="24"/>
      <c r="CZY100" s="24"/>
      <c r="CZZ100" s="24"/>
      <c r="DAA100" s="24"/>
      <c r="DAB100" s="24"/>
      <c r="DAC100" s="24"/>
      <c r="DAD100" s="24"/>
      <c r="DAE100" s="24"/>
      <c r="DAF100" s="24"/>
      <c r="DAG100" s="24"/>
      <c r="DAH100" s="24"/>
      <c r="DAI100" s="24"/>
      <c r="DAJ100" s="24"/>
      <c r="DAK100" s="24"/>
      <c r="DAL100" s="24"/>
      <c r="DAM100" s="24"/>
      <c r="DAN100" s="24"/>
      <c r="DAO100" s="24"/>
      <c r="DAP100" s="24"/>
      <c r="DAQ100" s="24"/>
      <c r="DAR100" s="24"/>
      <c r="DAS100" s="24"/>
      <c r="DAT100" s="24"/>
      <c r="DAU100" s="24"/>
      <c r="DAV100" s="24"/>
      <c r="DAW100" s="24"/>
      <c r="DAX100" s="24"/>
      <c r="DAY100" s="24"/>
      <c r="DAZ100" s="24"/>
      <c r="DBA100" s="24"/>
      <c r="DBB100" s="24"/>
      <c r="DBC100" s="24"/>
      <c r="DBD100" s="24"/>
      <c r="DBE100" s="24"/>
      <c r="DBF100" s="24"/>
      <c r="DBG100" s="24"/>
      <c r="DBH100" s="24"/>
      <c r="DBI100" s="24"/>
      <c r="DBJ100" s="24"/>
      <c r="DBK100" s="24"/>
      <c r="DBL100" s="24"/>
      <c r="DBM100" s="24"/>
      <c r="DBN100" s="24"/>
      <c r="DBO100" s="24"/>
      <c r="DBP100" s="24"/>
      <c r="DBQ100" s="24"/>
      <c r="DBR100" s="24"/>
      <c r="DBS100" s="24"/>
      <c r="DBT100" s="24"/>
      <c r="DBU100" s="24"/>
      <c r="DBV100" s="24"/>
      <c r="DBW100" s="24"/>
      <c r="DBX100" s="24"/>
      <c r="DBY100" s="24"/>
      <c r="DBZ100" s="24"/>
      <c r="DCA100" s="24"/>
      <c r="DCB100" s="24"/>
      <c r="DCC100" s="24"/>
      <c r="DCD100" s="24"/>
      <c r="DCE100" s="24"/>
      <c r="DCF100" s="24"/>
      <c r="DCG100" s="24"/>
      <c r="DCH100" s="24"/>
      <c r="DCI100" s="24"/>
      <c r="DCJ100" s="24"/>
      <c r="DCK100" s="24"/>
      <c r="DCL100" s="24"/>
      <c r="DCM100" s="24"/>
      <c r="DCN100" s="24"/>
      <c r="DCO100" s="24"/>
      <c r="DCP100" s="24"/>
      <c r="DCQ100" s="24"/>
      <c r="DCR100" s="24"/>
      <c r="DCS100" s="24"/>
      <c r="DCT100" s="24"/>
      <c r="DCU100" s="24"/>
      <c r="DCV100" s="24"/>
      <c r="DCW100" s="24"/>
      <c r="DCX100" s="24"/>
      <c r="DCY100" s="24"/>
      <c r="DCZ100" s="24"/>
      <c r="DDA100" s="24"/>
      <c r="DDB100" s="24"/>
      <c r="DDC100" s="24"/>
      <c r="DDD100" s="24"/>
      <c r="DDE100" s="24"/>
      <c r="DDF100" s="24"/>
      <c r="DDG100" s="24"/>
      <c r="DDH100" s="24"/>
      <c r="DDI100" s="24"/>
      <c r="DDJ100" s="24"/>
      <c r="DDK100" s="24"/>
      <c r="DDL100" s="24"/>
      <c r="DDM100" s="24"/>
      <c r="DDN100" s="24"/>
      <c r="DDO100" s="24"/>
      <c r="DDP100" s="24"/>
      <c r="DDQ100" s="24"/>
      <c r="DDR100" s="24"/>
      <c r="DDS100" s="24"/>
      <c r="DDT100" s="24"/>
      <c r="DDU100" s="24"/>
      <c r="DDV100" s="24"/>
      <c r="DDW100" s="24"/>
      <c r="DDX100" s="24"/>
      <c r="DDY100" s="24"/>
      <c r="DDZ100" s="24"/>
      <c r="DEA100" s="24"/>
      <c r="DEB100" s="24"/>
      <c r="DEC100" s="24"/>
      <c r="DED100" s="24"/>
      <c r="DEE100" s="24"/>
      <c r="DEF100" s="24"/>
      <c r="DEG100" s="24"/>
      <c r="DEH100" s="24"/>
      <c r="DEI100" s="24"/>
      <c r="DEJ100" s="24"/>
      <c r="DEK100" s="24"/>
      <c r="DEL100" s="24"/>
      <c r="DEM100" s="24"/>
      <c r="DEN100" s="24"/>
      <c r="DEO100" s="24"/>
      <c r="DEP100" s="24"/>
      <c r="DEQ100" s="24"/>
      <c r="DER100" s="24"/>
      <c r="DES100" s="24"/>
      <c r="DET100" s="24"/>
      <c r="DEU100" s="24"/>
      <c r="DEV100" s="24"/>
      <c r="DEW100" s="24"/>
      <c r="DEX100" s="24"/>
      <c r="DEY100" s="24"/>
      <c r="DEZ100" s="24"/>
      <c r="DFA100" s="24"/>
      <c r="DFB100" s="24"/>
      <c r="DFC100" s="24"/>
      <c r="DFD100" s="24"/>
      <c r="DFE100" s="24"/>
      <c r="DFF100" s="24"/>
      <c r="DFG100" s="24"/>
      <c r="DFH100" s="24"/>
      <c r="DFI100" s="24"/>
      <c r="DFJ100" s="24"/>
      <c r="DFK100" s="24"/>
      <c r="DFL100" s="24"/>
      <c r="DFM100" s="24"/>
      <c r="DFN100" s="24"/>
      <c r="DFO100" s="24"/>
      <c r="DFP100" s="24"/>
      <c r="DFQ100" s="24"/>
      <c r="DFR100" s="24"/>
      <c r="DFS100" s="24"/>
      <c r="DFT100" s="24"/>
      <c r="DFU100" s="24"/>
      <c r="DFV100" s="24"/>
      <c r="DFW100" s="24"/>
      <c r="DFX100" s="24"/>
      <c r="DFY100" s="24"/>
      <c r="DFZ100" s="24"/>
      <c r="DGA100" s="24"/>
      <c r="DGB100" s="24"/>
      <c r="DGC100" s="24"/>
      <c r="DGD100" s="24"/>
      <c r="DGE100" s="24"/>
      <c r="DGF100" s="24"/>
      <c r="DGG100" s="24"/>
      <c r="DGH100" s="24"/>
      <c r="DGI100" s="24"/>
      <c r="DGJ100" s="24"/>
      <c r="DGK100" s="24"/>
      <c r="DGL100" s="24"/>
      <c r="DGM100" s="24"/>
      <c r="DGN100" s="24"/>
      <c r="DGO100" s="24"/>
      <c r="DGP100" s="24"/>
      <c r="DGQ100" s="24"/>
      <c r="DGR100" s="24"/>
      <c r="DGS100" s="24"/>
      <c r="DGT100" s="24"/>
      <c r="DGU100" s="24"/>
      <c r="DGV100" s="24"/>
      <c r="DGW100" s="24"/>
      <c r="DGX100" s="24"/>
      <c r="DGY100" s="24"/>
      <c r="DGZ100" s="24"/>
      <c r="DHA100" s="24"/>
      <c r="DHB100" s="24"/>
      <c r="DHC100" s="24"/>
      <c r="DHD100" s="24"/>
      <c r="DHE100" s="24"/>
      <c r="DHF100" s="24"/>
      <c r="DHG100" s="24"/>
      <c r="DHH100" s="24"/>
      <c r="DHI100" s="24"/>
      <c r="DHJ100" s="24"/>
      <c r="DHK100" s="24"/>
      <c r="DHL100" s="24"/>
      <c r="DHM100" s="24"/>
      <c r="DHN100" s="24"/>
      <c r="DHO100" s="24"/>
      <c r="DHP100" s="24"/>
      <c r="DHQ100" s="24"/>
      <c r="DHR100" s="24"/>
      <c r="DHS100" s="24"/>
      <c r="DHT100" s="24"/>
      <c r="DHU100" s="24"/>
      <c r="DHV100" s="24"/>
      <c r="DHW100" s="24"/>
      <c r="DHX100" s="24"/>
      <c r="DHY100" s="24"/>
      <c r="DHZ100" s="24"/>
      <c r="DIA100" s="24"/>
      <c r="DIB100" s="24"/>
      <c r="DIC100" s="24"/>
      <c r="DID100" s="24"/>
      <c r="DIE100" s="24"/>
      <c r="DIF100" s="24"/>
      <c r="DIG100" s="24"/>
      <c r="DIH100" s="24"/>
      <c r="DII100" s="24"/>
      <c r="DIJ100" s="24"/>
      <c r="DIK100" s="24"/>
      <c r="DIL100" s="24"/>
      <c r="DIM100" s="24"/>
      <c r="DIN100" s="24"/>
      <c r="DIO100" s="24"/>
      <c r="DIP100" s="24"/>
      <c r="DIQ100" s="24"/>
      <c r="DIR100" s="24"/>
      <c r="DIS100" s="24"/>
      <c r="DIT100" s="24"/>
      <c r="DIU100" s="24"/>
      <c r="DIV100" s="24"/>
      <c r="DIW100" s="24"/>
      <c r="DIX100" s="24"/>
      <c r="DIY100" s="24"/>
      <c r="DIZ100" s="24"/>
      <c r="DJA100" s="24"/>
      <c r="DJB100" s="24"/>
      <c r="DJC100" s="24"/>
      <c r="DJD100" s="24"/>
      <c r="DJE100" s="24"/>
      <c r="DJF100" s="24"/>
      <c r="DJG100" s="24"/>
      <c r="DJH100" s="24"/>
      <c r="DJI100" s="24"/>
      <c r="DJJ100" s="24"/>
      <c r="DJK100" s="24"/>
      <c r="DJL100" s="24"/>
      <c r="DJM100" s="24"/>
      <c r="DJN100" s="24"/>
      <c r="DJO100" s="24"/>
      <c r="DJP100" s="24"/>
      <c r="DJQ100" s="24"/>
      <c r="DJR100" s="24"/>
      <c r="DJS100" s="24"/>
      <c r="DJT100" s="24"/>
      <c r="DJU100" s="24"/>
      <c r="DJV100" s="24"/>
      <c r="DJW100" s="24"/>
      <c r="DJX100" s="24"/>
      <c r="DJY100" s="24"/>
      <c r="DJZ100" s="24"/>
      <c r="DKA100" s="24"/>
      <c r="DKB100" s="24"/>
      <c r="DKC100" s="24"/>
      <c r="DKD100" s="24"/>
      <c r="DKE100" s="24"/>
      <c r="DKF100" s="24"/>
      <c r="DKG100" s="24"/>
      <c r="DKH100" s="24"/>
      <c r="DKI100" s="24"/>
      <c r="DKJ100" s="24"/>
      <c r="DKK100" s="24"/>
      <c r="DKL100" s="24"/>
      <c r="DKM100" s="24"/>
      <c r="DKN100" s="24"/>
      <c r="DKO100" s="24"/>
      <c r="DKP100" s="24"/>
      <c r="DKQ100" s="24"/>
      <c r="DKR100" s="24"/>
      <c r="DKS100" s="24"/>
      <c r="DKT100" s="24"/>
      <c r="DKU100" s="24"/>
      <c r="DKV100" s="24"/>
      <c r="DKW100" s="24"/>
      <c r="DKX100" s="24"/>
      <c r="DKY100" s="24"/>
      <c r="DKZ100" s="24"/>
      <c r="DLA100" s="24"/>
      <c r="DLB100" s="24"/>
      <c r="DLC100" s="24"/>
      <c r="DLD100" s="24"/>
      <c r="DLE100" s="24"/>
      <c r="DLF100" s="24"/>
      <c r="DLG100" s="24"/>
      <c r="DLH100" s="24"/>
      <c r="DLI100" s="24"/>
      <c r="DLJ100" s="24"/>
      <c r="DLK100" s="24"/>
      <c r="DLL100" s="24"/>
      <c r="DLM100" s="24"/>
      <c r="DLN100" s="24"/>
      <c r="DLO100" s="24"/>
      <c r="DLP100" s="24"/>
      <c r="DLQ100" s="24"/>
      <c r="DLR100" s="24"/>
      <c r="DLS100" s="24"/>
      <c r="DLT100" s="24"/>
      <c r="DLU100" s="24"/>
      <c r="DLV100" s="24"/>
      <c r="DLW100" s="24"/>
      <c r="DLX100" s="24"/>
      <c r="DLY100" s="24"/>
      <c r="DLZ100" s="24"/>
      <c r="DMA100" s="24"/>
      <c r="DMB100" s="24"/>
      <c r="DMC100" s="24"/>
      <c r="DMD100" s="24"/>
      <c r="DME100" s="24"/>
      <c r="DMF100" s="24"/>
      <c r="DMG100" s="24"/>
      <c r="DMH100" s="24"/>
      <c r="DMI100" s="24"/>
      <c r="DMJ100" s="24"/>
      <c r="DMK100" s="24"/>
      <c r="DML100" s="24"/>
      <c r="DMM100" s="24"/>
      <c r="DMN100" s="24"/>
      <c r="DMO100" s="24"/>
      <c r="DMP100" s="24"/>
      <c r="DMQ100" s="24"/>
      <c r="DMR100" s="24"/>
      <c r="DMS100" s="24"/>
      <c r="DMT100" s="24"/>
      <c r="DMU100" s="24"/>
      <c r="DMV100" s="24"/>
      <c r="DMW100" s="24"/>
      <c r="DMX100" s="24"/>
      <c r="DMY100" s="24"/>
      <c r="DMZ100" s="24"/>
      <c r="DNA100" s="24"/>
      <c r="DNB100" s="24"/>
      <c r="DNC100" s="24"/>
      <c r="DND100" s="24"/>
      <c r="DNE100" s="24"/>
      <c r="DNF100" s="24"/>
      <c r="DNG100" s="24"/>
      <c r="DNH100" s="24"/>
      <c r="DNI100" s="24"/>
      <c r="DNJ100" s="24"/>
      <c r="DNK100" s="24"/>
      <c r="DNL100" s="24"/>
      <c r="DNM100" s="24"/>
      <c r="DNN100" s="24"/>
      <c r="DNO100" s="24"/>
      <c r="DNP100" s="24"/>
      <c r="DNQ100" s="24"/>
      <c r="DNR100" s="24"/>
      <c r="DNS100" s="24"/>
      <c r="DNT100" s="24"/>
      <c r="DNU100" s="24"/>
      <c r="DNV100" s="24"/>
      <c r="DNW100" s="24"/>
      <c r="DNX100" s="24"/>
      <c r="DNY100" s="24"/>
      <c r="DNZ100" s="24"/>
      <c r="DOA100" s="24"/>
      <c r="DOB100" s="24"/>
      <c r="DOC100" s="24"/>
      <c r="DOD100" s="24"/>
      <c r="DOE100" s="24"/>
      <c r="DOF100" s="24"/>
      <c r="DOG100" s="24"/>
      <c r="DOH100" s="24"/>
      <c r="DOI100" s="24"/>
      <c r="DOJ100" s="24"/>
      <c r="DOK100" s="24"/>
      <c r="DOL100" s="24"/>
      <c r="DOM100" s="24"/>
      <c r="DON100" s="24"/>
      <c r="DOO100" s="24"/>
      <c r="DOP100" s="24"/>
      <c r="DOQ100" s="24"/>
      <c r="DOR100" s="24"/>
      <c r="DOS100" s="24"/>
      <c r="DOT100" s="24"/>
      <c r="DOU100" s="24"/>
      <c r="DOV100" s="24"/>
      <c r="DOW100" s="24"/>
      <c r="DOX100" s="24"/>
      <c r="DOY100" s="24"/>
      <c r="DOZ100" s="24"/>
      <c r="DPA100" s="24"/>
      <c r="DPB100" s="24"/>
      <c r="DPC100" s="24"/>
      <c r="DPD100" s="24"/>
      <c r="DPE100" s="24"/>
      <c r="DPF100" s="24"/>
      <c r="DPG100" s="24"/>
      <c r="DPH100" s="24"/>
      <c r="DPI100" s="24"/>
      <c r="DPJ100" s="24"/>
      <c r="DPK100" s="24"/>
      <c r="DPL100" s="24"/>
      <c r="DPM100" s="24"/>
      <c r="DPN100" s="24"/>
      <c r="DPO100" s="24"/>
      <c r="DPP100" s="24"/>
      <c r="DPQ100" s="24"/>
      <c r="DPR100" s="24"/>
      <c r="DPS100" s="24"/>
      <c r="DPT100" s="24"/>
      <c r="DPU100" s="24"/>
      <c r="DPV100" s="24"/>
      <c r="DPW100" s="24"/>
      <c r="DPX100" s="24"/>
      <c r="DPY100" s="24"/>
      <c r="DPZ100" s="24"/>
      <c r="DQA100" s="24"/>
      <c r="DQB100" s="24"/>
      <c r="DQC100" s="24"/>
      <c r="DQD100" s="24"/>
      <c r="DQE100" s="24"/>
      <c r="DQF100" s="24"/>
      <c r="DQG100" s="24"/>
      <c r="DQH100" s="24"/>
      <c r="DQI100" s="24"/>
      <c r="DQJ100" s="24"/>
      <c r="DQK100" s="24"/>
      <c r="DQL100" s="24"/>
      <c r="DQM100" s="24"/>
      <c r="DQN100" s="24"/>
      <c r="DQO100" s="24"/>
      <c r="DQP100" s="24"/>
      <c r="DQQ100" s="24"/>
      <c r="DQR100" s="24"/>
      <c r="DQS100" s="24"/>
      <c r="DQT100" s="24"/>
      <c r="DQU100" s="24"/>
      <c r="DQV100" s="24"/>
      <c r="DQW100" s="24"/>
      <c r="DQX100" s="24"/>
      <c r="DQY100" s="24"/>
      <c r="DQZ100" s="24"/>
      <c r="DRA100" s="24"/>
      <c r="DRB100" s="24"/>
      <c r="DRC100" s="24"/>
      <c r="DRD100" s="24"/>
      <c r="DRE100" s="24"/>
      <c r="DRF100" s="24"/>
      <c r="DRG100" s="24"/>
      <c r="DRH100" s="24"/>
      <c r="DRI100" s="24"/>
      <c r="DRJ100" s="24"/>
      <c r="DRK100" s="24"/>
      <c r="DRL100" s="24"/>
      <c r="DRM100" s="24"/>
      <c r="DRN100" s="24"/>
      <c r="DRO100" s="24"/>
      <c r="DRP100" s="24"/>
      <c r="DRQ100" s="24"/>
      <c r="DRR100" s="24"/>
      <c r="DRS100" s="24"/>
      <c r="DRT100" s="24"/>
      <c r="DRU100" s="24"/>
      <c r="DRV100" s="24"/>
      <c r="DRW100" s="24"/>
      <c r="DRX100" s="24"/>
      <c r="DRY100" s="24"/>
      <c r="DRZ100" s="24"/>
      <c r="DSA100" s="24"/>
      <c r="DSB100" s="24"/>
      <c r="DSC100" s="24"/>
      <c r="DSD100" s="24"/>
      <c r="DSE100" s="24"/>
      <c r="DSF100" s="24"/>
      <c r="DSG100" s="24"/>
      <c r="DSH100" s="24"/>
      <c r="DSI100" s="24"/>
      <c r="DSJ100" s="24"/>
      <c r="DSK100" s="24"/>
      <c r="DSL100" s="24"/>
      <c r="DSM100" s="24"/>
      <c r="DSN100" s="24"/>
      <c r="DSO100" s="24"/>
      <c r="DSP100" s="24"/>
      <c r="DSQ100" s="24"/>
      <c r="DSR100" s="24"/>
      <c r="DSS100" s="24"/>
      <c r="DST100" s="24"/>
      <c r="DSU100" s="24"/>
      <c r="DSV100" s="24"/>
      <c r="DSW100" s="24"/>
      <c r="DSX100" s="24"/>
      <c r="DSY100" s="24"/>
      <c r="DSZ100" s="24"/>
      <c r="DTA100" s="24"/>
      <c r="DTB100" s="24"/>
      <c r="DTC100" s="24"/>
      <c r="DTD100" s="24"/>
      <c r="DTE100" s="24"/>
      <c r="DTF100" s="24"/>
      <c r="DTG100" s="24"/>
      <c r="DTH100" s="24"/>
      <c r="DTI100" s="24"/>
      <c r="DTJ100" s="24"/>
      <c r="DTK100" s="24"/>
      <c r="DTL100" s="24"/>
      <c r="DTM100" s="24"/>
      <c r="DTN100" s="24"/>
      <c r="DTO100" s="24"/>
      <c r="DTP100" s="24"/>
      <c r="DTQ100" s="24"/>
      <c r="DTR100" s="24"/>
      <c r="DTS100" s="24"/>
      <c r="DTT100" s="24"/>
      <c r="DTU100" s="24"/>
      <c r="DTV100" s="24"/>
      <c r="DTW100" s="24"/>
      <c r="DTX100" s="24"/>
      <c r="DTY100" s="24"/>
      <c r="DTZ100" s="24"/>
      <c r="DUA100" s="24"/>
      <c r="DUB100" s="24"/>
      <c r="DUC100" s="24"/>
      <c r="DUD100" s="24"/>
      <c r="DUE100" s="24"/>
      <c r="DUF100" s="24"/>
      <c r="DUG100" s="24"/>
      <c r="DUH100" s="24"/>
      <c r="DUI100" s="24"/>
      <c r="DUJ100" s="24"/>
      <c r="DUK100" s="24"/>
      <c r="DUL100" s="24"/>
      <c r="DUM100" s="24"/>
      <c r="DUN100" s="24"/>
      <c r="DUO100" s="24"/>
      <c r="DUP100" s="24"/>
      <c r="DUQ100" s="24"/>
      <c r="DUR100" s="24"/>
      <c r="DUS100" s="24"/>
      <c r="DUT100" s="24"/>
      <c r="DUU100" s="24"/>
      <c r="DUV100" s="24"/>
      <c r="DUW100" s="24"/>
      <c r="DUX100" s="24"/>
      <c r="DUY100" s="24"/>
      <c r="DUZ100" s="24"/>
      <c r="DVA100" s="24"/>
      <c r="DVB100" s="24"/>
      <c r="DVC100" s="24"/>
      <c r="DVD100" s="24"/>
      <c r="DVE100" s="24"/>
      <c r="DVF100" s="24"/>
      <c r="DVG100" s="24"/>
      <c r="DVH100" s="24"/>
      <c r="DVI100" s="24"/>
      <c r="DVJ100" s="24"/>
      <c r="DVK100" s="24"/>
      <c r="DVL100" s="24"/>
      <c r="DVM100" s="24"/>
      <c r="DVN100" s="24"/>
      <c r="DVO100" s="24"/>
      <c r="DVP100" s="24"/>
      <c r="DVQ100" s="24"/>
      <c r="DVR100" s="24"/>
      <c r="DVS100" s="24"/>
      <c r="DVT100" s="24"/>
      <c r="DVU100" s="24"/>
      <c r="DVV100" s="24"/>
      <c r="DVW100" s="24"/>
      <c r="DVX100" s="24"/>
      <c r="DVY100" s="24"/>
      <c r="DVZ100" s="24"/>
      <c r="DWA100" s="24"/>
      <c r="DWB100" s="24"/>
      <c r="DWC100" s="24"/>
      <c r="DWD100" s="24"/>
      <c r="DWE100" s="24"/>
      <c r="DWF100" s="24"/>
      <c r="DWG100" s="24"/>
      <c r="DWH100" s="24"/>
      <c r="DWI100" s="24"/>
      <c r="DWJ100" s="24"/>
      <c r="DWK100" s="24"/>
      <c r="DWL100" s="24"/>
      <c r="DWM100" s="24"/>
      <c r="DWN100" s="24"/>
      <c r="DWO100" s="24"/>
      <c r="DWP100" s="24"/>
      <c r="DWQ100" s="24"/>
      <c r="DWR100" s="24"/>
      <c r="DWS100" s="24"/>
      <c r="DWT100" s="24"/>
      <c r="DWU100" s="24"/>
      <c r="DWV100" s="24"/>
      <c r="DWW100" s="24"/>
      <c r="DWX100" s="24"/>
      <c r="DWY100" s="24"/>
      <c r="DWZ100" s="24"/>
      <c r="DXA100" s="24"/>
      <c r="DXB100" s="24"/>
      <c r="DXC100" s="24"/>
      <c r="DXD100" s="24"/>
      <c r="DXE100" s="24"/>
      <c r="DXF100" s="24"/>
      <c r="DXG100" s="24"/>
      <c r="DXH100" s="24"/>
      <c r="DXI100" s="24"/>
      <c r="DXJ100" s="24"/>
      <c r="DXK100" s="24"/>
      <c r="DXL100" s="24"/>
      <c r="DXM100" s="24"/>
      <c r="DXN100" s="24"/>
      <c r="DXO100" s="24"/>
      <c r="DXP100" s="24"/>
      <c r="DXQ100" s="24"/>
      <c r="DXR100" s="24"/>
      <c r="DXS100" s="24"/>
      <c r="DXT100" s="24"/>
      <c r="DXU100" s="24"/>
      <c r="DXV100" s="24"/>
      <c r="DXW100" s="24"/>
      <c r="DXX100" s="24"/>
      <c r="DXY100" s="24"/>
      <c r="DXZ100" s="24"/>
      <c r="DYA100" s="24"/>
      <c r="DYB100" s="24"/>
      <c r="DYC100" s="24"/>
      <c r="DYD100" s="24"/>
      <c r="DYE100" s="24"/>
      <c r="DYF100" s="24"/>
      <c r="DYG100" s="24"/>
      <c r="DYH100" s="24"/>
      <c r="DYI100" s="24"/>
      <c r="DYJ100" s="24"/>
      <c r="DYK100" s="24"/>
      <c r="DYL100" s="24"/>
      <c r="DYM100" s="24"/>
      <c r="DYN100" s="24"/>
      <c r="DYO100" s="24"/>
      <c r="DYP100" s="24"/>
      <c r="DYQ100" s="24"/>
      <c r="DYR100" s="24"/>
      <c r="DYS100" s="24"/>
      <c r="DYT100" s="24"/>
      <c r="DYU100" s="24"/>
      <c r="DYV100" s="24"/>
      <c r="DYW100" s="24"/>
      <c r="DYX100" s="24"/>
      <c r="DYY100" s="24"/>
      <c r="DYZ100" s="24"/>
      <c r="DZA100" s="24"/>
      <c r="DZB100" s="24"/>
      <c r="DZC100" s="24"/>
      <c r="DZD100" s="24"/>
      <c r="DZE100" s="24"/>
      <c r="DZF100" s="24"/>
      <c r="DZG100" s="24"/>
      <c r="DZH100" s="24"/>
      <c r="DZI100" s="24"/>
      <c r="DZJ100" s="24"/>
      <c r="DZK100" s="24"/>
      <c r="DZL100" s="24"/>
      <c r="DZM100" s="24"/>
      <c r="DZN100" s="24"/>
      <c r="DZO100" s="24"/>
      <c r="DZP100" s="24"/>
      <c r="DZQ100" s="24"/>
      <c r="DZR100" s="24"/>
      <c r="DZS100" s="24"/>
      <c r="DZT100" s="24"/>
      <c r="DZU100" s="24"/>
      <c r="DZV100" s="24"/>
      <c r="DZW100" s="24"/>
      <c r="DZX100" s="24"/>
      <c r="DZY100" s="24"/>
      <c r="DZZ100" s="24"/>
      <c r="EAA100" s="24"/>
      <c r="EAB100" s="24"/>
      <c r="EAC100" s="24"/>
      <c r="EAD100" s="24"/>
      <c r="EAE100" s="24"/>
      <c r="EAF100" s="24"/>
      <c r="EAG100" s="24"/>
      <c r="EAH100" s="24"/>
      <c r="EAI100" s="24"/>
      <c r="EAJ100" s="24"/>
      <c r="EAK100" s="24"/>
      <c r="EAL100" s="24"/>
      <c r="EAM100" s="24"/>
      <c r="EAN100" s="24"/>
      <c r="EAO100" s="24"/>
      <c r="EAP100" s="24"/>
      <c r="EAQ100" s="24"/>
      <c r="EAR100" s="24"/>
      <c r="EAS100" s="24"/>
      <c r="EAT100" s="24"/>
      <c r="EAU100" s="24"/>
      <c r="EAV100" s="24"/>
      <c r="EAW100" s="24"/>
      <c r="EAX100" s="24"/>
      <c r="EAY100" s="24"/>
      <c r="EAZ100" s="24"/>
      <c r="EBA100" s="24"/>
      <c r="EBB100" s="24"/>
      <c r="EBC100" s="24"/>
      <c r="EBD100" s="24"/>
      <c r="EBE100" s="24"/>
      <c r="EBF100" s="24"/>
      <c r="EBG100" s="24"/>
      <c r="EBH100" s="24"/>
      <c r="EBI100" s="24"/>
      <c r="EBJ100" s="24"/>
      <c r="EBK100" s="24"/>
      <c r="EBL100" s="24"/>
      <c r="EBM100" s="24"/>
      <c r="EBN100" s="24"/>
      <c r="EBO100" s="24"/>
      <c r="EBP100" s="24"/>
      <c r="EBQ100" s="24"/>
      <c r="EBR100" s="24"/>
      <c r="EBS100" s="24"/>
      <c r="EBT100" s="24"/>
      <c r="EBU100" s="24"/>
      <c r="EBV100" s="24"/>
      <c r="EBW100" s="24"/>
      <c r="EBX100" s="24"/>
      <c r="EBY100" s="24"/>
      <c r="EBZ100" s="24"/>
      <c r="ECA100" s="24"/>
      <c r="ECB100" s="24"/>
      <c r="ECC100" s="24"/>
      <c r="ECD100" s="24"/>
      <c r="ECE100" s="24"/>
      <c r="ECF100" s="24"/>
      <c r="ECG100" s="24"/>
      <c r="ECH100" s="24"/>
      <c r="ECI100" s="24"/>
      <c r="ECJ100" s="24"/>
      <c r="ECK100" s="24"/>
      <c r="ECL100" s="24"/>
      <c r="ECM100" s="24"/>
      <c r="ECN100" s="24"/>
      <c r="ECO100" s="24"/>
      <c r="ECP100" s="24"/>
      <c r="ECQ100" s="24"/>
      <c r="ECR100" s="24"/>
      <c r="ECS100" s="24"/>
      <c r="ECT100" s="24"/>
      <c r="ECU100" s="24"/>
      <c r="ECV100" s="24"/>
      <c r="ECW100" s="24"/>
      <c r="ECX100" s="24"/>
      <c r="ECY100" s="24"/>
      <c r="ECZ100" s="24"/>
      <c r="EDA100" s="24"/>
      <c r="EDB100" s="24"/>
      <c r="EDC100" s="24"/>
      <c r="EDD100" s="24"/>
      <c r="EDE100" s="24"/>
      <c r="EDF100" s="24"/>
      <c r="EDG100" s="24"/>
      <c r="EDH100" s="24"/>
      <c r="EDI100" s="24"/>
      <c r="EDJ100" s="24"/>
      <c r="EDK100" s="24"/>
      <c r="EDL100" s="24"/>
      <c r="EDM100" s="24"/>
      <c r="EDN100" s="24"/>
      <c r="EDO100" s="24"/>
      <c r="EDP100" s="24"/>
      <c r="EDQ100" s="24"/>
      <c r="EDR100" s="24"/>
      <c r="EDS100" s="24"/>
      <c r="EDT100" s="24"/>
      <c r="EDU100" s="24"/>
      <c r="EDV100" s="24"/>
      <c r="EDW100" s="24"/>
      <c r="EDX100" s="24"/>
      <c r="EDY100" s="24"/>
      <c r="EDZ100" s="24"/>
      <c r="EEA100" s="24"/>
      <c r="EEB100" s="24"/>
      <c r="EEC100" s="24"/>
      <c r="EED100" s="24"/>
      <c r="EEE100" s="24"/>
      <c r="EEF100" s="24"/>
      <c r="EEG100" s="24"/>
      <c r="EEH100" s="24"/>
      <c r="EEI100" s="24"/>
      <c r="EEJ100" s="24"/>
      <c r="EEK100" s="24"/>
      <c r="EEL100" s="24"/>
      <c r="EEM100" s="24"/>
      <c r="EEN100" s="24"/>
      <c r="EEO100" s="24"/>
      <c r="EEP100" s="24"/>
      <c r="EEQ100" s="24"/>
      <c r="EER100" s="24"/>
      <c r="EES100" s="24"/>
      <c r="EET100" s="24"/>
      <c r="EEU100" s="24"/>
      <c r="EEV100" s="24"/>
      <c r="EEW100" s="24"/>
      <c r="EEX100" s="24"/>
      <c r="EEY100" s="24"/>
      <c r="EEZ100" s="24"/>
      <c r="EFA100" s="24"/>
      <c r="EFB100" s="24"/>
      <c r="EFC100" s="24"/>
      <c r="EFD100" s="24"/>
      <c r="EFE100" s="24"/>
      <c r="EFF100" s="24"/>
      <c r="EFG100" s="24"/>
      <c r="EFH100" s="24"/>
      <c r="EFI100" s="24"/>
      <c r="EFJ100" s="24"/>
      <c r="EFK100" s="24"/>
      <c r="EFL100" s="24"/>
      <c r="EFM100" s="24"/>
      <c r="EFN100" s="24"/>
      <c r="EFO100" s="24"/>
      <c r="EFP100" s="24"/>
      <c r="EFQ100" s="24"/>
      <c r="EFR100" s="24"/>
      <c r="EFS100" s="24"/>
      <c r="EFT100" s="24"/>
      <c r="EFU100" s="24"/>
      <c r="EFV100" s="24"/>
      <c r="EFW100" s="24"/>
      <c r="EFX100" s="24"/>
      <c r="EFY100" s="24"/>
      <c r="EFZ100" s="24"/>
      <c r="EGA100" s="24"/>
      <c r="EGB100" s="24"/>
      <c r="EGC100" s="24"/>
      <c r="EGD100" s="24"/>
      <c r="EGE100" s="24"/>
      <c r="EGF100" s="24"/>
      <c r="EGG100" s="24"/>
      <c r="EGH100" s="24"/>
      <c r="EGI100" s="24"/>
      <c r="EGJ100" s="24"/>
      <c r="EGK100" s="24"/>
      <c r="EGL100" s="24"/>
      <c r="EGM100" s="24"/>
      <c r="EGN100" s="24"/>
      <c r="EGO100" s="24"/>
      <c r="EGP100" s="24"/>
      <c r="EGQ100" s="24"/>
      <c r="EGR100" s="24"/>
      <c r="EGS100" s="24"/>
      <c r="EGT100" s="24"/>
      <c r="EGU100" s="24"/>
      <c r="EGV100" s="24"/>
      <c r="EGW100" s="24"/>
      <c r="EGX100" s="24"/>
      <c r="EGY100" s="24"/>
      <c r="EGZ100" s="24"/>
      <c r="EHA100" s="24"/>
      <c r="EHB100" s="24"/>
      <c r="EHC100" s="24"/>
      <c r="EHD100" s="24"/>
      <c r="EHE100" s="24"/>
      <c r="EHF100" s="24"/>
      <c r="EHG100" s="24"/>
      <c r="EHH100" s="24"/>
      <c r="EHI100" s="24"/>
      <c r="EHJ100" s="24"/>
      <c r="EHK100" s="24"/>
      <c r="EHL100" s="24"/>
      <c r="EHM100" s="24"/>
      <c r="EHN100" s="24"/>
      <c r="EHO100" s="24"/>
      <c r="EHP100" s="24"/>
      <c r="EHQ100" s="24"/>
      <c r="EHR100" s="24"/>
      <c r="EHS100" s="24"/>
      <c r="EHT100" s="24"/>
      <c r="EHU100" s="24"/>
      <c r="EHV100" s="24"/>
      <c r="EHW100" s="24"/>
      <c r="EHX100" s="24"/>
      <c r="EHY100" s="24"/>
      <c r="EHZ100" s="24"/>
      <c r="EIA100" s="24"/>
      <c r="EIB100" s="24"/>
      <c r="EIC100" s="24"/>
      <c r="EID100" s="24"/>
      <c r="EIE100" s="24"/>
      <c r="EIF100" s="24"/>
      <c r="EIG100" s="24"/>
      <c r="EIH100" s="24"/>
      <c r="EII100" s="24"/>
      <c r="EIJ100" s="24"/>
      <c r="EIK100" s="24"/>
      <c r="EIL100" s="24"/>
      <c r="EIM100" s="24"/>
      <c r="EIN100" s="24"/>
      <c r="EIO100" s="24"/>
      <c r="EIP100" s="24"/>
      <c r="EIQ100" s="24"/>
      <c r="EIR100" s="24"/>
      <c r="EIS100" s="24"/>
      <c r="EIT100" s="24"/>
      <c r="EIU100" s="24"/>
      <c r="EIV100" s="24"/>
      <c r="EIW100" s="24"/>
      <c r="EIX100" s="24"/>
      <c r="EIY100" s="24"/>
      <c r="EIZ100" s="24"/>
      <c r="EJA100" s="24"/>
      <c r="EJB100" s="24"/>
      <c r="EJC100" s="24"/>
      <c r="EJD100" s="24"/>
      <c r="EJE100" s="24"/>
      <c r="EJF100" s="24"/>
      <c r="EJG100" s="24"/>
      <c r="EJH100" s="24"/>
      <c r="EJI100" s="24"/>
      <c r="EJJ100" s="24"/>
      <c r="EJK100" s="24"/>
      <c r="EJL100" s="24"/>
      <c r="EJM100" s="24"/>
      <c r="EJN100" s="24"/>
      <c r="EJO100" s="24"/>
      <c r="EJP100" s="24"/>
      <c r="EJQ100" s="24"/>
      <c r="EJR100" s="24"/>
      <c r="EJS100" s="24"/>
      <c r="EJT100" s="24"/>
      <c r="EJU100" s="24"/>
      <c r="EJV100" s="24"/>
      <c r="EJW100" s="24"/>
      <c r="EJX100" s="24"/>
      <c r="EJY100" s="24"/>
      <c r="EJZ100" s="24"/>
      <c r="EKA100" s="24"/>
      <c r="EKB100" s="24"/>
      <c r="EKC100" s="24"/>
      <c r="EKD100" s="24"/>
      <c r="EKE100" s="24"/>
      <c r="EKF100" s="24"/>
      <c r="EKG100" s="24"/>
      <c r="EKH100" s="24"/>
      <c r="EKI100" s="24"/>
      <c r="EKJ100" s="24"/>
      <c r="EKK100" s="24"/>
      <c r="EKL100" s="24"/>
      <c r="EKM100" s="24"/>
      <c r="EKN100" s="24"/>
      <c r="EKO100" s="24"/>
      <c r="EKP100" s="24"/>
      <c r="EKQ100" s="24"/>
      <c r="EKR100" s="24"/>
      <c r="EKS100" s="24"/>
      <c r="EKT100" s="24"/>
      <c r="EKU100" s="24"/>
      <c r="EKV100" s="24"/>
      <c r="EKW100" s="24"/>
      <c r="EKX100" s="24"/>
      <c r="EKY100" s="24"/>
      <c r="EKZ100" s="24"/>
      <c r="ELA100" s="24"/>
      <c r="ELB100" s="24"/>
      <c r="ELC100" s="24"/>
      <c r="ELD100" s="24"/>
      <c r="ELE100" s="24"/>
      <c r="ELF100" s="24"/>
      <c r="ELG100" s="24"/>
      <c r="ELH100" s="24"/>
      <c r="ELI100" s="24"/>
      <c r="ELJ100" s="24"/>
      <c r="ELK100" s="24"/>
      <c r="ELL100" s="24"/>
      <c r="ELM100" s="24"/>
      <c r="ELN100" s="24"/>
      <c r="ELO100" s="24"/>
      <c r="ELP100" s="24"/>
      <c r="ELQ100" s="24"/>
      <c r="ELR100" s="24"/>
      <c r="ELS100" s="24"/>
      <c r="ELT100" s="24"/>
      <c r="ELU100" s="24"/>
      <c r="ELV100" s="24"/>
      <c r="ELW100" s="24"/>
      <c r="ELX100" s="24"/>
      <c r="ELY100" s="24"/>
      <c r="ELZ100" s="24"/>
      <c r="EMA100" s="24"/>
      <c r="EMB100" s="24"/>
      <c r="EMC100" s="24"/>
      <c r="EMD100" s="24"/>
      <c r="EME100" s="24"/>
      <c r="EMF100" s="24"/>
      <c r="EMG100" s="24"/>
      <c r="EMH100" s="24"/>
      <c r="EMI100" s="24"/>
      <c r="EMJ100" s="24"/>
      <c r="EMK100" s="24"/>
      <c r="EML100" s="24"/>
      <c r="EMM100" s="24"/>
      <c r="EMN100" s="24"/>
      <c r="EMO100" s="24"/>
      <c r="EMP100" s="24"/>
      <c r="EMQ100" s="24"/>
      <c r="EMR100" s="24"/>
      <c r="EMS100" s="24"/>
      <c r="EMT100" s="24"/>
      <c r="EMU100" s="24"/>
      <c r="EMV100" s="24"/>
      <c r="EMW100" s="24"/>
      <c r="EMX100" s="24"/>
      <c r="EMY100" s="24"/>
      <c r="EMZ100" s="24"/>
      <c r="ENA100" s="24"/>
      <c r="ENB100" s="24"/>
      <c r="ENC100" s="24"/>
      <c r="END100" s="24"/>
      <c r="ENE100" s="24"/>
      <c r="ENF100" s="24"/>
      <c r="ENG100" s="24"/>
      <c r="ENH100" s="24"/>
      <c r="ENI100" s="24"/>
      <c r="ENJ100" s="24"/>
      <c r="ENK100" s="24"/>
      <c r="ENL100" s="24"/>
      <c r="ENM100" s="24"/>
      <c r="ENN100" s="24"/>
      <c r="ENO100" s="24"/>
      <c r="ENP100" s="24"/>
      <c r="ENQ100" s="24"/>
      <c r="ENR100" s="24"/>
      <c r="ENS100" s="24"/>
      <c r="ENT100" s="24"/>
      <c r="ENU100" s="24"/>
      <c r="ENV100" s="24"/>
      <c r="ENW100" s="24"/>
      <c r="ENX100" s="24"/>
      <c r="ENY100" s="24"/>
      <c r="ENZ100" s="24"/>
      <c r="EOA100" s="24"/>
      <c r="EOB100" s="24"/>
      <c r="EOC100" s="24"/>
      <c r="EOD100" s="24"/>
      <c r="EOE100" s="24"/>
      <c r="EOF100" s="24"/>
      <c r="EOG100" s="24"/>
      <c r="EOH100" s="24"/>
      <c r="EOI100" s="24"/>
      <c r="EOJ100" s="24"/>
      <c r="EOK100" s="24"/>
      <c r="EOL100" s="24"/>
      <c r="EOM100" s="24"/>
      <c r="EON100" s="24"/>
      <c r="EOO100" s="24"/>
      <c r="EOP100" s="24"/>
      <c r="EOQ100" s="24"/>
      <c r="EOR100" s="24"/>
      <c r="EOS100" s="24"/>
      <c r="EOT100" s="24"/>
      <c r="EOU100" s="24"/>
      <c r="EOV100" s="24"/>
      <c r="EOW100" s="24"/>
      <c r="EOX100" s="24"/>
      <c r="EOY100" s="24"/>
      <c r="EOZ100" s="24"/>
      <c r="EPA100" s="24"/>
      <c r="EPB100" s="24"/>
      <c r="EPC100" s="24"/>
      <c r="EPD100" s="24"/>
      <c r="EPE100" s="24"/>
      <c r="EPF100" s="24"/>
      <c r="EPG100" s="24"/>
      <c r="EPH100" s="24"/>
      <c r="EPI100" s="24"/>
      <c r="EPJ100" s="24"/>
      <c r="EPK100" s="24"/>
      <c r="EPL100" s="24"/>
      <c r="EPM100" s="24"/>
      <c r="EPN100" s="24"/>
      <c r="EPO100" s="24"/>
      <c r="EPP100" s="24"/>
      <c r="EPQ100" s="24"/>
      <c r="EPR100" s="24"/>
      <c r="EPS100" s="24"/>
      <c r="EPT100" s="24"/>
      <c r="EPU100" s="24"/>
      <c r="EPV100" s="24"/>
      <c r="EPW100" s="24"/>
      <c r="EPX100" s="24"/>
      <c r="EPY100" s="24"/>
      <c r="EPZ100" s="24"/>
      <c r="EQA100" s="24"/>
      <c r="EQB100" s="24"/>
      <c r="EQC100" s="24"/>
      <c r="EQD100" s="24"/>
      <c r="EQE100" s="24"/>
      <c r="EQF100" s="24"/>
      <c r="EQG100" s="24"/>
      <c r="EQH100" s="24"/>
      <c r="EQI100" s="24"/>
      <c r="EQJ100" s="24"/>
      <c r="EQK100" s="24"/>
      <c r="EQL100" s="24"/>
      <c r="EQM100" s="24"/>
      <c r="EQN100" s="24"/>
      <c r="EQO100" s="24"/>
      <c r="EQP100" s="24"/>
      <c r="EQQ100" s="24"/>
      <c r="EQR100" s="24"/>
      <c r="EQS100" s="24"/>
      <c r="EQT100" s="24"/>
      <c r="EQU100" s="24"/>
      <c r="EQV100" s="24"/>
      <c r="EQW100" s="24"/>
      <c r="EQX100" s="24"/>
      <c r="EQY100" s="24"/>
      <c r="EQZ100" s="24"/>
      <c r="ERA100" s="24"/>
      <c r="ERB100" s="24"/>
      <c r="ERC100" s="24"/>
      <c r="ERD100" s="24"/>
      <c r="ERE100" s="24"/>
      <c r="ERF100" s="24"/>
      <c r="ERG100" s="24"/>
      <c r="ERH100" s="24"/>
      <c r="ERI100" s="24"/>
      <c r="ERJ100" s="24"/>
      <c r="ERK100" s="24"/>
      <c r="ERL100" s="24"/>
      <c r="ERM100" s="24"/>
      <c r="ERN100" s="24"/>
      <c r="ERO100" s="24"/>
      <c r="ERP100" s="24"/>
      <c r="ERQ100" s="24"/>
      <c r="ERR100" s="24"/>
      <c r="ERS100" s="24"/>
      <c r="ERT100" s="24"/>
      <c r="ERU100" s="24"/>
      <c r="ERV100" s="24"/>
      <c r="ERW100" s="24"/>
      <c r="ERX100" s="24"/>
      <c r="ERY100" s="24"/>
      <c r="ERZ100" s="24"/>
      <c r="ESA100" s="24"/>
      <c r="ESB100" s="24"/>
      <c r="ESC100" s="24"/>
      <c r="ESD100" s="24"/>
      <c r="ESE100" s="24"/>
      <c r="ESF100" s="24"/>
      <c r="ESG100" s="24"/>
      <c r="ESH100" s="24"/>
      <c r="ESI100" s="24"/>
      <c r="ESJ100" s="24"/>
      <c r="ESK100" s="24"/>
      <c r="ESL100" s="24"/>
      <c r="ESM100" s="24"/>
      <c r="ESN100" s="24"/>
      <c r="ESO100" s="24"/>
      <c r="ESP100" s="24"/>
      <c r="ESQ100" s="24"/>
      <c r="ESR100" s="24"/>
      <c r="ESS100" s="24"/>
      <c r="EST100" s="24"/>
      <c r="ESU100" s="24"/>
      <c r="ESV100" s="24"/>
      <c r="ESW100" s="24"/>
      <c r="ESX100" s="24"/>
      <c r="ESY100" s="24"/>
      <c r="ESZ100" s="24"/>
      <c r="ETA100" s="24"/>
      <c r="ETB100" s="24"/>
      <c r="ETC100" s="24"/>
      <c r="ETD100" s="24"/>
      <c r="ETE100" s="24"/>
      <c r="ETF100" s="24"/>
      <c r="ETG100" s="24"/>
      <c r="ETH100" s="24"/>
      <c r="ETI100" s="24"/>
      <c r="ETJ100" s="24"/>
      <c r="ETK100" s="24"/>
      <c r="ETL100" s="24"/>
      <c r="ETM100" s="24"/>
      <c r="ETN100" s="24"/>
      <c r="ETO100" s="24"/>
      <c r="ETP100" s="24"/>
      <c r="ETQ100" s="24"/>
      <c r="ETR100" s="24"/>
      <c r="ETS100" s="24"/>
      <c r="ETT100" s="24"/>
      <c r="ETU100" s="24"/>
      <c r="ETV100" s="24"/>
      <c r="ETW100" s="24"/>
      <c r="ETX100" s="24"/>
      <c r="ETY100" s="24"/>
      <c r="ETZ100" s="24"/>
      <c r="EUA100" s="24"/>
      <c r="EUB100" s="24"/>
      <c r="EUC100" s="24"/>
      <c r="EUD100" s="24"/>
      <c r="EUE100" s="24"/>
      <c r="EUF100" s="24"/>
      <c r="EUG100" s="24"/>
      <c r="EUH100" s="24"/>
      <c r="EUI100" s="24"/>
      <c r="EUJ100" s="24"/>
      <c r="EUK100" s="24"/>
      <c r="EUL100" s="24"/>
      <c r="EUM100" s="24"/>
      <c r="EUN100" s="24"/>
      <c r="EUO100" s="24"/>
      <c r="EUP100" s="24"/>
      <c r="EUQ100" s="24"/>
      <c r="EUR100" s="24"/>
      <c r="EUS100" s="24"/>
      <c r="EUT100" s="24"/>
      <c r="EUU100" s="24"/>
      <c r="EUV100" s="24"/>
      <c r="EUW100" s="24"/>
      <c r="EUX100" s="24"/>
      <c r="EUY100" s="24"/>
      <c r="EUZ100" s="24"/>
      <c r="EVA100" s="24"/>
      <c r="EVB100" s="24"/>
      <c r="EVC100" s="24"/>
      <c r="EVD100" s="24"/>
      <c r="EVE100" s="24"/>
      <c r="EVF100" s="24"/>
      <c r="EVG100" s="24"/>
      <c r="EVH100" s="24"/>
      <c r="EVI100" s="24"/>
      <c r="EVJ100" s="24"/>
      <c r="EVK100" s="24"/>
      <c r="EVL100" s="24"/>
      <c r="EVM100" s="24"/>
      <c r="EVN100" s="24"/>
      <c r="EVO100" s="24"/>
      <c r="EVP100" s="24"/>
      <c r="EVQ100" s="24"/>
      <c r="EVR100" s="24"/>
      <c r="EVS100" s="24"/>
      <c r="EVT100" s="24"/>
      <c r="EVU100" s="24"/>
      <c r="EVV100" s="24"/>
      <c r="EVW100" s="24"/>
      <c r="EVX100" s="24"/>
      <c r="EVY100" s="24"/>
      <c r="EVZ100" s="24"/>
      <c r="EWA100" s="24"/>
      <c r="EWB100" s="24"/>
      <c r="EWC100" s="24"/>
      <c r="EWD100" s="24"/>
      <c r="EWE100" s="24"/>
      <c r="EWF100" s="24"/>
      <c r="EWG100" s="24"/>
      <c r="EWH100" s="24"/>
      <c r="EWI100" s="24"/>
      <c r="EWJ100" s="24"/>
      <c r="EWK100" s="24"/>
      <c r="EWL100" s="24"/>
      <c r="EWM100" s="24"/>
      <c r="EWN100" s="24"/>
      <c r="EWO100" s="24"/>
      <c r="EWP100" s="24"/>
      <c r="EWQ100" s="24"/>
      <c r="EWR100" s="24"/>
      <c r="EWS100" s="24"/>
      <c r="EWT100" s="24"/>
      <c r="EWU100" s="24"/>
      <c r="EWV100" s="24"/>
      <c r="EWW100" s="24"/>
      <c r="EWX100" s="24"/>
      <c r="EWY100" s="24"/>
      <c r="EWZ100" s="24"/>
      <c r="EXA100" s="24"/>
      <c r="EXB100" s="24"/>
      <c r="EXC100" s="24"/>
      <c r="EXD100" s="24"/>
      <c r="EXE100" s="24"/>
      <c r="EXF100" s="24"/>
      <c r="EXG100" s="24"/>
      <c r="EXH100" s="24"/>
      <c r="EXI100" s="24"/>
      <c r="EXJ100" s="24"/>
      <c r="EXK100" s="24"/>
      <c r="EXL100" s="24"/>
      <c r="EXM100" s="24"/>
      <c r="EXN100" s="24"/>
      <c r="EXO100" s="24"/>
      <c r="EXP100" s="24"/>
      <c r="EXQ100" s="24"/>
      <c r="EXR100" s="24"/>
      <c r="EXS100" s="24"/>
      <c r="EXT100" s="24"/>
      <c r="EXU100" s="24"/>
      <c r="EXV100" s="24"/>
      <c r="EXW100" s="24"/>
      <c r="EXX100" s="24"/>
      <c r="EXY100" s="24"/>
      <c r="EXZ100" s="24"/>
      <c r="EYA100" s="24"/>
      <c r="EYB100" s="24"/>
      <c r="EYC100" s="24"/>
      <c r="EYD100" s="24"/>
      <c r="EYE100" s="24"/>
      <c r="EYF100" s="24"/>
      <c r="EYG100" s="24"/>
      <c r="EYH100" s="24"/>
      <c r="EYI100" s="24"/>
      <c r="EYJ100" s="24"/>
      <c r="EYK100" s="24"/>
      <c r="EYL100" s="24"/>
      <c r="EYM100" s="24"/>
      <c r="EYN100" s="24"/>
      <c r="EYO100" s="24"/>
      <c r="EYP100" s="24"/>
      <c r="EYQ100" s="24"/>
      <c r="EYR100" s="24"/>
      <c r="EYS100" s="24"/>
      <c r="EYT100" s="24"/>
      <c r="EYU100" s="24"/>
      <c r="EYV100" s="24"/>
      <c r="EYW100" s="24"/>
      <c r="EYX100" s="24"/>
      <c r="EYY100" s="24"/>
      <c r="EYZ100" s="24"/>
      <c r="EZA100" s="24"/>
      <c r="EZB100" s="24"/>
      <c r="EZC100" s="24"/>
      <c r="EZD100" s="24"/>
      <c r="EZE100" s="24"/>
      <c r="EZF100" s="24"/>
      <c r="EZG100" s="24"/>
      <c r="EZH100" s="24"/>
      <c r="EZI100" s="24"/>
      <c r="EZJ100" s="24"/>
      <c r="EZK100" s="24"/>
      <c r="EZL100" s="24"/>
      <c r="EZM100" s="24"/>
      <c r="EZN100" s="24"/>
      <c r="EZO100" s="24"/>
      <c r="EZP100" s="24"/>
      <c r="EZQ100" s="24"/>
      <c r="EZR100" s="24"/>
      <c r="EZS100" s="24"/>
      <c r="EZT100" s="24"/>
      <c r="EZU100" s="24"/>
      <c r="EZV100" s="24"/>
      <c r="EZW100" s="24"/>
      <c r="EZX100" s="24"/>
      <c r="EZY100" s="24"/>
      <c r="EZZ100" s="24"/>
      <c r="FAA100" s="24"/>
      <c r="FAB100" s="24"/>
      <c r="FAC100" s="24"/>
      <c r="FAD100" s="24"/>
      <c r="FAE100" s="24"/>
      <c r="FAF100" s="24"/>
      <c r="FAG100" s="24"/>
      <c r="FAH100" s="24"/>
      <c r="FAI100" s="24"/>
      <c r="FAJ100" s="24"/>
      <c r="FAK100" s="24"/>
      <c r="FAL100" s="24"/>
      <c r="FAM100" s="24"/>
      <c r="FAN100" s="24"/>
      <c r="FAO100" s="24"/>
      <c r="FAP100" s="24"/>
      <c r="FAQ100" s="24"/>
      <c r="FAR100" s="24"/>
      <c r="FAS100" s="24"/>
      <c r="FAT100" s="24"/>
      <c r="FAU100" s="24"/>
      <c r="FAV100" s="24"/>
      <c r="FAW100" s="24"/>
      <c r="FAX100" s="24"/>
      <c r="FAY100" s="24"/>
      <c r="FAZ100" s="24"/>
      <c r="FBA100" s="24"/>
      <c r="FBB100" s="24"/>
      <c r="FBC100" s="24"/>
      <c r="FBD100" s="24"/>
      <c r="FBE100" s="24"/>
      <c r="FBF100" s="24"/>
      <c r="FBG100" s="24"/>
      <c r="FBH100" s="24"/>
      <c r="FBI100" s="24"/>
      <c r="FBJ100" s="24"/>
      <c r="FBK100" s="24"/>
      <c r="FBL100" s="24"/>
      <c r="FBM100" s="24"/>
      <c r="FBN100" s="24"/>
      <c r="FBO100" s="24"/>
      <c r="FBP100" s="24"/>
      <c r="FBQ100" s="24"/>
      <c r="FBR100" s="24"/>
      <c r="FBS100" s="24"/>
      <c r="FBT100" s="24"/>
      <c r="FBU100" s="24"/>
      <c r="FBV100" s="24"/>
      <c r="FBW100" s="24"/>
      <c r="FBX100" s="24"/>
      <c r="FBY100" s="24"/>
      <c r="FBZ100" s="24"/>
      <c r="FCA100" s="24"/>
      <c r="FCB100" s="24"/>
      <c r="FCC100" s="24"/>
      <c r="FCD100" s="24"/>
      <c r="FCE100" s="24"/>
      <c r="FCF100" s="24"/>
      <c r="FCG100" s="24"/>
      <c r="FCH100" s="24"/>
      <c r="FCI100" s="24"/>
      <c r="FCJ100" s="24"/>
      <c r="FCK100" s="24"/>
      <c r="FCL100" s="24"/>
      <c r="FCM100" s="24"/>
      <c r="FCN100" s="24"/>
      <c r="FCO100" s="24"/>
      <c r="FCP100" s="24"/>
      <c r="FCQ100" s="24"/>
      <c r="FCR100" s="24"/>
      <c r="FCS100" s="24"/>
      <c r="FCT100" s="24"/>
      <c r="FCU100" s="24"/>
      <c r="FCV100" s="24"/>
      <c r="FCW100" s="24"/>
      <c r="FCX100" s="24"/>
      <c r="FCY100" s="24"/>
      <c r="FCZ100" s="24"/>
      <c r="FDA100" s="24"/>
      <c r="FDB100" s="24"/>
      <c r="FDC100" s="24"/>
      <c r="FDD100" s="24"/>
      <c r="FDE100" s="24"/>
      <c r="FDF100" s="24"/>
      <c r="FDG100" s="24"/>
      <c r="FDH100" s="24"/>
      <c r="FDI100" s="24"/>
      <c r="FDJ100" s="24"/>
      <c r="FDK100" s="24"/>
      <c r="FDL100" s="24"/>
      <c r="FDM100" s="24"/>
      <c r="FDN100" s="24"/>
      <c r="FDO100" s="24"/>
      <c r="FDP100" s="24"/>
      <c r="FDQ100" s="24"/>
      <c r="FDR100" s="24"/>
      <c r="FDS100" s="24"/>
      <c r="FDT100" s="24"/>
      <c r="FDU100" s="24"/>
      <c r="FDV100" s="24"/>
      <c r="FDW100" s="24"/>
      <c r="FDX100" s="24"/>
      <c r="FDY100" s="24"/>
      <c r="FDZ100" s="24"/>
      <c r="FEA100" s="24"/>
      <c r="FEB100" s="24"/>
      <c r="FEC100" s="24"/>
      <c r="FED100" s="24"/>
      <c r="FEE100" s="24"/>
      <c r="FEF100" s="24"/>
      <c r="FEG100" s="24"/>
      <c r="FEH100" s="24"/>
      <c r="FEI100" s="24"/>
      <c r="FEJ100" s="24"/>
      <c r="FEK100" s="24"/>
      <c r="FEL100" s="24"/>
      <c r="FEM100" s="24"/>
      <c r="FEN100" s="24"/>
      <c r="FEO100" s="24"/>
      <c r="FEP100" s="24"/>
      <c r="FEQ100" s="24"/>
      <c r="FER100" s="24"/>
      <c r="FES100" s="24"/>
      <c r="FET100" s="24"/>
      <c r="FEU100" s="24"/>
      <c r="FEV100" s="24"/>
      <c r="FEW100" s="24"/>
      <c r="FEX100" s="24"/>
      <c r="FEY100" s="24"/>
      <c r="FEZ100" s="24"/>
      <c r="FFA100" s="24"/>
      <c r="FFB100" s="24"/>
      <c r="FFC100" s="24"/>
      <c r="FFD100" s="24"/>
      <c r="FFE100" s="24"/>
      <c r="FFF100" s="24"/>
      <c r="FFG100" s="24"/>
      <c r="FFH100" s="24"/>
      <c r="FFI100" s="24"/>
      <c r="FFJ100" s="24"/>
      <c r="FFK100" s="24"/>
      <c r="FFL100" s="24"/>
      <c r="FFM100" s="24"/>
      <c r="FFN100" s="24"/>
      <c r="FFO100" s="24"/>
      <c r="FFP100" s="24"/>
      <c r="FFQ100" s="24"/>
      <c r="FFR100" s="24"/>
      <c r="FFS100" s="24"/>
      <c r="FFT100" s="24"/>
      <c r="FFU100" s="24"/>
      <c r="FFV100" s="24"/>
      <c r="FFW100" s="24"/>
      <c r="FFX100" s="24"/>
      <c r="FFY100" s="24"/>
      <c r="FFZ100" s="24"/>
      <c r="FGA100" s="24"/>
      <c r="FGB100" s="24"/>
      <c r="FGC100" s="24"/>
      <c r="FGD100" s="24"/>
      <c r="FGE100" s="24"/>
      <c r="FGF100" s="24"/>
      <c r="FGG100" s="24"/>
      <c r="FGH100" s="24"/>
      <c r="FGI100" s="24"/>
      <c r="FGJ100" s="24"/>
      <c r="FGK100" s="24"/>
      <c r="FGL100" s="24"/>
      <c r="FGM100" s="24"/>
      <c r="FGN100" s="24"/>
      <c r="FGO100" s="24"/>
      <c r="FGP100" s="24"/>
      <c r="FGQ100" s="24"/>
      <c r="FGR100" s="24"/>
      <c r="FGS100" s="24"/>
      <c r="FGT100" s="24"/>
      <c r="FGU100" s="24"/>
      <c r="FGV100" s="24"/>
      <c r="FGW100" s="24"/>
      <c r="FGX100" s="24"/>
      <c r="FGY100" s="24"/>
      <c r="FGZ100" s="24"/>
      <c r="FHA100" s="24"/>
      <c r="FHB100" s="24"/>
      <c r="FHC100" s="24"/>
      <c r="FHD100" s="24"/>
      <c r="FHE100" s="24"/>
      <c r="FHF100" s="24"/>
      <c r="FHG100" s="24"/>
      <c r="FHH100" s="24"/>
      <c r="FHI100" s="24"/>
      <c r="FHJ100" s="24"/>
      <c r="FHK100" s="24"/>
      <c r="FHL100" s="24"/>
      <c r="FHM100" s="24"/>
      <c r="FHN100" s="24"/>
      <c r="FHO100" s="24"/>
      <c r="FHP100" s="24"/>
      <c r="FHQ100" s="24"/>
      <c r="FHR100" s="24"/>
      <c r="FHS100" s="24"/>
      <c r="FHT100" s="24"/>
      <c r="FHU100" s="24"/>
      <c r="FHV100" s="24"/>
      <c r="FHW100" s="24"/>
      <c r="FHX100" s="24"/>
      <c r="FHY100" s="24"/>
      <c r="FHZ100" s="24"/>
      <c r="FIA100" s="24"/>
      <c r="FIB100" s="24"/>
      <c r="FIC100" s="24"/>
      <c r="FID100" s="24"/>
      <c r="FIE100" s="24"/>
      <c r="FIF100" s="24"/>
      <c r="FIG100" s="24"/>
      <c r="FIH100" s="24"/>
      <c r="FII100" s="24"/>
      <c r="FIJ100" s="24"/>
      <c r="FIK100" s="24"/>
      <c r="FIL100" s="24"/>
      <c r="FIM100" s="24"/>
      <c r="FIN100" s="24"/>
      <c r="FIO100" s="24"/>
      <c r="FIP100" s="24"/>
      <c r="FIQ100" s="24"/>
      <c r="FIR100" s="24"/>
      <c r="FIS100" s="24"/>
      <c r="FIT100" s="24"/>
      <c r="FIU100" s="24"/>
      <c r="FIV100" s="24"/>
      <c r="FIW100" s="24"/>
      <c r="FIX100" s="24"/>
      <c r="FIY100" s="24"/>
      <c r="FIZ100" s="24"/>
      <c r="FJA100" s="24"/>
      <c r="FJB100" s="24"/>
      <c r="FJC100" s="24"/>
      <c r="FJD100" s="24"/>
      <c r="FJE100" s="24"/>
      <c r="FJF100" s="24"/>
      <c r="FJG100" s="24"/>
      <c r="FJH100" s="24"/>
      <c r="FJI100" s="24"/>
      <c r="FJJ100" s="24"/>
      <c r="FJK100" s="24"/>
      <c r="FJL100" s="24"/>
      <c r="FJM100" s="24"/>
      <c r="FJN100" s="24"/>
      <c r="FJO100" s="24"/>
      <c r="FJP100" s="24"/>
      <c r="FJQ100" s="24"/>
      <c r="FJR100" s="24"/>
      <c r="FJS100" s="24"/>
      <c r="FJT100" s="24"/>
      <c r="FJU100" s="24"/>
      <c r="FJV100" s="24"/>
      <c r="FJW100" s="24"/>
      <c r="FJX100" s="24"/>
      <c r="FJY100" s="24"/>
      <c r="FJZ100" s="24"/>
      <c r="FKA100" s="24"/>
      <c r="FKB100" s="24"/>
      <c r="FKC100" s="24"/>
      <c r="FKD100" s="24"/>
      <c r="FKE100" s="24"/>
      <c r="FKF100" s="24"/>
      <c r="FKG100" s="24"/>
      <c r="FKH100" s="24"/>
      <c r="FKI100" s="24"/>
      <c r="FKJ100" s="24"/>
      <c r="FKK100" s="24"/>
      <c r="FKL100" s="24"/>
      <c r="FKM100" s="24"/>
      <c r="FKN100" s="24"/>
      <c r="FKO100" s="24"/>
      <c r="FKP100" s="24"/>
      <c r="FKQ100" s="24"/>
      <c r="FKR100" s="24"/>
      <c r="FKS100" s="24"/>
      <c r="FKT100" s="24"/>
      <c r="FKU100" s="24"/>
      <c r="FKV100" s="24"/>
      <c r="FKW100" s="24"/>
      <c r="FKX100" s="24"/>
      <c r="FKY100" s="24"/>
      <c r="FKZ100" s="24"/>
      <c r="FLA100" s="24"/>
      <c r="FLB100" s="24"/>
      <c r="FLC100" s="24"/>
      <c r="FLD100" s="24"/>
      <c r="FLE100" s="24"/>
      <c r="FLF100" s="24"/>
      <c r="FLG100" s="24"/>
      <c r="FLH100" s="24"/>
      <c r="FLI100" s="24"/>
      <c r="FLJ100" s="24"/>
      <c r="FLK100" s="24"/>
      <c r="FLL100" s="24"/>
      <c r="FLM100" s="24"/>
      <c r="FLN100" s="24"/>
      <c r="FLO100" s="24"/>
      <c r="FLP100" s="24"/>
      <c r="FLQ100" s="24"/>
      <c r="FLR100" s="24"/>
      <c r="FLS100" s="24"/>
      <c r="FLT100" s="24"/>
      <c r="FLU100" s="24"/>
      <c r="FLV100" s="24"/>
      <c r="FLW100" s="24"/>
      <c r="FLX100" s="24"/>
      <c r="FLY100" s="24"/>
      <c r="FLZ100" s="24"/>
      <c r="FMA100" s="24"/>
      <c r="FMB100" s="24"/>
      <c r="FMC100" s="24"/>
      <c r="FMD100" s="24"/>
      <c r="FME100" s="24"/>
      <c r="FMF100" s="24"/>
      <c r="FMG100" s="24"/>
      <c r="FMH100" s="24"/>
      <c r="FMI100" s="24"/>
      <c r="FMJ100" s="24"/>
      <c r="FMK100" s="24"/>
      <c r="FML100" s="24"/>
      <c r="FMM100" s="24"/>
      <c r="FMN100" s="24"/>
      <c r="FMO100" s="24"/>
      <c r="FMP100" s="24"/>
      <c r="FMQ100" s="24"/>
      <c r="FMR100" s="24"/>
      <c r="FMS100" s="24"/>
      <c r="FMT100" s="24"/>
      <c r="FMU100" s="24"/>
      <c r="FMV100" s="24"/>
      <c r="FMW100" s="24"/>
      <c r="FMX100" s="24"/>
      <c r="FMY100" s="24"/>
      <c r="FMZ100" s="24"/>
      <c r="FNA100" s="24"/>
      <c r="FNB100" s="24"/>
      <c r="FNC100" s="24"/>
      <c r="FND100" s="24"/>
      <c r="FNE100" s="24"/>
      <c r="FNF100" s="24"/>
      <c r="FNG100" s="24"/>
      <c r="FNH100" s="24"/>
      <c r="FNI100" s="24"/>
      <c r="FNJ100" s="24"/>
      <c r="FNK100" s="24"/>
      <c r="FNL100" s="24"/>
      <c r="FNM100" s="24"/>
      <c r="FNN100" s="24"/>
      <c r="FNO100" s="24"/>
      <c r="FNP100" s="24"/>
      <c r="FNQ100" s="24"/>
      <c r="FNR100" s="24"/>
      <c r="FNS100" s="24"/>
      <c r="FNT100" s="24"/>
      <c r="FNU100" s="24"/>
      <c r="FNV100" s="24"/>
      <c r="FNW100" s="24"/>
      <c r="FNX100" s="24"/>
      <c r="FNY100" s="24"/>
      <c r="FNZ100" s="24"/>
      <c r="FOA100" s="24"/>
      <c r="FOB100" s="24"/>
      <c r="FOC100" s="24"/>
      <c r="FOD100" s="24"/>
      <c r="FOE100" s="24"/>
      <c r="FOF100" s="24"/>
      <c r="FOG100" s="24"/>
      <c r="FOH100" s="24"/>
      <c r="FOI100" s="24"/>
      <c r="FOJ100" s="24"/>
      <c r="FOK100" s="24"/>
      <c r="FOL100" s="24"/>
      <c r="FOM100" s="24"/>
      <c r="FON100" s="24"/>
      <c r="FOO100" s="24"/>
      <c r="FOP100" s="24"/>
      <c r="FOQ100" s="24"/>
      <c r="FOR100" s="24"/>
      <c r="FOS100" s="24"/>
      <c r="FOT100" s="24"/>
      <c r="FOU100" s="24"/>
      <c r="FOV100" s="24"/>
      <c r="FOW100" s="24"/>
      <c r="FOX100" s="24"/>
      <c r="FOY100" s="24"/>
      <c r="FOZ100" s="24"/>
      <c r="FPA100" s="24"/>
      <c r="FPB100" s="24"/>
      <c r="FPC100" s="24"/>
      <c r="FPD100" s="24"/>
      <c r="FPE100" s="24"/>
      <c r="FPF100" s="24"/>
      <c r="FPG100" s="24"/>
      <c r="FPH100" s="24"/>
      <c r="FPI100" s="24"/>
      <c r="FPJ100" s="24"/>
      <c r="FPK100" s="24"/>
      <c r="FPL100" s="24"/>
      <c r="FPM100" s="24"/>
      <c r="FPN100" s="24"/>
      <c r="FPO100" s="24"/>
      <c r="FPP100" s="24"/>
      <c r="FPQ100" s="24"/>
      <c r="FPR100" s="24"/>
      <c r="FPS100" s="24"/>
      <c r="FPT100" s="24"/>
      <c r="FPU100" s="24"/>
      <c r="FPV100" s="24"/>
      <c r="FPW100" s="24"/>
      <c r="FPX100" s="24"/>
      <c r="FPY100" s="24"/>
      <c r="FPZ100" s="24"/>
      <c r="FQA100" s="24"/>
      <c r="FQB100" s="24"/>
      <c r="FQC100" s="24"/>
      <c r="FQD100" s="24"/>
      <c r="FQE100" s="24"/>
      <c r="FQF100" s="24"/>
      <c r="FQG100" s="24"/>
      <c r="FQH100" s="24"/>
      <c r="FQI100" s="24"/>
      <c r="FQJ100" s="24"/>
      <c r="FQK100" s="24"/>
      <c r="FQL100" s="24"/>
      <c r="FQM100" s="24"/>
      <c r="FQN100" s="24"/>
      <c r="FQO100" s="24"/>
      <c r="FQP100" s="24"/>
      <c r="FQQ100" s="24"/>
      <c r="FQR100" s="24"/>
      <c r="FQS100" s="24"/>
      <c r="FQT100" s="24"/>
      <c r="FQU100" s="24"/>
      <c r="FQV100" s="24"/>
      <c r="FQW100" s="24"/>
      <c r="FQX100" s="24"/>
      <c r="FQY100" s="24"/>
      <c r="FQZ100" s="24"/>
      <c r="FRA100" s="24"/>
      <c r="FRB100" s="24"/>
      <c r="FRC100" s="24"/>
      <c r="FRD100" s="24"/>
      <c r="FRE100" s="24"/>
      <c r="FRF100" s="24"/>
      <c r="FRG100" s="24"/>
      <c r="FRH100" s="24"/>
      <c r="FRI100" s="24"/>
      <c r="FRJ100" s="24"/>
      <c r="FRK100" s="24"/>
      <c r="FRL100" s="24"/>
      <c r="FRM100" s="24"/>
      <c r="FRN100" s="24"/>
      <c r="FRO100" s="24"/>
      <c r="FRP100" s="24"/>
      <c r="FRQ100" s="24"/>
      <c r="FRR100" s="24"/>
      <c r="FRS100" s="24"/>
      <c r="FRT100" s="24"/>
      <c r="FRU100" s="24"/>
      <c r="FRV100" s="24"/>
      <c r="FRW100" s="24"/>
      <c r="FRX100" s="24"/>
      <c r="FRY100" s="24"/>
      <c r="FRZ100" s="24"/>
      <c r="FSA100" s="24"/>
      <c r="FSB100" s="24"/>
      <c r="FSC100" s="24"/>
      <c r="FSD100" s="24"/>
      <c r="FSE100" s="24"/>
      <c r="FSF100" s="24"/>
      <c r="FSG100" s="24"/>
      <c r="FSH100" s="24"/>
      <c r="FSI100" s="24"/>
      <c r="FSJ100" s="24"/>
      <c r="FSK100" s="24"/>
      <c r="FSL100" s="24"/>
      <c r="FSM100" s="24"/>
      <c r="FSN100" s="24"/>
      <c r="FSO100" s="24"/>
      <c r="FSP100" s="24"/>
      <c r="FSQ100" s="24"/>
      <c r="FSR100" s="24"/>
      <c r="FSS100" s="24"/>
      <c r="FST100" s="24"/>
      <c r="FSU100" s="24"/>
      <c r="FSV100" s="24"/>
      <c r="FSW100" s="24"/>
      <c r="FSX100" s="24"/>
      <c r="FSY100" s="24"/>
      <c r="FSZ100" s="24"/>
      <c r="FTA100" s="24"/>
      <c r="FTB100" s="24"/>
      <c r="FTC100" s="24"/>
      <c r="FTD100" s="24"/>
      <c r="FTE100" s="24"/>
      <c r="FTF100" s="24"/>
      <c r="FTG100" s="24"/>
      <c r="FTH100" s="24"/>
      <c r="FTI100" s="24"/>
      <c r="FTJ100" s="24"/>
      <c r="FTK100" s="24"/>
      <c r="FTL100" s="24"/>
      <c r="FTM100" s="24"/>
      <c r="FTN100" s="24"/>
      <c r="FTO100" s="24"/>
      <c r="FTP100" s="24"/>
      <c r="FTQ100" s="24"/>
      <c r="FTR100" s="24"/>
      <c r="FTS100" s="24"/>
      <c r="FTT100" s="24"/>
      <c r="FTU100" s="24"/>
      <c r="FTV100" s="24"/>
      <c r="FTW100" s="24"/>
      <c r="FTX100" s="24"/>
      <c r="FTY100" s="24"/>
      <c r="FTZ100" s="24"/>
      <c r="FUA100" s="24"/>
      <c r="FUB100" s="24"/>
      <c r="FUC100" s="24"/>
      <c r="FUD100" s="24"/>
      <c r="FUE100" s="24"/>
      <c r="FUF100" s="24"/>
      <c r="FUG100" s="24"/>
      <c r="FUH100" s="24"/>
      <c r="FUI100" s="24"/>
      <c r="FUJ100" s="24"/>
      <c r="FUK100" s="24"/>
      <c r="FUL100" s="24"/>
      <c r="FUM100" s="24"/>
      <c r="FUN100" s="24"/>
      <c r="FUO100" s="24"/>
      <c r="FUP100" s="24"/>
      <c r="FUQ100" s="24"/>
      <c r="FUR100" s="24"/>
      <c r="FUS100" s="24"/>
      <c r="FUT100" s="24"/>
      <c r="FUU100" s="24"/>
      <c r="FUV100" s="24"/>
      <c r="FUW100" s="24"/>
      <c r="FUX100" s="24"/>
      <c r="FUY100" s="24"/>
      <c r="FUZ100" s="24"/>
      <c r="FVA100" s="24"/>
      <c r="FVB100" s="24"/>
      <c r="FVC100" s="24"/>
      <c r="FVD100" s="24"/>
      <c r="FVE100" s="24"/>
      <c r="FVF100" s="24"/>
      <c r="FVG100" s="24"/>
      <c r="FVH100" s="24"/>
      <c r="FVI100" s="24"/>
      <c r="FVJ100" s="24"/>
      <c r="FVK100" s="24"/>
      <c r="FVL100" s="24"/>
      <c r="FVM100" s="24"/>
      <c r="FVN100" s="24"/>
      <c r="FVO100" s="24"/>
      <c r="FVP100" s="24"/>
      <c r="FVQ100" s="24"/>
      <c r="FVR100" s="24"/>
      <c r="FVS100" s="24"/>
      <c r="FVT100" s="24"/>
      <c r="FVU100" s="24"/>
      <c r="FVV100" s="24"/>
      <c r="FVW100" s="24"/>
      <c r="FVX100" s="24"/>
      <c r="FVY100" s="24"/>
      <c r="FVZ100" s="24"/>
      <c r="FWA100" s="24"/>
      <c r="FWB100" s="24"/>
      <c r="FWC100" s="24"/>
      <c r="FWD100" s="24"/>
      <c r="FWE100" s="24"/>
      <c r="FWF100" s="24"/>
      <c r="FWG100" s="24"/>
      <c r="FWH100" s="24"/>
      <c r="FWI100" s="24"/>
      <c r="FWJ100" s="24"/>
      <c r="FWK100" s="24"/>
      <c r="FWL100" s="24"/>
      <c r="FWM100" s="24"/>
      <c r="FWN100" s="24"/>
      <c r="FWO100" s="24"/>
      <c r="FWP100" s="24"/>
      <c r="FWQ100" s="24"/>
      <c r="FWR100" s="24"/>
      <c r="FWS100" s="24"/>
      <c r="FWT100" s="24"/>
      <c r="FWU100" s="24"/>
      <c r="FWV100" s="24"/>
      <c r="FWW100" s="24"/>
      <c r="FWX100" s="24"/>
      <c r="FWY100" s="24"/>
      <c r="FWZ100" s="24"/>
      <c r="FXA100" s="24"/>
      <c r="FXB100" s="24"/>
      <c r="FXC100" s="24"/>
      <c r="FXD100" s="24"/>
      <c r="FXE100" s="24"/>
      <c r="FXF100" s="24"/>
      <c r="FXG100" s="24"/>
      <c r="FXH100" s="24"/>
      <c r="FXI100" s="24"/>
      <c r="FXJ100" s="24"/>
      <c r="FXK100" s="24"/>
      <c r="FXL100" s="24"/>
      <c r="FXM100" s="24"/>
      <c r="FXN100" s="24"/>
      <c r="FXO100" s="24"/>
      <c r="FXP100" s="24"/>
      <c r="FXQ100" s="24"/>
      <c r="FXR100" s="24"/>
      <c r="FXS100" s="24"/>
      <c r="FXT100" s="24"/>
      <c r="FXU100" s="24"/>
      <c r="FXV100" s="24"/>
      <c r="FXW100" s="24"/>
      <c r="FXX100" s="24"/>
      <c r="FXY100" s="24"/>
      <c r="FXZ100" s="24"/>
      <c r="FYA100" s="24"/>
      <c r="FYB100" s="24"/>
      <c r="FYC100" s="24"/>
      <c r="FYD100" s="24"/>
      <c r="FYE100" s="24"/>
      <c r="FYF100" s="24"/>
      <c r="FYG100" s="24"/>
      <c r="FYH100" s="24"/>
      <c r="FYI100" s="24"/>
      <c r="FYJ100" s="24"/>
      <c r="FYK100" s="24"/>
      <c r="FYL100" s="24"/>
      <c r="FYM100" s="24"/>
      <c r="FYN100" s="24"/>
      <c r="FYO100" s="24"/>
      <c r="FYP100" s="24"/>
      <c r="FYQ100" s="24"/>
      <c r="FYR100" s="24"/>
      <c r="FYS100" s="24"/>
      <c r="FYT100" s="24"/>
      <c r="FYU100" s="24"/>
      <c r="FYV100" s="24"/>
      <c r="FYW100" s="24"/>
      <c r="FYX100" s="24"/>
      <c r="FYY100" s="24"/>
      <c r="FYZ100" s="24"/>
      <c r="FZA100" s="24"/>
      <c r="FZB100" s="24"/>
      <c r="FZC100" s="24"/>
      <c r="FZD100" s="24"/>
      <c r="FZE100" s="24"/>
      <c r="FZF100" s="24"/>
      <c r="FZG100" s="24"/>
      <c r="FZH100" s="24"/>
      <c r="FZI100" s="24"/>
      <c r="FZJ100" s="24"/>
      <c r="FZK100" s="24"/>
      <c r="FZL100" s="24"/>
      <c r="FZM100" s="24"/>
      <c r="FZN100" s="24"/>
      <c r="FZO100" s="24"/>
      <c r="FZP100" s="24"/>
      <c r="FZQ100" s="24"/>
      <c r="FZR100" s="24"/>
      <c r="FZS100" s="24"/>
      <c r="FZT100" s="24"/>
      <c r="FZU100" s="24"/>
      <c r="FZV100" s="24"/>
      <c r="FZW100" s="24"/>
      <c r="FZX100" s="24"/>
      <c r="FZY100" s="24"/>
      <c r="FZZ100" s="24"/>
      <c r="GAA100" s="24"/>
      <c r="GAB100" s="24"/>
      <c r="GAC100" s="24"/>
      <c r="GAD100" s="24"/>
      <c r="GAE100" s="24"/>
      <c r="GAF100" s="24"/>
      <c r="GAG100" s="24"/>
      <c r="GAH100" s="24"/>
      <c r="GAI100" s="24"/>
      <c r="GAJ100" s="24"/>
      <c r="GAK100" s="24"/>
      <c r="GAL100" s="24"/>
      <c r="GAM100" s="24"/>
      <c r="GAN100" s="24"/>
      <c r="GAO100" s="24"/>
      <c r="GAP100" s="24"/>
      <c r="GAQ100" s="24"/>
      <c r="GAR100" s="24"/>
      <c r="GAS100" s="24"/>
      <c r="GAT100" s="24"/>
      <c r="GAU100" s="24"/>
      <c r="GAV100" s="24"/>
      <c r="GAW100" s="24"/>
      <c r="GAX100" s="24"/>
      <c r="GAY100" s="24"/>
      <c r="GAZ100" s="24"/>
      <c r="GBA100" s="24"/>
      <c r="GBB100" s="24"/>
      <c r="GBC100" s="24"/>
      <c r="GBD100" s="24"/>
      <c r="GBE100" s="24"/>
      <c r="GBF100" s="24"/>
      <c r="GBG100" s="24"/>
      <c r="GBH100" s="24"/>
      <c r="GBI100" s="24"/>
      <c r="GBJ100" s="24"/>
      <c r="GBK100" s="24"/>
      <c r="GBL100" s="24"/>
      <c r="GBM100" s="24"/>
      <c r="GBN100" s="24"/>
      <c r="GBO100" s="24"/>
      <c r="GBP100" s="24"/>
      <c r="GBQ100" s="24"/>
      <c r="GBR100" s="24"/>
      <c r="GBS100" s="24"/>
      <c r="GBT100" s="24"/>
      <c r="GBU100" s="24"/>
      <c r="GBV100" s="24"/>
      <c r="GBW100" s="24"/>
      <c r="GBX100" s="24"/>
      <c r="GBY100" s="24"/>
      <c r="GBZ100" s="24"/>
      <c r="GCA100" s="24"/>
      <c r="GCB100" s="24"/>
      <c r="GCC100" s="24"/>
      <c r="GCD100" s="24"/>
      <c r="GCE100" s="24"/>
      <c r="GCF100" s="24"/>
      <c r="GCG100" s="24"/>
      <c r="GCH100" s="24"/>
      <c r="GCI100" s="24"/>
      <c r="GCJ100" s="24"/>
      <c r="GCK100" s="24"/>
      <c r="GCL100" s="24"/>
      <c r="GCM100" s="24"/>
      <c r="GCN100" s="24"/>
      <c r="GCO100" s="24"/>
      <c r="GCP100" s="24"/>
      <c r="GCQ100" s="24"/>
      <c r="GCR100" s="24"/>
      <c r="GCS100" s="24"/>
      <c r="GCT100" s="24"/>
      <c r="GCU100" s="24"/>
      <c r="GCV100" s="24"/>
      <c r="GCW100" s="24"/>
      <c r="GCX100" s="24"/>
      <c r="GCY100" s="24"/>
      <c r="GCZ100" s="24"/>
      <c r="GDA100" s="24"/>
      <c r="GDB100" s="24"/>
      <c r="GDC100" s="24"/>
      <c r="GDD100" s="24"/>
      <c r="GDE100" s="24"/>
      <c r="GDF100" s="24"/>
      <c r="GDG100" s="24"/>
      <c r="GDH100" s="24"/>
      <c r="GDI100" s="24"/>
      <c r="GDJ100" s="24"/>
      <c r="GDK100" s="24"/>
      <c r="GDL100" s="24"/>
      <c r="GDM100" s="24"/>
      <c r="GDN100" s="24"/>
      <c r="GDO100" s="24"/>
      <c r="GDP100" s="24"/>
      <c r="GDQ100" s="24"/>
      <c r="GDR100" s="24"/>
      <c r="GDS100" s="24"/>
      <c r="GDT100" s="24"/>
      <c r="GDU100" s="24"/>
      <c r="GDV100" s="24"/>
      <c r="GDW100" s="24"/>
      <c r="GDX100" s="24"/>
      <c r="GDY100" s="24"/>
      <c r="GDZ100" s="24"/>
      <c r="GEA100" s="24"/>
      <c r="GEB100" s="24"/>
      <c r="GEC100" s="24"/>
      <c r="GED100" s="24"/>
      <c r="GEE100" s="24"/>
      <c r="GEF100" s="24"/>
      <c r="GEG100" s="24"/>
      <c r="GEH100" s="24"/>
      <c r="GEI100" s="24"/>
      <c r="GEJ100" s="24"/>
      <c r="GEK100" s="24"/>
      <c r="GEL100" s="24"/>
      <c r="GEM100" s="24"/>
      <c r="GEN100" s="24"/>
      <c r="GEO100" s="24"/>
      <c r="GEP100" s="24"/>
      <c r="GEQ100" s="24"/>
      <c r="GER100" s="24"/>
      <c r="GES100" s="24"/>
      <c r="GET100" s="24"/>
      <c r="GEU100" s="24"/>
      <c r="GEV100" s="24"/>
      <c r="GEW100" s="24"/>
      <c r="GEX100" s="24"/>
      <c r="GEY100" s="24"/>
      <c r="GEZ100" s="24"/>
      <c r="GFA100" s="24"/>
      <c r="GFB100" s="24"/>
      <c r="GFC100" s="24"/>
      <c r="GFD100" s="24"/>
      <c r="GFE100" s="24"/>
      <c r="GFF100" s="24"/>
      <c r="GFG100" s="24"/>
      <c r="GFH100" s="24"/>
      <c r="GFI100" s="24"/>
      <c r="GFJ100" s="24"/>
      <c r="GFK100" s="24"/>
      <c r="GFL100" s="24"/>
      <c r="GFM100" s="24"/>
      <c r="GFN100" s="24"/>
      <c r="GFO100" s="24"/>
      <c r="GFP100" s="24"/>
      <c r="GFQ100" s="24"/>
      <c r="GFR100" s="24"/>
      <c r="GFS100" s="24"/>
      <c r="GFT100" s="24"/>
      <c r="GFU100" s="24"/>
      <c r="GFV100" s="24"/>
      <c r="GFW100" s="24"/>
      <c r="GFX100" s="24"/>
      <c r="GFY100" s="24"/>
      <c r="GFZ100" s="24"/>
      <c r="GGA100" s="24"/>
      <c r="GGB100" s="24"/>
      <c r="GGC100" s="24"/>
      <c r="GGD100" s="24"/>
      <c r="GGE100" s="24"/>
      <c r="GGF100" s="24"/>
      <c r="GGG100" s="24"/>
      <c r="GGH100" s="24"/>
      <c r="GGI100" s="24"/>
      <c r="GGJ100" s="24"/>
      <c r="GGK100" s="24"/>
      <c r="GGL100" s="24"/>
      <c r="GGM100" s="24"/>
      <c r="GGN100" s="24"/>
      <c r="GGO100" s="24"/>
      <c r="GGP100" s="24"/>
      <c r="GGQ100" s="24"/>
      <c r="GGR100" s="24"/>
      <c r="GGS100" s="24"/>
      <c r="GGT100" s="24"/>
      <c r="GGU100" s="24"/>
      <c r="GGV100" s="24"/>
      <c r="GGW100" s="24"/>
      <c r="GGX100" s="24"/>
      <c r="GGY100" s="24"/>
      <c r="GGZ100" s="24"/>
      <c r="GHA100" s="24"/>
      <c r="GHB100" s="24"/>
      <c r="GHC100" s="24"/>
      <c r="GHD100" s="24"/>
      <c r="GHE100" s="24"/>
      <c r="GHF100" s="24"/>
      <c r="GHG100" s="24"/>
      <c r="GHH100" s="24"/>
      <c r="GHI100" s="24"/>
      <c r="GHJ100" s="24"/>
      <c r="GHK100" s="24"/>
      <c r="GHL100" s="24"/>
      <c r="GHM100" s="24"/>
      <c r="GHN100" s="24"/>
      <c r="GHO100" s="24"/>
      <c r="GHP100" s="24"/>
      <c r="GHQ100" s="24"/>
      <c r="GHR100" s="24"/>
      <c r="GHS100" s="24"/>
      <c r="GHT100" s="24"/>
      <c r="GHU100" s="24"/>
      <c r="GHV100" s="24"/>
      <c r="GHW100" s="24"/>
      <c r="GHX100" s="24"/>
      <c r="GHY100" s="24"/>
      <c r="GHZ100" s="24"/>
      <c r="GIA100" s="24"/>
      <c r="GIB100" s="24"/>
      <c r="GIC100" s="24"/>
      <c r="GID100" s="24"/>
      <c r="GIE100" s="24"/>
      <c r="GIF100" s="24"/>
      <c r="GIG100" s="24"/>
      <c r="GIH100" s="24"/>
      <c r="GII100" s="24"/>
      <c r="GIJ100" s="24"/>
      <c r="GIK100" s="24"/>
      <c r="GIL100" s="24"/>
      <c r="GIM100" s="24"/>
      <c r="GIN100" s="24"/>
      <c r="GIO100" s="24"/>
      <c r="GIP100" s="24"/>
      <c r="GIQ100" s="24"/>
      <c r="GIR100" s="24"/>
      <c r="GIS100" s="24"/>
      <c r="GIT100" s="24"/>
      <c r="GIU100" s="24"/>
      <c r="GIV100" s="24"/>
      <c r="GIW100" s="24"/>
      <c r="GIX100" s="24"/>
      <c r="GIY100" s="24"/>
      <c r="GIZ100" s="24"/>
      <c r="GJA100" s="24"/>
      <c r="GJB100" s="24"/>
      <c r="GJC100" s="24"/>
      <c r="GJD100" s="24"/>
      <c r="GJE100" s="24"/>
      <c r="GJF100" s="24"/>
      <c r="GJG100" s="24"/>
      <c r="GJH100" s="24"/>
      <c r="GJI100" s="24"/>
      <c r="GJJ100" s="24"/>
      <c r="GJK100" s="24"/>
      <c r="GJL100" s="24"/>
      <c r="GJM100" s="24"/>
      <c r="GJN100" s="24"/>
      <c r="GJO100" s="24"/>
      <c r="GJP100" s="24"/>
      <c r="GJQ100" s="24"/>
      <c r="GJR100" s="24"/>
      <c r="GJS100" s="24"/>
      <c r="GJT100" s="24"/>
      <c r="GJU100" s="24"/>
      <c r="GJV100" s="24"/>
      <c r="GJW100" s="24"/>
      <c r="GJX100" s="24"/>
      <c r="GJY100" s="24"/>
      <c r="GJZ100" s="24"/>
      <c r="GKA100" s="24"/>
      <c r="GKB100" s="24"/>
      <c r="GKC100" s="24"/>
      <c r="GKD100" s="24"/>
      <c r="GKE100" s="24"/>
      <c r="GKF100" s="24"/>
      <c r="GKG100" s="24"/>
      <c r="GKH100" s="24"/>
      <c r="GKI100" s="24"/>
      <c r="GKJ100" s="24"/>
      <c r="GKK100" s="24"/>
      <c r="GKL100" s="24"/>
      <c r="GKM100" s="24"/>
      <c r="GKN100" s="24"/>
      <c r="GKO100" s="24"/>
      <c r="GKP100" s="24"/>
      <c r="GKQ100" s="24"/>
      <c r="GKR100" s="24"/>
      <c r="GKS100" s="24"/>
      <c r="GKT100" s="24"/>
      <c r="GKU100" s="24"/>
      <c r="GKV100" s="24"/>
      <c r="GKW100" s="24"/>
      <c r="GKX100" s="24"/>
      <c r="GKY100" s="24"/>
      <c r="GKZ100" s="24"/>
      <c r="GLA100" s="24"/>
      <c r="GLB100" s="24"/>
      <c r="GLC100" s="24"/>
      <c r="GLD100" s="24"/>
      <c r="GLE100" s="24"/>
      <c r="GLF100" s="24"/>
      <c r="GLG100" s="24"/>
      <c r="GLH100" s="24"/>
      <c r="GLI100" s="24"/>
      <c r="GLJ100" s="24"/>
      <c r="GLK100" s="24"/>
      <c r="GLL100" s="24"/>
      <c r="GLM100" s="24"/>
      <c r="GLN100" s="24"/>
      <c r="GLO100" s="24"/>
      <c r="GLP100" s="24"/>
      <c r="GLQ100" s="24"/>
      <c r="GLR100" s="24"/>
      <c r="GLS100" s="24"/>
      <c r="GLT100" s="24"/>
      <c r="GLU100" s="24"/>
      <c r="GLV100" s="24"/>
      <c r="GLW100" s="24"/>
      <c r="GLX100" s="24"/>
      <c r="GLY100" s="24"/>
      <c r="GLZ100" s="24"/>
      <c r="GMA100" s="24"/>
      <c r="GMB100" s="24"/>
      <c r="GMC100" s="24"/>
      <c r="GMD100" s="24"/>
      <c r="GME100" s="24"/>
      <c r="GMF100" s="24"/>
      <c r="GMG100" s="24"/>
      <c r="GMH100" s="24"/>
      <c r="GMI100" s="24"/>
      <c r="GMJ100" s="24"/>
      <c r="GMK100" s="24"/>
      <c r="GML100" s="24"/>
      <c r="GMM100" s="24"/>
      <c r="GMN100" s="24"/>
      <c r="GMO100" s="24"/>
      <c r="GMP100" s="24"/>
      <c r="GMQ100" s="24"/>
      <c r="GMR100" s="24"/>
      <c r="GMS100" s="24"/>
      <c r="GMT100" s="24"/>
      <c r="GMU100" s="24"/>
      <c r="GMV100" s="24"/>
      <c r="GMW100" s="24"/>
      <c r="GMX100" s="24"/>
      <c r="GMY100" s="24"/>
      <c r="GMZ100" s="24"/>
      <c r="GNA100" s="24"/>
      <c r="GNB100" s="24"/>
      <c r="GNC100" s="24"/>
      <c r="GND100" s="24"/>
      <c r="GNE100" s="24"/>
      <c r="GNF100" s="24"/>
      <c r="GNG100" s="24"/>
      <c r="GNH100" s="24"/>
      <c r="GNI100" s="24"/>
      <c r="GNJ100" s="24"/>
      <c r="GNK100" s="24"/>
      <c r="GNL100" s="24"/>
      <c r="GNM100" s="24"/>
      <c r="GNN100" s="24"/>
      <c r="GNO100" s="24"/>
      <c r="GNP100" s="24"/>
      <c r="GNQ100" s="24"/>
      <c r="GNR100" s="24"/>
      <c r="GNS100" s="24"/>
      <c r="GNT100" s="24"/>
      <c r="GNU100" s="24"/>
      <c r="GNV100" s="24"/>
      <c r="GNW100" s="24"/>
      <c r="GNX100" s="24"/>
      <c r="GNY100" s="24"/>
      <c r="GNZ100" s="24"/>
      <c r="GOA100" s="24"/>
      <c r="GOB100" s="24"/>
      <c r="GOC100" s="24"/>
      <c r="GOD100" s="24"/>
      <c r="GOE100" s="24"/>
      <c r="GOF100" s="24"/>
      <c r="GOG100" s="24"/>
      <c r="GOH100" s="24"/>
      <c r="GOI100" s="24"/>
      <c r="GOJ100" s="24"/>
      <c r="GOK100" s="24"/>
      <c r="GOL100" s="24"/>
      <c r="GOM100" s="24"/>
      <c r="GON100" s="24"/>
      <c r="GOO100" s="24"/>
      <c r="GOP100" s="24"/>
      <c r="GOQ100" s="24"/>
      <c r="GOR100" s="24"/>
      <c r="GOS100" s="24"/>
      <c r="GOT100" s="24"/>
      <c r="GOU100" s="24"/>
      <c r="GOV100" s="24"/>
      <c r="GOW100" s="24"/>
      <c r="GOX100" s="24"/>
      <c r="GOY100" s="24"/>
      <c r="GOZ100" s="24"/>
      <c r="GPA100" s="24"/>
      <c r="GPB100" s="24"/>
      <c r="GPC100" s="24"/>
      <c r="GPD100" s="24"/>
      <c r="GPE100" s="24"/>
      <c r="GPF100" s="24"/>
      <c r="GPG100" s="24"/>
      <c r="GPH100" s="24"/>
      <c r="GPI100" s="24"/>
      <c r="GPJ100" s="24"/>
      <c r="GPK100" s="24"/>
      <c r="GPL100" s="24"/>
      <c r="GPM100" s="24"/>
      <c r="GPN100" s="24"/>
      <c r="GPO100" s="24"/>
      <c r="GPP100" s="24"/>
      <c r="GPQ100" s="24"/>
      <c r="GPR100" s="24"/>
      <c r="GPS100" s="24"/>
      <c r="GPT100" s="24"/>
      <c r="GPU100" s="24"/>
      <c r="GPV100" s="24"/>
      <c r="GPW100" s="24"/>
      <c r="GPX100" s="24"/>
      <c r="GPY100" s="24"/>
      <c r="GPZ100" s="24"/>
      <c r="GQA100" s="24"/>
      <c r="GQB100" s="24"/>
      <c r="GQC100" s="24"/>
      <c r="GQD100" s="24"/>
      <c r="GQE100" s="24"/>
      <c r="GQF100" s="24"/>
      <c r="GQG100" s="24"/>
      <c r="GQH100" s="24"/>
      <c r="GQI100" s="24"/>
      <c r="GQJ100" s="24"/>
      <c r="GQK100" s="24"/>
      <c r="GQL100" s="24"/>
      <c r="GQM100" s="24"/>
      <c r="GQN100" s="24"/>
      <c r="GQO100" s="24"/>
      <c r="GQP100" s="24"/>
      <c r="GQQ100" s="24"/>
      <c r="GQR100" s="24"/>
      <c r="GQS100" s="24"/>
      <c r="GQT100" s="24"/>
      <c r="GQU100" s="24"/>
      <c r="GQV100" s="24"/>
      <c r="GQW100" s="24"/>
      <c r="GQX100" s="24"/>
      <c r="GQY100" s="24"/>
      <c r="GQZ100" s="24"/>
      <c r="GRA100" s="24"/>
      <c r="GRB100" s="24"/>
      <c r="GRC100" s="24"/>
      <c r="GRD100" s="24"/>
      <c r="GRE100" s="24"/>
      <c r="GRF100" s="24"/>
      <c r="GRG100" s="24"/>
      <c r="GRH100" s="24"/>
      <c r="GRI100" s="24"/>
      <c r="GRJ100" s="24"/>
      <c r="GRK100" s="24"/>
      <c r="GRL100" s="24"/>
      <c r="GRM100" s="24"/>
      <c r="GRN100" s="24"/>
      <c r="GRO100" s="24"/>
      <c r="GRP100" s="24"/>
      <c r="GRQ100" s="24"/>
      <c r="GRR100" s="24"/>
      <c r="GRS100" s="24"/>
      <c r="GRT100" s="24"/>
      <c r="GRU100" s="24"/>
      <c r="GRV100" s="24"/>
      <c r="GRW100" s="24"/>
      <c r="GRX100" s="24"/>
      <c r="GRY100" s="24"/>
      <c r="GRZ100" s="24"/>
      <c r="GSA100" s="24"/>
      <c r="GSB100" s="24"/>
      <c r="GSC100" s="24"/>
      <c r="GSD100" s="24"/>
      <c r="GSE100" s="24"/>
      <c r="GSF100" s="24"/>
      <c r="GSG100" s="24"/>
      <c r="GSH100" s="24"/>
      <c r="GSI100" s="24"/>
      <c r="GSJ100" s="24"/>
      <c r="GSK100" s="24"/>
      <c r="GSL100" s="24"/>
      <c r="GSM100" s="24"/>
      <c r="GSN100" s="24"/>
      <c r="GSO100" s="24"/>
      <c r="GSP100" s="24"/>
      <c r="GSQ100" s="24"/>
      <c r="GSR100" s="24"/>
      <c r="GSS100" s="24"/>
      <c r="GST100" s="24"/>
      <c r="GSU100" s="24"/>
      <c r="GSV100" s="24"/>
      <c r="GSW100" s="24"/>
      <c r="GSX100" s="24"/>
      <c r="GSY100" s="24"/>
      <c r="GSZ100" s="24"/>
      <c r="GTA100" s="24"/>
      <c r="GTB100" s="24"/>
      <c r="GTC100" s="24"/>
      <c r="GTD100" s="24"/>
      <c r="GTE100" s="24"/>
      <c r="GTF100" s="24"/>
      <c r="GTG100" s="24"/>
      <c r="GTH100" s="24"/>
      <c r="GTI100" s="24"/>
      <c r="GTJ100" s="24"/>
      <c r="GTK100" s="24"/>
      <c r="GTL100" s="24"/>
      <c r="GTM100" s="24"/>
      <c r="GTN100" s="24"/>
      <c r="GTO100" s="24"/>
      <c r="GTP100" s="24"/>
      <c r="GTQ100" s="24"/>
      <c r="GTR100" s="24"/>
      <c r="GTS100" s="24"/>
      <c r="GTT100" s="24"/>
      <c r="GTU100" s="24"/>
      <c r="GTV100" s="24"/>
      <c r="GTW100" s="24"/>
      <c r="GTX100" s="24"/>
      <c r="GTY100" s="24"/>
      <c r="GTZ100" s="24"/>
      <c r="GUA100" s="24"/>
      <c r="GUB100" s="24"/>
      <c r="GUC100" s="24"/>
      <c r="GUD100" s="24"/>
      <c r="GUE100" s="24"/>
      <c r="GUF100" s="24"/>
      <c r="GUG100" s="24"/>
      <c r="GUH100" s="24"/>
      <c r="GUI100" s="24"/>
      <c r="GUJ100" s="24"/>
      <c r="GUK100" s="24"/>
      <c r="GUL100" s="24"/>
      <c r="GUM100" s="24"/>
      <c r="GUN100" s="24"/>
      <c r="GUO100" s="24"/>
      <c r="GUP100" s="24"/>
      <c r="GUQ100" s="24"/>
      <c r="GUR100" s="24"/>
      <c r="GUS100" s="24"/>
      <c r="GUT100" s="24"/>
      <c r="GUU100" s="24"/>
      <c r="GUV100" s="24"/>
      <c r="GUW100" s="24"/>
      <c r="GUX100" s="24"/>
      <c r="GUY100" s="24"/>
      <c r="GUZ100" s="24"/>
      <c r="GVA100" s="24"/>
      <c r="GVB100" s="24"/>
      <c r="GVC100" s="24"/>
      <c r="GVD100" s="24"/>
      <c r="GVE100" s="24"/>
      <c r="GVF100" s="24"/>
      <c r="GVG100" s="24"/>
      <c r="GVH100" s="24"/>
      <c r="GVI100" s="24"/>
      <c r="GVJ100" s="24"/>
      <c r="GVK100" s="24"/>
      <c r="GVL100" s="24"/>
      <c r="GVM100" s="24"/>
      <c r="GVN100" s="24"/>
      <c r="GVO100" s="24"/>
      <c r="GVP100" s="24"/>
      <c r="GVQ100" s="24"/>
      <c r="GVR100" s="24"/>
      <c r="GVS100" s="24"/>
      <c r="GVT100" s="24"/>
      <c r="GVU100" s="24"/>
      <c r="GVV100" s="24"/>
      <c r="GVW100" s="24"/>
      <c r="GVX100" s="24"/>
      <c r="GVY100" s="24"/>
      <c r="GVZ100" s="24"/>
      <c r="GWA100" s="24"/>
      <c r="GWB100" s="24"/>
      <c r="GWC100" s="24"/>
      <c r="GWD100" s="24"/>
      <c r="GWE100" s="24"/>
      <c r="GWF100" s="24"/>
      <c r="GWG100" s="24"/>
      <c r="GWH100" s="24"/>
      <c r="GWI100" s="24"/>
      <c r="GWJ100" s="24"/>
      <c r="GWK100" s="24"/>
      <c r="GWL100" s="24"/>
      <c r="GWM100" s="24"/>
      <c r="GWN100" s="24"/>
      <c r="GWO100" s="24"/>
      <c r="GWP100" s="24"/>
      <c r="GWQ100" s="24"/>
      <c r="GWR100" s="24"/>
      <c r="GWS100" s="24"/>
      <c r="GWT100" s="24"/>
      <c r="GWU100" s="24"/>
      <c r="GWV100" s="24"/>
      <c r="GWW100" s="24"/>
      <c r="GWX100" s="24"/>
      <c r="GWY100" s="24"/>
      <c r="GWZ100" s="24"/>
      <c r="GXA100" s="24"/>
      <c r="GXB100" s="24"/>
      <c r="GXC100" s="24"/>
      <c r="GXD100" s="24"/>
      <c r="GXE100" s="24"/>
      <c r="GXF100" s="24"/>
      <c r="GXG100" s="24"/>
      <c r="GXH100" s="24"/>
      <c r="GXI100" s="24"/>
      <c r="GXJ100" s="24"/>
      <c r="GXK100" s="24"/>
      <c r="GXL100" s="24"/>
      <c r="GXM100" s="24"/>
      <c r="GXN100" s="24"/>
      <c r="GXO100" s="24"/>
      <c r="GXP100" s="24"/>
      <c r="GXQ100" s="24"/>
      <c r="GXR100" s="24"/>
      <c r="GXS100" s="24"/>
      <c r="GXT100" s="24"/>
      <c r="GXU100" s="24"/>
      <c r="GXV100" s="24"/>
      <c r="GXW100" s="24"/>
      <c r="GXX100" s="24"/>
      <c r="GXY100" s="24"/>
      <c r="GXZ100" s="24"/>
      <c r="GYA100" s="24"/>
      <c r="GYB100" s="24"/>
      <c r="GYC100" s="24"/>
      <c r="GYD100" s="24"/>
      <c r="GYE100" s="24"/>
      <c r="GYF100" s="24"/>
      <c r="GYG100" s="24"/>
      <c r="GYH100" s="24"/>
      <c r="GYI100" s="24"/>
      <c r="GYJ100" s="24"/>
      <c r="GYK100" s="24"/>
      <c r="GYL100" s="24"/>
      <c r="GYM100" s="24"/>
      <c r="GYN100" s="24"/>
      <c r="GYO100" s="24"/>
      <c r="GYP100" s="24"/>
      <c r="GYQ100" s="24"/>
      <c r="GYR100" s="24"/>
      <c r="GYS100" s="24"/>
      <c r="GYT100" s="24"/>
      <c r="GYU100" s="24"/>
      <c r="GYV100" s="24"/>
      <c r="GYW100" s="24"/>
      <c r="GYX100" s="24"/>
      <c r="GYY100" s="24"/>
      <c r="GYZ100" s="24"/>
      <c r="GZA100" s="24"/>
      <c r="GZB100" s="24"/>
      <c r="GZC100" s="24"/>
      <c r="GZD100" s="24"/>
      <c r="GZE100" s="24"/>
      <c r="GZF100" s="24"/>
      <c r="GZG100" s="24"/>
      <c r="GZH100" s="24"/>
      <c r="GZI100" s="24"/>
      <c r="GZJ100" s="24"/>
      <c r="GZK100" s="24"/>
      <c r="GZL100" s="24"/>
      <c r="GZM100" s="24"/>
      <c r="GZN100" s="24"/>
      <c r="GZO100" s="24"/>
      <c r="GZP100" s="24"/>
      <c r="GZQ100" s="24"/>
      <c r="GZR100" s="24"/>
      <c r="GZS100" s="24"/>
      <c r="GZT100" s="24"/>
      <c r="GZU100" s="24"/>
      <c r="GZV100" s="24"/>
      <c r="GZW100" s="24"/>
      <c r="GZX100" s="24"/>
      <c r="GZY100" s="24"/>
      <c r="GZZ100" s="24"/>
      <c r="HAA100" s="24"/>
      <c r="HAB100" s="24"/>
      <c r="HAC100" s="24"/>
      <c r="HAD100" s="24"/>
      <c r="HAE100" s="24"/>
      <c r="HAF100" s="24"/>
      <c r="HAG100" s="24"/>
      <c r="HAH100" s="24"/>
      <c r="HAI100" s="24"/>
      <c r="HAJ100" s="24"/>
      <c r="HAK100" s="24"/>
      <c r="HAL100" s="24"/>
      <c r="HAM100" s="24"/>
      <c r="HAN100" s="24"/>
      <c r="HAO100" s="24"/>
      <c r="HAP100" s="24"/>
      <c r="HAQ100" s="24"/>
      <c r="HAR100" s="24"/>
      <c r="HAS100" s="24"/>
      <c r="HAT100" s="24"/>
      <c r="HAU100" s="24"/>
      <c r="HAV100" s="24"/>
      <c r="HAW100" s="24"/>
      <c r="HAX100" s="24"/>
      <c r="HAY100" s="24"/>
      <c r="HAZ100" s="24"/>
      <c r="HBA100" s="24"/>
      <c r="HBB100" s="24"/>
      <c r="HBC100" s="24"/>
      <c r="HBD100" s="24"/>
      <c r="HBE100" s="24"/>
      <c r="HBF100" s="24"/>
      <c r="HBG100" s="24"/>
      <c r="HBH100" s="24"/>
      <c r="HBI100" s="24"/>
      <c r="HBJ100" s="24"/>
      <c r="HBK100" s="24"/>
      <c r="HBL100" s="24"/>
      <c r="HBM100" s="24"/>
      <c r="HBN100" s="24"/>
      <c r="HBO100" s="24"/>
      <c r="HBP100" s="24"/>
      <c r="HBQ100" s="24"/>
      <c r="HBR100" s="24"/>
      <c r="HBS100" s="24"/>
      <c r="HBT100" s="24"/>
      <c r="HBU100" s="24"/>
      <c r="HBV100" s="24"/>
      <c r="HBW100" s="24"/>
      <c r="HBX100" s="24"/>
      <c r="HBY100" s="24"/>
      <c r="HBZ100" s="24"/>
      <c r="HCA100" s="24"/>
      <c r="HCB100" s="24"/>
      <c r="HCC100" s="24"/>
      <c r="HCD100" s="24"/>
      <c r="HCE100" s="24"/>
      <c r="HCF100" s="24"/>
      <c r="HCG100" s="24"/>
      <c r="HCH100" s="24"/>
      <c r="HCI100" s="24"/>
      <c r="HCJ100" s="24"/>
      <c r="HCK100" s="24"/>
      <c r="HCL100" s="24"/>
      <c r="HCM100" s="24"/>
      <c r="HCN100" s="24"/>
      <c r="HCO100" s="24"/>
      <c r="HCP100" s="24"/>
      <c r="HCQ100" s="24"/>
      <c r="HCR100" s="24"/>
      <c r="HCS100" s="24"/>
      <c r="HCT100" s="24"/>
      <c r="HCU100" s="24"/>
      <c r="HCV100" s="24"/>
      <c r="HCW100" s="24"/>
      <c r="HCX100" s="24"/>
      <c r="HCY100" s="24"/>
      <c r="HCZ100" s="24"/>
      <c r="HDA100" s="24"/>
      <c r="HDB100" s="24"/>
      <c r="HDC100" s="24"/>
      <c r="HDD100" s="24"/>
      <c r="HDE100" s="24"/>
      <c r="HDF100" s="24"/>
      <c r="HDG100" s="24"/>
      <c r="HDH100" s="24"/>
      <c r="HDI100" s="24"/>
      <c r="HDJ100" s="24"/>
      <c r="HDK100" s="24"/>
      <c r="HDL100" s="24"/>
      <c r="HDM100" s="24"/>
      <c r="HDN100" s="24"/>
      <c r="HDO100" s="24"/>
      <c r="HDP100" s="24"/>
      <c r="HDQ100" s="24"/>
      <c r="HDR100" s="24"/>
      <c r="HDS100" s="24"/>
      <c r="HDT100" s="24"/>
      <c r="HDU100" s="24"/>
      <c r="HDV100" s="24"/>
      <c r="HDW100" s="24"/>
      <c r="HDX100" s="24"/>
      <c r="HDY100" s="24"/>
      <c r="HDZ100" s="24"/>
      <c r="HEA100" s="24"/>
      <c r="HEB100" s="24"/>
      <c r="HEC100" s="24"/>
      <c r="HED100" s="24"/>
      <c r="HEE100" s="24"/>
      <c r="HEF100" s="24"/>
      <c r="HEG100" s="24"/>
      <c r="HEH100" s="24"/>
      <c r="HEI100" s="24"/>
      <c r="HEJ100" s="24"/>
      <c r="HEK100" s="24"/>
      <c r="HEL100" s="24"/>
      <c r="HEM100" s="24"/>
      <c r="HEN100" s="24"/>
      <c r="HEO100" s="24"/>
      <c r="HEP100" s="24"/>
      <c r="HEQ100" s="24"/>
      <c r="HER100" s="24"/>
      <c r="HES100" s="24"/>
      <c r="HET100" s="24"/>
      <c r="HEU100" s="24"/>
      <c r="HEV100" s="24"/>
      <c r="HEW100" s="24"/>
      <c r="HEX100" s="24"/>
      <c r="HEY100" s="24"/>
      <c r="HEZ100" s="24"/>
      <c r="HFA100" s="24"/>
      <c r="HFB100" s="24"/>
      <c r="HFC100" s="24"/>
      <c r="HFD100" s="24"/>
      <c r="HFE100" s="24"/>
      <c r="HFF100" s="24"/>
      <c r="HFG100" s="24"/>
      <c r="HFH100" s="24"/>
      <c r="HFI100" s="24"/>
      <c r="HFJ100" s="24"/>
      <c r="HFK100" s="24"/>
      <c r="HFL100" s="24"/>
      <c r="HFM100" s="24"/>
      <c r="HFN100" s="24"/>
      <c r="HFO100" s="24"/>
      <c r="HFP100" s="24"/>
      <c r="HFQ100" s="24"/>
      <c r="HFR100" s="24"/>
      <c r="HFS100" s="24"/>
      <c r="HFT100" s="24"/>
      <c r="HFU100" s="24"/>
      <c r="HFV100" s="24"/>
      <c r="HFW100" s="24"/>
      <c r="HFX100" s="24"/>
      <c r="HFY100" s="24"/>
      <c r="HFZ100" s="24"/>
      <c r="HGA100" s="24"/>
      <c r="HGB100" s="24"/>
      <c r="HGC100" s="24"/>
      <c r="HGD100" s="24"/>
      <c r="HGE100" s="24"/>
      <c r="HGF100" s="24"/>
      <c r="HGG100" s="24"/>
      <c r="HGH100" s="24"/>
      <c r="HGI100" s="24"/>
      <c r="HGJ100" s="24"/>
      <c r="HGK100" s="24"/>
      <c r="HGL100" s="24"/>
      <c r="HGM100" s="24"/>
      <c r="HGN100" s="24"/>
      <c r="HGO100" s="24"/>
      <c r="HGP100" s="24"/>
      <c r="HGQ100" s="24"/>
      <c r="HGR100" s="24"/>
      <c r="HGS100" s="24"/>
      <c r="HGT100" s="24"/>
      <c r="HGU100" s="24"/>
      <c r="HGV100" s="24"/>
      <c r="HGW100" s="24"/>
      <c r="HGX100" s="24"/>
      <c r="HGY100" s="24"/>
      <c r="HGZ100" s="24"/>
      <c r="HHA100" s="24"/>
      <c r="HHB100" s="24"/>
      <c r="HHC100" s="24"/>
      <c r="HHD100" s="24"/>
      <c r="HHE100" s="24"/>
      <c r="HHF100" s="24"/>
      <c r="HHG100" s="24"/>
      <c r="HHH100" s="24"/>
      <c r="HHI100" s="24"/>
      <c r="HHJ100" s="24"/>
      <c r="HHK100" s="24"/>
      <c r="HHL100" s="24"/>
      <c r="HHM100" s="24"/>
      <c r="HHN100" s="24"/>
      <c r="HHO100" s="24"/>
      <c r="HHP100" s="24"/>
      <c r="HHQ100" s="24"/>
      <c r="HHR100" s="24"/>
      <c r="HHS100" s="24"/>
      <c r="HHT100" s="24"/>
      <c r="HHU100" s="24"/>
      <c r="HHV100" s="24"/>
      <c r="HHW100" s="24"/>
      <c r="HHX100" s="24"/>
      <c r="HHY100" s="24"/>
      <c r="HHZ100" s="24"/>
      <c r="HIA100" s="24"/>
      <c r="HIB100" s="24"/>
      <c r="HIC100" s="24"/>
      <c r="HID100" s="24"/>
      <c r="HIE100" s="24"/>
      <c r="HIF100" s="24"/>
      <c r="HIG100" s="24"/>
      <c r="HIH100" s="24"/>
      <c r="HII100" s="24"/>
      <c r="HIJ100" s="24"/>
      <c r="HIK100" s="24"/>
      <c r="HIL100" s="24"/>
      <c r="HIM100" s="24"/>
      <c r="HIN100" s="24"/>
      <c r="HIO100" s="24"/>
      <c r="HIP100" s="24"/>
      <c r="HIQ100" s="24"/>
      <c r="HIR100" s="24"/>
      <c r="HIS100" s="24"/>
      <c r="HIT100" s="24"/>
      <c r="HIU100" s="24"/>
      <c r="HIV100" s="24"/>
      <c r="HIW100" s="24"/>
      <c r="HIX100" s="24"/>
      <c r="HIY100" s="24"/>
      <c r="HIZ100" s="24"/>
      <c r="HJA100" s="24"/>
      <c r="HJB100" s="24"/>
      <c r="HJC100" s="24"/>
      <c r="HJD100" s="24"/>
      <c r="HJE100" s="24"/>
      <c r="HJF100" s="24"/>
      <c r="HJG100" s="24"/>
      <c r="HJH100" s="24"/>
      <c r="HJI100" s="24"/>
      <c r="HJJ100" s="24"/>
      <c r="HJK100" s="24"/>
      <c r="HJL100" s="24"/>
      <c r="HJM100" s="24"/>
      <c r="HJN100" s="24"/>
      <c r="HJO100" s="24"/>
      <c r="HJP100" s="24"/>
      <c r="HJQ100" s="24"/>
      <c r="HJR100" s="24"/>
      <c r="HJS100" s="24"/>
      <c r="HJT100" s="24"/>
      <c r="HJU100" s="24"/>
      <c r="HJV100" s="24"/>
      <c r="HJW100" s="24"/>
      <c r="HJX100" s="24"/>
      <c r="HJY100" s="24"/>
      <c r="HJZ100" s="24"/>
      <c r="HKA100" s="24"/>
      <c r="HKB100" s="24"/>
      <c r="HKC100" s="24"/>
      <c r="HKD100" s="24"/>
      <c r="HKE100" s="24"/>
      <c r="HKF100" s="24"/>
      <c r="HKG100" s="24"/>
      <c r="HKH100" s="24"/>
      <c r="HKI100" s="24"/>
      <c r="HKJ100" s="24"/>
      <c r="HKK100" s="24"/>
      <c r="HKL100" s="24"/>
      <c r="HKM100" s="24"/>
      <c r="HKN100" s="24"/>
      <c r="HKO100" s="24"/>
      <c r="HKP100" s="24"/>
      <c r="HKQ100" s="24"/>
      <c r="HKR100" s="24"/>
      <c r="HKS100" s="24"/>
      <c r="HKT100" s="24"/>
      <c r="HKU100" s="24"/>
      <c r="HKV100" s="24"/>
      <c r="HKW100" s="24"/>
      <c r="HKX100" s="24"/>
      <c r="HKY100" s="24"/>
      <c r="HKZ100" s="24"/>
      <c r="HLA100" s="24"/>
      <c r="HLB100" s="24"/>
      <c r="HLC100" s="24"/>
      <c r="HLD100" s="24"/>
      <c r="HLE100" s="24"/>
      <c r="HLF100" s="24"/>
      <c r="HLG100" s="24"/>
      <c r="HLH100" s="24"/>
      <c r="HLI100" s="24"/>
      <c r="HLJ100" s="24"/>
      <c r="HLK100" s="24"/>
      <c r="HLL100" s="24"/>
      <c r="HLM100" s="24"/>
      <c r="HLN100" s="24"/>
      <c r="HLO100" s="24"/>
      <c r="HLP100" s="24"/>
      <c r="HLQ100" s="24"/>
      <c r="HLR100" s="24"/>
      <c r="HLS100" s="24"/>
      <c r="HLT100" s="24"/>
      <c r="HLU100" s="24"/>
      <c r="HLV100" s="24"/>
      <c r="HLW100" s="24"/>
      <c r="HLX100" s="24"/>
      <c r="HLY100" s="24"/>
      <c r="HLZ100" s="24"/>
      <c r="HMA100" s="24"/>
      <c r="HMB100" s="24"/>
      <c r="HMC100" s="24"/>
      <c r="HMD100" s="24"/>
      <c r="HME100" s="24"/>
      <c r="HMF100" s="24"/>
      <c r="HMG100" s="24"/>
      <c r="HMH100" s="24"/>
      <c r="HMI100" s="24"/>
      <c r="HMJ100" s="24"/>
      <c r="HMK100" s="24"/>
      <c r="HML100" s="24"/>
      <c r="HMM100" s="24"/>
      <c r="HMN100" s="24"/>
      <c r="HMO100" s="24"/>
      <c r="HMP100" s="24"/>
      <c r="HMQ100" s="24"/>
      <c r="HMR100" s="24"/>
      <c r="HMS100" s="24"/>
      <c r="HMT100" s="24"/>
      <c r="HMU100" s="24"/>
      <c r="HMV100" s="24"/>
      <c r="HMW100" s="24"/>
      <c r="HMX100" s="24"/>
      <c r="HMY100" s="24"/>
      <c r="HMZ100" s="24"/>
      <c r="HNA100" s="24"/>
      <c r="HNB100" s="24"/>
      <c r="HNC100" s="24"/>
      <c r="HND100" s="24"/>
      <c r="HNE100" s="24"/>
      <c r="HNF100" s="24"/>
      <c r="HNG100" s="24"/>
      <c r="HNH100" s="24"/>
      <c r="HNI100" s="24"/>
      <c r="HNJ100" s="24"/>
      <c r="HNK100" s="24"/>
      <c r="HNL100" s="24"/>
      <c r="HNM100" s="24"/>
      <c r="HNN100" s="24"/>
      <c r="HNO100" s="24"/>
      <c r="HNP100" s="24"/>
      <c r="HNQ100" s="24"/>
      <c r="HNR100" s="24"/>
      <c r="HNS100" s="24"/>
      <c r="HNT100" s="24"/>
      <c r="HNU100" s="24"/>
      <c r="HNV100" s="24"/>
      <c r="HNW100" s="24"/>
      <c r="HNX100" s="24"/>
      <c r="HNY100" s="24"/>
      <c r="HNZ100" s="24"/>
      <c r="HOA100" s="24"/>
      <c r="HOB100" s="24"/>
      <c r="HOC100" s="24"/>
      <c r="HOD100" s="24"/>
      <c r="HOE100" s="24"/>
      <c r="HOF100" s="24"/>
      <c r="HOG100" s="24"/>
      <c r="HOH100" s="24"/>
      <c r="HOI100" s="24"/>
      <c r="HOJ100" s="24"/>
      <c r="HOK100" s="24"/>
      <c r="HOL100" s="24"/>
      <c r="HOM100" s="24"/>
      <c r="HON100" s="24"/>
      <c r="HOO100" s="24"/>
      <c r="HOP100" s="24"/>
      <c r="HOQ100" s="24"/>
      <c r="HOR100" s="24"/>
      <c r="HOS100" s="24"/>
      <c r="HOT100" s="24"/>
      <c r="HOU100" s="24"/>
      <c r="HOV100" s="24"/>
      <c r="HOW100" s="24"/>
      <c r="HOX100" s="24"/>
      <c r="HOY100" s="24"/>
      <c r="HOZ100" s="24"/>
      <c r="HPA100" s="24"/>
      <c r="HPB100" s="24"/>
      <c r="HPC100" s="24"/>
      <c r="HPD100" s="24"/>
      <c r="HPE100" s="24"/>
      <c r="HPF100" s="24"/>
      <c r="HPG100" s="24"/>
      <c r="HPH100" s="24"/>
      <c r="HPI100" s="24"/>
      <c r="HPJ100" s="24"/>
      <c r="HPK100" s="24"/>
      <c r="HPL100" s="24"/>
      <c r="HPM100" s="24"/>
      <c r="HPN100" s="24"/>
      <c r="HPO100" s="24"/>
      <c r="HPP100" s="24"/>
      <c r="HPQ100" s="24"/>
      <c r="HPR100" s="24"/>
      <c r="HPS100" s="24"/>
      <c r="HPT100" s="24"/>
      <c r="HPU100" s="24"/>
      <c r="HPV100" s="24"/>
      <c r="HPW100" s="24"/>
      <c r="HPX100" s="24"/>
      <c r="HPY100" s="24"/>
      <c r="HPZ100" s="24"/>
      <c r="HQA100" s="24"/>
      <c r="HQB100" s="24"/>
      <c r="HQC100" s="24"/>
      <c r="HQD100" s="24"/>
      <c r="HQE100" s="24"/>
      <c r="HQF100" s="24"/>
      <c r="HQG100" s="24"/>
      <c r="HQH100" s="24"/>
      <c r="HQI100" s="24"/>
      <c r="HQJ100" s="24"/>
      <c r="HQK100" s="24"/>
      <c r="HQL100" s="24"/>
      <c r="HQM100" s="24"/>
      <c r="HQN100" s="24"/>
      <c r="HQO100" s="24"/>
      <c r="HQP100" s="24"/>
      <c r="HQQ100" s="24"/>
      <c r="HQR100" s="24"/>
      <c r="HQS100" s="24"/>
      <c r="HQT100" s="24"/>
      <c r="HQU100" s="24"/>
      <c r="HQV100" s="24"/>
      <c r="HQW100" s="24"/>
      <c r="HQX100" s="24"/>
      <c r="HQY100" s="24"/>
      <c r="HQZ100" s="24"/>
      <c r="HRA100" s="24"/>
      <c r="HRB100" s="24"/>
      <c r="HRC100" s="24"/>
      <c r="HRD100" s="24"/>
      <c r="HRE100" s="24"/>
      <c r="HRF100" s="24"/>
      <c r="HRG100" s="24"/>
      <c r="HRH100" s="24"/>
      <c r="HRI100" s="24"/>
      <c r="HRJ100" s="24"/>
      <c r="HRK100" s="24"/>
      <c r="HRL100" s="24"/>
      <c r="HRM100" s="24"/>
      <c r="HRN100" s="24"/>
      <c r="HRO100" s="24"/>
      <c r="HRP100" s="24"/>
      <c r="HRQ100" s="24"/>
      <c r="HRR100" s="24"/>
      <c r="HRS100" s="24"/>
      <c r="HRT100" s="24"/>
      <c r="HRU100" s="24"/>
      <c r="HRV100" s="24"/>
      <c r="HRW100" s="24"/>
      <c r="HRX100" s="24"/>
      <c r="HRY100" s="24"/>
      <c r="HRZ100" s="24"/>
      <c r="HSA100" s="24"/>
      <c r="HSB100" s="24"/>
      <c r="HSC100" s="24"/>
      <c r="HSD100" s="24"/>
      <c r="HSE100" s="24"/>
      <c r="HSF100" s="24"/>
      <c r="HSG100" s="24"/>
      <c r="HSH100" s="24"/>
      <c r="HSI100" s="24"/>
      <c r="HSJ100" s="24"/>
      <c r="HSK100" s="24"/>
      <c r="HSL100" s="24"/>
      <c r="HSM100" s="24"/>
      <c r="HSN100" s="24"/>
      <c r="HSO100" s="24"/>
      <c r="HSP100" s="24"/>
      <c r="HSQ100" s="24"/>
      <c r="HSR100" s="24"/>
      <c r="HSS100" s="24"/>
      <c r="HST100" s="24"/>
      <c r="HSU100" s="24"/>
      <c r="HSV100" s="24"/>
      <c r="HSW100" s="24"/>
      <c r="HSX100" s="24"/>
      <c r="HSY100" s="24"/>
      <c r="HSZ100" s="24"/>
      <c r="HTA100" s="24"/>
      <c r="HTB100" s="24"/>
      <c r="HTC100" s="24"/>
      <c r="HTD100" s="24"/>
      <c r="HTE100" s="24"/>
      <c r="HTF100" s="24"/>
      <c r="HTG100" s="24"/>
      <c r="HTH100" s="24"/>
      <c r="HTI100" s="24"/>
      <c r="HTJ100" s="24"/>
      <c r="HTK100" s="24"/>
      <c r="HTL100" s="24"/>
      <c r="HTM100" s="24"/>
      <c r="HTN100" s="24"/>
      <c r="HTO100" s="24"/>
      <c r="HTP100" s="24"/>
      <c r="HTQ100" s="24"/>
      <c r="HTR100" s="24"/>
      <c r="HTS100" s="24"/>
      <c r="HTT100" s="24"/>
      <c r="HTU100" s="24"/>
      <c r="HTV100" s="24"/>
      <c r="HTW100" s="24"/>
      <c r="HTX100" s="24"/>
      <c r="HTY100" s="24"/>
      <c r="HTZ100" s="24"/>
      <c r="HUA100" s="24"/>
      <c r="HUB100" s="24"/>
      <c r="HUC100" s="24"/>
      <c r="HUD100" s="24"/>
      <c r="HUE100" s="24"/>
      <c r="HUF100" s="24"/>
      <c r="HUG100" s="24"/>
      <c r="HUH100" s="24"/>
      <c r="HUI100" s="24"/>
      <c r="HUJ100" s="24"/>
      <c r="HUK100" s="24"/>
      <c r="HUL100" s="24"/>
      <c r="HUM100" s="24"/>
      <c r="HUN100" s="24"/>
      <c r="HUO100" s="24"/>
      <c r="HUP100" s="24"/>
      <c r="HUQ100" s="24"/>
      <c r="HUR100" s="24"/>
      <c r="HUS100" s="24"/>
      <c r="HUT100" s="24"/>
      <c r="HUU100" s="24"/>
      <c r="HUV100" s="24"/>
      <c r="HUW100" s="24"/>
      <c r="HUX100" s="24"/>
      <c r="HUY100" s="24"/>
      <c r="HUZ100" s="24"/>
      <c r="HVA100" s="24"/>
      <c r="HVB100" s="24"/>
      <c r="HVC100" s="24"/>
      <c r="HVD100" s="24"/>
      <c r="HVE100" s="24"/>
      <c r="HVF100" s="24"/>
      <c r="HVG100" s="24"/>
      <c r="HVH100" s="24"/>
      <c r="HVI100" s="24"/>
      <c r="HVJ100" s="24"/>
      <c r="HVK100" s="24"/>
      <c r="HVL100" s="24"/>
      <c r="HVM100" s="24"/>
      <c r="HVN100" s="24"/>
      <c r="HVO100" s="24"/>
      <c r="HVP100" s="24"/>
      <c r="HVQ100" s="24"/>
      <c r="HVR100" s="24"/>
      <c r="HVS100" s="24"/>
      <c r="HVT100" s="24"/>
      <c r="HVU100" s="24"/>
      <c r="HVV100" s="24"/>
      <c r="HVW100" s="24"/>
      <c r="HVX100" s="24"/>
      <c r="HVY100" s="24"/>
      <c r="HVZ100" s="24"/>
      <c r="HWA100" s="24"/>
      <c r="HWB100" s="24"/>
      <c r="HWC100" s="24"/>
      <c r="HWD100" s="24"/>
      <c r="HWE100" s="24"/>
      <c r="HWF100" s="24"/>
      <c r="HWG100" s="24"/>
      <c r="HWH100" s="24"/>
      <c r="HWI100" s="24"/>
      <c r="HWJ100" s="24"/>
      <c r="HWK100" s="24"/>
      <c r="HWL100" s="24"/>
      <c r="HWM100" s="24"/>
      <c r="HWN100" s="24"/>
      <c r="HWO100" s="24"/>
      <c r="HWP100" s="24"/>
      <c r="HWQ100" s="24"/>
      <c r="HWR100" s="24"/>
      <c r="HWS100" s="24"/>
      <c r="HWT100" s="24"/>
      <c r="HWU100" s="24"/>
      <c r="HWV100" s="24"/>
      <c r="HWW100" s="24"/>
      <c r="HWX100" s="24"/>
      <c r="HWY100" s="24"/>
      <c r="HWZ100" s="24"/>
      <c r="HXA100" s="24"/>
      <c r="HXB100" s="24"/>
      <c r="HXC100" s="24"/>
      <c r="HXD100" s="24"/>
      <c r="HXE100" s="24"/>
      <c r="HXF100" s="24"/>
      <c r="HXG100" s="24"/>
      <c r="HXH100" s="24"/>
      <c r="HXI100" s="24"/>
      <c r="HXJ100" s="24"/>
      <c r="HXK100" s="24"/>
      <c r="HXL100" s="24"/>
      <c r="HXM100" s="24"/>
      <c r="HXN100" s="24"/>
      <c r="HXO100" s="24"/>
      <c r="HXP100" s="24"/>
      <c r="HXQ100" s="24"/>
      <c r="HXR100" s="24"/>
      <c r="HXS100" s="24"/>
      <c r="HXT100" s="24"/>
      <c r="HXU100" s="24"/>
      <c r="HXV100" s="24"/>
      <c r="HXW100" s="24"/>
      <c r="HXX100" s="24"/>
      <c r="HXY100" s="24"/>
      <c r="HXZ100" s="24"/>
      <c r="HYA100" s="24"/>
      <c r="HYB100" s="24"/>
      <c r="HYC100" s="24"/>
      <c r="HYD100" s="24"/>
      <c r="HYE100" s="24"/>
      <c r="HYF100" s="24"/>
      <c r="HYG100" s="24"/>
      <c r="HYH100" s="24"/>
      <c r="HYI100" s="24"/>
      <c r="HYJ100" s="24"/>
      <c r="HYK100" s="24"/>
      <c r="HYL100" s="24"/>
      <c r="HYM100" s="24"/>
      <c r="HYN100" s="24"/>
      <c r="HYO100" s="24"/>
      <c r="HYP100" s="24"/>
      <c r="HYQ100" s="24"/>
      <c r="HYR100" s="24"/>
      <c r="HYS100" s="24"/>
      <c r="HYT100" s="24"/>
      <c r="HYU100" s="24"/>
      <c r="HYV100" s="24"/>
      <c r="HYW100" s="24"/>
      <c r="HYX100" s="24"/>
      <c r="HYY100" s="24"/>
      <c r="HYZ100" s="24"/>
      <c r="HZA100" s="24"/>
      <c r="HZB100" s="24"/>
      <c r="HZC100" s="24"/>
      <c r="HZD100" s="24"/>
      <c r="HZE100" s="24"/>
      <c r="HZF100" s="24"/>
      <c r="HZG100" s="24"/>
      <c r="HZH100" s="24"/>
      <c r="HZI100" s="24"/>
      <c r="HZJ100" s="24"/>
      <c r="HZK100" s="24"/>
      <c r="HZL100" s="24"/>
      <c r="HZM100" s="24"/>
      <c r="HZN100" s="24"/>
      <c r="HZO100" s="24"/>
      <c r="HZP100" s="24"/>
      <c r="HZQ100" s="24"/>
      <c r="HZR100" s="24"/>
      <c r="HZS100" s="24"/>
      <c r="HZT100" s="24"/>
      <c r="HZU100" s="24"/>
      <c r="HZV100" s="24"/>
      <c r="HZW100" s="24"/>
      <c r="HZX100" s="24"/>
      <c r="HZY100" s="24"/>
      <c r="HZZ100" s="24"/>
      <c r="IAA100" s="24"/>
      <c r="IAB100" s="24"/>
      <c r="IAC100" s="24"/>
      <c r="IAD100" s="24"/>
      <c r="IAE100" s="24"/>
      <c r="IAF100" s="24"/>
      <c r="IAG100" s="24"/>
      <c r="IAH100" s="24"/>
      <c r="IAI100" s="24"/>
      <c r="IAJ100" s="24"/>
      <c r="IAK100" s="24"/>
      <c r="IAL100" s="24"/>
      <c r="IAM100" s="24"/>
      <c r="IAN100" s="24"/>
      <c r="IAO100" s="24"/>
      <c r="IAP100" s="24"/>
      <c r="IAQ100" s="24"/>
      <c r="IAR100" s="24"/>
      <c r="IAS100" s="24"/>
      <c r="IAT100" s="24"/>
      <c r="IAU100" s="24"/>
      <c r="IAV100" s="24"/>
      <c r="IAW100" s="24"/>
      <c r="IAX100" s="24"/>
      <c r="IAY100" s="24"/>
      <c r="IAZ100" s="24"/>
      <c r="IBA100" s="24"/>
      <c r="IBB100" s="24"/>
      <c r="IBC100" s="24"/>
      <c r="IBD100" s="24"/>
      <c r="IBE100" s="24"/>
      <c r="IBF100" s="24"/>
      <c r="IBG100" s="24"/>
      <c r="IBH100" s="24"/>
      <c r="IBI100" s="24"/>
      <c r="IBJ100" s="24"/>
      <c r="IBK100" s="24"/>
      <c r="IBL100" s="24"/>
      <c r="IBM100" s="24"/>
      <c r="IBN100" s="24"/>
      <c r="IBO100" s="24"/>
      <c r="IBP100" s="24"/>
      <c r="IBQ100" s="24"/>
      <c r="IBR100" s="24"/>
      <c r="IBS100" s="24"/>
      <c r="IBT100" s="24"/>
      <c r="IBU100" s="24"/>
      <c r="IBV100" s="24"/>
      <c r="IBW100" s="24"/>
      <c r="IBX100" s="24"/>
      <c r="IBY100" s="24"/>
      <c r="IBZ100" s="24"/>
      <c r="ICA100" s="24"/>
      <c r="ICB100" s="24"/>
      <c r="ICC100" s="24"/>
      <c r="ICD100" s="24"/>
      <c r="ICE100" s="24"/>
      <c r="ICF100" s="24"/>
      <c r="ICG100" s="24"/>
      <c r="ICH100" s="24"/>
      <c r="ICI100" s="24"/>
      <c r="ICJ100" s="24"/>
      <c r="ICK100" s="24"/>
      <c r="ICL100" s="24"/>
      <c r="ICM100" s="24"/>
      <c r="ICN100" s="24"/>
      <c r="ICO100" s="24"/>
      <c r="ICP100" s="24"/>
      <c r="ICQ100" s="24"/>
      <c r="ICR100" s="24"/>
      <c r="ICS100" s="24"/>
      <c r="ICT100" s="24"/>
      <c r="ICU100" s="24"/>
      <c r="ICV100" s="24"/>
      <c r="ICW100" s="24"/>
      <c r="ICX100" s="24"/>
      <c r="ICY100" s="24"/>
      <c r="ICZ100" s="24"/>
      <c r="IDA100" s="24"/>
      <c r="IDB100" s="24"/>
      <c r="IDC100" s="24"/>
      <c r="IDD100" s="24"/>
      <c r="IDE100" s="24"/>
      <c r="IDF100" s="24"/>
      <c r="IDG100" s="24"/>
      <c r="IDH100" s="24"/>
      <c r="IDI100" s="24"/>
      <c r="IDJ100" s="24"/>
      <c r="IDK100" s="24"/>
      <c r="IDL100" s="24"/>
      <c r="IDM100" s="24"/>
      <c r="IDN100" s="24"/>
      <c r="IDO100" s="24"/>
      <c r="IDP100" s="24"/>
      <c r="IDQ100" s="24"/>
      <c r="IDR100" s="24"/>
      <c r="IDS100" s="24"/>
      <c r="IDT100" s="24"/>
      <c r="IDU100" s="24"/>
      <c r="IDV100" s="24"/>
      <c r="IDW100" s="24"/>
      <c r="IDX100" s="24"/>
      <c r="IDY100" s="24"/>
      <c r="IDZ100" s="24"/>
      <c r="IEA100" s="24"/>
      <c r="IEB100" s="24"/>
      <c r="IEC100" s="24"/>
      <c r="IED100" s="24"/>
      <c r="IEE100" s="24"/>
      <c r="IEF100" s="24"/>
      <c r="IEG100" s="24"/>
      <c r="IEH100" s="24"/>
      <c r="IEI100" s="24"/>
      <c r="IEJ100" s="24"/>
      <c r="IEK100" s="24"/>
      <c r="IEL100" s="24"/>
      <c r="IEM100" s="24"/>
      <c r="IEN100" s="24"/>
      <c r="IEO100" s="24"/>
      <c r="IEP100" s="24"/>
      <c r="IEQ100" s="24"/>
      <c r="IER100" s="24"/>
      <c r="IES100" s="24"/>
      <c r="IET100" s="24"/>
      <c r="IEU100" s="24"/>
      <c r="IEV100" s="24"/>
      <c r="IEW100" s="24"/>
      <c r="IEX100" s="24"/>
      <c r="IEY100" s="24"/>
      <c r="IEZ100" s="24"/>
      <c r="IFA100" s="24"/>
      <c r="IFB100" s="24"/>
      <c r="IFC100" s="24"/>
      <c r="IFD100" s="24"/>
      <c r="IFE100" s="24"/>
      <c r="IFF100" s="24"/>
      <c r="IFG100" s="24"/>
      <c r="IFH100" s="24"/>
      <c r="IFI100" s="24"/>
      <c r="IFJ100" s="24"/>
      <c r="IFK100" s="24"/>
      <c r="IFL100" s="24"/>
      <c r="IFM100" s="24"/>
      <c r="IFN100" s="24"/>
      <c r="IFO100" s="24"/>
      <c r="IFP100" s="24"/>
      <c r="IFQ100" s="24"/>
      <c r="IFR100" s="24"/>
      <c r="IFS100" s="24"/>
      <c r="IFT100" s="24"/>
      <c r="IFU100" s="24"/>
      <c r="IFV100" s="24"/>
      <c r="IFW100" s="24"/>
      <c r="IFX100" s="24"/>
      <c r="IFY100" s="24"/>
      <c r="IFZ100" s="24"/>
      <c r="IGA100" s="24"/>
      <c r="IGB100" s="24"/>
      <c r="IGC100" s="24"/>
      <c r="IGD100" s="24"/>
      <c r="IGE100" s="24"/>
      <c r="IGF100" s="24"/>
      <c r="IGG100" s="24"/>
      <c r="IGH100" s="24"/>
      <c r="IGI100" s="24"/>
      <c r="IGJ100" s="24"/>
      <c r="IGK100" s="24"/>
      <c r="IGL100" s="24"/>
      <c r="IGM100" s="24"/>
      <c r="IGN100" s="24"/>
      <c r="IGO100" s="24"/>
      <c r="IGP100" s="24"/>
      <c r="IGQ100" s="24"/>
      <c r="IGR100" s="24"/>
      <c r="IGS100" s="24"/>
      <c r="IGT100" s="24"/>
      <c r="IGU100" s="24"/>
      <c r="IGV100" s="24"/>
      <c r="IGW100" s="24"/>
      <c r="IGX100" s="24"/>
      <c r="IGY100" s="24"/>
      <c r="IGZ100" s="24"/>
      <c r="IHA100" s="24"/>
      <c r="IHB100" s="24"/>
      <c r="IHC100" s="24"/>
      <c r="IHD100" s="24"/>
      <c r="IHE100" s="24"/>
      <c r="IHF100" s="24"/>
      <c r="IHG100" s="24"/>
      <c r="IHH100" s="24"/>
      <c r="IHI100" s="24"/>
      <c r="IHJ100" s="24"/>
      <c r="IHK100" s="24"/>
      <c r="IHL100" s="24"/>
      <c r="IHM100" s="24"/>
      <c r="IHN100" s="24"/>
      <c r="IHO100" s="24"/>
      <c r="IHP100" s="24"/>
      <c r="IHQ100" s="24"/>
      <c r="IHR100" s="24"/>
      <c r="IHS100" s="24"/>
      <c r="IHT100" s="24"/>
      <c r="IHU100" s="24"/>
      <c r="IHV100" s="24"/>
      <c r="IHW100" s="24"/>
      <c r="IHX100" s="24"/>
      <c r="IHY100" s="24"/>
      <c r="IHZ100" s="24"/>
      <c r="IIA100" s="24"/>
      <c r="IIB100" s="24"/>
      <c r="IIC100" s="24"/>
      <c r="IID100" s="24"/>
      <c r="IIE100" s="24"/>
      <c r="IIF100" s="24"/>
      <c r="IIG100" s="24"/>
      <c r="IIH100" s="24"/>
      <c r="III100" s="24"/>
      <c r="IIJ100" s="24"/>
      <c r="IIK100" s="24"/>
      <c r="IIL100" s="24"/>
      <c r="IIM100" s="24"/>
      <c r="IIN100" s="24"/>
      <c r="IIO100" s="24"/>
      <c r="IIP100" s="24"/>
      <c r="IIQ100" s="24"/>
      <c r="IIR100" s="24"/>
      <c r="IIS100" s="24"/>
      <c r="IIT100" s="24"/>
      <c r="IIU100" s="24"/>
      <c r="IIV100" s="24"/>
      <c r="IIW100" s="24"/>
      <c r="IIX100" s="24"/>
      <c r="IIY100" s="24"/>
      <c r="IIZ100" s="24"/>
      <c r="IJA100" s="24"/>
      <c r="IJB100" s="24"/>
      <c r="IJC100" s="24"/>
      <c r="IJD100" s="24"/>
      <c r="IJE100" s="24"/>
      <c r="IJF100" s="24"/>
      <c r="IJG100" s="24"/>
      <c r="IJH100" s="24"/>
      <c r="IJI100" s="24"/>
      <c r="IJJ100" s="24"/>
      <c r="IJK100" s="24"/>
      <c r="IJL100" s="24"/>
      <c r="IJM100" s="24"/>
      <c r="IJN100" s="24"/>
      <c r="IJO100" s="24"/>
      <c r="IJP100" s="24"/>
      <c r="IJQ100" s="24"/>
      <c r="IJR100" s="24"/>
      <c r="IJS100" s="24"/>
      <c r="IJT100" s="24"/>
      <c r="IJU100" s="24"/>
      <c r="IJV100" s="24"/>
      <c r="IJW100" s="24"/>
      <c r="IJX100" s="24"/>
      <c r="IJY100" s="24"/>
      <c r="IJZ100" s="24"/>
      <c r="IKA100" s="24"/>
      <c r="IKB100" s="24"/>
      <c r="IKC100" s="24"/>
      <c r="IKD100" s="24"/>
      <c r="IKE100" s="24"/>
      <c r="IKF100" s="24"/>
      <c r="IKG100" s="24"/>
      <c r="IKH100" s="24"/>
      <c r="IKI100" s="24"/>
      <c r="IKJ100" s="24"/>
      <c r="IKK100" s="24"/>
      <c r="IKL100" s="24"/>
      <c r="IKM100" s="24"/>
      <c r="IKN100" s="24"/>
      <c r="IKO100" s="24"/>
      <c r="IKP100" s="24"/>
      <c r="IKQ100" s="24"/>
      <c r="IKR100" s="24"/>
      <c r="IKS100" s="24"/>
      <c r="IKT100" s="24"/>
      <c r="IKU100" s="24"/>
      <c r="IKV100" s="24"/>
      <c r="IKW100" s="24"/>
      <c r="IKX100" s="24"/>
      <c r="IKY100" s="24"/>
      <c r="IKZ100" s="24"/>
      <c r="ILA100" s="24"/>
      <c r="ILB100" s="24"/>
      <c r="ILC100" s="24"/>
      <c r="ILD100" s="24"/>
      <c r="ILE100" s="24"/>
      <c r="ILF100" s="24"/>
      <c r="ILG100" s="24"/>
      <c r="ILH100" s="24"/>
      <c r="ILI100" s="24"/>
      <c r="ILJ100" s="24"/>
      <c r="ILK100" s="24"/>
      <c r="ILL100" s="24"/>
      <c r="ILM100" s="24"/>
      <c r="ILN100" s="24"/>
      <c r="ILO100" s="24"/>
      <c r="ILP100" s="24"/>
      <c r="ILQ100" s="24"/>
      <c r="ILR100" s="24"/>
      <c r="ILS100" s="24"/>
      <c r="ILT100" s="24"/>
      <c r="ILU100" s="24"/>
      <c r="ILV100" s="24"/>
      <c r="ILW100" s="24"/>
      <c r="ILX100" s="24"/>
      <c r="ILY100" s="24"/>
      <c r="ILZ100" s="24"/>
      <c r="IMA100" s="24"/>
      <c r="IMB100" s="24"/>
      <c r="IMC100" s="24"/>
      <c r="IMD100" s="24"/>
      <c r="IME100" s="24"/>
      <c r="IMF100" s="24"/>
      <c r="IMG100" s="24"/>
      <c r="IMH100" s="24"/>
      <c r="IMI100" s="24"/>
      <c r="IMJ100" s="24"/>
      <c r="IMK100" s="24"/>
      <c r="IML100" s="24"/>
      <c r="IMM100" s="24"/>
      <c r="IMN100" s="24"/>
      <c r="IMO100" s="24"/>
      <c r="IMP100" s="24"/>
      <c r="IMQ100" s="24"/>
      <c r="IMR100" s="24"/>
      <c r="IMS100" s="24"/>
      <c r="IMT100" s="24"/>
      <c r="IMU100" s="24"/>
      <c r="IMV100" s="24"/>
      <c r="IMW100" s="24"/>
      <c r="IMX100" s="24"/>
      <c r="IMY100" s="24"/>
      <c r="IMZ100" s="24"/>
      <c r="INA100" s="24"/>
      <c r="INB100" s="24"/>
      <c r="INC100" s="24"/>
      <c r="IND100" s="24"/>
      <c r="INE100" s="24"/>
      <c r="INF100" s="24"/>
      <c r="ING100" s="24"/>
      <c r="INH100" s="24"/>
      <c r="INI100" s="24"/>
      <c r="INJ100" s="24"/>
      <c r="INK100" s="24"/>
      <c r="INL100" s="24"/>
      <c r="INM100" s="24"/>
      <c r="INN100" s="24"/>
      <c r="INO100" s="24"/>
      <c r="INP100" s="24"/>
      <c r="INQ100" s="24"/>
      <c r="INR100" s="24"/>
      <c r="INS100" s="24"/>
      <c r="INT100" s="24"/>
      <c r="INU100" s="24"/>
      <c r="INV100" s="24"/>
      <c r="INW100" s="24"/>
      <c r="INX100" s="24"/>
      <c r="INY100" s="24"/>
      <c r="INZ100" s="24"/>
      <c r="IOA100" s="24"/>
      <c r="IOB100" s="24"/>
      <c r="IOC100" s="24"/>
      <c r="IOD100" s="24"/>
      <c r="IOE100" s="24"/>
      <c r="IOF100" s="24"/>
      <c r="IOG100" s="24"/>
      <c r="IOH100" s="24"/>
      <c r="IOI100" s="24"/>
      <c r="IOJ100" s="24"/>
      <c r="IOK100" s="24"/>
      <c r="IOL100" s="24"/>
      <c r="IOM100" s="24"/>
      <c r="ION100" s="24"/>
      <c r="IOO100" s="24"/>
      <c r="IOP100" s="24"/>
      <c r="IOQ100" s="24"/>
      <c r="IOR100" s="24"/>
      <c r="IOS100" s="24"/>
      <c r="IOT100" s="24"/>
      <c r="IOU100" s="24"/>
      <c r="IOV100" s="24"/>
      <c r="IOW100" s="24"/>
      <c r="IOX100" s="24"/>
      <c r="IOY100" s="24"/>
      <c r="IOZ100" s="24"/>
      <c r="IPA100" s="24"/>
      <c r="IPB100" s="24"/>
      <c r="IPC100" s="24"/>
      <c r="IPD100" s="24"/>
      <c r="IPE100" s="24"/>
      <c r="IPF100" s="24"/>
      <c r="IPG100" s="24"/>
      <c r="IPH100" s="24"/>
      <c r="IPI100" s="24"/>
      <c r="IPJ100" s="24"/>
      <c r="IPK100" s="24"/>
      <c r="IPL100" s="24"/>
      <c r="IPM100" s="24"/>
      <c r="IPN100" s="24"/>
      <c r="IPO100" s="24"/>
      <c r="IPP100" s="24"/>
      <c r="IPQ100" s="24"/>
      <c r="IPR100" s="24"/>
      <c r="IPS100" s="24"/>
      <c r="IPT100" s="24"/>
      <c r="IPU100" s="24"/>
      <c r="IPV100" s="24"/>
      <c r="IPW100" s="24"/>
      <c r="IPX100" s="24"/>
      <c r="IPY100" s="24"/>
      <c r="IPZ100" s="24"/>
      <c r="IQA100" s="24"/>
      <c r="IQB100" s="24"/>
      <c r="IQC100" s="24"/>
      <c r="IQD100" s="24"/>
      <c r="IQE100" s="24"/>
      <c r="IQF100" s="24"/>
      <c r="IQG100" s="24"/>
      <c r="IQH100" s="24"/>
      <c r="IQI100" s="24"/>
      <c r="IQJ100" s="24"/>
      <c r="IQK100" s="24"/>
      <c r="IQL100" s="24"/>
      <c r="IQM100" s="24"/>
      <c r="IQN100" s="24"/>
      <c r="IQO100" s="24"/>
      <c r="IQP100" s="24"/>
      <c r="IQQ100" s="24"/>
      <c r="IQR100" s="24"/>
      <c r="IQS100" s="24"/>
      <c r="IQT100" s="24"/>
      <c r="IQU100" s="24"/>
      <c r="IQV100" s="24"/>
      <c r="IQW100" s="24"/>
      <c r="IQX100" s="24"/>
      <c r="IQY100" s="24"/>
      <c r="IQZ100" s="24"/>
      <c r="IRA100" s="24"/>
      <c r="IRB100" s="24"/>
      <c r="IRC100" s="24"/>
      <c r="IRD100" s="24"/>
      <c r="IRE100" s="24"/>
      <c r="IRF100" s="24"/>
      <c r="IRG100" s="24"/>
      <c r="IRH100" s="24"/>
      <c r="IRI100" s="24"/>
      <c r="IRJ100" s="24"/>
      <c r="IRK100" s="24"/>
      <c r="IRL100" s="24"/>
      <c r="IRM100" s="24"/>
      <c r="IRN100" s="24"/>
      <c r="IRO100" s="24"/>
      <c r="IRP100" s="24"/>
      <c r="IRQ100" s="24"/>
      <c r="IRR100" s="24"/>
      <c r="IRS100" s="24"/>
      <c r="IRT100" s="24"/>
      <c r="IRU100" s="24"/>
      <c r="IRV100" s="24"/>
      <c r="IRW100" s="24"/>
      <c r="IRX100" s="24"/>
      <c r="IRY100" s="24"/>
      <c r="IRZ100" s="24"/>
      <c r="ISA100" s="24"/>
      <c r="ISB100" s="24"/>
      <c r="ISC100" s="24"/>
      <c r="ISD100" s="24"/>
      <c r="ISE100" s="24"/>
      <c r="ISF100" s="24"/>
      <c r="ISG100" s="24"/>
      <c r="ISH100" s="24"/>
      <c r="ISI100" s="24"/>
      <c r="ISJ100" s="24"/>
      <c r="ISK100" s="24"/>
      <c r="ISL100" s="24"/>
      <c r="ISM100" s="24"/>
      <c r="ISN100" s="24"/>
      <c r="ISO100" s="24"/>
      <c r="ISP100" s="24"/>
      <c r="ISQ100" s="24"/>
      <c r="ISR100" s="24"/>
      <c r="ISS100" s="24"/>
      <c r="IST100" s="24"/>
      <c r="ISU100" s="24"/>
      <c r="ISV100" s="24"/>
      <c r="ISW100" s="24"/>
      <c r="ISX100" s="24"/>
      <c r="ISY100" s="24"/>
      <c r="ISZ100" s="24"/>
      <c r="ITA100" s="24"/>
      <c r="ITB100" s="24"/>
      <c r="ITC100" s="24"/>
      <c r="ITD100" s="24"/>
      <c r="ITE100" s="24"/>
      <c r="ITF100" s="24"/>
      <c r="ITG100" s="24"/>
      <c r="ITH100" s="24"/>
      <c r="ITI100" s="24"/>
      <c r="ITJ100" s="24"/>
      <c r="ITK100" s="24"/>
      <c r="ITL100" s="24"/>
      <c r="ITM100" s="24"/>
      <c r="ITN100" s="24"/>
      <c r="ITO100" s="24"/>
      <c r="ITP100" s="24"/>
      <c r="ITQ100" s="24"/>
      <c r="ITR100" s="24"/>
      <c r="ITS100" s="24"/>
      <c r="ITT100" s="24"/>
      <c r="ITU100" s="24"/>
      <c r="ITV100" s="24"/>
      <c r="ITW100" s="24"/>
      <c r="ITX100" s="24"/>
      <c r="ITY100" s="24"/>
      <c r="ITZ100" s="24"/>
      <c r="IUA100" s="24"/>
      <c r="IUB100" s="24"/>
      <c r="IUC100" s="24"/>
      <c r="IUD100" s="24"/>
      <c r="IUE100" s="24"/>
      <c r="IUF100" s="24"/>
      <c r="IUG100" s="24"/>
      <c r="IUH100" s="24"/>
      <c r="IUI100" s="24"/>
      <c r="IUJ100" s="24"/>
      <c r="IUK100" s="24"/>
      <c r="IUL100" s="24"/>
      <c r="IUM100" s="24"/>
      <c r="IUN100" s="24"/>
      <c r="IUO100" s="24"/>
      <c r="IUP100" s="24"/>
      <c r="IUQ100" s="24"/>
      <c r="IUR100" s="24"/>
      <c r="IUS100" s="24"/>
      <c r="IUT100" s="24"/>
      <c r="IUU100" s="24"/>
      <c r="IUV100" s="24"/>
      <c r="IUW100" s="24"/>
      <c r="IUX100" s="24"/>
      <c r="IUY100" s="24"/>
      <c r="IUZ100" s="24"/>
      <c r="IVA100" s="24"/>
      <c r="IVB100" s="24"/>
      <c r="IVC100" s="24"/>
      <c r="IVD100" s="24"/>
      <c r="IVE100" s="24"/>
      <c r="IVF100" s="24"/>
      <c r="IVG100" s="24"/>
      <c r="IVH100" s="24"/>
      <c r="IVI100" s="24"/>
      <c r="IVJ100" s="24"/>
      <c r="IVK100" s="24"/>
      <c r="IVL100" s="24"/>
      <c r="IVM100" s="24"/>
      <c r="IVN100" s="24"/>
      <c r="IVO100" s="24"/>
      <c r="IVP100" s="24"/>
      <c r="IVQ100" s="24"/>
      <c r="IVR100" s="24"/>
      <c r="IVS100" s="24"/>
      <c r="IVT100" s="24"/>
      <c r="IVU100" s="24"/>
      <c r="IVV100" s="24"/>
      <c r="IVW100" s="24"/>
      <c r="IVX100" s="24"/>
      <c r="IVY100" s="24"/>
      <c r="IVZ100" s="24"/>
      <c r="IWA100" s="24"/>
      <c r="IWB100" s="24"/>
      <c r="IWC100" s="24"/>
      <c r="IWD100" s="24"/>
      <c r="IWE100" s="24"/>
      <c r="IWF100" s="24"/>
      <c r="IWG100" s="24"/>
      <c r="IWH100" s="24"/>
      <c r="IWI100" s="24"/>
      <c r="IWJ100" s="24"/>
      <c r="IWK100" s="24"/>
      <c r="IWL100" s="24"/>
      <c r="IWM100" s="24"/>
      <c r="IWN100" s="24"/>
      <c r="IWO100" s="24"/>
      <c r="IWP100" s="24"/>
      <c r="IWQ100" s="24"/>
      <c r="IWR100" s="24"/>
      <c r="IWS100" s="24"/>
      <c r="IWT100" s="24"/>
      <c r="IWU100" s="24"/>
      <c r="IWV100" s="24"/>
      <c r="IWW100" s="24"/>
      <c r="IWX100" s="24"/>
      <c r="IWY100" s="24"/>
      <c r="IWZ100" s="24"/>
      <c r="IXA100" s="24"/>
      <c r="IXB100" s="24"/>
      <c r="IXC100" s="24"/>
      <c r="IXD100" s="24"/>
      <c r="IXE100" s="24"/>
      <c r="IXF100" s="24"/>
      <c r="IXG100" s="24"/>
      <c r="IXH100" s="24"/>
      <c r="IXI100" s="24"/>
      <c r="IXJ100" s="24"/>
      <c r="IXK100" s="24"/>
      <c r="IXL100" s="24"/>
      <c r="IXM100" s="24"/>
      <c r="IXN100" s="24"/>
      <c r="IXO100" s="24"/>
      <c r="IXP100" s="24"/>
      <c r="IXQ100" s="24"/>
      <c r="IXR100" s="24"/>
      <c r="IXS100" s="24"/>
      <c r="IXT100" s="24"/>
      <c r="IXU100" s="24"/>
      <c r="IXV100" s="24"/>
      <c r="IXW100" s="24"/>
      <c r="IXX100" s="24"/>
      <c r="IXY100" s="24"/>
      <c r="IXZ100" s="24"/>
      <c r="IYA100" s="24"/>
      <c r="IYB100" s="24"/>
      <c r="IYC100" s="24"/>
      <c r="IYD100" s="24"/>
      <c r="IYE100" s="24"/>
      <c r="IYF100" s="24"/>
      <c r="IYG100" s="24"/>
      <c r="IYH100" s="24"/>
      <c r="IYI100" s="24"/>
      <c r="IYJ100" s="24"/>
      <c r="IYK100" s="24"/>
      <c r="IYL100" s="24"/>
      <c r="IYM100" s="24"/>
      <c r="IYN100" s="24"/>
      <c r="IYO100" s="24"/>
      <c r="IYP100" s="24"/>
      <c r="IYQ100" s="24"/>
      <c r="IYR100" s="24"/>
      <c r="IYS100" s="24"/>
      <c r="IYT100" s="24"/>
      <c r="IYU100" s="24"/>
      <c r="IYV100" s="24"/>
      <c r="IYW100" s="24"/>
      <c r="IYX100" s="24"/>
      <c r="IYY100" s="24"/>
      <c r="IYZ100" s="24"/>
      <c r="IZA100" s="24"/>
      <c r="IZB100" s="24"/>
      <c r="IZC100" s="24"/>
      <c r="IZD100" s="24"/>
      <c r="IZE100" s="24"/>
      <c r="IZF100" s="24"/>
      <c r="IZG100" s="24"/>
      <c r="IZH100" s="24"/>
      <c r="IZI100" s="24"/>
      <c r="IZJ100" s="24"/>
      <c r="IZK100" s="24"/>
      <c r="IZL100" s="24"/>
      <c r="IZM100" s="24"/>
      <c r="IZN100" s="24"/>
      <c r="IZO100" s="24"/>
      <c r="IZP100" s="24"/>
      <c r="IZQ100" s="24"/>
      <c r="IZR100" s="24"/>
      <c r="IZS100" s="24"/>
      <c r="IZT100" s="24"/>
      <c r="IZU100" s="24"/>
      <c r="IZV100" s="24"/>
      <c r="IZW100" s="24"/>
      <c r="IZX100" s="24"/>
      <c r="IZY100" s="24"/>
      <c r="IZZ100" s="24"/>
      <c r="JAA100" s="24"/>
      <c r="JAB100" s="24"/>
      <c r="JAC100" s="24"/>
      <c r="JAD100" s="24"/>
      <c r="JAE100" s="24"/>
      <c r="JAF100" s="24"/>
      <c r="JAG100" s="24"/>
      <c r="JAH100" s="24"/>
      <c r="JAI100" s="24"/>
      <c r="JAJ100" s="24"/>
      <c r="JAK100" s="24"/>
      <c r="JAL100" s="24"/>
      <c r="JAM100" s="24"/>
      <c r="JAN100" s="24"/>
      <c r="JAO100" s="24"/>
      <c r="JAP100" s="24"/>
      <c r="JAQ100" s="24"/>
      <c r="JAR100" s="24"/>
      <c r="JAS100" s="24"/>
      <c r="JAT100" s="24"/>
      <c r="JAU100" s="24"/>
      <c r="JAV100" s="24"/>
      <c r="JAW100" s="24"/>
      <c r="JAX100" s="24"/>
      <c r="JAY100" s="24"/>
      <c r="JAZ100" s="24"/>
      <c r="JBA100" s="24"/>
      <c r="JBB100" s="24"/>
      <c r="JBC100" s="24"/>
      <c r="JBD100" s="24"/>
      <c r="JBE100" s="24"/>
      <c r="JBF100" s="24"/>
      <c r="JBG100" s="24"/>
      <c r="JBH100" s="24"/>
      <c r="JBI100" s="24"/>
      <c r="JBJ100" s="24"/>
      <c r="JBK100" s="24"/>
      <c r="JBL100" s="24"/>
      <c r="JBM100" s="24"/>
      <c r="JBN100" s="24"/>
      <c r="JBO100" s="24"/>
      <c r="JBP100" s="24"/>
      <c r="JBQ100" s="24"/>
      <c r="JBR100" s="24"/>
      <c r="JBS100" s="24"/>
      <c r="JBT100" s="24"/>
      <c r="JBU100" s="24"/>
      <c r="JBV100" s="24"/>
      <c r="JBW100" s="24"/>
      <c r="JBX100" s="24"/>
      <c r="JBY100" s="24"/>
      <c r="JBZ100" s="24"/>
      <c r="JCA100" s="24"/>
      <c r="JCB100" s="24"/>
      <c r="JCC100" s="24"/>
      <c r="JCD100" s="24"/>
      <c r="JCE100" s="24"/>
      <c r="JCF100" s="24"/>
      <c r="JCG100" s="24"/>
      <c r="JCH100" s="24"/>
      <c r="JCI100" s="24"/>
      <c r="JCJ100" s="24"/>
      <c r="JCK100" s="24"/>
      <c r="JCL100" s="24"/>
      <c r="JCM100" s="24"/>
      <c r="JCN100" s="24"/>
      <c r="JCO100" s="24"/>
      <c r="JCP100" s="24"/>
      <c r="JCQ100" s="24"/>
      <c r="JCR100" s="24"/>
      <c r="JCS100" s="24"/>
      <c r="JCT100" s="24"/>
      <c r="JCU100" s="24"/>
      <c r="JCV100" s="24"/>
      <c r="JCW100" s="24"/>
      <c r="JCX100" s="24"/>
      <c r="JCY100" s="24"/>
      <c r="JCZ100" s="24"/>
      <c r="JDA100" s="24"/>
      <c r="JDB100" s="24"/>
      <c r="JDC100" s="24"/>
      <c r="JDD100" s="24"/>
      <c r="JDE100" s="24"/>
      <c r="JDF100" s="24"/>
      <c r="JDG100" s="24"/>
      <c r="JDH100" s="24"/>
      <c r="JDI100" s="24"/>
      <c r="JDJ100" s="24"/>
      <c r="JDK100" s="24"/>
      <c r="JDL100" s="24"/>
      <c r="JDM100" s="24"/>
      <c r="JDN100" s="24"/>
      <c r="JDO100" s="24"/>
      <c r="JDP100" s="24"/>
      <c r="JDQ100" s="24"/>
      <c r="JDR100" s="24"/>
      <c r="JDS100" s="24"/>
      <c r="JDT100" s="24"/>
      <c r="JDU100" s="24"/>
      <c r="JDV100" s="24"/>
      <c r="JDW100" s="24"/>
      <c r="JDX100" s="24"/>
      <c r="JDY100" s="24"/>
      <c r="JDZ100" s="24"/>
      <c r="JEA100" s="24"/>
      <c r="JEB100" s="24"/>
      <c r="JEC100" s="24"/>
      <c r="JED100" s="24"/>
      <c r="JEE100" s="24"/>
      <c r="JEF100" s="24"/>
      <c r="JEG100" s="24"/>
      <c r="JEH100" s="24"/>
      <c r="JEI100" s="24"/>
      <c r="JEJ100" s="24"/>
      <c r="JEK100" s="24"/>
      <c r="JEL100" s="24"/>
      <c r="JEM100" s="24"/>
      <c r="JEN100" s="24"/>
      <c r="JEO100" s="24"/>
      <c r="JEP100" s="24"/>
      <c r="JEQ100" s="24"/>
      <c r="JER100" s="24"/>
      <c r="JES100" s="24"/>
      <c r="JET100" s="24"/>
      <c r="JEU100" s="24"/>
      <c r="JEV100" s="24"/>
      <c r="JEW100" s="24"/>
      <c r="JEX100" s="24"/>
      <c r="JEY100" s="24"/>
      <c r="JEZ100" s="24"/>
      <c r="JFA100" s="24"/>
      <c r="JFB100" s="24"/>
      <c r="JFC100" s="24"/>
      <c r="JFD100" s="24"/>
      <c r="JFE100" s="24"/>
      <c r="JFF100" s="24"/>
      <c r="JFG100" s="24"/>
      <c r="JFH100" s="24"/>
      <c r="JFI100" s="24"/>
      <c r="JFJ100" s="24"/>
      <c r="JFK100" s="24"/>
      <c r="JFL100" s="24"/>
      <c r="JFM100" s="24"/>
      <c r="JFN100" s="24"/>
      <c r="JFO100" s="24"/>
      <c r="JFP100" s="24"/>
      <c r="JFQ100" s="24"/>
      <c r="JFR100" s="24"/>
      <c r="JFS100" s="24"/>
      <c r="JFT100" s="24"/>
      <c r="JFU100" s="24"/>
      <c r="JFV100" s="24"/>
      <c r="JFW100" s="24"/>
      <c r="JFX100" s="24"/>
      <c r="JFY100" s="24"/>
      <c r="JFZ100" s="24"/>
      <c r="JGA100" s="24"/>
      <c r="JGB100" s="24"/>
      <c r="JGC100" s="24"/>
      <c r="JGD100" s="24"/>
      <c r="JGE100" s="24"/>
      <c r="JGF100" s="24"/>
      <c r="JGG100" s="24"/>
      <c r="JGH100" s="24"/>
      <c r="JGI100" s="24"/>
      <c r="JGJ100" s="24"/>
      <c r="JGK100" s="24"/>
      <c r="JGL100" s="24"/>
      <c r="JGM100" s="24"/>
      <c r="JGN100" s="24"/>
      <c r="JGO100" s="24"/>
      <c r="JGP100" s="24"/>
      <c r="JGQ100" s="24"/>
      <c r="JGR100" s="24"/>
      <c r="JGS100" s="24"/>
      <c r="JGT100" s="24"/>
      <c r="JGU100" s="24"/>
      <c r="JGV100" s="24"/>
      <c r="JGW100" s="24"/>
      <c r="JGX100" s="24"/>
      <c r="JGY100" s="24"/>
      <c r="JGZ100" s="24"/>
      <c r="JHA100" s="24"/>
      <c r="JHB100" s="24"/>
      <c r="JHC100" s="24"/>
      <c r="JHD100" s="24"/>
      <c r="JHE100" s="24"/>
      <c r="JHF100" s="24"/>
      <c r="JHG100" s="24"/>
      <c r="JHH100" s="24"/>
      <c r="JHI100" s="24"/>
      <c r="JHJ100" s="24"/>
      <c r="JHK100" s="24"/>
      <c r="JHL100" s="24"/>
      <c r="JHM100" s="24"/>
      <c r="JHN100" s="24"/>
      <c r="JHO100" s="24"/>
      <c r="JHP100" s="24"/>
      <c r="JHQ100" s="24"/>
      <c r="JHR100" s="24"/>
      <c r="JHS100" s="24"/>
      <c r="JHT100" s="24"/>
      <c r="JHU100" s="24"/>
      <c r="JHV100" s="24"/>
      <c r="JHW100" s="24"/>
      <c r="JHX100" s="24"/>
      <c r="JHY100" s="24"/>
      <c r="JHZ100" s="24"/>
      <c r="JIA100" s="24"/>
      <c r="JIB100" s="24"/>
      <c r="JIC100" s="24"/>
      <c r="JID100" s="24"/>
      <c r="JIE100" s="24"/>
      <c r="JIF100" s="24"/>
      <c r="JIG100" s="24"/>
      <c r="JIH100" s="24"/>
      <c r="JII100" s="24"/>
      <c r="JIJ100" s="24"/>
      <c r="JIK100" s="24"/>
      <c r="JIL100" s="24"/>
      <c r="JIM100" s="24"/>
      <c r="JIN100" s="24"/>
      <c r="JIO100" s="24"/>
      <c r="JIP100" s="24"/>
      <c r="JIQ100" s="24"/>
      <c r="JIR100" s="24"/>
      <c r="JIS100" s="24"/>
      <c r="JIT100" s="24"/>
      <c r="JIU100" s="24"/>
      <c r="JIV100" s="24"/>
      <c r="JIW100" s="24"/>
      <c r="JIX100" s="24"/>
      <c r="JIY100" s="24"/>
      <c r="JIZ100" s="24"/>
      <c r="JJA100" s="24"/>
      <c r="JJB100" s="24"/>
      <c r="JJC100" s="24"/>
      <c r="JJD100" s="24"/>
      <c r="JJE100" s="24"/>
      <c r="JJF100" s="24"/>
      <c r="JJG100" s="24"/>
      <c r="JJH100" s="24"/>
      <c r="JJI100" s="24"/>
      <c r="JJJ100" s="24"/>
      <c r="JJK100" s="24"/>
      <c r="JJL100" s="24"/>
      <c r="JJM100" s="24"/>
      <c r="JJN100" s="24"/>
      <c r="JJO100" s="24"/>
      <c r="JJP100" s="24"/>
      <c r="JJQ100" s="24"/>
      <c r="JJR100" s="24"/>
      <c r="JJS100" s="24"/>
      <c r="JJT100" s="24"/>
      <c r="JJU100" s="24"/>
      <c r="JJV100" s="24"/>
      <c r="JJW100" s="24"/>
      <c r="JJX100" s="24"/>
      <c r="JJY100" s="24"/>
      <c r="JJZ100" s="24"/>
      <c r="JKA100" s="24"/>
      <c r="JKB100" s="24"/>
      <c r="JKC100" s="24"/>
      <c r="JKD100" s="24"/>
      <c r="JKE100" s="24"/>
      <c r="JKF100" s="24"/>
      <c r="JKG100" s="24"/>
      <c r="JKH100" s="24"/>
      <c r="JKI100" s="24"/>
      <c r="JKJ100" s="24"/>
      <c r="JKK100" s="24"/>
      <c r="JKL100" s="24"/>
      <c r="JKM100" s="24"/>
      <c r="JKN100" s="24"/>
      <c r="JKO100" s="24"/>
      <c r="JKP100" s="24"/>
      <c r="JKQ100" s="24"/>
      <c r="JKR100" s="24"/>
      <c r="JKS100" s="24"/>
      <c r="JKT100" s="24"/>
      <c r="JKU100" s="24"/>
      <c r="JKV100" s="24"/>
      <c r="JKW100" s="24"/>
      <c r="JKX100" s="24"/>
      <c r="JKY100" s="24"/>
      <c r="JKZ100" s="24"/>
      <c r="JLA100" s="24"/>
      <c r="JLB100" s="24"/>
      <c r="JLC100" s="24"/>
      <c r="JLD100" s="24"/>
      <c r="JLE100" s="24"/>
      <c r="JLF100" s="24"/>
      <c r="JLG100" s="24"/>
      <c r="JLH100" s="24"/>
      <c r="JLI100" s="24"/>
      <c r="JLJ100" s="24"/>
      <c r="JLK100" s="24"/>
      <c r="JLL100" s="24"/>
      <c r="JLM100" s="24"/>
      <c r="JLN100" s="24"/>
      <c r="JLO100" s="24"/>
      <c r="JLP100" s="24"/>
      <c r="JLQ100" s="24"/>
      <c r="JLR100" s="24"/>
      <c r="JLS100" s="24"/>
      <c r="JLT100" s="24"/>
      <c r="JLU100" s="24"/>
      <c r="JLV100" s="24"/>
      <c r="JLW100" s="24"/>
      <c r="JLX100" s="24"/>
      <c r="JLY100" s="24"/>
      <c r="JLZ100" s="24"/>
      <c r="JMA100" s="24"/>
      <c r="JMB100" s="24"/>
      <c r="JMC100" s="24"/>
      <c r="JMD100" s="24"/>
      <c r="JME100" s="24"/>
      <c r="JMF100" s="24"/>
      <c r="JMG100" s="24"/>
      <c r="JMH100" s="24"/>
      <c r="JMI100" s="24"/>
      <c r="JMJ100" s="24"/>
      <c r="JMK100" s="24"/>
      <c r="JML100" s="24"/>
      <c r="JMM100" s="24"/>
      <c r="JMN100" s="24"/>
      <c r="JMO100" s="24"/>
      <c r="JMP100" s="24"/>
      <c r="JMQ100" s="24"/>
      <c r="JMR100" s="24"/>
      <c r="JMS100" s="24"/>
      <c r="JMT100" s="24"/>
      <c r="JMU100" s="24"/>
      <c r="JMV100" s="24"/>
      <c r="JMW100" s="24"/>
      <c r="JMX100" s="24"/>
      <c r="JMY100" s="24"/>
      <c r="JMZ100" s="24"/>
      <c r="JNA100" s="24"/>
      <c r="JNB100" s="24"/>
      <c r="JNC100" s="24"/>
      <c r="JND100" s="24"/>
      <c r="JNE100" s="24"/>
      <c r="JNF100" s="24"/>
      <c r="JNG100" s="24"/>
      <c r="JNH100" s="24"/>
      <c r="JNI100" s="24"/>
      <c r="JNJ100" s="24"/>
      <c r="JNK100" s="24"/>
      <c r="JNL100" s="24"/>
      <c r="JNM100" s="24"/>
      <c r="JNN100" s="24"/>
      <c r="JNO100" s="24"/>
      <c r="JNP100" s="24"/>
      <c r="JNQ100" s="24"/>
      <c r="JNR100" s="24"/>
      <c r="JNS100" s="24"/>
      <c r="JNT100" s="24"/>
      <c r="JNU100" s="24"/>
      <c r="JNV100" s="24"/>
      <c r="JNW100" s="24"/>
      <c r="JNX100" s="24"/>
      <c r="JNY100" s="24"/>
      <c r="JNZ100" s="24"/>
      <c r="JOA100" s="24"/>
      <c r="JOB100" s="24"/>
      <c r="JOC100" s="24"/>
      <c r="JOD100" s="24"/>
      <c r="JOE100" s="24"/>
      <c r="JOF100" s="24"/>
      <c r="JOG100" s="24"/>
      <c r="JOH100" s="24"/>
      <c r="JOI100" s="24"/>
      <c r="JOJ100" s="24"/>
      <c r="JOK100" s="24"/>
      <c r="JOL100" s="24"/>
      <c r="JOM100" s="24"/>
      <c r="JON100" s="24"/>
      <c r="JOO100" s="24"/>
      <c r="JOP100" s="24"/>
      <c r="JOQ100" s="24"/>
      <c r="JOR100" s="24"/>
      <c r="JOS100" s="24"/>
      <c r="JOT100" s="24"/>
      <c r="JOU100" s="24"/>
      <c r="JOV100" s="24"/>
      <c r="JOW100" s="24"/>
      <c r="JOX100" s="24"/>
      <c r="JOY100" s="24"/>
      <c r="JOZ100" s="24"/>
      <c r="JPA100" s="24"/>
      <c r="JPB100" s="24"/>
      <c r="JPC100" s="24"/>
      <c r="JPD100" s="24"/>
      <c r="JPE100" s="24"/>
      <c r="JPF100" s="24"/>
      <c r="JPG100" s="24"/>
      <c r="JPH100" s="24"/>
      <c r="JPI100" s="24"/>
      <c r="JPJ100" s="24"/>
      <c r="JPK100" s="24"/>
      <c r="JPL100" s="24"/>
      <c r="JPM100" s="24"/>
      <c r="JPN100" s="24"/>
      <c r="JPO100" s="24"/>
      <c r="JPP100" s="24"/>
      <c r="JPQ100" s="24"/>
      <c r="JPR100" s="24"/>
      <c r="JPS100" s="24"/>
      <c r="JPT100" s="24"/>
      <c r="JPU100" s="24"/>
      <c r="JPV100" s="24"/>
      <c r="JPW100" s="24"/>
      <c r="JPX100" s="24"/>
      <c r="JPY100" s="24"/>
      <c r="JPZ100" s="24"/>
      <c r="JQA100" s="24"/>
      <c r="JQB100" s="24"/>
      <c r="JQC100" s="24"/>
      <c r="JQD100" s="24"/>
      <c r="JQE100" s="24"/>
      <c r="JQF100" s="24"/>
      <c r="JQG100" s="24"/>
      <c r="JQH100" s="24"/>
      <c r="JQI100" s="24"/>
      <c r="JQJ100" s="24"/>
      <c r="JQK100" s="24"/>
      <c r="JQL100" s="24"/>
      <c r="JQM100" s="24"/>
      <c r="JQN100" s="24"/>
      <c r="JQO100" s="24"/>
      <c r="JQP100" s="24"/>
      <c r="JQQ100" s="24"/>
      <c r="JQR100" s="24"/>
      <c r="JQS100" s="24"/>
      <c r="JQT100" s="24"/>
      <c r="JQU100" s="24"/>
      <c r="JQV100" s="24"/>
      <c r="JQW100" s="24"/>
      <c r="JQX100" s="24"/>
      <c r="JQY100" s="24"/>
      <c r="JQZ100" s="24"/>
      <c r="JRA100" s="24"/>
      <c r="JRB100" s="24"/>
      <c r="JRC100" s="24"/>
      <c r="JRD100" s="24"/>
      <c r="JRE100" s="24"/>
      <c r="JRF100" s="24"/>
      <c r="JRG100" s="24"/>
      <c r="JRH100" s="24"/>
      <c r="JRI100" s="24"/>
      <c r="JRJ100" s="24"/>
      <c r="JRK100" s="24"/>
      <c r="JRL100" s="24"/>
      <c r="JRM100" s="24"/>
      <c r="JRN100" s="24"/>
      <c r="JRO100" s="24"/>
      <c r="JRP100" s="24"/>
      <c r="JRQ100" s="24"/>
      <c r="JRR100" s="24"/>
      <c r="JRS100" s="24"/>
      <c r="JRT100" s="24"/>
      <c r="JRU100" s="24"/>
      <c r="JRV100" s="24"/>
      <c r="JRW100" s="24"/>
      <c r="JRX100" s="24"/>
      <c r="JRY100" s="24"/>
      <c r="JRZ100" s="24"/>
      <c r="JSA100" s="24"/>
      <c r="JSB100" s="24"/>
      <c r="JSC100" s="24"/>
      <c r="JSD100" s="24"/>
      <c r="JSE100" s="24"/>
      <c r="JSF100" s="24"/>
      <c r="JSG100" s="24"/>
      <c r="JSH100" s="24"/>
      <c r="JSI100" s="24"/>
      <c r="JSJ100" s="24"/>
      <c r="JSK100" s="24"/>
      <c r="JSL100" s="24"/>
      <c r="JSM100" s="24"/>
      <c r="JSN100" s="24"/>
      <c r="JSO100" s="24"/>
      <c r="JSP100" s="24"/>
      <c r="JSQ100" s="24"/>
      <c r="JSR100" s="24"/>
      <c r="JSS100" s="24"/>
      <c r="JST100" s="24"/>
      <c r="JSU100" s="24"/>
      <c r="JSV100" s="24"/>
      <c r="JSW100" s="24"/>
      <c r="JSX100" s="24"/>
      <c r="JSY100" s="24"/>
      <c r="JSZ100" s="24"/>
      <c r="JTA100" s="24"/>
      <c r="JTB100" s="24"/>
      <c r="JTC100" s="24"/>
      <c r="JTD100" s="24"/>
      <c r="JTE100" s="24"/>
      <c r="JTF100" s="24"/>
      <c r="JTG100" s="24"/>
      <c r="JTH100" s="24"/>
      <c r="JTI100" s="24"/>
      <c r="JTJ100" s="24"/>
      <c r="JTK100" s="24"/>
      <c r="JTL100" s="24"/>
      <c r="JTM100" s="24"/>
      <c r="JTN100" s="24"/>
      <c r="JTO100" s="24"/>
      <c r="JTP100" s="24"/>
      <c r="JTQ100" s="24"/>
      <c r="JTR100" s="24"/>
      <c r="JTS100" s="24"/>
      <c r="JTT100" s="24"/>
      <c r="JTU100" s="24"/>
      <c r="JTV100" s="24"/>
      <c r="JTW100" s="24"/>
      <c r="JTX100" s="24"/>
      <c r="JTY100" s="24"/>
      <c r="JTZ100" s="24"/>
      <c r="JUA100" s="24"/>
      <c r="JUB100" s="24"/>
      <c r="JUC100" s="24"/>
      <c r="JUD100" s="24"/>
      <c r="JUE100" s="24"/>
      <c r="JUF100" s="24"/>
      <c r="JUG100" s="24"/>
      <c r="JUH100" s="24"/>
      <c r="JUI100" s="24"/>
      <c r="JUJ100" s="24"/>
      <c r="JUK100" s="24"/>
      <c r="JUL100" s="24"/>
      <c r="JUM100" s="24"/>
      <c r="JUN100" s="24"/>
      <c r="JUO100" s="24"/>
      <c r="JUP100" s="24"/>
      <c r="JUQ100" s="24"/>
      <c r="JUR100" s="24"/>
      <c r="JUS100" s="24"/>
      <c r="JUT100" s="24"/>
      <c r="JUU100" s="24"/>
      <c r="JUV100" s="24"/>
      <c r="JUW100" s="24"/>
      <c r="JUX100" s="24"/>
      <c r="JUY100" s="24"/>
      <c r="JUZ100" s="24"/>
      <c r="JVA100" s="24"/>
      <c r="JVB100" s="24"/>
      <c r="JVC100" s="24"/>
      <c r="JVD100" s="24"/>
      <c r="JVE100" s="24"/>
      <c r="JVF100" s="24"/>
      <c r="JVG100" s="24"/>
      <c r="JVH100" s="24"/>
      <c r="JVI100" s="24"/>
      <c r="JVJ100" s="24"/>
      <c r="JVK100" s="24"/>
      <c r="JVL100" s="24"/>
      <c r="JVM100" s="24"/>
      <c r="JVN100" s="24"/>
      <c r="JVO100" s="24"/>
      <c r="JVP100" s="24"/>
      <c r="JVQ100" s="24"/>
      <c r="JVR100" s="24"/>
      <c r="JVS100" s="24"/>
      <c r="JVT100" s="24"/>
      <c r="JVU100" s="24"/>
      <c r="JVV100" s="24"/>
      <c r="JVW100" s="24"/>
      <c r="JVX100" s="24"/>
      <c r="JVY100" s="24"/>
      <c r="JVZ100" s="24"/>
      <c r="JWA100" s="24"/>
      <c r="JWB100" s="24"/>
      <c r="JWC100" s="24"/>
      <c r="JWD100" s="24"/>
      <c r="JWE100" s="24"/>
      <c r="JWF100" s="24"/>
      <c r="JWG100" s="24"/>
      <c r="JWH100" s="24"/>
      <c r="JWI100" s="24"/>
      <c r="JWJ100" s="24"/>
      <c r="JWK100" s="24"/>
      <c r="JWL100" s="24"/>
      <c r="JWM100" s="24"/>
      <c r="JWN100" s="24"/>
      <c r="JWO100" s="24"/>
      <c r="JWP100" s="24"/>
      <c r="JWQ100" s="24"/>
      <c r="JWR100" s="24"/>
      <c r="JWS100" s="24"/>
      <c r="JWT100" s="24"/>
      <c r="JWU100" s="24"/>
      <c r="JWV100" s="24"/>
      <c r="JWW100" s="24"/>
      <c r="JWX100" s="24"/>
      <c r="JWY100" s="24"/>
      <c r="JWZ100" s="24"/>
      <c r="JXA100" s="24"/>
      <c r="JXB100" s="24"/>
      <c r="JXC100" s="24"/>
      <c r="JXD100" s="24"/>
      <c r="JXE100" s="24"/>
      <c r="JXF100" s="24"/>
      <c r="JXG100" s="24"/>
      <c r="JXH100" s="24"/>
      <c r="JXI100" s="24"/>
      <c r="JXJ100" s="24"/>
      <c r="JXK100" s="24"/>
      <c r="JXL100" s="24"/>
      <c r="JXM100" s="24"/>
      <c r="JXN100" s="24"/>
      <c r="JXO100" s="24"/>
      <c r="JXP100" s="24"/>
      <c r="JXQ100" s="24"/>
      <c r="JXR100" s="24"/>
      <c r="JXS100" s="24"/>
      <c r="JXT100" s="24"/>
      <c r="JXU100" s="24"/>
      <c r="JXV100" s="24"/>
      <c r="JXW100" s="24"/>
      <c r="JXX100" s="24"/>
      <c r="JXY100" s="24"/>
      <c r="JXZ100" s="24"/>
      <c r="JYA100" s="24"/>
      <c r="JYB100" s="24"/>
      <c r="JYC100" s="24"/>
      <c r="JYD100" s="24"/>
      <c r="JYE100" s="24"/>
      <c r="JYF100" s="24"/>
      <c r="JYG100" s="24"/>
      <c r="JYH100" s="24"/>
      <c r="JYI100" s="24"/>
      <c r="JYJ100" s="24"/>
      <c r="JYK100" s="24"/>
      <c r="JYL100" s="24"/>
      <c r="JYM100" s="24"/>
      <c r="JYN100" s="24"/>
      <c r="JYO100" s="24"/>
      <c r="JYP100" s="24"/>
      <c r="JYQ100" s="24"/>
      <c r="JYR100" s="24"/>
      <c r="JYS100" s="24"/>
      <c r="JYT100" s="24"/>
      <c r="JYU100" s="24"/>
      <c r="JYV100" s="24"/>
      <c r="JYW100" s="24"/>
      <c r="JYX100" s="24"/>
      <c r="JYY100" s="24"/>
      <c r="JYZ100" s="24"/>
      <c r="JZA100" s="24"/>
      <c r="JZB100" s="24"/>
      <c r="JZC100" s="24"/>
      <c r="JZD100" s="24"/>
      <c r="JZE100" s="24"/>
      <c r="JZF100" s="24"/>
      <c r="JZG100" s="24"/>
      <c r="JZH100" s="24"/>
      <c r="JZI100" s="24"/>
      <c r="JZJ100" s="24"/>
      <c r="JZK100" s="24"/>
      <c r="JZL100" s="24"/>
      <c r="JZM100" s="24"/>
      <c r="JZN100" s="24"/>
      <c r="JZO100" s="24"/>
      <c r="JZP100" s="24"/>
      <c r="JZQ100" s="24"/>
      <c r="JZR100" s="24"/>
      <c r="JZS100" s="24"/>
      <c r="JZT100" s="24"/>
      <c r="JZU100" s="24"/>
      <c r="JZV100" s="24"/>
      <c r="JZW100" s="24"/>
      <c r="JZX100" s="24"/>
      <c r="JZY100" s="24"/>
      <c r="JZZ100" s="24"/>
      <c r="KAA100" s="24"/>
      <c r="KAB100" s="24"/>
      <c r="KAC100" s="24"/>
      <c r="KAD100" s="24"/>
      <c r="KAE100" s="24"/>
      <c r="KAF100" s="24"/>
      <c r="KAG100" s="24"/>
      <c r="KAH100" s="24"/>
      <c r="KAI100" s="24"/>
      <c r="KAJ100" s="24"/>
      <c r="KAK100" s="24"/>
      <c r="KAL100" s="24"/>
      <c r="KAM100" s="24"/>
      <c r="KAN100" s="24"/>
      <c r="KAO100" s="24"/>
      <c r="KAP100" s="24"/>
      <c r="KAQ100" s="24"/>
      <c r="KAR100" s="24"/>
      <c r="KAS100" s="24"/>
      <c r="KAT100" s="24"/>
      <c r="KAU100" s="24"/>
      <c r="KAV100" s="24"/>
      <c r="KAW100" s="24"/>
      <c r="KAX100" s="24"/>
      <c r="KAY100" s="24"/>
      <c r="KAZ100" s="24"/>
      <c r="KBA100" s="24"/>
      <c r="KBB100" s="24"/>
      <c r="KBC100" s="24"/>
      <c r="KBD100" s="24"/>
      <c r="KBE100" s="24"/>
      <c r="KBF100" s="24"/>
      <c r="KBG100" s="24"/>
      <c r="KBH100" s="24"/>
      <c r="KBI100" s="24"/>
      <c r="KBJ100" s="24"/>
      <c r="KBK100" s="24"/>
      <c r="KBL100" s="24"/>
      <c r="KBM100" s="24"/>
      <c r="KBN100" s="24"/>
      <c r="KBO100" s="24"/>
      <c r="KBP100" s="24"/>
      <c r="KBQ100" s="24"/>
      <c r="KBR100" s="24"/>
      <c r="KBS100" s="24"/>
      <c r="KBT100" s="24"/>
      <c r="KBU100" s="24"/>
      <c r="KBV100" s="24"/>
      <c r="KBW100" s="24"/>
      <c r="KBX100" s="24"/>
      <c r="KBY100" s="24"/>
      <c r="KBZ100" s="24"/>
      <c r="KCA100" s="24"/>
      <c r="KCB100" s="24"/>
      <c r="KCC100" s="24"/>
      <c r="KCD100" s="24"/>
      <c r="KCE100" s="24"/>
      <c r="KCF100" s="24"/>
      <c r="KCG100" s="24"/>
      <c r="KCH100" s="24"/>
      <c r="KCI100" s="24"/>
      <c r="KCJ100" s="24"/>
      <c r="KCK100" s="24"/>
      <c r="KCL100" s="24"/>
      <c r="KCM100" s="24"/>
      <c r="KCN100" s="24"/>
      <c r="KCO100" s="24"/>
      <c r="KCP100" s="24"/>
      <c r="KCQ100" s="24"/>
      <c r="KCR100" s="24"/>
      <c r="KCS100" s="24"/>
      <c r="KCT100" s="24"/>
      <c r="KCU100" s="24"/>
      <c r="KCV100" s="24"/>
      <c r="KCW100" s="24"/>
      <c r="KCX100" s="24"/>
      <c r="KCY100" s="24"/>
      <c r="KCZ100" s="24"/>
      <c r="KDA100" s="24"/>
      <c r="KDB100" s="24"/>
      <c r="KDC100" s="24"/>
      <c r="KDD100" s="24"/>
      <c r="KDE100" s="24"/>
      <c r="KDF100" s="24"/>
      <c r="KDG100" s="24"/>
      <c r="KDH100" s="24"/>
      <c r="KDI100" s="24"/>
      <c r="KDJ100" s="24"/>
      <c r="KDK100" s="24"/>
      <c r="KDL100" s="24"/>
      <c r="KDM100" s="24"/>
      <c r="KDN100" s="24"/>
      <c r="KDO100" s="24"/>
      <c r="KDP100" s="24"/>
      <c r="KDQ100" s="24"/>
      <c r="KDR100" s="24"/>
      <c r="KDS100" s="24"/>
      <c r="KDT100" s="24"/>
      <c r="KDU100" s="24"/>
      <c r="KDV100" s="24"/>
      <c r="KDW100" s="24"/>
      <c r="KDX100" s="24"/>
      <c r="KDY100" s="24"/>
      <c r="KDZ100" s="24"/>
      <c r="KEA100" s="24"/>
      <c r="KEB100" s="24"/>
      <c r="KEC100" s="24"/>
      <c r="KED100" s="24"/>
      <c r="KEE100" s="24"/>
      <c r="KEF100" s="24"/>
      <c r="KEG100" s="24"/>
      <c r="KEH100" s="24"/>
      <c r="KEI100" s="24"/>
      <c r="KEJ100" s="24"/>
      <c r="KEK100" s="24"/>
      <c r="KEL100" s="24"/>
      <c r="KEM100" s="24"/>
      <c r="KEN100" s="24"/>
      <c r="KEO100" s="24"/>
      <c r="KEP100" s="24"/>
      <c r="KEQ100" s="24"/>
      <c r="KER100" s="24"/>
      <c r="KES100" s="24"/>
      <c r="KET100" s="24"/>
      <c r="KEU100" s="24"/>
      <c r="KEV100" s="24"/>
      <c r="KEW100" s="24"/>
      <c r="KEX100" s="24"/>
      <c r="KEY100" s="24"/>
      <c r="KEZ100" s="24"/>
      <c r="KFA100" s="24"/>
      <c r="KFB100" s="24"/>
      <c r="KFC100" s="24"/>
      <c r="KFD100" s="24"/>
      <c r="KFE100" s="24"/>
      <c r="KFF100" s="24"/>
      <c r="KFG100" s="24"/>
      <c r="KFH100" s="24"/>
      <c r="KFI100" s="24"/>
      <c r="KFJ100" s="24"/>
      <c r="KFK100" s="24"/>
      <c r="KFL100" s="24"/>
      <c r="KFM100" s="24"/>
      <c r="KFN100" s="24"/>
      <c r="KFO100" s="24"/>
      <c r="KFP100" s="24"/>
      <c r="KFQ100" s="24"/>
      <c r="KFR100" s="24"/>
      <c r="KFS100" s="24"/>
      <c r="KFT100" s="24"/>
      <c r="KFU100" s="24"/>
      <c r="KFV100" s="24"/>
      <c r="KFW100" s="24"/>
      <c r="KFX100" s="24"/>
      <c r="KFY100" s="24"/>
      <c r="KFZ100" s="24"/>
      <c r="KGA100" s="24"/>
      <c r="KGB100" s="24"/>
      <c r="KGC100" s="24"/>
      <c r="KGD100" s="24"/>
      <c r="KGE100" s="24"/>
      <c r="KGF100" s="24"/>
      <c r="KGG100" s="24"/>
      <c r="KGH100" s="24"/>
      <c r="KGI100" s="24"/>
      <c r="KGJ100" s="24"/>
      <c r="KGK100" s="24"/>
      <c r="KGL100" s="24"/>
      <c r="KGM100" s="24"/>
      <c r="KGN100" s="24"/>
      <c r="KGO100" s="24"/>
      <c r="KGP100" s="24"/>
      <c r="KGQ100" s="24"/>
      <c r="KGR100" s="24"/>
      <c r="KGS100" s="24"/>
      <c r="KGT100" s="24"/>
      <c r="KGU100" s="24"/>
      <c r="KGV100" s="24"/>
      <c r="KGW100" s="24"/>
      <c r="KGX100" s="24"/>
      <c r="KGY100" s="24"/>
      <c r="KGZ100" s="24"/>
      <c r="KHA100" s="24"/>
      <c r="KHB100" s="24"/>
      <c r="KHC100" s="24"/>
      <c r="KHD100" s="24"/>
      <c r="KHE100" s="24"/>
      <c r="KHF100" s="24"/>
      <c r="KHG100" s="24"/>
      <c r="KHH100" s="24"/>
      <c r="KHI100" s="24"/>
      <c r="KHJ100" s="24"/>
      <c r="KHK100" s="24"/>
      <c r="KHL100" s="24"/>
      <c r="KHM100" s="24"/>
      <c r="KHN100" s="24"/>
      <c r="KHO100" s="24"/>
      <c r="KHP100" s="24"/>
      <c r="KHQ100" s="24"/>
      <c r="KHR100" s="24"/>
      <c r="KHS100" s="24"/>
      <c r="KHT100" s="24"/>
      <c r="KHU100" s="24"/>
      <c r="KHV100" s="24"/>
      <c r="KHW100" s="24"/>
      <c r="KHX100" s="24"/>
      <c r="KHY100" s="24"/>
      <c r="KHZ100" s="24"/>
      <c r="KIA100" s="24"/>
      <c r="KIB100" s="24"/>
      <c r="KIC100" s="24"/>
      <c r="KID100" s="24"/>
      <c r="KIE100" s="24"/>
      <c r="KIF100" s="24"/>
      <c r="KIG100" s="24"/>
      <c r="KIH100" s="24"/>
      <c r="KII100" s="24"/>
      <c r="KIJ100" s="24"/>
      <c r="KIK100" s="24"/>
      <c r="KIL100" s="24"/>
      <c r="KIM100" s="24"/>
      <c r="KIN100" s="24"/>
      <c r="KIO100" s="24"/>
      <c r="KIP100" s="24"/>
      <c r="KIQ100" s="24"/>
      <c r="KIR100" s="24"/>
      <c r="KIS100" s="24"/>
      <c r="KIT100" s="24"/>
      <c r="KIU100" s="24"/>
      <c r="KIV100" s="24"/>
      <c r="KIW100" s="24"/>
      <c r="KIX100" s="24"/>
      <c r="KIY100" s="24"/>
      <c r="KIZ100" s="24"/>
      <c r="KJA100" s="24"/>
      <c r="KJB100" s="24"/>
      <c r="KJC100" s="24"/>
      <c r="KJD100" s="24"/>
      <c r="KJE100" s="24"/>
      <c r="KJF100" s="24"/>
      <c r="KJG100" s="24"/>
      <c r="KJH100" s="24"/>
      <c r="KJI100" s="24"/>
      <c r="KJJ100" s="24"/>
      <c r="KJK100" s="24"/>
      <c r="KJL100" s="24"/>
      <c r="KJM100" s="24"/>
      <c r="KJN100" s="24"/>
      <c r="KJO100" s="24"/>
      <c r="KJP100" s="24"/>
      <c r="KJQ100" s="24"/>
      <c r="KJR100" s="24"/>
      <c r="KJS100" s="24"/>
      <c r="KJT100" s="24"/>
      <c r="KJU100" s="24"/>
      <c r="KJV100" s="24"/>
      <c r="KJW100" s="24"/>
      <c r="KJX100" s="24"/>
      <c r="KJY100" s="24"/>
      <c r="KJZ100" s="24"/>
      <c r="KKA100" s="24"/>
      <c r="KKB100" s="24"/>
      <c r="KKC100" s="24"/>
      <c r="KKD100" s="24"/>
      <c r="KKE100" s="24"/>
      <c r="KKF100" s="24"/>
      <c r="KKG100" s="24"/>
      <c r="KKH100" s="24"/>
      <c r="KKI100" s="24"/>
      <c r="KKJ100" s="24"/>
      <c r="KKK100" s="24"/>
      <c r="KKL100" s="24"/>
      <c r="KKM100" s="24"/>
      <c r="KKN100" s="24"/>
      <c r="KKO100" s="24"/>
      <c r="KKP100" s="24"/>
      <c r="KKQ100" s="24"/>
      <c r="KKR100" s="24"/>
      <c r="KKS100" s="24"/>
      <c r="KKT100" s="24"/>
      <c r="KKU100" s="24"/>
      <c r="KKV100" s="24"/>
      <c r="KKW100" s="24"/>
      <c r="KKX100" s="24"/>
      <c r="KKY100" s="24"/>
      <c r="KKZ100" s="24"/>
      <c r="KLA100" s="24"/>
      <c r="KLB100" s="24"/>
      <c r="KLC100" s="24"/>
      <c r="KLD100" s="24"/>
      <c r="KLE100" s="24"/>
      <c r="KLF100" s="24"/>
      <c r="KLG100" s="24"/>
      <c r="KLH100" s="24"/>
      <c r="KLI100" s="24"/>
      <c r="KLJ100" s="24"/>
      <c r="KLK100" s="24"/>
      <c r="KLL100" s="24"/>
      <c r="KLM100" s="24"/>
      <c r="KLN100" s="24"/>
      <c r="KLO100" s="24"/>
      <c r="KLP100" s="24"/>
      <c r="KLQ100" s="24"/>
      <c r="KLR100" s="24"/>
      <c r="KLS100" s="24"/>
      <c r="KLT100" s="24"/>
      <c r="KLU100" s="24"/>
      <c r="KLV100" s="24"/>
      <c r="KLW100" s="24"/>
      <c r="KLX100" s="24"/>
      <c r="KLY100" s="24"/>
      <c r="KLZ100" s="24"/>
      <c r="KMA100" s="24"/>
      <c r="KMB100" s="24"/>
      <c r="KMC100" s="24"/>
      <c r="KMD100" s="24"/>
      <c r="KME100" s="24"/>
      <c r="KMF100" s="24"/>
      <c r="KMG100" s="24"/>
      <c r="KMH100" s="24"/>
      <c r="KMI100" s="24"/>
      <c r="KMJ100" s="24"/>
      <c r="KMK100" s="24"/>
      <c r="KML100" s="24"/>
      <c r="KMM100" s="24"/>
      <c r="KMN100" s="24"/>
      <c r="KMO100" s="24"/>
      <c r="KMP100" s="24"/>
      <c r="KMQ100" s="24"/>
      <c r="KMR100" s="24"/>
      <c r="KMS100" s="24"/>
      <c r="KMT100" s="24"/>
      <c r="KMU100" s="24"/>
      <c r="KMV100" s="24"/>
      <c r="KMW100" s="24"/>
      <c r="KMX100" s="24"/>
      <c r="KMY100" s="24"/>
      <c r="KMZ100" s="24"/>
      <c r="KNA100" s="24"/>
      <c r="KNB100" s="24"/>
      <c r="KNC100" s="24"/>
      <c r="KND100" s="24"/>
      <c r="KNE100" s="24"/>
      <c r="KNF100" s="24"/>
      <c r="KNG100" s="24"/>
      <c r="KNH100" s="24"/>
      <c r="KNI100" s="24"/>
      <c r="KNJ100" s="24"/>
      <c r="KNK100" s="24"/>
      <c r="KNL100" s="24"/>
      <c r="KNM100" s="24"/>
      <c r="KNN100" s="24"/>
      <c r="KNO100" s="24"/>
      <c r="KNP100" s="24"/>
      <c r="KNQ100" s="24"/>
      <c r="KNR100" s="24"/>
      <c r="KNS100" s="24"/>
      <c r="KNT100" s="24"/>
      <c r="KNU100" s="24"/>
      <c r="KNV100" s="24"/>
      <c r="KNW100" s="24"/>
      <c r="KNX100" s="24"/>
      <c r="KNY100" s="24"/>
      <c r="KNZ100" s="24"/>
      <c r="KOA100" s="24"/>
      <c r="KOB100" s="24"/>
      <c r="KOC100" s="24"/>
      <c r="KOD100" s="24"/>
      <c r="KOE100" s="24"/>
      <c r="KOF100" s="24"/>
      <c r="KOG100" s="24"/>
      <c r="KOH100" s="24"/>
      <c r="KOI100" s="24"/>
      <c r="KOJ100" s="24"/>
      <c r="KOK100" s="24"/>
      <c r="KOL100" s="24"/>
      <c r="KOM100" s="24"/>
      <c r="KON100" s="24"/>
      <c r="KOO100" s="24"/>
      <c r="KOP100" s="24"/>
      <c r="KOQ100" s="24"/>
      <c r="KOR100" s="24"/>
      <c r="KOS100" s="24"/>
      <c r="KOT100" s="24"/>
      <c r="KOU100" s="24"/>
      <c r="KOV100" s="24"/>
      <c r="KOW100" s="24"/>
      <c r="KOX100" s="24"/>
      <c r="KOY100" s="24"/>
      <c r="KOZ100" s="24"/>
      <c r="KPA100" s="24"/>
      <c r="KPB100" s="24"/>
      <c r="KPC100" s="24"/>
      <c r="KPD100" s="24"/>
      <c r="KPE100" s="24"/>
      <c r="KPF100" s="24"/>
      <c r="KPG100" s="24"/>
      <c r="KPH100" s="24"/>
      <c r="KPI100" s="24"/>
      <c r="KPJ100" s="24"/>
      <c r="KPK100" s="24"/>
      <c r="KPL100" s="24"/>
      <c r="KPM100" s="24"/>
      <c r="KPN100" s="24"/>
      <c r="KPO100" s="24"/>
      <c r="KPP100" s="24"/>
      <c r="KPQ100" s="24"/>
      <c r="KPR100" s="24"/>
      <c r="KPS100" s="24"/>
      <c r="KPT100" s="24"/>
      <c r="KPU100" s="24"/>
      <c r="KPV100" s="24"/>
      <c r="KPW100" s="24"/>
      <c r="KPX100" s="24"/>
      <c r="KPY100" s="24"/>
      <c r="KPZ100" s="24"/>
      <c r="KQA100" s="24"/>
      <c r="KQB100" s="24"/>
      <c r="KQC100" s="24"/>
      <c r="KQD100" s="24"/>
      <c r="KQE100" s="24"/>
      <c r="KQF100" s="24"/>
      <c r="KQG100" s="24"/>
      <c r="KQH100" s="24"/>
      <c r="KQI100" s="24"/>
      <c r="KQJ100" s="24"/>
      <c r="KQK100" s="24"/>
      <c r="KQL100" s="24"/>
      <c r="KQM100" s="24"/>
      <c r="KQN100" s="24"/>
      <c r="KQO100" s="24"/>
      <c r="KQP100" s="24"/>
      <c r="KQQ100" s="24"/>
      <c r="KQR100" s="24"/>
      <c r="KQS100" s="24"/>
      <c r="KQT100" s="24"/>
      <c r="KQU100" s="24"/>
      <c r="KQV100" s="24"/>
      <c r="KQW100" s="24"/>
      <c r="KQX100" s="24"/>
      <c r="KQY100" s="24"/>
      <c r="KQZ100" s="24"/>
      <c r="KRA100" s="24"/>
      <c r="KRB100" s="24"/>
      <c r="KRC100" s="24"/>
      <c r="KRD100" s="24"/>
      <c r="KRE100" s="24"/>
      <c r="KRF100" s="24"/>
      <c r="KRG100" s="24"/>
      <c r="KRH100" s="24"/>
      <c r="KRI100" s="24"/>
      <c r="KRJ100" s="24"/>
      <c r="KRK100" s="24"/>
      <c r="KRL100" s="24"/>
      <c r="KRM100" s="24"/>
      <c r="KRN100" s="24"/>
      <c r="KRO100" s="24"/>
      <c r="KRP100" s="24"/>
      <c r="KRQ100" s="24"/>
      <c r="KRR100" s="24"/>
      <c r="KRS100" s="24"/>
      <c r="KRT100" s="24"/>
      <c r="KRU100" s="24"/>
      <c r="KRV100" s="24"/>
      <c r="KRW100" s="24"/>
      <c r="KRX100" s="24"/>
      <c r="KRY100" s="24"/>
      <c r="KRZ100" s="24"/>
      <c r="KSA100" s="24"/>
      <c r="KSB100" s="24"/>
      <c r="KSC100" s="24"/>
      <c r="KSD100" s="24"/>
      <c r="KSE100" s="24"/>
      <c r="KSF100" s="24"/>
      <c r="KSG100" s="24"/>
      <c r="KSH100" s="24"/>
      <c r="KSI100" s="24"/>
      <c r="KSJ100" s="24"/>
      <c r="KSK100" s="24"/>
      <c r="KSL100" s="24"/>
      <c r="KSM100" s="24"/>
      <c r="KSN100" s="24"/>
      <c r="KSO100" s="24"/>
      <c r="KSP100" s="24"/>
      <c r="KSQ100" s="24"/>
      <c r="KSR100" s="24"/>
      <c r="KSS100" s="24"/>
      <c r="KST100" s="24"/>
      <c r="KSU100" s="24"/>
      <c r="KSV100" s="24"/>
      <c r="KSW100" s="24"/>
      <c r="KSX100" s="24"/>
      <c r="KSY100" s="24"/>
      <c r="KSZ100" s="24"/>
      <c r="KTA100" s="24"/>
      <c r="KTB100" s="24"/>
      <c r="KTC100" s="24"/>
      <c r="KTD100" s="24"/>
      <c r="KTE100" s="24"/>
      <c r="KTF100" s="24"/>
      <c r="KTG100" s="24"/>
      <c r="KTH100" s="24"/>
      <c r="KTI100" s="24"/>
      <c r="KTJ100" s="24"/>
      <c r="KTK100" s="24"/>
      <c r="KTL100" s="24"/>
      <c r="KTM100" s="24"/>
      <c r="KTN100" s="24"/>
      <c r="KTO100" s="24"/>
      <c r="KTP100" s="24"/>
      <c r="KTQ100" s="24"/>
      <c r="KTR100" s="24"/>
      <c r="KTS100" s="24"/>
      <c r="KTT100" s="24"/>
      <c r="KTU100" s="24"/>
      <c r="KTV100" s="24"/>
      <c r="KTW100" s="24"/>
      <c r="KTX100" s="24"/>
      <c r="KTY100" s="24"/>
      <c r="KTZ100" s="24"/>
      <c r="KUA100" s="24"/>
      <c r="KUB100" s="24"/>
      <c r="KUC100" s="24"/>
      <c r="KUD100" s="24"/>
      <c r="KUE100" s="24"/>
      <c r="KUF100" s="24"/>
      <c r="KUG100" s="24"/>
      <c r="KUH100" s="24"/>
      <c r="KUI100" s="24"/>
      <c r="KUJ100" s="24"/>
      <c r="KUK100" s="24"/>
      <c r="KUL100" s="24"/>
      <c r="KUM100" s="24"/>
      <c r="KUN100" s="24"/>
      <c r="KUO100" s="24"/>
      <c r="KUP100" s="24"/>
      <c r="KUQ100" s="24"/>
      <c r="KUR100" s="24"/>
      <c r="KUS100" s="24"/>
      <c r="KUT100" s="24"/>
      <c r="KUU100" s="24"/>
      <c r="KUV100" s="24"/>
      <c r="KUW100" s="24"/>
      <c r="KUX100" s="24"/>
      <c r="KUY100" s="24"/>
      <c r="KUZ100" s="24"/>
      <c r="KVA100" s="24"/>
      <c r="KVB100" s="24"/>
      <c r="KVC100" s="24"/>
      <c r="KVD100" s="24"/>
      <c r="KVE100" s="24"/>
      <c r="KVF100" s="24"/>
      <c r="KVG100" s="24"/>
      <c r="KVH100" s="24"/>
      <c r="KVI100" s="24"/>
      <c r="KVJ100" s="24"/>
      <c r="KVK100" s="24"/>
      <c r="KVL100" s="24"/>
      <c r="KVM100" s="24"/>
      <c r="KVN100" s="24"/>
      <c r="KVO100" s="24"/>
      <c r="KVP100" s="24"/>
      <c r="KVQ100" s="24"/>
      <c r="KVR100" s="24"/>
      <c r="KVS100" s="24"/>
      <c r="KVT100" s="24"/>
      <c r="KVU100" s="24"/>
      <c r="KVV100" s="24"/>
      <c r="KVW100" s="24"/>
      <c r="KVX100" s="24"/>
      <c r="KVY100" s="24"/>
      <c r="KVZ100" s="24"/>
      <c r="KWA100" s="24"/>
      <c r="KWB100" s="24"/>
      <c r="KWC100" s="24"/>
      <c r="KWD100" s="24"/>
      <c r="KWE100" s="24"/>
      <c r="KWF100" s="24"/>
      <c r="KWG100" s="24"/>
      <c r="KWH100" s="24"/>
      <c r="KWI100" s="24"/>
      <c r="KWJ100" s="24"/>
      <c r="KWK100" s="24"/>
      <c r="KWL100" s="24"/>
      <c r="KWM100" s="24"/>
      <c r="KWN100" s="24"/>
      <c r="KWO100" s="24"/>
      <c r="KWP100" s="24"/>
      <c r="KWQ100" s="24"/>
      <c r="KWR100" s="24"/>
      <c r="KWS100" s="24"/>
      <c r="KWT100" s="24"/>
      <c r="KWU100" s="24"/>
      <c r="KWV100" s="24"/>
      <c r="KWW100" s="24"/>
      <c r="KWX100" s="24"/>
      <c r="KWY100" s="24"/>
      <c r="KWZ100" s="24"/>
      <c r="KXA100" s="24"/>
      <c r="KXB100" s="24"/>
      <c r="KXC100" s="24"/>
      <c r="KXD100" s="24"/>
      <c r="KXE100" s="24"/>
      <c r="KXF100" s="24"/>
      <c r="KXG100" s="24"/>
      <c r="KXH100" s="24"/>
      <c r="KXI100" s="24"/>
      <c r="KXJ100" s="24"/>
      <c r="KXK100" s="24"/>
      <c r="KXL100" s="24"/>
      <c r="KXM100" s="24"/>
      <c r="KXN100" s="24"/>
      <c r="KXO100" s="24"/>
      <c r="KXP100" s="24"/>
      <c r="KXQ100" s="24"/>
      <c r="KXR100" s="24"/>
      <c r="KXS100" s="24"/>
      <c r="KXT100" s="24"/>
      <c r="KXU100" s="24"/>
      <c r="KXV100" s="24"/>
      <c r="KXW100" s="24"/>
      <c r="KXX100" s="24"/>
      <c r="KXY100" s="24"/>
      <c r="KXZ100" s="24"/>
      <c r="KYA100" s="24"/>
      <c r="KYB100" s="24"/>
      <c r="KYC100" s="24"/>
      <c r="KYD100" s="24"/>
      <c r="KYE100" s="24"/>
      <c r="KYF100" s="24"/>
      <c r="KYG100" s="24"/>
      <c r="KYH100" s="24"/>
      <c r="KYI100" s="24"/>
      <c r="KYJ100" s="24"/>
      <c r="KYK100" s="24"/>
      <c r="KYL100" s="24"/>
      <c r="KYM100" s="24"/>
      <c r="KYN100" s="24"/>
      <c r="KYO100" s="24"/>
      <c r="KYP100" s="24"/>
      <c r="KYQ100" s="24"/>
      <c r="KYR100" s="24"/>
      <c r="KYS100" s="24"/>
      <c r="KYT100" s="24"/>
      <c r="KYU100" s="24"/>
      <c r="KYV100" s="24"/>
      <c r="KYW100" s="24"/>
      <c r="KYX100" s="24"/>
      <c r="KYY100" s="24"/>
      <c r="KYZ100" s="24"/>
      <c r="KZA100" s="24"/>
      <c r="KZB100" s="24"/>
      <c r="KZC100" s="24"/>
      <c r="KZD100" s="24"/>
      <c r="KZE100" s="24"/>
      <c r="KZF100" s="24"/>
      <c r="KZG100" s="24"/>
      <c r="KZH100" s="24"/>
      <c r="KZI100" s="24"/>
      <c r="KZJ100" s="24"/>
      <c r="KZK100" s="24"/>
      <c r="KZL100" s="24"/>
      <c r="KZM100" s="24"/>
      <c r="KZN100" s="24"/>
      <c r="KZO100" s="24"/>
      <c r="KZP100" s="24"/>
      <c r="KZQ100" s="24"/>
      <c r="KZR100" s="24"/>
      <c r="KZS100" s="24"/>
      <c r="KZT100" s="24"/>
      <c r="KZU100" s="24"/>
      <c r="KZV100" s="24"/>
      <c r="KZW100" s="24"/>
      <c r="KZX100" s="24"/>
      <c r="KZY100" s="24"/>
      <c r="KZZ100" s="24"/>
      <c r="LAA100" s="24"/>
      <c r="LAB100" s="24"/>
      <c r="LAC100" s="24"/>
      <c r="LAD100" s="24"/>
      <c r="LAE100" s="24"/>
      <c r="LAF100" s="24"/>
      <c r="LAG100" s="24"/>
      <c r="LAH100" s="24"/>
      <c r="LAI100" s="24"/>
      <c r="LAJ100" s="24"/>
      <c r="LAK100" s="24"/>
      <c r="LAL100" s="24"/>
      <c r="LAM100" s="24"/>
      <c r="LAN100" s="24"/>
      <c r="LAO100" s="24"/>
      <c r="LAP100" s="24"/>
      <c r="LAQ100" s="24"/>
      <c r="LAR100" s="24"/>
      <c r="LAS100" s="24"/>
      <c r="LAT100" s="24"/>
      <c r="LAU100" s="24"/>
      <c r="LAV100" s="24"/>
      <c r="LAW100" s="24"/>
      <c r="LAX100" s="24"/>
      <c r="LAY100" s="24"/>
      <c r="LAZ100" s="24"/>
      <c r="LBA100" s="24"/>
      <c r="LBB100" s="24"/>
      <c r="LBC100" s="24"/>
      <c r="LBD100" s="24"/>
      <c r="LBE100" s="24"/>
      <c r="LBF100" s="24"/>
      <c r="LBG100" s="24"/>
      <c r="LBH100" s="24"/>
      <c r="LBI100" s="24"/>
      <c r="LBJ100" s="24"/>
      <c r="LBK100" s="24"/>
      <c r="LBL100" s="24"/>
      <c r="LBM100" s="24"/>
      <c r="LBN100" s="24"/>
      <c r="LBO100" s="24"/>
      <c r="LBP100" s="24"/>
      <c r="LBQ100" s="24"/>
      <c r="LBR100" s="24"/>
      <c r="LBS100" s="24"/>
      <c r="LBT100" s="24"/>
      <c r="LBU100" s="24"/>
      <c r="LBV100" s="24"/>
      <c r="LBW100" s="24"/>
      <c r="LBX100" s="24"/>
      <c r="LBY100" s="24"/>
      <c r="LBZ100" s="24"/>
      <c r="LCA100" s="24"/>
      <c r="LCB100" s="24"/>
      <c r="LCC100" s="24"/>
      <c r="LCD100" s="24"/>
      <c r="LCE100" s="24"/>
      <c r="LCF100" s="24"/>
      <c r="LCG100" s="24"/>
      <c r="LCH100" s="24"/>
      <c r="LCI100" s="24"/>
      <c r="LCJ100" s="24"/>
      <c r="LCK100" s="24"/>
      <c r="LCL100" s="24"/>
      <c r="LCM100" s="24"/>
      <c r="LCN100" s="24"/>
      <c r="LCO100" s="24"/>
      <c r="LCP100" s="24"/>
      <c r="LCQ100" s="24"/>
      <c r="LCR100" s="24"/>
      <c r="LCS100" s="24"/>
      <c r="LCT100" s="24"/>
      <c r="LCU100" s="24"/>
      <c r="LCV100" s="24"/>
      <c r="LCW100" s="24"/>
      <c r="LCX100" s="24"/>
      <c r="LCY100" s="24"/>
      <c r="LCZ100" s="24"/>
      <c r="LDA100" s="24"/>
      <c r="LDB100" s="24"/>
      <c r="LDC100" s="24"/>
      <c r="LDD100" s="24"/>
      <c r="LDE100" s="24"/>
      <c r="LDF100" s="24"/>
      <c r="LDG100" s="24"/>
      <c r="LDH100" s="24"/>
      <c r="LDI100" s="24"/>
      <c r="LDJ100" s="24"/>
      <c r="LDK100" s="24"/>
      <c r="LDL100" s="24"/>
      <c r="LDM100" s="24"/>
      <c r="LDN100" s="24"/>
      <c r="LDO100" s="24"/>
      <c r="LDP100" s="24"/>
      <c r="LDQ100" s="24"/>
      <c r="LDR100" s="24"/>
      <c r="LDS100" s="24"/>
      <c r="LDT100" s="24"/>
      <c r="LDU100" s="24"/>
      <c r="LDV100" s="24"/>
      <c r="LDW100" s="24"/>
      <c r="LDX100" s="24"/>
      <c r="LDY100" s="24"/>
      <c r="LDZ100" s="24"/>
      <c r="LEA100" s="24"/>
      <c r="LEB100" s="24"/>
      <c r="LEC100" s="24"/>
      <c r="LED100" s="24"/>
      <c r="LEE100" s="24"/>
      <c r="LEF100" s="24"/>
      <c r="LEG100" s="24"/>
      <c r="LEH100" s="24"/>
      <c r="LEI100" s="24"/>
      <c r="LEJ100" s="24"/>
      <c r="LEK100" s="24"/>
      <c r="LEL100" s="24"/>
      <c r="LEM100" s="24"/>
      <c r="LEN100" s="24"/>
      <c r="LEO100" s="24"/>
      <c r="LEP100" s="24"/>
      <c r="LEQ100" s="24"/>
      <c r="LER100" s="24"/>
      <c r="LES100" s="24"/>
      <c r="LET100" s="24"/>
      <c r="LEU100" s="24"/>
      <c r="LEV100" s="24"/>
      <c r="LEW100" s="24"/>
      <c r="LEX100" s="24"/>
      <c r="LEY100" s="24"/>
      <c r="LEZ100" s="24"/>
      <c r="LFA100" s="24"/>
      <c r="LFB100" s="24"/>
      <c r="LFC100" s="24"/>
      <c r="LFD100" s="24"/>
      <c r="LFE100" s="24"/>
      <c r="LFF100" s="24"/>
      <c r="LFG100" s="24"/>
      <c r="LFH100" s="24"/>
      <c r="LFI100" s="24"/>
      <c r="LFJ100" s="24"/>
      <c r="LFK100" s="24"/>
    </row>
    <row r="101" spans="1:8279" s="800" customFormat="1" ht="72.75" hidden="1" customHeight="1">
      <c r="A101" s="7"/>
      <c r="B101" s="23" t="s">
        <v>3803</v>
      </c>
      <c r="C101" s="8">
        <v>2013</v>
      </c>
      <c r="D101" s="827">
        <v>9</v>
      </c>
      <c r="E101" s="557" t="s">
        <v>1728</v>
      </c>
      <c r="F101" s="8" t="s">
        <v>683</v>
      </c>
      <c r="G101" s="8"/>
      <c r="H101" s="8"/>
      <c r="I101" s="8" t="s">
        <v>616</v>
      </c>
      <c r="J101" s="260" t="s">
        <v>1448</v>
      </c>
      <c r="K101" s="8" t="s">
        <v>1018</v>
      </c>
      <c r="L101" s="8" t="s">
        <v>1487</v>
      </c>
      <c r="M101" s="155" t="s">
        <v>2639</v>
      </c>
      <c r="N101" s="155"/>
      <c r="O101" s="155"/>
      <c r="P101" s="54" t="s">
        <v>268</v>
      </c>
      <c r="Q101" s="7" t="s">
        <v>693</v>
      </c>
      <c r="R101" s="8"/>
      <c r="S101" s="8" t="s">
        <v>622</v>
      </c>
      <c r="T101" s="9" t="s">
        <v>264</v>
      </c>
      <c r="U101" s="410" t="s">
        <v>1437</v>
      </c>
      <c r="V101" s="9">
        <v>253671.49</v>
      </c>
      <c r="W101" s="9"/>
      <c r="X101" s="222">
        <f>V101</f>
        <v>253671.49</v>
      </c>
      <c r="Y101" s="292">
        <f>FACT!R903</f>
        <v>253692.08</v>
      </c>
      <c r="Z101" s="292">
        <f>X101-Y101</f>
        <v>-20.589999999996508</v>
      </c>
      <c r="AA101" s="8">
        <v>0</v>
      </c>
      <c r="AB101" s="8">
        <v>0</v>
      </c>
      <c r="AC101" s="292">
        <f>X101</f>
        <v>253671.49</v>
      </c>
      <c r="AD101" s="8">
        <v>0</v>
      </c>
      <c r="AE101" s="8">
        <v>0</v>
      </c>
      <c r="AF101" s="130">
        <v>41328</v>
      </c>
      <c r="AG101" s="130">
        <v>41344</v>
      </c>
      <c r="AH101" s="8" t="s">
        <v>1780</v>
      </c>
      <c r="AI101" s="247">
        <v>48</v>
      </c>
      <c r="AJ101" s="155" t="s">
        <v>1457</v>
      </c>
      <c r="AK101" s="767">
        <f t="shared" ref="AK101:AK104" si="9">Y101/AI101</f>
        <v>5285.2516666666661</v>
      </c>
      <c r="AL101" s="8">
        <v>100</v>
      </c>
      <c r="AM101" s="8">
        <f>AO101+AP101</f>
        <v>21128</v>
      </c>
      <c r="AN101" s="8"/>
      <c r="AO101" s="8">
        <v>10557</v>
      </c>
      <c r="AP101" s="8">
        <v>10571</v>
      </c>
      <c r="AQ101" s="8" t="s">
        <v>1694</v>
      </c>
      <c r="AR101" s="177" t="s">
        <v>694</v>
      </c>
      <c r="AS101" s="8" t="s">
        <v>260</v>
      </c>
      <c r="AT101" s="8" t="s">
        <v>260</v>
      </c>
      <c r="AU101" s="8" t="s">
        <v>260</v>
      </c>
      <c r="AV101" s="8"/>
      <c r="AW101" s="8" t="s">
        <v>260</v>
      </c>
      <c r="AX101" s="8" t="s">
        <v>260</v>
      </c>
      <c r="AY101" s="8" t="s">
        <v>260</v>
      </c>
      <c r="AZ101" s="8"/>
      <c r="BA101" s="185" t="s">
        <v>260</v>
      </c>
      <c r="BB101" s="207"/>
      <c r="BC101" s="8"/>
      <c r="BD101" s="8"/>
      <c r="BE101" s="8"/>
      <c r="BF101" s="8"/>
      <c r="BG101" s="8"/>
      <c r="BH101" s="8"/>
      <c r="BI101" s="8" t="s">
        <v>260</v>
      </c>
      <c r="BJ101" s="522" t="s">
        <v>260</v>
      </c>
      <c r="BK101" s="8"/>
      <c r="BL101" s="8" t="s">
        <v>260</v>
      </c>
      <c r="BM101" s="8"/>
      <c r="BN101" s="8" t="s">
        <v>260</v>
      </c>
      <c r="BO101" s="8" t="s">
        <v>260</v>
      </c>
      <c r="BP101" s="8"/>
      <c r="BQ101" s="8" t="s">
        <v>260</v>
      </c>
      <c r="BR101" s="8" t="s">
        <v>260</v>
      </c>
      <c r="BS101" s="8"/>
      <c r="BT101" s="520" t="s">
        <v>723</v>
      </c>
      <c r="BU101" s="8"/>
      <c r="BV101" s="8"/>
      <c r="BW101" s="8"/>
      <c r="BX101" s="8"/>
      <c r="BY101" s="8"/>
      <c r="BZ101" s="8" t="s">
        <v>260</v>
      </c>
      <c r="CA101" s="8"/>
      <c r="CB101" s="8"/>
      <c r="CC101" s="8" t="s">
        <v>260</v>
      </c>
      <c r="CD101" s="8" t="s">
        <v>260</v>
      </c>
      <c r="CE101" s="8" t="s">
        <v>260</v>
      </c>
      <c r="CF101" s="8"/>
      <c r="CG101" s="8"/>
      <c r="CH101" s="8"/>
      <c r="CI101" s="8" t="s">
        <v>260</v>
      </c>
      <c r="CJ101" s="8" t="s">
        <v>260</v>
      </c>
      <c r="CK101" s="8"/>
      <c r="CL101" s="8" t="s">
        <v>260</v>
      </c>
      <c r="CM101" s="8" t="s">
        <v>260</v>
      </c>
      <c r="CN101" s="8"/>
      <c r="CO101" s="8"/>
      <c r="CP101" s="8"/>
      <c r="CQ101" s="106"/>
      <c r="CR101" s="8"/>
      <c r="CS101" s="24"/>
      <c r="CT101" s="24"/>
      <c r="CU101" s="24"/>
      <c r="CV101" s="24"/>
      <c r="CW101" s="24"/>
      <c r="CX101" s="24"/>
      <c r="CY101" s="24"/>
      <c r="CZ101" s="24"/>
      <c r="DA101" s="24"/>
      <c r="DB101" s="24"/>
      <c r="DC101" s="24"/>
      <c r="DD101" s="24"/>
      <c r="DE101" s="24"/>
      <c r="DF101" s="24"/>
      <c r="DG101" s="24"/>
      <c r="DH101" s="24"/>
      <c r="DI101" s="24"/>
      <c r="DJ101" s="24"/>
      <c r="DK101" s="24"/>
      <c r="DL101" s="24"/>
      <c r="DM101" s="24"/>
      <c r="DN101" s="24"/>
      <c r="DO101" s="24"/>
      <c r="DP101" s="24"/>
      <c r="DQ101" s="24"/>
      <c r="DR101" s="24"/>
      <c r="DS101" s="24"/>
      <c r="DT101" s="24"/>
      <c r="DU101" s="24"/>
      <c r="DV101" s="24"/>
      <c r="DW101" s="24"/>
      <c r="DX101" s="24"/>
      <c r="DY101" s="24"/>
      <c r="DZ101" s="24"/>
      <c r="EA101" s="24"/>
      <c r="EB101" s="24"/>
      <c r="EC101" s="24"/>
      <c r="ED101" s="24"/>
      <c r="EE101" s="24"/>
      <c r="EF101" s="24"/>
      <c r="EG101" s="24"/>
      <c r="EH101" s="24"/>
      <c r="EI101" s="24"/>
      <c r="EJ101" s="24"/>
      <c r="EK101" s="24"/>
      <c r="EL101" s="24"/>
      <c r="EM101" s="24"/>
      <c r="EN101" s="24"/>
      <c r="EO101" s="24"/>
      <c r="EP101" s="24"/>
      <c r="EQ101" s="24"/>
      <c r="ER101" s="24"/>
      <c r="ES101" s="24"/>
      <c r="ET101" s="24"/>
      <c r="EU101" s="24"/>
      <c r="EV101" s="24"/>
      <c r="EW101" s="24"/>
      <c r="EX101" s="24"/>
      <c r="EY101" s="24"/>
      <c r="EZ101" s="24"/>
      <c r="FA101" s="24"/>
      <c r="FB101" s="24"/>
      <c r="FC101" s="24"/>
      <c r="FD101" s="24"/>
      <c r="FE101" s="24"/>
      <c r="FF101" s="24"/>
      <c r="FG101" s="24"/>
      <c r="FH101" s="24"/>
      <c r="FI101" s="24"/>
      <c r="FJ101" s="24"/>
      <c r="FK101" s="24"/>
      <c r="FL101" s="24"/>
      <c r="FM101" s="24"/>
      <c r="FN101" s="24"/>
      <c r="FO101" s="24"/>
      <c r="FP101" s="24"/>
      <c r="FQ101" s="24"/>
      <c r="FR101" s="24"/>
      <c r="FS101" s="24"/>
      <c r="FT101" s="24"/>
      <c r="FU101" s="24"/>
      <c r="FV101" s="24"/>
      <c r="FW101" s="24"/>
      <c r="FX101" s="24"/>
      <c r="FY101" s="24"/>
      <c r="FZ101" s="24"/>
      <c r="GA101" s="24"/>
      <c r="GB101" s="24"/>
      <c r="GC101" s="24"/>
      <c r="GD101" s="24"/>
      <c r="GE101" s="24"/>
      <c r="GF101" s="24"/>
      <c r="GG101" s="24"/>
      <c r="GH101" s="24"/>
      <c r="GI101" s="24"/>
      <c r="GJ101" s="24"/>
      <c r="GK101" s="24"/>
      <c r="GL101" s="24"/>
      <c r="GM101" s="24"/>
      <c r="GN101" s="24"/>
      <c r="GO101" s="24"/>
      <c r="GP101" s="24"/>
      <c r="GQ101" s="24"/>
      <c r="GR101" s="24"/>
      <c r="GS101" s="24"/>
      <c r="GT101" s="24"/>
      <c r="GU101" s="24"/>
      <c r="GV101" s="24"/>
      <c r="GW101" s="24"/>
      <c r="GX101" s="24"/>
      <c r="GY101" s="24"/>
      <c r="GZ101" s="24"/>
      <c r="HA101" s="24"/>
      <c r="HB101" s="24"/>
      <c r="HC101" s="24"/>
      <c r="HD101" s="24"/>
      <c r="HE101" s="24"/>
      <c r="HF101" s="24"/>
      <c r="HG101" s="24"/>
      <c r="HH101" s="24"/>
      <c r="HI101" s="24"/>
      <c r="HJ101" s="24"/>
      <c r="HK101" s="24"/>
      <c r="HL101" s="24"/>
      <c r="HM101" s="24"/>
      <c r="HN101" s="24"/>
      <c r="HO101" s="24"/>
      <c r="HP101" s="24"/>
      <c r="HQ101" s="24"/>
      <c r="HR101" s="24"/>
      <c r="HS101" s="24"/>
      <c r="HT101" s="24"/>
      <c r="HU101" s="24"/>
      <c r="HV101" s="24"/>
      <c r="HW101" s="24"/>
      <c r="HX101" s="24"/>
      <c r="HY101" s="24"/>
      <c r="HZ101" s="24"/>
      <c r="IA101" s="24"/>
      <c r="IB101" s="24"/>
      <c r="IC101" s="24"/>
      <c r="ID101" s="24"/>
      <c r="IE101" s="24"/>
      <c r="IF101" s="24"/>
      <c r="IG101" s="24"/>
      <c r="IH101" s="24"/>
      <c r="II101" s="24"/>
      <c r="IJ101" s="24"/>
      <c r="IK101" s="24"/>
      <c r="IL101" s="24"/>
      <c r="IM101" s="24"/>
      <c r="IN101" s="24"/>
      <c r="IO101" s="24"/>
      <c r="IP101" s="24"/>
      <c r="IQ101" s="24"/>
      <c r="IR101" s="24"/>
      <c r="IS101" s="24"/>
      <c r="IT101" s="24"/>
      <c r="IU101" s="24"/>
      <c r="IV101" s="24"/>
      <c r="IW101" s="24"/>
      <c r="IX101" s="24"/>
      <c r="IY101" s="24"/>
      <c r="IZ101" s="24"/>
      <c r="JA101" s="24"/>
      <c r="JB101" s="24"/>
      <c r="JC101" s="24"/>
      <c r="JD101" s="24"/>
      <c r="JE101" s="24"/>
      <c r="JF101" s="24"/>
      <c r="JG101" s="24"/>
      <c r="JH101" s="24"/>
      <c r="JI101" s="24"/>
      <c r="JJ101" s="24"/>
      <c r="JK101" s="24"/>
      <c r="JL101" s="24"/>
      <c r="JM101" s="24"/>
      <c r="JN101" s="24"/>
      <c r="JO101" s="24"/>
      <c r="JP101" s="24"/>
      <c r="JQ101" s="24"/>
      <c r="JR101" s="24"/>
      <c r="JS101" s="24"/>
      <c r="JT101" s="24"/>
      <c r="JU101" s="24"/>
      <c r="JV101" s="24"/>
      <c r="JW101" s="24"/>
      <c r="JX101" s="24"/>
      <c r="JY101" s="24"/>
      <c r="JZ101" s="24"/>
      <c r="KA101" s="24"/>
      <c r="KB101" s="24"/>
      <c r="KC101" s="24"/>
      <c r="KD101" s="24"/>
      <c r="KE101" s="24"/>
      <c r="KF101" s="24"/>
      <c r="KG101" s="24"/>
      <c r="KH101" s="24"/>
      <c r="KI101" s="24"/>
      <c r="KJ101" s="24"/>
      <c r="KK101" s="24"/>
      <c r="KL101" s="24"/>
      <c r="KM101" s="24"/>
      <c r="KN101" s="24"/>
      <c r="KO101" s="24"/>
      <c r="KP101" s="24"/>
      <c r="KQ101" s="24"/>
      <c r="KR101" s="24"/>
      <c r="KS101" s="24"/>
      <c r="KT101" s="24"/>
      <c r="KU101" s="24"/>
      <c r="KV101" s="24"/>
      <c r="KW101" s="24"/>
      <c r="KX101" s="24"/>
      <c r="KY101" s="24"/>
      <c r="KZ101" s="24"/>
      <c r="LA101" s="24"/>
      <c r="LB101" s="24"/>
      <c r="LC101" s="24"/>
      <c r="LD101" s="24"/>
      <c r="LE101" s="24"/>
      <c r="LF101" s="24"/>
      <c r="LG101" s="24"/>
      <c r="LH101" s="24"/>
      <c r="LI101" s="24"/>
      <c r="LJ101" s="24"/>
      <c r="LK101" s="24"/>
      <c r="LL101" s="24"/>
      <c r="LM101" s="24"/>
      <c r="LN101" s="24"/>
      <c r="LO101" s="24"/>
      <c r="LP101" s="24"/>
      <c r="LQ101" s="24"/>
      <c r="LR101" s="24"/>
      <c r="LS101" s="24"/>
      <c r="LT101" s="24"/>
      <c r="LU101" s="24"/>
      <c r="LV101" s="24"/>
      <c r="LW101" s="24"/>
      <c r="LX101" s="24"/>
      <c r="LY101" s="24"/>
      <c r="LZ101" s="24"/>
      <c r="MA101" s="24"/>
      <c r="MB101" s="24"/>
      <c r="MC101" s="24"/>
      <c r="MD101" s="24"/>
      <c r="ME101" s="24"/>
      <c r="MF101" s="24"/>
      <c r="MG101" s="24"/>
      <c r="MH101" s="24"/>
      <c r="MI101" s="24"/>
      <c r="MJ101" s="24"/>
      <c r="MK101" s="24"/>
      <c r="ML101" s="24"/>
      <c r="MM101" s="24"/>
      <c r="MN101" s="24"/>
      <c r="MO101" s="24"/>
      <c r="MP101" s="24"/>
      <c r="MQ101" s="24"/>
      <c r="MR101" s="24"/>
      <c r="MS101" s="24"/>
      <c r="MT101" s="24"/>
      <c r="MU101" s="24"/>
      <c r="MV101" s="24"/>
      <c r="MW101" s="24"/>
      <c r="MX101" s="24"/>
      <c r="MY101" s="24"/>
      <c r="MZ101" s="24"/>
      <c r="NA101" s="24"/>
      <c r="NB101" s="24"/>
      <c r="NC101" s="24"/>
      <c r="ND101" s="24"/>
      <c r="NE101" s="24"/>
      <c r="NF101" s="24"/>
      <c r="NG101" s="24"/>
      <c r="NH101" s="24"/>
      <c r="NI101" s="24"/>
      <c r="NJ101" s="24"/>
      <c r="NK101" s="24"/>
      <c r="NL101" s="24"/>
      <c r="NM101" s="24"/>
      <c r="NN101" s="24"/>
      <c r="NO101" s="24"/>
      <c r="NP101" s="24"/>
      <c r="NQ101" s="24"/>
      <c r="NR101" s="24"/>
      <c r="NS101" s="24"/>
      <c r="NT101" s="24"/>
      <c r="NU101" s="24"/>
      <c r="NV101" s="24"/>
      <c r="NW101" s="24"/>
      <c r="NX101" s="24"/>
      <c r="NY101" s="24"/>
      <c r="NZ101" s="24"/>
      <c r="OA101" s="24"/>
      <c r="OB101" s="24"/>
      <c r="OC101" s="24"/>
      <c r="OD101" s="24"/>
      <c r="OE101" s="24"/>
      <c r="OF101" s="24"/>
      <c r="OG101" s="24"/>
      <c r="OH101" s="24"/>
      <c r="OI101" s="24"/>
      <c r="OJ101" s="24"/>
      <c r="OK101" s="24"/>
      <c r="OL101" s="24"/>
      <c r="OM101" s="24"/>
      <c r="ON101" s="24"/>
      <c r="OO101" s="24"/>
      <c r="OP101" s="24"/>
      <c r="OQ101" s="24"/>
      <c r="OR101" s="24"/>
      <c r="OS101" s="24"/>
      <c r="OT101" s="24"/>
      <c r="OU101" s="24"/>
      <c r="OV101" s="24"/>
      <c r="OW101" s="24"/>
      <c r="OX101" s="24"/>
      <c r="OY101" s="24"/>
      <c r="OZ101" s="24"/>
      <c r="PA101" s="24"/>
      <c r="PB101" s="24"/>
      <c r="PC101" s="24"/>
      <c r="PD101" s="24"/>
      <c r="PE101" s="24"/>
      <c r="PF101" s="24"/>
      <c r="PG101" s="24"/>
      <c r="PH101" s="24"/>
      <c r="PI101" s="24"/>
      <c r="PJ101" s="24"/>
      <c r="PK101" s="24"/>
      <c r="PL101" s="24"/>
      <c r="PM101" s="24"/>
      <c r="PN101" s="24"/>
      <c r="PO101" s="24"/>
      <c r="PP101" s="24"/>
      <c r="PQ101" s="24"/>
      <c r="PR101" s="24"/>
      <c r="PS101" s="24"/>
      <c r="PT101" s="24"/>
      <c r="PU101" s="24"/>
      <c r="PV101" s="24"/>
      <c r="PW101" s="24"/>
      <c r="PX101" s="24"/>
      <c r="PY101" s="24"/>
      <c r="PZ101" s="24"/>
      <c r="QA101" s="24"/>
      <c r="QB101" s="24"/>
      <c r="QC101" s="24"/>
      <c r="QD101" s="24"/>
      <c r="QE101" s="24"/>
      <c r="QF101" s="24"/>
      <c r="QG101" s="24"/>
      <c r="QH101" s="24"/>
      <c r="QI101" s="24"/>
      <c r="QJ101" s="24"/>
      <c r="QK101" s="24"/>
      <c r="QL101" s="24"/>
      <c r="QM101" s="24"/>
      <c r="QN101" s="24"/>
      <c r="QO101" s="24"/>
      <c r="QP101" s="24"/>
      <c r="QQ101" s="24"/>
      <c r="QR101" s="24"/>
      <c r="QS101" s="24"/>
      <c r="QT101" s="24"/>
      <c r="QU101" s="24"/>
      <c r="QV101" s="24"/>
      <c r="QW101" s="24"/>
      <c r="QX101" s="24"/>
      <c r="QY101" s="24"/>
      <c r="QZ101" s="24"/>
      <c r="RA101" s="24"/>
      <c r="RB101" s="24"/>
      <c r="RC101" s="24"/>
      <c r="RD101" s="24"/>
      <c r="RE101" s="24"/>
      <c r="RF101" s="24"/>
      <c r="RG101" s="24"/>
      <c r="RH101" s="24"/>
      <c r="RI101" s="24"/>
      <c r="RJ101" s="24"/>
      <c r="RK101" s="24"/>
      <c r="RL101" s="24"/>
      <c r="RM101" s="24"/>
      <c r="RN101" s="24"/>
      <c r="RO101" s="24"/>
      <c r="RP101" s="24"/>
      <c r="RQ101" s="24"/>
      <c r="RR101" s="24"/>
      <c r="RS101" s="24"/>
      <c r="RT101" s="24"/>
      <c r="RU101" s="24"/>
      <c r="RV101" s="24"/>
      <c r="RW101" s="24"/>
      <c r="RX101" s="24"/>
      <c r="RY101" s="24"/>
      <c r="RZ101" s="24"/>
      <c r="SA101" s="24"/>
      <c r="SB101" s="24"/>
      <c r="SC101" s="24"/>
      <c r="SD101" s="24"/>
      <c r="SE101" s="24"/>
      <c r="SF101" s="24"/>
      <c r="SG101" s="24"/>
      <c r="SH101" s="24"/>
      <c r="SI101" s="24"/>
      <c r="SJ101" s="24"/>
      <c r="SK101" s="24"/>
      <c r="SL101" s="24"/>
      <c r="SM101" s="24"/>
      <c r="SN101" s="24"/>
      <c r="SO101" s="24"/>
      <c r="SP101" s="24"/>
      <c r="SQ101" s="24"/>
      <c r="SR101" s="24"/>
      <c r="SS101" s="24"/>
      <c r="ST101" s="24"/>
      <c r="SU101" s="24"/>
      <c r="SV101" s="24"/>
      <c r="SW101" s="24"/>
      <c r="SX101" s="24"/>
      <c r="SY101" s="24"/>
      <c r="SZ101" s="24"/>
      <c r="TA101" s="24"/>
      <c r="TB101" s="24"/>
      <c r="TC101" s="24"/>
      <c r="TD101" s="24"/>
      <c r="TE101" s="24"/>
      <c r="TF101" s="24"/>
      <c r="TG101" s="24"/>
      <c r="TH101" s="24"/>
      <c r="TI101" s="24"/>
      <c r="TJ101" s="24"/>
      <c r="TK101" s="24"/>
      <c r="TL101" s="24"/>
      <c r="TM101" s="24"/>
      <c r="TN101" s="24"/>
      <c r="TO101" s="24"/>
      <c r="TP101" s="24"/>
      <c r="TQ101" s="24"/>
      <c r="TR101" s="24"/>
      <c r="TS101" s="24"/>
      <c r="TT101" s="24"/>
      <c r="TU101" s="24"/>
      <c r="TV101" s="24"/>
      <c r="TW101" s="24"/>
      <c r="TX101" s="24"/>
      <c r="TY101" s="24"/>
      <c r="TZ101" s="24"/>
      <c r="UA101" s="24"/>
      <c r="UB101" s="24"/>
      <c r="UC101" s="24"/>
      <c r="UD101" s="24"/>
      <c r="UE101" s="24"/>
      <c r="UF101" s="24"/>
      <c r="UG101" s="24"/>
      <c r="UH101" s="24"/>
      <c r="UI101" s="24"/>
      <c r="UJ101" s="24"/>
      <c r="UK101" s="24"/>
      <c r="UL101" s="24"/>
      <c r="UM101" s="24"/>
      <c r="UN101" s="24"/>
      <c r="UO101" s="24"/>
      <c r="UP101" s="24"/>
      <c r="UQ101" s="24"/>
      <c r="UR101" s="24"/>
      <c r="US101" s="24"/>
      <c r="UT101" s="24"/>
      <c r="UU101" s="24"/>
      <c r="UV101" s="24"/>
      <c r="UW101" s="24"/>
      <c r="UX101" s="24"/>
      <c r="UY101" s="24"/>
      <c r="UZ101" s="24"/>
      <c r="VA101" s="24"/>
      <c r="VB101" s="24"/>
      <c r="VC101" s="24"/>
      <c r="VD101" s="24"/>
      <c r="VE101" s="24"/>
      <c r="VF101" s="24"/>
      <c r="VG101" s="24"/>
      <c r="VH101" s="24"/>
      <c r="VI101" s="24"/>
      <c r="VJ101" s="24"/>
      <c r="VK101" s="24"/>
      <c r="VL101" s="24"/>
      <c r="VM101" s="24"/>
      <c r="VN101" s="24"/>
      <c r="VO101" s="24"/>
      <c r="VP101" s="24"/>
      <c r="VQ101" s="24"/>
      <c r="VR101" s="24"/>
      <c r="VS101" s="24"/>
      <c r="VT101" s="24"/>
      <c r="VU101" s="24"/>
      <c r="VV101" s="24"/>
      <c r="VW101" s="24"/>
      <c r="VX101" s="24"/>
      <c r="VY101" s="24"/>
      <c r="VZ101" s="24"/>
      <c r="WA101" s="24"/>
      <c r="WB101" s="24"/>
      <c r="WC101" s="24"/>
      <c r="WD101" s="24"/>
      <c r="WE101" s="24"/>
      <c r="WF101" s="24"/>
      <c r="WG101" s="24"/>
      <c r="WH101" s="24"/>
      <c r="WI101" s="24"/>
      <c r="WJ101" s="24"/>
      <c r="WK101" s="24"/>
      <c r="WL101" s="24"/>
      <c r="WM101" s="24"/>
      <c r="WN101" s="24"/>
      <c r="WO101" s="24"/>
      <c r="WP101" s="24"/>
      <c r="WQ101" s="24"/>
      <c r="WR101" s="24"/>
      <c r="WS101" s="24"/>
      <c r="WT101" s="24"/>
      <c r="WU101" s="24"/>
      <c r="WV101" s="24"/>
      <c r="WW101" s="24"/>
      <c r="WX101" s="24"/>
      <c r="WY101" s="24"/>
      <c r="WZ101" s="24"/>
      <c r="XA101" s="24"/>
      <c r="XB101" s="24"/>
      <c r="XC101" s="24"/>
      <c r="XD101" s="24"/>
      <c r="XE101" s="24"/>
      <c r="XF101" s="24"/>
      <c r="XG101" s="24"/>
      <c r="XH101" s="24"/>
      <c r="XI101" s="24"/>
      <c r="XJ101" s="24"/>
      <c r="XK101" s="24"/>
      <c r="XL101" s="24"/>
      <c r="XM101" s="24"/>
      <c r="XN101" s="24"/>
      <c r="XO101" s="24"/>
      <c r="XP101" s="24"/>
      <c r="XQ101" s="24"/>
      <c r="XR101" s="24"/>
      <c r="XS101" s="24"/>
      <c r="XT101" s="24"/>
      <c r="XU101" s="24"/>
      <c r="XV101" s="24"/>
      <c r="XW101" s="24"/>
      <c r="XX101" s="24"/>
      <c r="XY101" s="24"/>
      <c r="XZ101" s="24"/>
      <c r="YA101" s="24"/>
      <c r="YB101" s="24"/>
      <c r="YC101" s="24"/>
      <c r="YD101" s="24"/>
      <c r="YE101" s="24"/>
      <c r="YF101" s="24"/>
      <c r="YG101" s="24"/>
      <c r="YH101" s="24"/>
      <c r="YI101" s="24"/>
      <c r="YJ101" s="24"/>
      <c r="YK101" s="24"/>
      <c r="YL101" s="24"/>
      <c r="YM101" s="24"/>
      <c r="YN101" s="24"/>
      <c r="YO101" s="24"/>
      <c r="YP101" s="24"/>
      <c r="YQ101" s="24"/>
      <c r="YR101" s="24"/>
      <c r="YS101" s="24"/>
      <c r="YT101" s="24"/>
      <c r="YU101" s="24"/>
      <c r="YV101" s="24"/>
      <c r="YW101" s="24"/>
      <c r="YX101" s="24"/>
      <c r="YY101" s="24"/>
      <c r="YZ101" s="24"/>
      <c r="ZA101" s="24"/>
      <c r="ZB101" s="24"/>
      <c r="ZC101" s="24"/>
      <c r="ZD101" s="24"/>
      <c r="ZE101" s="24"/>
      <c r="ZF101" s="24"/>
      <c r="ZG101" s="24"/>
      <c r="ZH101" s="24"/>
      <c r="ZI101" s="24"/>
      <c r="ZJ101" s="24"/>
      <c r="ZK101" s="24"/>
      <c r="ZL101" s="24"/>
      <c r="ZM101" s="24"/>
      <c r="ZN101" s="24"/>
      <c r="ZO101" s="24"/>
      <c r="ZP101" s="24"/>
      <c r="ZQ101" s="24"/>
      <c r="ZR101" s="24"/>
      <c r="ZS101" s="24"/>
      <c r="ZT101" s="24"/>
      <c r="ZU101" s="24"/>
      <c r="ZV101" s="24"/>
      <c r="ZW101" s="24"/>
      <c r="ZX101" s="24"/>
      <c r="ZY101" s="24"/>
      <c r="ZZ101" s="24"/>
      <c r="AAA101" s="24"/>
      <c r="AAB101" s="24"/>
      <c r="AAC101" s="24"/>
      <c r="AAD101" s="24"/>
      <c r="AAE101" s="24"/>
      <c r="AAF101" s="24"/>
      <c r="AAG101" s="24"/>
      <c r="AAH101" s="24"/>
      <c r="AAI101" s="24"/>
      <c r="AAJ101" s="24"/>
      <c r="AAK101" s="24"/>
      <c r="AAL101" s="24"/>
      <c r="AAM101" s="24"/>
      <c r="AAN101" s="24"/>
      <c r="AAO101" s="24"/>
      <c r="AAP101" s="24"/>
      <c r="AAQ101" s="24"/>
      <c r="AAR101" s="24"/>
      <c r="AAS101" s="24"/>
      <c r="AAT101" s="24"/>
      <c r="AAU101" s="24"/>
      <c r="AAV101" s="24"/>
      <c r="AAW101" s="24"/>
      <c r="AAX101" s="24"/>
      <c r="AAY101" s="24"/>
      <c r="AAZ101" s="24"/>
      <c r="ABA101" s="24"/>
      <c r="ABB101" s="24"/>
      <c r="ABC101" s="24"/>
      <c r="ABD101" s="24"/>
      <c r="ABE101" s="24"/>
      <c r="ABF101" s="24"/>
      <c r="ABG101" s="24"/>
      <c r="ABH101" s="24"/>
      <c r="ABI101" s="24"/>
      <c r="ABJ101" s="24"/>
      <c r="ABK101" s="24"/>
      <c r="ABL101" s="24"/>
      <c r="ABM101" s="24"/>
      <c r="ABN101" s="24"/>
      <c r="ABO101" s="24"/>
      <c r="ABP101" s="24"/>
      <c r="ABQ101" s="24"/>
      <c r="ABR101" s="24"/>
      <c r="ABS101" s="24"/>
      <c r="ABT101" s="24"/>
      <c r="ABU101" s="24"/>
      <c r="ABV101" s="24"/>
      <c r="ABW101" s="24"/>
      <c r="ABX101" s="24"/>
      <c r="ABY101" s="24"/>
      <c r="ABZ101" s="24"/>
      <c r="ACA101" s="24"/>
      <c r="ACB101" s="24"/>
      <c r="ACC101" s="24"/>
      <c r="ACD101" s="24"/>
      <c r="ACE101" s="24"/>
      <c r="ACF101" s="24"/>
      <c r="ACG101" s="24"/>
      <c r="ACH101" s="24"/>
      <c r="ACI101" s="24"/>
      <c r="ACJ101" s="24"/>
      <c r="ACK101" s="24"/>
      <c r="ACL101" s="24"/>
      <c r="ACM101" s="24"/>
      <c r="ACN101" s="24"/>
      <c r="ACO101" s="24"/>
      <c r="ACP101" s="24"/>
      <c r="ACQ101" s="24"/>
      <c r="ACR101" s="24"/>
      <c r="ACS101" s="24"/>
      <c r="ACT101" s="24"/>
      <c r="ACU101" s="24"/>
      <c r="ACV101" s="24"/>
      <c r="ACW101" s="24"/>
      <c r="ACX101" s="24"/>
      <c r="ACY101" s="24"/>
      <c r="ACZ101" s="24"/>
      <c r="ADA101" s="24"/>
      <c r="ADB101" s="24"/>
      <c r="ADC101" s="24"/>
      <c r="ADD101" s="24"/>
      <c r="ADE101" s="24"/>
      <c r="ADF101" s="24"/>
      <c r="ADG101" s="24"/>
      <c r="ADH101" s="24"/>
      <c r="ADI101" s="24"/>
      <c r="ADJ101" s="24"/>
      <c r="ADK101" s="24"/>
      <c r="ADL101" s="24"/>
      <c r="ADM101" s="24"/>
      <c r="ADN101" s="24"/>
      <c r="ADO101" s="24"/>
      <c r="ADP101" s="24"/>
      <c r="ADQ101" s="24"/>
      <c r="ADR101" s="24"/>
      <c r="ADS101" s="24"/>
      <c r="ADT101" s="24"/>
      <c r="ADU101" s="24"/>
      <c r="ADV101" s="24"/>
      <c r="ADW101" s="24"/>
      <c r="ADX101" s="24"/>
      <c r="ADY101" s="24"/>
      <c r="ADZ101" s="24"/>
      <c r="AEA101" s="24"/>
      <c r="AEB101" s="24"/>
      <c r="AEC101" s="24"/>
      <c r="AED101" s="24"/>
      <c r="AEE101" s="24"/>
      <c r="AEF101" s="24"/>
      <c r="AEG101" s="24"/>
      <c r="AEH101" s="24"/>
      <c r="AEI101" s="24"/>
      <c r="AEJ101" s="24"/>
      <c r="AEK101" s="24"/>
      <c r="AEL101" s="24"/>
      <c r="AEM101" s="24"/>
      <c r="AEN101" s="24"/>
      <c r="AEO101" s="24"/>
      <c r="AEP101" s="24"/>
      <c r="AEQ101" s="24"/>
      <c r="AER101" s="24"/>
      <c r="AES101" s="24"/>
      <c r="AET101" s="24"/>
      <c r="AEU101" s="24"/>
      <c r="AEV101" s="24"/>
      <c r="AEW101" s="24"/>
      <c r="AEX101" s="24"/>
      <c r="AEY101" s="24"/>
      <c r="AEZ101" s="24"/>
      <c r="AFA101" s="24"/>
      <c r="AFB101" s="24"/>
      <c r="AFC101" s="24"/>
      <c r="AFD101" s="24"/>
      <c r="AFE101" s="24"/>
      <c r="AFF101" s="24"/>
      <c r="AFG101" s="24"/>
      <c r="AFH101" s="24"/>
      <c r="AFI101" s="24"/>
      <c r="AFJ101" s="24"/>
      <c r="AFK101" s="24"/>
      <c r="AFL101" s="24"/>
      <c r="AFM101" s="24"/>
      <c r="AFN101" s="24"/>
      <c r="AFO101" s="24"/>
      <c r="AFP101" s="24"/>
      <c r="AFQ101" s="24"/>
      <c r="AFR101" s="24"/>
      <c r="AFS101" s="24"/>
      <c r="AFT101" s="24"/>
      <c r="AFU101" s="24"/>
      <c r="AFV101" s="24"/>
      <c r="AFW101" s="24"/>
      <c r="AFX101" s="24"/>
      <c r="AFY101" s="24"/>
      <c r="AFZ101" s="24"/>
      <c r="AGA101" s="24"/>
      <c r="AGB101" s="24"/>
      <c r="AGC101" s="24"/>
      <c r="AGD101" s="24"/>
      <c r="AGE101" s="24"/>
      <c r="AGF101" s="24"/>
      <c r="AGG101" s="24"/>
      <c r="AGH101" s="24"/>
      <c r="AGI101" s="24"/>
      <c r="AGJ101" s="24"/>
      <c r="AGK101" s="24"/>
      <c r="AGL101" s="24"/>
      <c r="AGM101" s="24"/>
      <c r="AGN101" s="24"/>
      <c r="AGO101" s="24"/>
      <c r="AGP101" s="24"/>
      <c r="AGQ101" s="24"/>
      <c r="AGR101" s="24"/>
      <c r="AGS101" s="24"/>
      <c r="AGT101" s="24"/>
      <c r="AGU101" s="24"/>
      <c r="AGV101" s="24"/>
      <c r="AGW101" s="24"/>
      <c r="AGX101" s="24"/>
      <c r="AGY101" s="24"/>
      <c r="AGZ101" s="24"/>
      <c r="AHA101" s="24"/>
      <c r="AHB101" s="24"/>
      <c r="AHC101" s="24"/>
      <c r="AHD101" s="24"/>
      <c r="AHE101" s="24"/>
      <c r="AHF101" s="24"/>
      <c r="AHG101" s="24"/>
      <c r="AHH101" s="24"/>
      <c r="AHI101" s="24"/>
      <c r="AHJ101" s="24"/>
      <c r="AHK101" s="24"/>
      <c r="AHL101" s="24"/>
      <c r="AHM101" s="24"/>
      <c r="AHN101" s="24"/>
      <c r="AHO101" s="24"/>
      <c r="AHP101" s="24"/>
      <c r="AHQ101" s="24"/>
      <c r="AHR101" s="24"/>
      <c r="AHS101" s="24"/>
      <c r="AHT101" s="24"/>
      <c r="AHU101" s="24"/>
      <c r="AHV101" s="24"/>
      <c r="AHW101" s="24"/>
      <c r="AHX101" s="24"/>
      <c r="AHY101" s="24"/>
      <c r="AHZ101" s="24"/>
      <c r="AIA101" s="24"/>
      <c r="AIB101" s="24"/>
      <c r="AIC101" s="24"/>
      <c r="AID101" s="24"/>
      <c r="AIE101" s="24"/>
      <c r="AIF101" s="24"/>
      <c r="AIG101" s="24"/>
      <c r="AIH101" s="24"/>
      <c r="AII101" s="24"/>
      <c r="AIJ101" s="24"/>
      <c r="AIK101" s="24"/>
      <c r="AIL101" s="24"/>
      <c r="AIM101" s="24"/>
      <c r="AIN101" s="24"/>
      <c r="AIO101" s="24"/>
      <c r="AIP101" s="24"/>
      <c r="AIQ101" s="24"/>
      <c r="AIR101" s="24"/>
      <c r="AIS101" s="24"/>
      <c r="AIT101" s="24"/>
      <c r="AIU101" s="24"/>
      <c r="AIV101" s="24"/>
      <c r="AIW101" s="24"/>
      <c r="AIX101" s="24"/>
      <c r="AIY101" s="24"/>
      <c r="AIZ101" s="24"/>
      <c r="AJA101" s="24"/>
      <c r="AJB101" s="24"/>
      <c r="AJC101" s="24"/>
      <c r="AJD101" s="24"/>
      <c r="AJE101" s="24"/>
      <c r="AJF101" s="24"/>
      <c r="AJG101" s="24"/>
      <c r="AJH101" s="24"/>
      <c r="AJI101" s="24"/>
      <c r="AJJ101" s="24"/>
      <c r="AJK101" s="24"/>
      <c r="AJL101" s="24"/>
      <c r="AJM101" s="24"/>
      <c r="AJN101" s="24"/>
      <c r="AJO101" s="24"/>
      <c r="AJP101" s="24"/>
      <c r="AJQ101" s="24"/>
      <c r="AJR101" s="24"/>
      <c r="AJS101" s="24"/>
      <c r="AJT101" s="24"/>
      <c r="AJU101" s="24"/>
      <c r="AJV101" s="24"/>
      <c r="AJW101" s="24"/>
      <c r="AJX101" s="24"/>
      <c r="AJY101" s="24"/>
      <c r="AJZ101" s="24"/>
      <c r="AKA101" s="24"/>
      <c r="AKB101" s="24"/>
      <c r="AKC101" s="24"/>
      <c r="AKD101" s="24"/>
      <c r="AKE101" s="24"/>
      <c r="AKF101" s="24"/>
      <c r="AKG101" s="24"/>
      <c r="AKH101" s="24"/>
      <c r="AKI101" s="24"/>
      <c r="AKJ101" s="24"/>
      <c r="AKK101" s="24"/>
      <c r="AKL101" s="24"/>
      <c r="AKM101" s="24"/>
      <c r="AKN101" s="24"/>
      <c r="AKO101" s="24"/>
      <c r="AKP101" s="24"/>
      <c r="AKQ101" s="24"/>
      <c r="AKR101" s="24"/>
      <c r="AKS101" s="24"/>
      <c r="AKT101" s="24"/>
      <c r="AKU101" s="24"/>
      <c r="AKV101" s="24"/>
      <c r="AKW101" s="24"/>
      <c r="AKX101" s="24"/>
      <c r="AKY101" s="24"/>
      <c r="AKZ101" s="24"/>
      <c r="ALA101" s="24"/>
      <c r="ALB101" s="24"/>
      <c r="ALC101" s="24"/>
      <c r="ALD101" s="24"/>
      <c r="ALE101" s="24"/>
      <c r="ALF101" s="24"/>
      <c r="ALG101" s="24"/>
      <c r="ALH101" s="24"/>
      <c r="ALI101" s="24"/>
      <c r="ALJ101" s="24"/>
      <c r="ALK101" s="24"/>
      <c r="ALL101" s="24"/>
      <c r="ALM101" s="24"/>
      <c r="ALN101" s="24"/>
      <c r="ALO101" s="24"/>
      <c r="ALP101" s="24"/>
      <c r="ALQ101" s="24"/>
      <c r="ALR101" s="24"/>
      <c r="ALS101" s="24"/>
      <c r="ALT101" s="24"/>
      <c r="ALU101" s="24"/>
      <c r="ALV101" s="24"/>
      <c r="ALW101" s="24"/>
      <c r="ALX101" s="24"/>
      <c r="ALY101" s="24"/>
      <c r="ALZ101" s="24"/>
      <c r="AMA101" s="24"/>
      <c r="AMB101" s="24"/>
      <c r="AMC101" s="24"/>
      <c r="AMD101" s="24"/>
      <c r="AME101" s="24"/>
      <c r="AMF101" s="24"/>
      <c r="AMG101" s="24"/>
      <c r="AMH101" s="24"/>
      <c r="AMI101" s="24"/>
      <c r="AMJ101" s="24"/>
      <c r="AMK101" s="24"/>
      <c r="AML101" s="24"/>
      <c r="AMM101" s="24"/>
      <c r="AMN101" s="24"/>
      <c r="AMO101" s="24"/>
      <c r="AMP101" s="24"/>
      <c r="AMQ101" s="24"/>
      <c r="AMR101" s="24"/>
      <c r="AMS101" s="24"/>
      <c r="AMT101" s="24"/>
      <c r="AMU101" s="24"/>
      <c r="AMV101" s="24"/>
      <c r="AMW101" s="24"/>
      <c r="AMX101" s="24"/>
      <c r="AMY101" s="24"/>
      <c r="AMZ101" s="24"/>
      <c r="ANA101" s="24"/>
      <c r="ANB101" s="24"/>
      <c r="ANC101" s="24"/>
      <c r="AND101" s="24"/>
      <c r="ANE101" s="24"/>
      <c r="ANF101" s="24"/>
      <c r="ANG101" s="24"/>
      <c r="ANH101" s="24"/>
      <c r="ANI101" s="24"/>
      <c r="ANJ101" s="24"/>
      <c r="ANK101" s="24"/>
      <c r="ANL101" s="24"/>
      <c r="ANM101" s="24"/>
      <c r="ANN101" s="24"/>
      <c r="ANO101" s="24"/>
      <c r="ANP101" s="24"/>
      <c r="ANQ101" s="24"/>
      <c r="ANR101" s="24"/>
      <c r="ANS101" s="24"/>
      <c r="ANT101" s="24"/>
      <c r="ANU101" s="24"/>
      <c r="ANV101" s="24"/>
      <c r="ANW101" s="24"/>
      <c r="ANX101" s="24"/>
      <c r="ANY101" s="24"/>
      <c r="ANZ101" s="24"/>
      <c r="AOA101" s="24"/>
      <c r="AOB101" s="24"/>
      <c r="AOC101" s="24"/>
      <c r="AOD101" s="24"/>
      <c r="AOE101" s="24"/>
      <c r="AOF101" s="24"/>
      <c r="AOG101" s="24"/>
      <c r="AOH101" s="24"/>
      <c r="AOI101" s="24"/>
      <c r="AOJ101" s="24"/>
      <c r="AOK101" s="24"/>
      <c r="AOL101" s="24"/>
      <c r="AOM101" s="24"/>
      <c r="AON101" s="24"/>
      <c r="AOO101" s="24"/>
      <c r="AOP101" s="24"/>
      <c r="AOQ101" s="24"/>
      <c r="AOR101" s="24"/>
      <c r="AOS101" s="24"/>
      <c r="AOT101" s="24"/>
      <c r="AOU101" s="24"/>
      <c r="AOV101" s="24"/>
      <c r="AOW101" s="24"/>
      <c r="AOX101" s="24"/>
      <c r="AOY101" s="24"/>
      <c r="AOZ101" s="24"/>
      <c r="APA101" s="24"/>
      <c r="APB101" s="24"/>
      <c r="APC101" s="24"/>
      <c r="APD101" s="24"/>
      <c r="APE101" s="24"/>
      <c r="APF101" s="24"/>
      <c r="APG101" s="24"/>
      <c r="APH101" s="24"/>
      <c r="API101" s="24"/>
      <c r="APJ101" s="24"/>
      <c r="APK101" s="24"/>
      <c r="APL101" s="24"/>
      <c r="APM101" s="24"/>
      <c r="APN101" s="24"/>
      <c r="APO101" s="24"/>
      <c r="APP101" s="24"/>
      <c r="APQ101" s="24"/>
      <c r="APR101" s="24"/>
      <c r="APS101" s="24"/>
      <c r="APT101" s="24"/>
      <c r="APU101" s="24"/>
      <c r="APV101" s="24"/>
      <c r="APW101" s="24"/>
      <c r="APX101" s="24"/>
      <c r="APY101" s="24"/>
      <c r="APZ101" s="24"/>
      <c r="AQA101" s="24"/>
      <c r="AQB101" s="24"/>
      <c r="AQC101" s="24"/>
      <c r="AQD101" s="24"/>
      <c r="AQE101" s="24"/>
      <c r="AQF101" s="24"/>
      <c r="AQG101" s="24"/>
      <c r="AQH101" s="24"/>
      <c r="AQI101" s="24"/>
      <c r="AQJ101" s="24"/>
      <c r="AQK101" s="24"/>
      <c r="AQL101" s="24"/>
      <c r="AQM101" s="24"/>
      <c r="AQN101" s="24"/>
      <c r="AQO101" s="24"/>
      <c r="AQP101" s="24"/>
      <c r="AQQ101" s="24"/>
      <c r="AQR101" s="24"/>
      <c r="AQS101" s="24"/>
      <c r="AQT101" s="24"/>
      <c r="AQU101" s="24"/>
      <c r="AQV101" s="24"/>
      <c r="AQW101" s="24"/>
      <c r="AQX101" s="24"/>
      <c r="AQY101" s="24"/>
      <c r="AQZ101" s="24"/>
      <c r="ARA101" s="24"/>
      <c r="ARB101" s="24"/>
      <c r="ARC101" s="24"/>
      <c r="ARD101" s="24"/>
      <c r="ARE101" s="24"/>
      <c r="ARF101" s="24"/>
      <c r="ARG101" s="24"/>
      <c r="ARH101" s="24"/>
      <c r="ARI101" s="24"/>
      <c r="ARJ101" s="24"/>
      <c r="ARK101" s="24"/>
      <c r="ARL101" s="24"/>
      <c r="ARM101" s="24"/>
      <c r="ARN101" s="24"/>
      <c r="ARO101" s="24"/>
      <c r="ARP101" s="24"/>
      <c r="ARQ101" s="24"/>
      <c r="ARR101" s="24"/>
      <c r="ARS101" s="24"/>
      <c r="ART101" s="24"/>
      <c r="ARU101" s="24"/>
      <c r="ARV101" s="24"/>
      <c r="ARW101" s="24"/>
      <c r="ARX101" s="24"/>
      <c r="ARY101" s="24"/>
      <c r="ARZ101" s="24"/>
      <c r="ASA101" s="24"/>
      <c r="ASB101" s="24"/>
      <c r="ASC101" s="24"/>
      <c r="ASD101" s="24"/>
      <c r="ASE101" s="24"/>
      <c r="ASF101" s="24"/>
      <c r="ASG101" s="24"/>
      <c r="ASH101" s="24"/>
      <c r="ASI101" s="24"/>
      <c r="ASJ101" s="24"/>
      <c r="ASK101" s="24"/>
      <c r="ASL101" s="24"/>
      <c r="ASM101" s="24"/>
      <c r="ASN101" s="24"/>
      <c r="ASO101" s="24"/>
      <c r="ASP101" s="24"/>
      <c r="ASQ101" s="24"/>
      <c r="ASR101" s="24"/>
      <c r="ASS101" s="24"/>
      <c r="AST101" s="24"/>
      <c r="ASU101" s="24"/>
      <c r="ASV101" s="24"/>
      <c r="ASW101" s="24"/>
      <c r="ASX101" s="24"/>
      <c r="ASY101" s="24"/>
      <c r="ASZ101" s="24"/>
      <c r="ATA101" s="24"/>
      <c r="ATB101" s="24"/>
      <c r="ATC101" s="24"/>
      <c r="ATD101" s="24"/>
      <c r="ATE101" s="24"/>
      <c r="ATF101" s="24"/>
      <c r="ATG101" s="24"/>
      <c r="ATH101" s="24"/>
      <c r="ATI101" s="24"/>
      <c r="ATJ101" s="24"/>
      <c r="ATK101" s="24"/>
      <c r="ATL101" s="24"/>
      <c r="ATM101" s="24"/>
      <c r="ATN101" s="24"/>
      <c r="ATO101" s="24"/>
      <c r="ATP101" s="24"/>
      <c r="ATQ101" s="24"/>
      <c r="ATR101" s="24"/>
      <c r="ATS101" s="24"/>
      <c r="ATT101" s="24"/>
      <c r="ATU101" s="24"/>
      <c r="ATV101" s="24"/>
      <c r="ATW101" s="24"/>
      <c r="ATX101" s="24"/>
      <c r="ATY101" s="24"/>
      <c r="ATZ101" s="24"/>
      <c r="AUA101" s="24"/>
      <c r="AUB101" s="24"/>
      <c r="AUC101" s="24"/>
      <c r="AUD101" s="24"/>
      <c r="AUE101" s="24"/>
      <c r="AUF101" s="24"/>
      <c r="AUG101" s="24"/>
      <c r="AUH101" s="24"/>
      <c r="AUI101" s="24"/>
      <c r="AUJ101" s="24"/>
      <c r="AUK101" s="24"/>
      <c r="AUL101" s="24"/>
      <c r="AUM101" s="24"/>
      <c r="AUN101" s="24"/>
      <c r="AUO101" s="24"/>
      <c r="AUP101" s="24"/>
      <c r="AUQ101" s="24"/>
      <c r="AUR101" s="24"/>
      <c r="AUS101" s="24"/>
      <c r="AUT101" s="24"/>
      <c r="AUU101" s="24"/>
      <c r="AUV101" s="24"/>
      <c r="AUW101" s="24"/>
      <c r="AUX101" s="24"/>
      <c r="AUY101" s="24"/>
      <c r="AUZ101" s="24"/>
      <c r="AVA101" s="24"/>
      <c r="AVB101" s="24"/>
      <c r="AVC101" s="24"/>
      <c r="AVD101" s="24"/>
      <c r="AVE101" s="24"/>
      <c r="AVF101" s="24"/>
      <c r="AVG101" s="24"/>
      <c r="AVH101" s="24"/>
      <c r="AVI101" s="24"/>
      <c r="AVJ101" s="24"/>
      <c r="AVK101" s="24"/>
      <c r="AVL101" s="24"/>
      <c r="AVM101" s="24"/>
      <c r="AVN101" s="24"/>
      <c r="AVO101" s="24"/>
      <c r="AVP101" s="24"/>
      <c r="AVQ101" s="24"/>
      <c r="AVR101" s="24"/>
      <c r="AVS101" s="24"/>
      <c r="AVT101" s="24"/>
      <c r="AVU101" s="24"/>
      <c r="AVV101" s="24"/>
      <c r="AVW101" s="24"/>
      <c r="AVX101" s="24"/>
      <c r="AVY101" s="24"/>
      <c r="AVZ101" s="24"/>
      <c r="AWA101" s="24"/>
      <c r="AWB101" s="24"/>
      <c r="AWC101" s="24"/>
      <c r="AWD101" s="24"/>
      <c r="AWE101" s="24"/>
      <c r="AWF101" s="24"/>
      <c r="AWG101" s="24"/>
      <c r="AWH101" s="24"/>
      <c r="AWI101" s="24"/>
      <c r="AWJ101" s="24"/>
      <c r="AWK101" s="24"/>
      <c r="AWL101" s="24"/>
      <c r="AWM101" s="24"/>
      <c r="AWN101" s="24"/>
      <c r="AWO101" s="24"/>
      <c r="AWP101" s="24"/>
      <c r="AWQ101" s="24"/>
      <c r="AWR101" s="24"/>
      <c r="AWS101" s="24"/>
      <c r="AWT101" s="24"/>
      <c r="AWU101" s="24"/>
      <c r="AWV101" s="24"/>
      <c r="AWW101" s="24"/>
      <c r="AWX101" s="24"/>
      <c r="AWY101" s="24"/>
      <c r="AWZ101" s="24"/>
      <c r="AXA101" s="24"/>
      <c r="AXB101" s="24"/>
      <c r="AXC101" s="24"/>
      <c r="AXD101" s="24"/>
      <c r="AXE101" s="24"/>
      <c r="AXF101" s="24"/>
      <c r="AXG101" s="24"/>
      <c r="AXH101" s="24"/>
      <c r="AXI101" s="24"/>
      <c r="AXJ101" s="24"/>
      <c r="AXK101" s="24"/>
      <c r="AXL101" s="24"/>
      <c r="AXM101" s="24"/>
      <c r="AXN101" s="24"/>
      <c r="AXO101" s="24"/>
      <c r="AXP101" s="24"/>
      <c r="AXQ101" s="24"/>
      <c r="AXR101" s="24"/>
      <c r="AXS101" s="24"/>
      <c r="AXT101" s="24"/>
      <c r="AXU101" s="24"/>
      <c r="AXV101" s="24"/>
      <c r="AXW101" s="24"/>
      <c r="AXX101" s="24"/>
      <c r="AXY101" s="24"/>
      <c r="AXZ101" s="24"/>
      <c r="AYA101" s="24"/>
      <c r="AYB101" s="24"/>
      <c r="AYC101" s="24"/>
      <c r="AYD101" s="24"/>
      <c r="AYE101" s="24"/>
      <c r="AYF101" s="24"/>
      <c r="AYG101" s="24"/>
      <c r="AYH101" s="24"/>
      <c r="AYI101" s="24"/>
      <c r="AYJ101" s="24"/>
      <c r="AYK101" s="24"/>
      <c r="AYL101" s="24"/>
      <c r="AYM101" s="24"/>
      <c r="AYN101" s="24"/>
      <c r="AYO101" s="24"/>
      <c r="AYP101" s="24"/>
      <c r="AYQ101" s="24"/>
      <c r="AYR101" s="24"/>
      <c r="AYS101" s="24"/>
      <c r="AYT101" s="24"/>
      <c r="AYU101" s="24"/>
      <c r="AYV101" s="24"/>
      <c r="AYW101" s="24"/>
      <c r="AYX101" s="24"/>
      <c r="AYY101" s="24"/>
      <c r="AYZ101" s="24"/>
      <c r="AZA101" s="24"/>
      <c r="AZB101" s="24"/>
      <c r="AZC101" s="24"/>
      <c r="AZD101" s="24"/>
      <c r="AZE101" s="24"/>
      <c r="AZF101" s="24"/>
      <c r="AZG101" s="24"/>
      <c r="AZH101" s="24"/>
      <c r="AZI101" s="24"/>
      <c r="AZJ101" s="24"/>
      <c r="AZK101" s="24"/>
      <c r="AZL101" s="24"/>
      <c r="AZM101" s="24"/>
      <c r="AZN101" s="24"/>
      <c r="AZO101" s="24"/>
      <c r="AZP101" s="24"/>
      <c r="AZQ101" s="24"/>
      <c r="AZR101" s="24"/>
      <c r="AZS101" s="24"/>
      <c r="AZT101" s="24"/>
      <c r="AZU101" s="24"/>
      <c r="AZV101" s="24"/>
      <c r="AZW101" s="24"/>
      <c r="AZX101" s="24"/>
      <c r="AZY101" s="24"/>
      <c r="AZZ101" s="24"/>
      <c r="BAA101" s="24"/>
      <c r="BAB101" s="24"/>
      <c r="BAC101" s="24"/>
      <c r="BAD101" s="24"/>
      <c r="BAE101" s="24"/>
      <c r="BAF101" s="24"/>
      <c r="BAG101" s="24"/>
      <c r="BAH101" s="24"/>
      <c r="BAI101" s="24"/>
      <c r="BAJ101" s="24"/>
      <c r="BAK101" s="24"/>
      <c r="BAL101" s="24"/>
      <c r="BAM101" s="24"/>
      <c r="BAN101" s="24"/>
      <c r="BAO101" s="24"/>
      <c r="BAP101" s="24"/>
      <c r="BAQ101" s="24"/>
      <c r="BAR101" s="24"/>
      <c r="BAS101" s="24"/>
      <c r="BAT101" s="24"/>
      <c r="BAU101" s="24"/>
      <c r="BAV101" s="24"/>
      <c r="BAW101" s="24"/>
      <c r="BAX101" s="24"/>
      <c r="BAY101" s="24"/>
      <c r="BAZ101" s="24"/>
      <c r="BBA101" s="24"/>
      <c r="BBB101" s="24"/>
      <c r="BBC101" s="24"/>
      <c r="BBD101" s="24"/>
      <c r="BBE101" s="24"/>
      <c r="BBF101" s="24"/>
      <c r="BBG101" s="24"/>
      <c r="BBH101" s="24"/>
      <c r="BBI101" s="24"/>
      <c r="BBJ101" s="24"/>
      <c r="BBK101" s="24"/>
      <c r="BBL101" s="24"/>
      <c r="BBM101" s="24"/>
      <c r="BBN101" s="24"/>
      <c r="BBO101" s="24"/>
      <c r="BBP101" s="24"/>
      <c r="BBQ101" s="24"/>
      <c r="BBR101" s="24"/>
      <c r="BBS101" s="24"/>
      <c r="BBT101" s="24"/>
      <c r="BBU101" s="24"/>
      <c r="BBV101" s="24"/>
      <c r="BBW101" s="24"/>
      <c r="BBX101" s="24"/>
      <c r="BBY101" s="24"/>
      <c r="BBZ101" s="24"/>
      <c r="BCA101" s="24"/>
      <c r="BCB101" s="24"/>
      <c r="BCC101" s="24"/>
      <c r="BCD101" s="24"/>
      <c r="BCE101" s="24"/>
      <c r="BCF101" s="24"/>
      <c r="BCG101" s="24"/>
      <c r="BCH101" s="24"/>
      <c r="BCI101" s="24"/>
      <c r="BCJ101" s="24"/>
      <c r="BCK101" s="24"/>
      <c r="BCL101" s="24"/>
      <c r="BCM101" s="24"/>
      <c r="BCN101" s="24"/>
      <c r="BCO101" s="24"/>
      <c r="BCP101" s="24"/>
      <c r="BCQ101" s="24"/>
      <c r="BCR101" s="24"/>
      <c r="BCS101" s="24"/>
      <c r="BCT101" s="24"/>
      <c r="BCU101" s="24"/>
      <c r="BCV101" s="24"/>
      <c r="BCW101" s="24"/>
      <c r="BCX101" s="24"/>
      <c r="BCY101" s="24"/>
      <c r="BCZ101" s="24"/>
      <c r="BDA101" s="24"/>
      <c r="BDB101" s="24"/>
      <c r="BDC101" s="24"/>
      <c r="BDD101" s="24"/>
      <c r="BDE101" s="24"/>
      <c r="BDF101" s="24"/>
      <c r="BDG101" s="24"/>
      <c r="BDH101" s="24"/>
      <c r="BDI101" s="24"/>
      <c r="BDJ101" s="24"/>
      <c r="BDK101" s="24"/>
      <c r="BDL101" s="24"/>
      <c r="BDM101" s="24"/>
      <c r="BDN101" s="24"/>
      <c r="BDO101" s="24"/>
      <c r="BDP101" s="24"/>
      <c r="BDQ101" s="24"/>
      <c r="BDR101" s="24"/>
      <c r="BDS101" s="24"/>
      <c r="BDT101" s="24"/>
      <c r="BDU101" s="24"/>
      <c r="BDV101" s="24"/>
      <c r="BDW101" s="24"/>
      <c r="BDX101" s="24"/>
      <c r="BDY101" s="24"/>
      <c r="BDZ101" s="24"/>
      <c r="BEA101" s="24"/>
      <c r="BEB101" s="24"/>
      <c r="BEC101" s="24"/>
      <c r="BED101" s="24"/>
      <c r="BEE101" s="24"/>
      <c r="BEF101" s="24"/>
      <c r="BEG101" s="24"/>
      <c r="BEH101" s="24"/>
      <c r="BEI101" s="24"/>
      <c r="BEJ101" s="24"/>
      <c r="BEK101" s="24"/>
      <c r="BEL101" s="24"/>
      <c r="BEM101" s="24"/>
      <c r="BEN101" s="24"/>
      <c r="BEO101" s="24"/>
      <c r="BEP101" s="24"/>
      <c r="BEQ101" s="24"/>
      <c r="BER101" s="24"/>
      <c r="BES101" s="24"/>
      <c r="BET101" s="24"/>
      <c r="BEU101" s="24"/>
      <c r="BEV101" s="24"/>
      <c r="BEW101" s="24"/>
      <c r="BEX101" s="24"/>
      <c r="BEY101" s="24"/>
      <c r="BEZ101" s="24"/>
      <c r="BFA101" s="24"/>
      <c r="BFB101" s="24"/>
      <c r="BFC101" s="24"/>
      <c r="BFD101" s="24"/>
      <c r="BFE101" s="24"/>
      <c r="BFF101" s="24"/>
      <c r="BFG101" s="24"/>
      <c r="BFH101" s="24"/>
      <c r="BFI101" s="24"/>
      <c r="BFJ101" s="24"/>
      <c r="BFK101" s="24"/>
      <c r="BFL101" s="24"/>
      <c r="BFM101" s="24"/>
      <c r="BFN101" s="24"/>
      <c r="BFO101" s="24"/>
      <c r="BFP101" s="24"/>
      <c r="BFQ101" s="24"/>
      <c r="BFR101" s="24"/>
      <c r="BFS101" s="24"/>
      <c r="BFT101" s="24"/>
      <c r="BFU101" s="24"/>
      <c r="BFV101" s="24"/>
      <c r="BFW101" s="24"/>
      <c r="BFX101" s="24"/>
      <c r="BFY101" s="24"/>
      <c r="BFZ101" s="24"/>
      <c r="BGA101" s="24"/>
      <c r="BGB101" s="24"/>
      <c r="BGC101" s="24"/>
      <c r="BGD101" s="24"/>
      <c r="BGE101" s="24"/>
      <c r="BGF101" s="24"/>
      <c r="BGG101" s="24"/>
      <c r="BGH101" s="24"/>
      <c r="BGI101" s="24"/>
      <c r="BGJ101" s="24"/>
      <c r="BGK101" s="24"/>
      <c r="BGL101" s="24"/>
      <c r="BGM101" s="24"/>
      <c r="BGN101" s="24"/>
      <c r="BGO101" s="24"/>
      <c r="BGP101" s="24"/>
      <c r="BGQ101" s="24"/>
      <c r="BGR101" s="24"/>
      <c r="BGS101" s="24"/>
      <c r="BGT101" s="24"/>
      <c r="BGU101" s="24"/>
      <c r="BGV101" s="24"/>
      <c r="BGW101" s="24"/>
      <c r="BGX101" s="24"/>
      <c r="BGY101" s="24"/>
      <c r="BGZ101" s="24"/>
      <c r="BHA101" s="24"/>
      <c r="BHB101" s="24"/>
      <c r="BHC101" s="24"/>
      <c r="BHD101" s="24"/>
      <c r="BHE101" s="24"/>
      <c r="BHF101" s="24"/>
      <c r="BHG101" s="24"/>
      <c r="BHH101" s="24"/>
      <c r="BHI101" s="24"/>
      <c r="BHJ101" s="24"/>
      <c r="BHK101" s="24"/>
      <c r="BHL101" s="24"/>
      <c r="BHM101" s="24"/>
      <c r="BHN101" s="24"/>
      <c r="BHO101" s="24"/>
      <c r="BHP101" s="24"/>
      <c r="BHQ101" s="24"/>
      <c r="BHR101" s="24"/>
      <c r="BHS101" s="24"/>
      <c r="BHT101" s="24"/>
      <c r="BHU101" s="24"/>
      <c r="BHV101" s="24"/>
      <c r="BHW101" s="24"/>
      <c r="BHX101" s="24"/>
      <c r="BHY101" s="24"/>
      <c r="BHZ101" s="24"/>
      <c r="BIA101" s="24"/>
      <c r="BIB101" s="24"/>
      <c r="BIC101" s="24"/>
      <c r="BID101" s="24"/>
      <c r="BIE101" s="24"/>
      <c r="BIF101" s="24"/>
      <c r="BIG101" s="24"/>
      <c r="BIH101" s="24"/>
      <c r="BII101" s="24"/>
      <c r="BIJ101" s="24"/>
      <c r="BIK101" s="24"/>
      <c r="BIL101" s="24"/>
      <c r="BIM101" s="24"/>
      <c r="BIN101" s="24"/>
      <c r="BIO101" s="24"/>
      <c r="BIP101" s="24"/>
      <c r="BIQ101" s="24"/>
      <c r="BIR101" s="24"/>
      <c r="BIS101" s="24"/>
      <c r="BIT101" s="24"/>
      <c r="BIU101" s="24"/>
      <c r="BIV101" s="24"/>
      <c r="BIW101" s="24"/>
      <c r="BIX101" s="24"/>
      <c r="BIY101" s="24"/>
      <c r="BIZ101" s="24"/>
      <c r="BJA101" s="24"/>
      <c r="BJB101" s="24"/>
      <c r="BJC101" s="24"/>
      <c r="BJD101" s="24"/>
      <c r="BJE101" s="24"/>
      <c r="BJF101" s="24"/>
      <c r="BJG101" s="24"/>
      <c r="BJH101" s="24"/>
      <c r="BJI101" s="24"/>
      <c r="BJJ101" s="24"/>
      <c r="BJK101" s="24"/>
      <c r="BJL101" s="24"/>
      <c r="BJM101" s="24"/>
      <c r="BJN101" s="24"/>
      <c r="BJO101" s="24"/>
      <c r="BJP101" s="24"/>
      <c r="BJQ101" s="24"/>
      <c r="BJR101" s="24"/>
      <c r="BJS101" s="24"/>
      <c r="BJT101" s="24"/>
      <c r="BJU101" s="24"/>
      <c r="BJV101" s="24"/>
      <c r="BJW101" s="24"/>
      <c r="BJX101" s="24"/>
      <c r="BJY101" s="24"/>
      <c r="BJZ101" s="24"/>
      <c r="BKA101" s="24"/>
      <c r="BKB101" s="24"/>
      <c r="BKC101" s="24"/>
      <c r="BKD101" s="24"/>
      <c r="BKE101" s="24"/>
      <c r="BKF101" s="24"/>
      <c r="BKG101" s="24"/>
      <c r="BKH101" s="24"/>
      <c r="BKI101" s="24"/>
      <c r="BKJ101" s="24"/>
      <c r="BKK101" s="24"/>
      <c r="BKL101" s="24"/>
      <c r="BKM101" s="24"/>
      <c r="BKN101" s="24"/>
      <c r="BKO101" s="24"/>
      <c r="BKP101" s="24"/>
      <c r="BKQ101" s="24"/>
      <c r="BKR101" s="24"/>
      <c r="BKS101" s="24"/>
      <c r="BKT101" s="24"/>
      <c r="BKU101" s="24"/>
      <c r="BKV101" s="24"/>
      <c r="BKW101" s="24"/>
      <c r="BKX101" s="24"/>
      <c r="BKY101" s="24"/>
      <c r="BKZ101" s="24"/>
      <c r="BLA101" s="24"/>
      <c r="BLB101" s="24"/>
      <c r="BLC101" s="24"/>
      <c r="BLD101" s="24"/>
      <c r="BLE101" s="24"/>
      <c r="BLF101" s="24"/>
      <c r="BLG101" s="24"/>
      <c r="BLH101" s="24"/>
      <c r="BLI101" s="24"/>
      <c r="BLJ101" s="24"/>
      <c r="BLK101" s="24"/>
      <c r="BLL101" s="24"/>
      <c r="BLM101" s="24"/>
      <c r="BLN101" s="24"/>
      <c r="BLO101" s="24"/>
      <c r="BLP101" s="24"/>
      <c r="BLQ101" s="24"/>
      <c r="BLR101" s="24"/>
      <c r="BLS101" s="24"/>
      <c r="BLT101" s="24"/>
      <c r="BLU101" s="24"/>
      <c r="BLV101" s="24"/>
      <c r="BLW101" s="24"/>
      <c r="BLX101" s="24"/>
      <c r="BLY101" s="24"/>
      <c r="BLZ101" s="24"/>
      <c r="BMA101" s="24"/>
      <c r="BMB101" s="24"/>
      <c r="BMC101" s="24"/>
      <c r="BMD101" s="24"/>
      <c r="BME101" s="24"/>
      <c r="BMF101" s="24"/>
      <c r="BMG101" s="24"/>
      <c r="BMH101" s="24"/>
      <c r="BMI101" s="24"/>
      <c r="BMJ101" s="24"/>
      <c r="BMK101" s="24"/>
      <c r="BML101" s="24"/>
      <c r="BMM101" s="24"/>
      <c r="BMN101" s="24"/>
      <c r="BMO101" s="24"/>
      <c r="BMP101" s="24"/>
      <c r="BMQ101" s="24"/>
      <c r="BMR101" s="24"/>
      <c r="BMS101" s="24"/>
      <c r="BMT101" s="24"/>
      <c r="BMU101" s="24"/>
      <c r="BMV101" s="24"/>
      <c r="BMW101" s="24"/>
      <c r="BMX101" s="24"/>
      <c r="BMY101" s="24"/>
      <c r="BMZ101" s="24"/>
      <c r="BNA101" s="24"/>
      <c r="BNB101" s="24"/>
      <c r="BNC101" s="24"/>
      <c r="BND101" s="24"/>
      <c r="BNE101" s="24"/>
      <c r="BNF101" s="24"/>
      <c r="BNG101" s="24"/>
      <c r="BNH101" s="24"/>
      <c r="BNI101" s="24"/>
      <c r="BNJ101" s="24"/>
      <c r="BNK101" s="24"/>
      <c r="BNL101" s="24"/>
      <c r="BNM101" s="24"/>
      <c r="BNN101" s="24"/>
      <c r="BNO101" s="24"/>
      <c r="BNP101" s="24"/>
      <c r="BNQ101" s="24"/>
      <c r="BNR101" s="24"/>
      <c r="BNS101" s="24"/>
      <c r="BNT101" s="24"/>
      <c r="BNU101" s="24"/>
      <c r="BNV101" s="24"/>
      <c r="BNW101" s="24"/>
      <c r="BNX101" s="24"/>
      <c r="BNY101" s="24"/>
      <c r="BNZ101" s="24"/>
      <c r="BOA101" s="24"/>
      <c r="BOB101" s="24"/>
      <c r="BOC101" s="24"/>
      <c r="BOD101" s="24"/>
      <c r="BOE101" s="24"/>
      <c r="BOF101" s="24"/>
      <c r="BOG101" s="24"/>
      <c r="BOH101" s="24"/>
      <c r="BOI101" s="24"/>
      <c r="BOJ101" s="24"/>
      <c r="BOK101" s="24"/>
      <c r="BOL101" s="24"/>
      <c r="BOM101" s="24"/>
      <c r="BON101" s="24"/>
      <c r="BOO101" s="24"/>
      <c r="BOP101" s="24"/>
      <c r="BOQ101" s="24"/>
      <c r="BOR101" s="24"/>
      <c r="BOS101" s="24"/>
      <c r="BOT101" s="24"/>
      <c r="BOU101" s="24"/>
      <c r="BOV101" s="24"/>
      <c r="BOW101" s="24"/>
      <c r="BOX101" s="24"/>
      <c r="BOY101" s="24"/>
      <c r="BOZ101" s="24"/>
      <c r="BPA101" s="24"/>
      <c r="BPB101" s="24"/>
      <c r="BPC101" s="24"/>
      <c r="BPD101" s="24"/>
      <c r="BPE101" s="24"/>
      <c r="BPF101" s="24"/>
      <c r="BPG101" s="24"/>
      <c r="BPH101" s="24"/>
      <c r="BPI101" s="24"/>
      <c r="BPJ101" s="24"/>
      <c r="BPK101" s="24"/>
      <c r="BPL101" s="24"/>
      <c r="BPM101" s="24"/>
      <c r="BPN101" s="24"/>
      <c r="BPO101" s="24"/>
      <c r="BPP101" s="24"/>
      <c r="BPQ101" s="24"/>
      <c r="BPR101" s="24"/>
      <c r="BPS101" s="24"/>
      <c r="BPT101" s="24"/>
      <c r="BPU101" s="24"/>
      <c r="BPV101" s="24"/>
      <c r="BPW101" s="24"/>
      <c r="BPX101" s="24"/>
      <c r="BPY101" s="24"/>
      <c r="BPZ101" s="24"/>
      <c r="BQA101" s="24"/>
      <c r="BQB101" s="24"/>
      <c r="BQC101" s="24"/>
      <c r="BQD101" s="24"/>
      <c r="BQE101" s="24"/>
      <c r="BQF101" s="24"/>
      <c r="BQG101" s="24"/>
      <c r="BQH101" s="24"/>
      <c r="BQI101" s="24"/>
      <c r="BQJ101" s="24"/>
      <c r="BQK101" s="24"/>
      <c r="BQL101" s="24"/>
      <c r="BQM101" s="24"/>
      <c r="BQN101" s="24"/>
      <c r="BQO101" s="24"/>
      <c r="BQP101" s="24"/>
      <c r="BQQ101" s="24"/>
      <c r="BQR101" s="24"/>
      <c r="BQS101" s="24"/>
      <c r="BQT101" s="24"/>
      <c r="BQU101" s="24"/>
      <c r="BQV101" s="24"/>
      <c r="BQW101" s="24"/>
      <c r="BQX101" s="24"/>
      <c r="BQY101" s="24"/>
      <c r="BQZ101" s="24"/>
      <c r="BRA101" s="24"/>
      <c r="BRB101" s="24"/>
      <c r="BRC101" s="24"/>
      <c r="BRD101" s="24"/>
      <c r="BRE101" s="24"/>
      <c r="BRF101" s="24"/>
      <c r="BRG101" s="24"/>
      <c r="BRH101" s="24"/>
      <c r="BRI101" s="24"/>
      <c r="BRJ101" s="24"/>
      <c r="BRK101" s="24"/>
      <c r="BRL101" s="24"/>
      <c r="BRM101" s="24"/>
      <c r="BRN101" s="24"/>
      <c r="BRO101" s="24"/>
      <c r="BRP101" s="24"/>
      <c r="BRQ101" s="24"/>
      <c r="BRR101" s="24"/>
      <c r="BRS101" s="24"/>
      <c r="BRT101" s="24"/>
      <c r="BRU101" s="24"/>
      <c r="BRV101" s="24"/>
      <c r="BRW101" s="24"/>
      <c r="BRX101" s="24"/>
      <c r="BRY101" s="24"/>
      <c r="BRZ101" s="24"/>
      <c r="BSA101" s="24"/>
      <c r="BSB101" s="24"/>
      <c r="BSC101" s="24"/>
      <c r="BSD101" s="24"/>
      <c r="BSE101" s="24"/>
      <c r="BSF101" s="24"/>
      <c r="BSG101" s="24"/>
      <c r="BSH101" s="24"/>
      <c r="BSI101" s="24"/>
      <c r="BSJ101" s="24"/>
      <c r="BSK101" s="24"/>
      <c r="BSL101" s="24"/>
      <c r="BSM101" s="24"/>
      <c r="BSN101" s="24"/>
      <c r="BSO101" s="24"/>
      <c r="BSP101" s="24"/>
      <c r="BSQ101" s="24"/>
      <c r="BSR101" s="24"/>
      <c r="BSS101" s="24"/>
      <c r="BST101" s="24"/>
      <c r="BSU101" s="24"/>
      <c r="BSV101" s="24"/>
      <c r="BSW101" s="24"/>
      <c r="BSX101" s="24"/>
      <c r="BSY101" s="24"/>
      <c r="BSZ101" s="24"/>
      <c r="BTA101" s="24"/>
      <c r="BTB101" s="24"/>
      <c r="BTC101" s="24"/>
      <c r="BTD101" s="24"/>
      <c r="BTE101" s="24"/>
      <c r="BTF101" s="24"/>
      <c r="BTG101" s="24"/>
      <c r="BTH101" s="24"/>
      <c r="BTI101" s="24"/>
      <c r="BTJ101" s="24"/>
      <c r="BTK101" s="24"/>
      <c r="BTL101" s="24"/>
      <c r="BTM101" s="24"/>
      <c r="BTN101" s="24"/>
      <c r="BTO101" s="24"/>
      <c r="BTP101" s="24"/>
      <c r="BTQ101" s="24"/>
      <c r="BTR101" s="24"/>
      <c r="BTS101" s="24"/>
      <c r="BTT101" s="24"/>
      <c r="BTU101" s="24"/>
      <c r="BTV101" s="24"/>
      <c r="BTW101" s="24"/>
      <c r="BTX101" s="24"/>
      <c r="BTY101" s="24"/>
      <c r="BTZ101" s="24"/>
      <c r="BUA101" s="24"/>
      <c r="BUB101" s="24"/>
      <c r="BUC101" s="24"/>
      <c r="BUD101" s="24"/>
      <c r="BUE101" s="24"/>
      <c r="BUF101" s="24"/>
      <c r="BUG101" s="24"/>
      <c r="BUH101" s="24"/>
      <c r="BUI101" s="24"/>
      <c r="BUJ101" s="24"/>
      <c r="BUK101" s="24"/>
      <c r="BUL101" s="24"/>
      <c r="BUM101" s="24"/>
      <c r="BUN101" s="24"/>
      <c r="BUO101" s="24"/>
      <c r="BUP101" s="24"/>
      <c r="BUQ101" s="24"/>
      <c r="BUR101" s="24"/>
      <c r="BUS101" s="24"/>
      <c r="BUT101" s="24"/>
      <c r="BUU101" s="24"/>
      <c r="BUV101" s="24"/>
      <c r="BUW101" s="24"/>
      <c r="BUX101" s="24"/>
      <c r="BUY101" s="24"/>
      <c r="BUZ101" s="24"/>
      <c r="BVA101" s="24"/>
      <c r="BVB101" s="24"/>
      <c r="BVC101" s="24"/>
      <c r="BVD101" s="24"/>
      <c r="BVE101" s="24"/>
      <c r="BVF101" s="24"/>
      <c r="BVG101" s="24"/>
      <c r="BVH101" s="24"/>
      <c r="BVI101" s="24"/>
      <c r="BVJ101" s="24"/>
      <c r="BVK101" s="24"/>
      <c r="BVL101" s="24"/>
      <c r="BVM101" s="24"/>
      <c r="BVN101" s="24"/>
      <c r="BVO101" s="24"/>
      <c r="BVP101" s="24"/>
      <c r="BVQ101" s="24"/>
      <c r="BVR101" s="24"/>
      <c r="BVS101" s="24"/>
      <c r="BVT101" s="24"/>
      <c r="BVU101" s="24"/>
      <c r="BVV101" s="24"/>
      <c r="BVW101" s="24"/>
      <c r="BVX101" s="24"/>
      <c r="BVY101" s="24"/>
      <c r="BVZ101" s="24"/>
      <c r="BWA101" s="24"/>
      <c r="BWB101" s="24"/>
      <c r="BWC101" s="24"/>
      <c r="BWD101" s="24"/>
      <c r="BWE101" s="24"/>
      <c r="BWF101" s="24"/>
      <c r="BWG101" s="24"/>
      <c r="BWH101" s="24"/>
      <c r="BWI101" s="24"/>
      <c r="BWJ101" s="24"/>
      <c r="BWK101" s="24"/>
      <c r="BWL101" s="24"/>
      <c r="BWM101" s="24"/>
      <c r="BWN101" s="24"/>
      <c r="BWO101" s="24"/>
      <c r="BWP101" s="24"/>
      <c r="BWQ101" s="24"/>
      <c r="BWR101" s="24"/>
      <c r="BWS101" s="24"/>
      <c r="BWT101" s="24"/>
      <c r="BWU101" s="24"/>
      <c r="BWV101" s="24"/>
      <c r="BWW101" s="24"/>
      <c r="BWX101" s="24"/>
      <c r="BWY101" s="24"/>
      <c r="BWZ101" s="24"/>
      <c r="BXA101" s="24"/>
      <c r="BXB101" s="24"/>
      <c r="BXC101" s="24"/>
      <c r="BXD101" s="24"/>
      <c r="BXE101" s="24"/>
      <c r="BXF101" s="24"/>
      <c r="BXG101" s="24"/>
      <c r="BXH101" s="24"/>
      <c r="BXI101" s="24"/>
      <c r="BXJ101" s="24"/>
      <c r="BXK101" s="24"/>
      <c r="BXL101" s="24"/>
      <c r="BXM101" s="24"/>
      <c r="BXN101" s="24"/>
      <c r="BXO101" s="24"/>
      <c r="BXP101" s="24"/>
      <c r="BXQ101" s="24"/>
      <c r="BXR101" s="24"/>
      <c r="BXS101" s="24"/>
      <c r="BXT101" s="24"/>
      <c r="BXU101" s="24"/>
      <c r="BXV101" s="24"/>
      <c r="BXW101" s="24"/>
      <c r="BXX101" s="24"/>
      <c r="BXY101" s="24"/>
      <c r="BXZ101" s="24"/>
      <c r="BYA101" s="24"/>
      <c r="BYB101" s="24"/>
      <c r="BYC101" s="24"/>
      <c r="BYD101" s="24"/>
      <c r="BYE101" s="24"/>
      <c r="BYF101" s="24"/>
      <c r="BYG101" s="24"/>
      <c r="BYH101" s="24"/>
      <c r="BYI101" s="24"/>
      <c r="BYJ101" s="24"/>
      <c r="BYK101" s="24"/>
      <c r="BYL101" s="24"/>
      <c r="BYM101" s="24"/>
      <c r="BYN101" s="24"/>
      <c r="BYO101" s="24"/>
      <c r="BYP101" s="24"/>
      <c r="BYQ101" s="24"/>
      <c r="BYR101" s="24"/>
      <c r="BYS101" s="24"/>
      <c r="BYT101" s="24"/>
      <c r="BYU101" s="24"/>
      <c r="BYV101" s="24"/>
      <c r="BYW101" s="24"/>
      <c r="BYX101" s="24"/>
      <c r="BYY101" s="24"/>
      <c r="BYZ101" s="24"/>
      <c r="BZA101" s="24"/>
      <c r="BZB101" s="24"/>
      <c r="BZC101" s="24"/>
      <c r="BZD101" s="24"/>
      <c r="BZE101" s="24"/>
      <c r="BZF101" s="24"/>
      <c r="BZG101" s="24"/>
      <c r="BZH101" s="24"/>
      <c r="BZI101" s="24"/>
      <c r="BZJ101" s="24"/>
      <c r="BZK101" s="24"/>
      <c r="BZL101" s="24"/>
      <c r="BZM101" s="24"/>
      <c r="BZN101" s="24"/>
      <c r="BZO101" s="24"/>
      <c r="BZP101" s="24"/>
      <c r="BZQ101" s="24"/>
      <c r="BZR101" s="24"/>
      <c r="BZS101" s="24"/>
      <c r="BZT101" s="24"/>
      <c r="BZU101" s="24"/>
      <c r="BZV101" s="24"/>
      <c r="BZW101" s="24"/>
      <c r="BZX101" s="24"/>
      <c r="BZY101" s="24"/>
      <c r="BZZ101" s="24"/>
      <c r="CAA101" s="24"/>
      <c r="CAB101" s="24"/>
      <c r="CAC101" s="24"/>
      <c r="CAD101" s="24"/>
      <c r="CAE101" s="24"/>
      <c r="CAF101" s="24"/>
      <c r="CAG101" s="24"/>
      <c r="CAH101" s="24"/>
      <c r="CAI101" s="24"/>
      <c r="CAJ101" s="24"/>
      <c r="CAK101" s="24"/>
      <c r="CAL101" s="24"/>
      <c r="CAM101" s="24"/>
      <c r="CAN101" s="24"/>
      <c r="CAO101" s="24"/>
      <c r="CAP101" s="24"/>
      <c r="CAQ101" s="24"/>
      <c r="CAR101" s="24"/>
      <c r="CAS101" s="24"/>
      <c r="CAT101" s="24"/>
      <c r="CAU101" s="24"/>
      <c r="CAV101" s="24"/>
      <c r="CAW101" s="24"/>
      <c r="CAX101" s="24"/>
      <c r="CAY101" s="24"/>
      <c r="CAZ101" s="24"/>
      <c r="CBA101" s="24"/>
      <c r="CBB101" s="24"/>
      <c r="CBC101" s="24"/>
      <c r="CBD101" s="24"/>
      <c r="CBE101" s="24"/>
      <c r="CBF101" s="24"/>
      <c r="CBG101" s="24"/>
      <c r="CBH101" s="24"/>
      <c r="CBI101" s="24"/>
      <c r="CBJ101" s="24"/>
      <c r="CBK101" s="24"/>
      <c r="CBL101" s="24"/>
      <c r="CBM101" s="24"/>
      <c r="CBN101" s="24"/>
      <c r="CBO101" s="24"/>
      <c r="CBP101" s="24"/>
      <c r="CBQ101" s="24"/>
      <c r="CBR101" s="24"/>
      <c r="CBS101" s="24"/>
      <c r="CBT101" s="24"/>
      <c r="CBU101" s="24"/>
      <c r="CBV101" s="24"/>
      <c r="CBW101" s="24"/>
      <c r="CBX101" s="24"/>
      <c r="CBY101" s="24"/>
      <c r="CBZ101" s="24"/>
      <c r="CCA101" s="24"/>
      <c r="CCB101" s="24"/>
      <c r="CCC101" s="24"/>
      <c r="CCD101" s="24"/>
      <c r="CCE101" s="24"/>
      <c r="CCF101" s="24"/>
      <c r="CCG101" s="24"/>
      <c r="CCH101" s="24"/>
      <c r="CCI101" s="24"/>
      <c r="CCJ101" s="24"/>
      <c r="CCK101" s="24"/>
      <c r="CCL101" s="24"/>
      <c r="CCM101" s="24"/>
      <c r="CCN101" s="24"/>
      <c r="CCO101" s="24"/>
      <c r="CCP101" s="24"/>
      <c r="CCQ101" s="24"/>
      <c r="CCR101" s="24"/>
      <c r="CCS101" s="24"/>
      <c r="CCT101" s="24"/>
      <c r="CCU101" s="24"/>
      <c r="CCV101" s="24"/>
      <c r="CCW101" s="24"/>
      <c r="CCX101" s="24"/>
      <c r="CCY101" s="24"/>
      <c r="CCZ101" s="24"/>
      <c r="CDA101" s="24"/>
      <c r="CDB101" s="24"/>
      <c r="CDC101" s="24"/>
      <c r="CDD101" s="24"/>
      <c r="CDE101" s="24"/>
      <c r="CDF101" s="24"/>
      <c r="CDG101" s="24"/>
      <c r="CDH101" s="24"/>
      <c r="CDI101" s="24"/>
      <c r="CDJ101" s="24"/>
      <c r="CDK101" s="24"/>
      <c r="CDL101" s="24"/>
      <c r="CDM101" s="24"/>
      <c r="CDN101" s="24"/>
      <c r="CDO101" s="24"/>
      <c r="CDP101" s="24"/>
      <c r="CDQ101" s="24"/>
      <c r="CDR101" s="24"/>
      <c r="CDS101" s="24"/>
      <c r="CDT101" s="24"/>
      <c r="CDU101" s="24"/>
      <c r="CDV101" s="24"/>
      <c r="CDW101" s="24"/>
      <c r="CDX101" s="24"/>
      <c r="CDY101" s="24"/>
      <c r="CDZ101" s="24"/>
      <c r="CEA101" s="24"/>
      <c r="CEB101" s="24"/>
      <c r="CEC101" s="24"/>
      <c r="CED101" s="24"/>
      <c r="CEE101" s="24"/>
      <c r="CEF101" s="24"/>
      <c r="CEG101" s="24"/>
      <c r="CEH101" s="24"/>
      <c r="CEI101" s="24"/>
      <c r="CEJ101" s="24"/>
      <c r="CEK101" s="24"/>
      <c r="CEL101" s="24"/>
      <c r="CEM101" s="24"/>
      <c r="CEN101" s="24"/>
      <c r="CEO101" s="24"/>
      <c r="CEP101" s="24"/>
      <c r="CEQ101" s="24"/>
      <c r="CER101" s="24"/>
      <c r="CES101" s="24"/>
      <c r="CET101" s="24"/>
      <c r="CEU101" s="24"/>
      <c r="CEV101" s="24"/>
      <c r="CEW101" s="24"/>
      <c r="CEX101" s="24"/>
      <c r="CEY101" s="24"/>
      <c r="CEZ101" s="24"/>
      <c r="CFA101" s="24"/>
      <c r="CFB101" s="24"/>
      <c r="CFC101" s="24"/>
      <c r="CFD101" s="24"/>
      <c r="CFE101" s="24"/>
      <c r="CFF101" s="24"/>
      <c r="CFG101" s="24"/>
      <c r="CFH101" s="24"/>
      <c r="CFI101" s="24"/>
      <c r="CFJ101" s="24"/>
      <c r="CFK101" s="24"/>
      <c r="CFL101" s="24"/>
      <c r="CFM101" s="24"/>
      <c r="CFN101" s="24"/>
      <c r="CFO101" s="24"/>
      <c r="CFP101" s="24"/>
      <c r="CFQ101" s="24"/>
      <c r="CFR101" s="24"/>
      <c r="CFS101" s="24"/>
      <c r="CFT101" s="24"/>
      <c r="CFU101" s="24"/>
      <c r="CFV101" s="24"/>
      <c r="CFW101" s="24"/>
      <c r="CFX101" s="24"/>
      <c r="CFY101" s="24"/>
      <c r="CFZ101" s="24"/>
      <c r="CGA101" s="24"/>
      <c r="CGB101" s="24"/>
      <c r="CGC101" s="24"/>
      <c r="CGD101" s="24"/>
      <c r="CGE101" s="24"/>
      <c r="CGF101" s="24"/>
      <c r="CGG101" s="24"/>
      <c r="CGH101" s="24"/>
      <c r="CGI101" s="24"/>
      <c r="CGJ101" s="24"/>
      <c r="CGK101" s="24"/>
      <c r="CGL101" s="24"/>
      <c r="CGM101" s="24"/>
      <c r="CGN101" s="24"/>
      <c r="CGO101" s="24"/>
      <c r="CGP101" s="24"/>
      <c r="CGQ101" s="24"/>
      <c r="CGR101" s="24"/>
      <c r="CGS101" s="24"/>
      <c r="CGT101" s="24"/>
      <c r="CGU101" s="24"/>
      <c r="CGV101" s="24"/>
      <c r="CGW101" s="24"/>
      <c r="CGX101" s="24"/>
      <c r="CGY101" s="24"/>
      <c r="CGZ101" s="24"/>
      <c r="CHA101" s="24"/>
      <c r="CHB101" s="24"/>
      <c r="CHC101" s="24"/>
      <c r="CHD101" s="24"/>
      <c r="CHE101" s="24"/>
      <c r="CHF101" s="24"/>
      <c r="CHG101" s="24"/>
      <c r="CHH101" s="24"/>
      <c r="CHI101" s="24"/>
      <c r="CHJ101" s="24"/>
      <c r="CHK101" s="24"/>
      <c r="CHL101" s="24"/>
      <c r="CHM101" s="24"/>
      <c r="CHN101" s="24"/>
      <c r="CHO101" s="24"/>
      <c r="CHP101" s="24"/>
      <c r="CHQ101" s="24"/>
      <c r="CHR101" s="24"/>
      <c r="CHS101" s="24"/>
      <c r="CHT101" s="24"/>
      <c r="CHU101" s="24"/>
      <c r="CHV101" s="24"/>
      <c r="CHW101" s="24"/>
      <c r="CHX101" s="24"/>
      <c r="CHY101" s="24"/>
      <c r="CHZ101" s="24"/>
      <c r="CIA101" s="24"/>
      <c r="CIB101" s="24"/>
      <c r="CIC101" s="24"/>
      <c r="CID101" s="24"/>
      <c r="CIE101" s="24"/>
      <c r="CIF101" s="24"/>
      <c r="CIG101" s="24"/>
      <c r="CIH101" s="24"/>
      <c r="CII101" s="24"/>
      <c r="CIJ101" s="24"/>
      <c r="CIK101" s="24"/>
      <c r="CIL101" s="24"/>
      <c r="CIM101" s="24"/>
      <c r="CIN101" s="24"/>
      <c r="CIO101" s="24"/>
      <c r="CIP101" s="24"/>
      <c r="CIQ101" s="24"/>
      <c r="CIR101" s="24"/>
      <c r="CIS101" s="24"/>
      <c r="CIT101" s="24"/>
      <c r="CIU101" s="24"/>
      <c r="CIV101" s="24"/>
      <c r="CIW101" s="24"/>
      <c r="CIX101" s="24"/>
      <c r="CIY101" s="24"/>
      <c r="CIZ101" s="24"/>
      <c r="CJA101" s="24"/>
      <c r="CJB101" s="24"/>
      <c r="CJC101" s="24"/>
      <c r="CJD101" s="24"/>
      <c r="CJE101" s="24"/>
      <c r="CJF101" s="24"/>
      <c r="CJG101" s="24"/>
      <c r="CJH101" s="24"/>
      <c r="CJI101" s="24"/>
      <c r="CJJ101" s="24"/>
      <c r="CJK101" s="24"/>
      <c r="CJL101" s="24"/>
      <c r="CJM101" s="24"/>
      <c r="CJN101" s="24"/>
      <c r="CJO101" s="24"/>
      <c r="CJP101" s="24"/>
      <c r="CJQ101" s="24"/>
      <c r="CJR101" s="24"/>
      <c r="CJS101" s="24"/>
      <c r="CJT101" s="24"/>
      <c r="CJU101" s="24"/>
      <c r="CJV101" s="24"/>
      <c r="CJW101" s="24"/>
      <c r="CJX101" s="24"/>
      <c r="CJY101" s="24"/>
      <c r="CJZ101" s="24"/>
      <c r="CKA101" s="24"/>
      <c r="CKB101" s="24"/>
      <c r="CKC101" s="24"/>
      <c r="CKD101" s="24"/>
      <c r="CKE101" s="24"/>
      <c r="CKF101" s="24"/>
      <c r="CKG101" s="24"/>
      <c r="CKH101" s="24"/>
      <c r="CKI101" s="24"/>
      <c r="CKJ101" s="24"/>
      <c r="CKK101" s="24"/>
      <c r="CKL101" s="24"/>
      <c r="CKM101" s="24"/>
      <c r="CKN101" s="24"/>
      <c r="CKO101" s="24"/>
      <c r="CKP101" s="24"/>
      <c r="CKQ101" s="24"/>
      <c r="CKR101" s="24"/>
      <c r="CKS101" s="24"/>
      <c r="CKT101" s="24"/>
      <c r="CKU101" s="24"/>
      <c r="CKV101" s="24"/>
      <c r="CKW101" s="24"/>
      <c r="CKX101" s="24"/>
      <c r="CKY101" s="24"/>
      <c r="CKZ101" s="24"/>
      <c r="CLA101" s="24"/>
      <c r="CLB101" s="24"/>
      <c r="CLC101" s="24"/>
      <c r="CLD101" s="24"/>
      <c r="CLE101" s="24"/>
      <c r="CLF101" s="24"/>
      <c r="CLG101" s="24"/>
      <c r="CLH101" s="24"/>
      <c r="CLI101" s="24"/>
      <c r="CLJ101" s="24"/>
      <c r="CLK101" s="24"/>
      <c r="CLL101" s="24"/>
      <c r="CLM101" s="24"/>
      <c r="CLN101" s="24"/>
      <c r="CLO101" s="24"/>
      <c r="CLP101" s="24"/>
      <c r="CLQ101" s="24"/>
      <c r="CLR101" s="24"/>
      <c r="CLS101" s="24"/>
      <c r="CLT101" s="24"/>
      <c r="CLU101" s="24"/>
      <c r="CLV101" s="24"/>
      <c r="CLW101" s="24"/>
      <c r="CLX101" s="24"/>
      <c r="CLY101" s="24"/>
      <c r="CLZ101" s="24"/>
      <c r="CMA101" s="24"/>
      <c r="CMB101" s="24"/>
      <c r="CMC101" s="24"/>
      <c r="CMD101" s="24"/>
      <c r="CME101" s="24"/>
      <c r="CMF101" s="24"/>
      <c r="CMG101" s="24"/>
      <c r="CMH101" s="24"/>
      <c r="CMI101" s="24"/>
      <c r="CMJ101" s="24"/>
      <c r="CMK101" s="24"/>
      <c r="CML101" s="24"/>
      <c r="CMM101" s="24"/>
      <c r="CMN101" s="24"/>
      <c r="CMO101" s="24"/>
      <c r="CMP101" s="24"/>
      <c r="CMQ101" s="24"/>
      <c r="CMR101" s="24"/>
      <c r="CMS101" s="24"/>
      <c r="CMT101" s="24"/>
      <c r="CMU101" s="24"/>
      <c r="CMV101" s="24"/>
      <c r="CMW101" s="24"/>
      <c r="CMX101" s="24"/>
      <c r="CMY101" s="24"/>
      <c r="CMZ101" s="24"/>
      <c r="CNA101" s="24"/>
      <c r="CNB101" s="24"/>
      <c r="CNC101" s="24"/>
      <c r="CND101" s="24"/>
      <c r="CNE101" s="24"/>
      <c r="CNF101" s="24"/>
      <c r="CNG101" s="24"/>
      <c r="CNH101" s="24"/>
      <c r="CNI101" s="24"/>
      <c r="CNJ101" s="24"/>
      <c r="CNK101" s="24"/>
      <c r="CNL101" s="24"/>
      <c r="CNM101" s="24"/>
      <c r="CNN101" s="24"/>
      <c r="CNO101" s="24"/>
      <c r="CNP101" s="24"/>
      <c r="CNQ101" s="24"/>
      <c r="CNR101" s="24"/>
      <c r="CNS101" s="24"/>
      <c r="CNT101" s="24"/>
      <c r="CNU101" s="24"/>
      <c r="CNV101" s="24"/>
      <c r="CNW101" s="24"/>
      <c r="CNX101" s="24"/>
      <c r="CNY101" s="24"/>
      <c r="CNZ101" s="24"/>
      <c r="COA101" s="24"/>
      <c r="COB101" s="24"/>
      <c r="COC101" s="24"/>
      <c r="COD101" s="24"/>
      <c r="COE101" s="24"/>
      <c r="COF101" s="24"/>
      <c r="COG101" s="24"/>
      <c r="COH101" s="24"/>
      <c r="COI101" s="24"/>
      <c r="COJ101" s="24"/>
      <c r="COK101" s="24"/>
      <c r="COL101" s="24"/>
      <c r="COM101" s="24"/>
      <c r="CON101" s="24"/>
      <c r="COO101" s="24"/>
      <c r="COP101" s="24"/>
      <c r="COQ101" s="24"/>
      <c r="COR101" s="24"/>
      <c r="COS101" s="24"/>
      <c r="COT101" s="24"/>
      <c r="COU101" s="24"/>
      <c r="COV101" s="24"/>
      <c r="COW101" s="24"/>
      <c r="COX101" s="24"/>
      <c r="COY101" s="24"/>
      <c r="COZ101" s="24"/>
      <c r="CPA101" s="24"/>
      <c r="CPB101" s="24"/>
      <c r="CPC101" s="24"/>
      <c r="CPD101" s="24"/>
      <c r="CPE101" s="24"/>
      <c r="CPF101" s="24"/>
      <c r="CPG101" s="24"/>
      <c r="CPH101" s="24"/>
      <c r="CPI101" s="24"/>
      <c r="CPJ101" s="24"/>
      <c r="CPK101" s="24"/>
      <c r="CPL101" s="24"/>
      <c r="CPM101" s="24"/>
      <c r="CPN101" s="24"/>
      <c r="CPO101" s="24"/>
      <c r="CPP101" s="24"/>
      <c r="CPQ101" s="24"/>
      <c r="CPR101" s="24"/>
      <c r="CPS101" s="24"/>
      <c r="CPT101" s="24"/>
      <c r="CPU101" s="24"/>
      <c r="CPV101" s="24"/>
      <c r="CPW101" s="24"/>
      <c r="CPX101" s="24"/>
      <c r="CPY101" s="24"/>
      <c r="CPZ101" s="24"/>
      <c r="CQA101" s="24"/>
      <c r="CQB101" s="24"/>
      <c r="CQC101" s="24"/>
      <c r="CQD101" s="24"/>
      <c r="CQE101" s="24"/>
      <c r="CQF101" s="24"/>
      <c r="CQG101" s="24"/>
      <c r="CQH101" s="24"/>
      <c r="CQI101" s="24"/>
      <c r="CQJ101" s="24"/>
      <c r="CQK101" s="24"/>
      <c r="CQL101" s="24"/>
      <c r="CQM101" s="24"/>
      <c r="CQN101" s="24"/>
      <c r="CQO101" s="24"/>
      <c r="CQP101" s="24"/>
      <c r="CQQ101" s="24"/>
      <c r="CQR101" s="24"/>
      <c r="CQS101" s="24"/>
      <c r="CQT101" s="24"/>
      <c r="CQU101" s="24"/>
      <c r="CQV101" s="24"/>
      <c r="CQW101" s="24"/>
      <c r="CQX101" s="24"/>
      <c r="CQY101" s="24"/>
      <c r="CQZ101" s="24"/>
      <c r="CRA101" s="24"/>
      <c r="CRB101" s="24"/>
      <c r="CRC101" s="24"/>
      <c r="CRD101" s="24"/>
      <c r="CRE101" s="24"/>
      <c r="CRF101" s="24"/>
      <c r="CRG101" s="24"/>
      <c r="CRH101" s="24"/>
      <c r="CRI101" s="24"/>
      <c r="CRJ101" s="24"/>
      <c r="CRK101" s="24"/>
      <c r="CRL101" s="24"/>
      <c r="CRM101" s="24"/>
      <c r="CRN101" s="24"/>
      <c r="CRO101" s="24"/>
      <c r="CRP101" s="24"/>
      <c r="CRQ101" s="24"/>
      <c r="CRR101" s="24"/>
      <c r="CRS101" s="24"/>
      <c r="CRT101" s="24"/>
      <c r="CRU101" s="24"/>
      <c r="CRV101" s="24"/>
      <c r="CRW101" s="24"/>
      <c r="CRX101" s="24"/>
      <c r="CRY101" s="24"/>
      <c r="CRZ101" s="24"/>
      <c r="CSA101" s="24"/>
      <c r="CSB101" s="24"/>
      <c r="CSC101" s="24"/>
      <c r="CSD101" s="24"/>
      <c r="CSE101" s="24"/>
      <c r="CSF101" s="24"/>
      <c r="CSG101" s="24"/>
      <c r="CSH101" s="24"/>
      <c r="CSI101" s="24"/>
      <c r="CSJ101" s="24"/>
      <c r="CSK101" s="24"/>
      <c r="CSL101" s="24"/>
      <c r="CSM101" s="24"/>
      <c r="CSN101" s="24"/>
      <c r="CSO101" s="24"/>
      <c r="CSP101" s="24"/>
      <c r="CSQ101" s="24"/>
      <c r="CSR101" s="24"/>
      <c r="CSS101" s="24"/>
      <c r="CST101" s="24"/>
      <c r="CSU101" s="24"/>
      <c r="CSV101" s="24"/>
      <c r="CSW101" s="24"/>
      <c r="CSX101" s="24"/>
      <c r="CSY101" s="24"/>
      <c r="CSZ101" s="24"/>
      <c r="CTA101" s="24"/>
      <c r="CTB101" s="24"/>
      <c r="CTC101" s="24"/>
      <c r="CTD101" s="24"/>
      <c r="CTE101" s="24"/>
      <c r="CTF101" s="24"/>
      <c r="CTG101" s="24"/>
      <c r="CTH101" s="24"/>
      <c r="CTI101" s="24"/>
      <c r="CTJ101" s="24"/>
      <c r="CTK101" s="24"/>
      <c r="CTL101" s="24"/>
      <c r="CTM101" s="24"/>
      <c r="CTN101" s="24"/>
      <c r="CTO101" s="24"/>
      <c r="CTP101" s="24"/>
      <c r="CTQ101" s="24"/>
      <c r="CTR101" s="24"/>
      <c r="CTS101" s="24"/>
      <c r="CTT101" s="24"/>
      <c r="CTU101" s="24"/>
      <c r="CTV101" s="24"/>
      <c r="CTW101" s="24"/>
      <c r="CTX101" s="24"/>
      <c r="CTY101" s="24"/>
      <c r="CTZ101" s="24"/>
      <c r="CUA101" s="24"/>
      <c r="CUB101" s="24"/>
      <c r="CUC101" s="24"/>
      <c r="CUD101" s="24"/>
      <c r="CUE101" s="24"/>
      <c r="CUF101" s="24"/>
      <c r="CUG101" s="24"/>
      <c r="CUH101" s="24"/>
      <c r="CUI101" s="24"/>
      <c r="CUJ101" s="24"/>
      <c r="CUK101" s="24"/>
      <c r="CUL101" s="24"/>
      <c r="CUM101" s="24"/>
      <c r="CUN101" s="24"/>
      <c r="CUO101" s="24"/>
      <c r="CUP101" s="24"/>
      <c r="CUQ101" s="24"/>
      <c r="CUR101" s="24"/>
      <c r="CUS101" s="24"/>
      <c r="CUT101" s="24"/>
      <c r="CUU101" s="24"/>
      <c r="CUV101" s="24"/>
      <c r="CUW101" s="24"/>
      <c r="CUX101" s="24"/>
      <c r="CUY101" s="24"/>
      <c r="CUZ101" s="24"/>
      <c r="CVA101" s="24"/>
      <c r="CVB101" s="24"/>
      <c r="CVC101" s="24"/>
      <c r="CVD101" s="24"/>
      <c r="CVE101" s="24"/>
      <c r="CVF101" s="24"/>
      <c r="CVG101" s="24"/>
      <c r="CVH101" s="24"/>
      <c r="CVI101" s="24"/>
      <c r="CVJ101" s="24"/>
      <c r="CVK101" s="24"/>
      <c r="CVL101" s="24"/>
      <c r="CVM101" s="24"/>
      <c r="CVN101" s="24"/>
      <c r="CVO101" s="24"/>
      <c r="CVP101" s="24"/>
      <c r="CVQ101" s="24"/>
      <c r="CVR101" s="24"/>
      <c r="CVS101" s="24"/>
      <c r="CVT101" s="24"/>
      <c r="CVU101" s="24"/>
      <c r="CVV101" s="24"/>
      <c r="CVW101" s="24"/>
      <c r="CVX101" s="24"/>
      <c r="CVY101" s="24"/>
      <c r="CVZ101" s="24"/>
      <c r="CWA101" s="24"/>
      <c r="CWB101" s="24"/>
      <c r="CWC101" s="24"/>
      <c r="CWD101" s="24"/>
      <c r="CWE101" s="24"/>
      <c r="CWF101" s="24"/>
      <c r="CWG101" s="24"/>
      <c r="CWH101" s="24"/>
      <c r="CWI101" s="24"/>
      <c r="CWJ101" s="24"/>
      <c r="CWK101" s="24"/>
      <c r="CWL101" s="24"/>
      <c r="CWM101" s="24"/>
      <c r="CWN101" s="24"/>
      <c r="CWO101" s="24"/>
      <c r="CWP101" s="24"/>
      <c r="CWQ101" s="24"/>
      <c r="CWR101" s="24"/>
      <c r="CWS101" s="24"/>
      <c r="CWT101" s="24"/>
      <c r="CWU101" s="24"/>
      <c r="CWV101" s="24"/>
      <c r="CWW101" s="24"/>
      <c r="CWX101" s="24"/>
      <c r="CWY101" s="24"/>
      <c r="CWZ101" s="24"/>
      <c r="CXA101" s="24"/>
      <c r="CXB101" s="24"/>
      <c r="CXC101" s="24"/>
      <c r="CXD101" s="24"/>
      <c r="CXE101" s="24"/>
      <c r="CXF101" s="24"/>
      <c r="CXG101" s="24"/>
      <c r="CXH101" s="24"/>
      <c r="CXI101" s="24"/>
      <c r="CXJ101" s="24"/>
      <c r="CXK101" s="24"/>
      <c r="CXL101" s="24"/>
      <c r="CXM101" s="24"/>
      <c r="CXN101" s="24"/>
      <c r="CXO101" s="24"/>
      <c r="CXP101" s="24"/>
      <c r="CXQ101" s="24"/>
      <c r="CXR101" s="24"/>
      <c r="CXS101" s="24"/>
      <c r="CXT101" s="24"/>
      <c r="CXU101" s="24"/>
      <c r="CXV101" s="24"/>
      <c r="CXW101" s="24"/>
      <c r="CXX101" s="24"/>
      <c r="CXY101" s="24"/>
      <c r="CXZ101" s="24"/>
      <c r="CYA101" s="24"/>
      <c r="CYB101" s="24"/>
      <c r="CYC101" s="24"/>
      <c r="CYD101" s="24"/>
      <c r="CYE101" s="24"/>
      <c r="CYF101" s="24"/>
      <c r="CYG101" s="24"/>
      <c r="CYH101" s="24"/>
      <c r="CYI101" s="24"/>
      <c r="CYJ101" s="24"/>
      <c r="CYK101" s="24"/>
      <c r="CYL101" s="24"/>
      <c r="CYM101" s="24"/>
      <c r="CYN101" s="24"/>
      <c r="CYO101" s="24"/>
      <c r="CYP101" s="24"/>
      <c r="CYQ101" s="24"/>
      <c r="CYR101" s="24"/>
      <c r="CYS101" s="24"/>
      <c r="CYT101" s="24"/>
      <c r="CYU101" s="24"/>
      <c r="CYV101" s="24"/>
      <c r="CYW101" s="24"/>
      <c r="CYX101" s="24"/>
      <c r="CYY101" s="24"/>
      <c r="CYZ101" s="24"/>
      <c r="CZA101" s="24"/>
      <c r="CZB101" s="24"/>
      <c r="CZC101" s="24"/>
      <c r="CZD101" s="24"/>
      <c r="CZE101" s="24"/>
      <c r="CZF101" s="24"/>
      <c r="CZG101" s="24"/>
      <c r="CZH101" s="24"/>
      <c r="CZI101" s="24"/>
      <c r="CZJ101" s="24"/>
      <c r="CZK101" s="24"/>
      <c r="CZL101" s="24"/>
      <c r="CZM101" s="24"/>
      <c r="CZN101" s="24"/>
      <c r="CZO101" s="24"/>
      <c r="CZP101" s="24"/>
      <c r="CZQ101" s="24"/>
      <c r="CZR101" s="24"/>
      <c r="CZS101" s="24"/>
      <c r="CZT101" s="24"/>
      <c r="CZU101" s="24"/>
      <c r="CZV101" s="24"/>
      <c r="CZW101" s="24"/>
      <c r="CZX101" s="24"/>
      <c r="CZY101" s="24"/>
      <c r="CZZ101" s="24"/>
      <c r="DAA101" s="24"/>
      <c r="DAB101" s="24"/>
      <c r="DAC101" s="24"/>
      <c r="DAD101" s="24"/>
      <c r="DAE101" s="24"/>
      <c r="DAF101" s="24"/>
      <c r="DAG101" s="24"/>
      <c r="DAH101" s="24"/>
      <c r="DAI101" s="24"/>
      <c r="DAJ101" s="24"/>
      <c r="DAK101" s="24"/>
      <c r="DAL101" s="24"/>
      <c r="DAM101" s="24"/>
      <c r="DAN101" s="24"/>
      <c r="DAO101" s="24"/>
      <c r="DAP101" s="24"/>
      <c r="DAQ101" s="24"/>
      <c r="DAR101" s="24"/>
      <c r="DAS101" s="24"/>
      <c r="DAT101" s="24"/>
      <c r="DAU101" s="24"/>
      <c r="DAV101" s="24"/>
      <c r="DAW101" s="24"/>
      <c r="DAX101" s="24"/>
      <c r="DAY101" s="24"/>
      <c r="DAZ101" s="24"/>
      <c r="DBA101" s="24"/>
      <c r="DBB101" s="24"/>
      <c r="DBC101" s="24"/>
      <c r="DBD101" s="24"/>
      <c r="DBE101" s="24"/>
      <c r="DBF101" s="24"/>
      <c r="DBG101" s="24"/>
      <c r="DBH101" s="24"/>
      <c r="DBI101" s="24"/>
      <c r="DBJ101" s="24"/>
      <c r="DBK101" s="24"/>
      <c r="DBL101" s="24"/>
      <c r="DBM101" s="24"/>
      <c r="DBN101" s="24"/>
      <c r="DBO101" s="24"/>
      <c r="DBP101" s="24"/>
      <c r="DBQ101" s="24"/>
      <c r="DBR101" s="24"/>
      <c r="DBS101" s="24"/>
      <c r="DBT101" s="24"/>
      <c r="DBU101" s="24"/>
      <c r="DBV101" s="24"/>
      <c r="DBW101" s="24"/>
      <c r="DBX101" s="24"/>
      <c r="DBY101" s="24"/>
      <c r="DBZ101" s="24"/>
      <c r="DCA101" s="24"/>
      <c r="DCB101" s="24"/>
      <c r="DCC101" s="24"/>
      <c r="DCD101" s="24"/>
      <c r="DCE101" s="24"/>
      <c r="DCF101" s="24"/>
      <c r="DCG101" s="24"/>
      <c r="DCH101" s="24"/>
      <c r="DCI101" s="24"/>
      <c r="DCJ101" s="24"/>
      <c r="DCK101" s="24"/>
      <c r="DCL101" s="24"/>
      <c r="DCM101" s="24"/>
      <c r="DCN101" s="24"/>
      <c r="DCO101" s="24"/>
      <c r="DCP101" s="24"/>
      <c r="DCQ101" s="24"/>
      <c r="DCR101" s="24"/>
      <c r="DCS101" s="24"/>
      <c r="DCT101" s="24"/>
      <c r="DCU101" s="24"/>
      <c r="DCV101" s="24"/>
      <c r="DCW101" s="24"/>
      <c r="DCX101" s="24"/>
      <c r="DCY101" s="24"/>
      <c r="DCZ101" s="24"/>
      <c r="DDA101" s="24"/>
      <c r="DDB101" s="24"/>
      <c r="DDC101" s="24"/>
      <c r="DDD101" s="24"/>
      <c r="DDE101" s="24"/>
      <c r="DDF101" s="24"/>
      <c r="DDG101" s="24"/>
      <c r="DDH101" s="24"/>
      <c r="DDI101" s="24"/>
      <c r="DDJ101" s="24"/>
      <c r="DDK101" s="24"/>
      <c r="DDL101" s="24"/>
      <c r="DDM101" s="24"/>
      <c r="DDN101" s="24"/>
      <c r="DDO101" s="24"/>
      <c r="DDP101" s="24"/>
      <c r="DDQ101" s="24"/>
      <c r="DDR101" s="24"/>
      <c r="DDS101" s="24"/>
      <c r="DDT101" s="24"/>
      <c r="DDU101" s="24"/>
      <c r="DDV101" s="24"/>
      <c r="DDW101" s="24"/>
      <c r="DDX101" s="24"/>
      <c r="DDY101" s="24"/>
      <c r="DDZ101" s="24"/>
      <c r="DEA101" s="24"/>
      <c r="DEB101" s="24"/>
      <c r="DEC101" s="24"/>
      <c r="DED101" s="24"/>
      <c r="DEE101" s="24"/>
      <c r="DEF101" s="24"/>
      <c r="DEG101" s="24"/>
      <c r="DEH101" s="24"/>
      <c r="DEI101" s="24"/>
      <c r="DEJ101" s="24"/>
      <c r="DEK101" s="24"/>
      <c r="DEL101" s="24"/>
      <c r="DEM101" s="24"/>
      <c r="DEN101" s="24"/>
      <c r="DEO101" s="24"/>
      <c r="DEP101" s="24"/>
      <c r="DEQ101" s="24"/>
      <c r="DER101" s="24"/>
      <c r="DES101" s="24"/>
      <c r="DET101" s="24"/>
      <c r="DEU101" s="24"/>
      <c r="DEV101" s="24"/>
      <c r="DEW101" s="24"/>
      <c r="DEX101" s="24"/>
      <c r="DEY101" s="24"/>
      <c r="DEZ101" s="24"/>
      <c r="DFA101" s="24"/>
      <c r="DFB101" s="24"/>
      <c r="DFC101" s="24"/>
      <c r="DFD101" s="24"/>
      <c r="DFE101" s="24"/>
      <c r="DFF101" s="24"/>
      <c r="DFG101" s="24"/>
      <c r="DFH101" s="24"/>
      <c r="DFI101" s="24"/>
      <c r="DFJ101" s="24"/>
      <c r="DFK101" s="24"/>
      <c r="DFL101" s="24"/>
      <c r="DFM101" s="24"/>
      <c r="DFN101" s="24"/>
      <c r="DFO101" s="24"/>
      <c r="DFP101" s="24"/>
      <c r="DFQ101" s="24"/>
      <c r="DFR101" s="24"/>
      <c r="DFS101" s="24"/>
      <c r="DFT101" s="24"/>
      <c r="DFU101" s="24"/>
      <c r="DFV101" s="24"/>
      <c r="DFW101" s="24"/>
      <c r="DFX101" s="24"/>
      <c r="DFY101" s="24"/>
      <c r="DFZ101" s="24"/>
      <c r="DGA101" s="24"/>
      <c r="DGB101" s="24"/>
      <c r="DGC101" s="24"/>
      <c r="DGD101" s="24"/>
      <c r="DGE101" s="24"/>
      <c r="DGF101" s="24"/>
      <c r="DGG101" s="24"/>
      <c r="DGH101" s="24"/>
      <c r="DGI101" s="24"/>
      <c r="DGJ101" s="24"/>
      <c r="DGK101" s="24"/>
      <c r="DGL101" s="24"/>
      <c r="DGM101" s="24"/>
      <c r="DGN101" s="24"/>
      <c r="DGO101" s="24"/>
      <c r="DGP101" s="24"/>
      <c r="DGQ101" s="24"/>
      <c r="DGR101" s="24"/>
      <c r="DGS101" s="24"/>
      <c r="DGT101" s="24"/>
      <c r="DGU101" s="24"/>
      <c r="DGV101" s="24"/>
      <c r="DGW101" s="24"/>
      <c r="DGX101" s="24"/>
      <c r="DGY101" s="24"/>
      <c r="DGZ101" s="24"/>
      <c r="DHA101" s="24"/>
      <c r="DHB101" s="24"/>
      <c r="DHC101" s="24"/>
      <c r="DHD101" s="24"/>
      <c r="DHE101" s="24"/>
      <c r="DHF101" s="24"/>
      <c r="DHG101" s="24"/>
      <c r="DHH101" s="24"/>
      <c r="DHI101" s="24"/>
      <c r="DHJ101" s="24"/>
      <c r="DHK101" s="24"/>
      <c r="DHL101" s="24"/>
      <c r="DHM101" s="24"/>
      <c r="DHN101" s="24"/>
      <c r="DHO101" s="24"/>
      <c r="DHP101" s="24"/>
      <c r="DHQ101" s="24"/>
      <c r="DHR101" s="24"/>
      <c r="DHS101" s="24"/>
      <c r="DHT101" s="24"/>
      <c r="DHU101" s="24"/>
      <c r="DHV101" s="24"/>
      <c r="DHW101" s="24"/>
      <c r="DHX101" s="24"/>
      <c r="DHY101" s="24"/>
      <c r="DHZ101" s="24"/>
      <c r="DIA101" s="24"/>
      <c r="DIB101" s="24"/>
      <c r="DIC101" s="24"/>
      <c r="DID101" s="24"/>
      <c r="DIE101" s="24"/>
      <c r="DIF101" s="24"/>
      <c r="DIG101" s="24"/>
      <c r="DIH101" s="24"/>
      <c r="DII101" s="24"/>
      <c r="DIJ101" s="24"/>
      <c r="DIK101" s="24"/>
      <c r="DIL101" s="24"/>
      <c r="DIM101" s="24"/>
      <c r="DIN101" s="24"/>
      <c r="DIO101" s="24"/>
      <c r="DIP101" s="24"/>
      <c r="DIQ101" s="24"/>
      <c r="DIR101" s="24"/>
      <c r="DIS101" s="24"/>
      <c r="DIT101" s="24"/>
      <c r="DIU101" s="24"/>
      <c r="DIV101" s="24"/>
      <c r="DIW101" s="24"/>
      <c r="DIX101" s="24"/>
      <c r="DIY101" s="24"/>
      <c r="DIZ101" s="24"/>
      <c r="DJA101" s="24"/>
      <c r="DJB101" s="24"/>
      <c r="DJC101" s="24"/>
      <c r="DJD101" s="24"/>
      <c r="DJE101" s="24"/>
      <c r="DJF101" s="24"/>
      <c r="DJG101" s="24"/>
      <c r="DJH101" s="24"/>
      <c r="DJI101" s="24"/>
      <c r="DJJ101" s="24"/>
      <c r="DJK101" s="24"/>
      <c r="DJL101" s="24"/>
      <c r="DJM101" s="24"/>
      <c r="DJN101" s="24"/>
      <c r="DJO101" s="24"/>
      <c r="DJP101" s="24"/>
      <c r="DJQ101" s="24"/>
      <c r="DJR101" s="24"/>
      <c r="DJS101" s="24"/>
      <c r="DJT101" s="24"/>
      <c r="DJU101" s="24"/>
      <c r="DJV101" s="24"/>
      <c r="DJW101" s="24"/>
      <c r="DJX101" s="24"/>
      <c r="DJY101" s="24"/>
      <c r="DJZ101" s="24"/>
      <c r="DKA101" s="24"/>
      <c r="DKB101" s="24"/>
      <c r="DKC101" s="24"/>
      <c r="DKD101" s="24"/>
      <c r="DKE101" s="24"/>
      <c r="DKF101" s="24"/>
      <c r="DKG101" s="24"/>
      <c r="DKH101" s="24"/>
      <c r="DKI101" s="24"/>
      <c r="DKJ101" s="24"/>
      <c r="DKK101" s="24"/>
      <c r="DKL101" s="24"/>
      <c r="DKM101" s="24"/>
      <c r="DKN101" s="24"/>
      <c r="DKO101" s="24"/>
      <c r="DKP101" s="24"/>
      <c r="DKQ101" s="24"/>
      <c r="DKR101" s="24"/>
      <c r="DKS101" s="24"/>
      <c r="DKT101" s="24"/>
      <c r="DKU101" s="24"/>
      <c r="DKV101" s="24"/>
      <c r="DKW101" s="24"/>
      <c r="DKX101" s="24"/>
      <c r="DKY101" s="24"/>
      <c r="DKZ101" s="24"/>
      <c r="DLA101" s="24"/>
      <c r="DLB101" s="24"/>
      <c r="DLC101" s="24"/>
      <c r="DLD101" s="24"/>
      <c r="DLE101" s="24"/>
      <c r="DLF101" s="24"/>
      <c r="DLG101" s="24"/>
      <c r="DLH101" s="24"/>
      <c r="DLI101" s="24"/>
      <c r="DLJ101" s="24"/>
      <c r="DLK101" s="24"/>
      <c r="DLL101" s="24"/>
      <c r="DLM101" s="24"/>
      <c r="DLN101" s="24"/>
      <c r="DLO101" s="24"/>
      <c r="DLP101" s="24"/>
      <c r="DLQ101" s="24"/>
      <c r="DLR101" s="24"/>
      <c r="DLS101" s="24"/>
      <c r="DLT101" s="24"/>
      <c r="DLU101" s="24"/>
      <c r="DLV101" s="24"/>
      <c r="DLW101" s="24"/>
      <c r="DLX101" s="24"/>
      <c r="DLY101" s="24"/>
      <c r="DLZ101" s="24"/>
      <c r="DMA101" s="24"/>
      <c r="DMB101" s="24"/>
      <c r="DMC101" s="24"/>
      <c r="DMD101" s="24"/>
      <c r="DME101" s="24"/>
      <c r="DMF101" s="24"/>
      <c r="DMG101" s="24"/>
      <c r="DMH101" s="24"/>
      <c r="DMI101" s="24"/>
      <c r="DMJ101" s="24"/>
      <c r="DMK101" s="24"/>
      <c r="DML101" s="24"/>
      <c r="DMM101" s="24"/>
      <c r="DMN101" s="24"/>
      <c r="DMO101" s="24"/>
      <c r="DMP101" s="24"/>
      <c r="DMQ101" s="24"/>
      <c r="DMR101" s="24"/>
      <c r="DMS101" s="24"/>
      <c r="DMT101" s="24"/>
      <c r="DMU101" s="24"/>
      <c r="DMV101" s="24"/>
      <c r="DMW101" s="24"/>
      <c r="DMX101" s="24"/>
      <c r="DMY101" s="24"/>
      <c r="DMZ101" s="24"/>
      <c r="DNA101" s="24"/>
      <c r="DNB101" s="24"/>
      <c r="DNC101" s="24"/>
      <c r="DND101" s="24"/>
      <c r="DNE101" s="24"/>
      <c r="DNF101" s="24"/>
      <c r="DNG101" s="24"/>
      <c r="DNH101" s="24"/>
      <c r="DNI101" s="24"/>
      <c r="DNJ101" s="24"/>
      <c r="DNK101" s="24"/>
      <c r="DNL101" s="24"/>
      <c r="DNM101" s="24"/>
      <c r="DNN101" s="24"/>
      <c r="DNO101" s="24"/>
      <c r="DNP101" s="24"/>
      <c r="DNQ101" s="24"/>
      <c r="DNR101" s="24"/>
      <c r="DNS101" s="24"/>
      <c r="DNT101" s="24"/>
      <c r="DNU101" s="24"/>
      <c r="DNV101" s="24"/>
      <c r="DNW101" s="24"/>
      <c r="DNX101" s="24"/>
      <c r="DNY101" s="24"/>
      <c r="DNZ101" s="24"/>
      <c r="DOA101" s="24"/>
      <c r="DOB101" s="24"/>
      <c r="DOC101" s="24"/>
      <c r="DOD101" s="24"/>
      <c r="DOE101" s="24"/>
      <c r="DOF101" s="24"/>
      <c r="DOG101" s="24"/>
      <c r="DOH101" s="24"/>
      <c r="DOI101" s="24"/>
      <c r="DOJ101" s="24"/>
      <c r="DOK101" s="24"/>
      <c r="DOL101" s="24"/>
      <c r="DOM101" s="24"/>
      <c r="DON101" s="24"/>
      <c r="DOO101" s="24"/>
      <c r="DOP101" s="24"/>
      <c r="DOQ101" s="24"/>
      <c r="DOR101" s="24"/>
      <c r="DOS101" s="24"/>
      <c r="DOT101" s="24"/>
      <c r="DOU101" s="24"/>
      <c r="DOV101" s="24"/>
      <c r="DOW101" s="24"/>
      <c r="DOX101" s="24"/>
      <c r="DOY101" s="24"/>
      <c r="DOZ101" s="24"/>
      <c r="DPA101" s="24"/>
      <c r="DPB101" s="24"/>
      <c r="DPC101" s="24"/>
      <c r="DPD101" s="24"/>
      <c r="DPE101" s="24"/>
      <c r="DPF101" s="24"/>
      <c r="DPG101" s="24"/>
      <c r="DPH101" s="24"/>
      <c r="DPI101" s="24"/>
      <c r="DPJ101" s="24"/>
      <c r="DPK101" s="24"/>
      <c r="DPL101" s="24"/>
      <c r="DPM101" s="24"/>
      <c r="DPN101" s="24"/>
      <c r="DPO101" s="24"/>
      <c r="DPP101" s="24"/>
      <c r="DPQ101" s="24"/>
      <c r="DPR101" s="24"/>
      <c r="DPS101" s="24"/>
      <c r="DPT101" s="24"/>
      <c r="DPU101" s="24"/>
      <c r="DPV101" s="24"/>
      <c r="DPW101" s="24"/>
      <c r="DPX101" s="24"/>
      <c r="DPY101" s="24"/>
      <c r="DPZ101" s="24"/>
      <c r="DQA101" s="24"/>
      <c r="DQB101" s="24"/>
      <c r="DQC101" s="24"/>
      <c r="DQD101" s="24"/>
      <c r="DQE101" s="24"/>
      <c r="DQF101" s="24"/>
      <c r="DQG101" s="24"/>
      <c r="DQH101" s="24"/>
      <c r="DQI101" s="24"/>
      <c r="DQJ101" s="24"/>
      <c r="DQK101" s="24"/>
      <c r="DQL101" s="24"/>
      <c r="DQM101" s="24"/>
      <c r="DQN101" s="24"/>
      <c r="DQO101" s="24"/>
      <c r="DQP101" s="24"/>
      <c r="DQQ101" s="24"/>
      <c r="DQR101" s="24"/>
      <c r="DQS101" s="24"/>
      <c r="DQT101" s="24"/>
      <c r="DQU101" s="24"/>
      <c r="DQV101" s="24"/>
      <c r="DQW101" s="24"/>
      <c r="DQX101" s="24"/>
      <c r="DQY101" s="24"/>
      <c r="DQZ101" s="24"/>
      <c r="DRA101" s="24"/>
      <c r="DRB101" s="24"/>
      <c r="DRC101" s="24"/>
      <c r="DRD101" s="24"/>
      <c r="DRE101" s="24"/>
      <c r="DRF101" s="24"/>
      <c r="DRG101" s="24"/>
      <c r="DRH101" s="24"/>
      <c r="DRI101" s="24"/>
      <c r="DRJ101" s="24"/>
      <c r="DRK101" s="24"/>
      <c r="DRL101" s="24"/>
      <c r="DRM101" s="24"/>
      <c r="DRN101" s="24"/>
      <c r="DRO101" s="24"/>
      <c r="DRP101" s="24"/>
      <c r="DRQ101" s="24"/>
      <c r="DRR101" s="24"/>
      <c r="DRS101" s="24"/>
      <c r="DRT101" s="24"/>
      <c r="DRU101" s="24"/>
      <c r="DRV101" s="24"/>
      <c r="DRW101" s="24"/>
      <c r="DRX101" s="24"/>
      <c r="DRY101" s="24"/>
      <c r="DRZ101" s="24"/>
      <c r="DSA101" s="24"/>
      <c r="DSB101" s="24"/>
      <c r="DSC101" s="24"/>
      <c r="DSD101" s="24"/>
      <c r="DSE101" s="24"/>
      <c r="DSF101" s="24"/>
      <c r="DSG101" s="24"/>
      <c r="DSH101" s="24"/>
      <c r="DSI101" s="24"/>
      <c r="DSJ101" s="24"/>
      <c r="DSK101" s="24"/>
      <c r="DSL101" s="24"/>
      <c r="DSM101" s="24"/>
      <c r="DSN101" s="24"/>
      <c r="DSO101" s="24"/>
      <c r="DSP101" s="24"/>
      <c r="DSQ101" s="24"/>
      <c r="DSR101" s="24"/>
      <c r="DSS101" s="24"/>
      <c r="DST101" s="24"/>
      <c r="DSU101" s="24"/>
      <c r="DSV101" s="24"/>
      <c r="DSW101" s="24"/>
      <c r="DSX101" s="24"/>
      <c r="DSY101" s="24"/>
      <c r="DSZ101" s="24"/>
      <c r="DTA101" s="24"/>
      <c r="DTB101" s="24"/>
      <c r="DTC101" s="24"/>
      <c r="DTD101" s="24"/>
      <c r="DTE101" s="24"/>
      <c r="DTF101" s="24"/>
      <c r="DTG101" s="24"/>
      <c r="DTH101" s="24"/>
      <c r="DTI101" s="24"/>
      <c r="DTJ101" s="24"/>
      <c r="DTK101" s="24"/>
      <c r="DTL101" s="24"/>
      <c r="DTM101" s="24"/>
      <c r="DTN101" s="24"/>
      <c r="DTO101" s="24"/>
      <c r="DTP101" s="24"/>
      <c r="DTQ101" s="24"/>
      <c r="DTR101" s="24"/>
      <c r="DTS101" s="24"/>
      <c r="DTT101" s="24"/>
      <c r="DTU101" s="24"/>
      <c r="DTV101" s="24"/>
      <c r="DTW101" s="24"/>
      <c r="DTX101" s="24"/>
      <c r="DTY101" s="24"/>
      <c r="DTZ101" s="24"/>
      <c r="DUA101" s="24"/>
      <c r="DUB101" s="24"/>
      <c r="DUC101" s="24"/>
      <c r="DUD101" s="24"/>
      <c r="DUE101" s="24"/>
      <c r="DUF101" s="24"/>
      <c r="DUG101" s="24"/>
      <c r="DUH101" s="24"/>
      <c r="DUI101" s="24"/>
      <c r="DUJ101" s="24"/>
      <c r="DUK101" s="24"/>
      <c r="DUL101" s="24"/>
      <c r="DUM101" s="24"/>
      <c r="DUN101" s="24"/>
      <c r="DUO101" s="24"/>
      <c r="DUP101" s="24"/>
      <c r="DUQ101" s="24"/>
      <c r="DUR101" s="24"/>
      <c r="DUS101" s="24"/>
      <c r="DUT101" s="24"/>
      <c r="DUU101" s="24"/>
      <c r="DUV101" s="24"/>
      <c r="DUW101" s="24"/>
      <c r="DUX101" s="24"/>
      <c r="DUY101" s="24"/>
      <c r="DUZ101" s="24"/>
      <c r="DVA101" s="24"/>
      <c r="DVB101" s="24"/>
      <c r="DVC101" s="24"/>
      <c r="DVD101" s="24"/>
      <c r="DVE101" s="24"/>
      <c r="DVF101" s="24"/>
      <c r="DVG101" s="24"/>
      <c r="DVH101" s="24"/>
      <c r="DVI101" s="24"/>
      <c r="DVJ101" s="24"/>
      <c r="DVK101" s="24"/>
      <c r="DVL101" s="24"/>
      <c r="DVM101" s="24"/>
      <c r="DVN101" s="24"/>
      <c r="DVO101" s="24"/>
      <c r="DVP101" s="24"/>
      <c r="DVQ101" s="24"/>
      <c r="DVR101" s="24"/>
      <c r="DVS101" s="24"/>
      <c r="DVT101" s="24"/>
      <c r="DVU101" s="24"/>
      <c r="DVV101" s="24"/>
      <c r="DVW101" s="24"/>
      <c r="DVX101" s="24"/>
      <c r="DVY101" s="24"/>
      <c r="DVZ101" s="24"/>
      <c r="DWA101" s="24"/>
      <c r="DWB101" s="24"/>
      <c r="DWC101" s="24"/>
      <c r="DWD101" s="24"/>
      <c r="DWE101" s="24"/>
      <c r="DWF101" s="24"/>
      <c r="DWG101" s="24"/>
      <c r="DWH101" s="24"/>
      <c r="DWI101" s="24"/>
      <c r="DWJ101" s="24"/>
      <c r="DWK101" s="24"/>
      <c r="DWL101" s="24"/>
      <c r="DWM101" s="24"/>
      <c r="DWN101" s="24"/>
      <c r="DWO101" s="24"/>
      <c r="DWP101" s="24"/>
      <c r="DWQ101" s="24"/>
      <c r="DWR101" s="24"/>
      <c r="DWS101" s="24"/>
      <c r="DWT101" s="24"/>
      <c r="DWU101" s="24"/>
      <c r="DWV101" s="24"/>
      <c r="DWW101" s="24"/>
      <c r="DWX101" s="24"/>
      <c r="DWY101" s="24"/>
      <c r="DWZ101" s="24"/>
      <c r="DXA101" s="24"/>
      <c r="DXB101" s="24"/>
      <c r="DXC101" s="24"/>
      <c r="DXD101" s="24"/>
      <c r="DXE101" s="24"/>
      <c r="DXF101" s="24"/>
      <c r="DXG101" s="24"/>
      <c r="DXH101" s="24"/>
      <c r="DXI101" s="24"/>
      <c r="DXJ101" s="24"/>
      <c r="DXK101" s="24"/>
      <c r="DXL101" s="24"/>
      <c r="DXM101" s="24"/>
      <c r="DXN101" s="24"/>
      <c r="DXO101" s="24"/>
      <c r="DXP101" s="24"/>
      <c r="DXQ101" s="24"/>
      <c r="DXR101" s="24"/>
      <c r="DXS101" s="24"/>
      <c r="DXT101" s="24"/>
      <c r="DXU101" s="24"/>
      <c r="DXV101" s="24"/>
      <c r="DXW101" s="24"/>
      <c r="DXX101" s="24"/>
      <c r="DXY101" s="24"/>
      <c r="DXZ101" s="24"/>
      <c r="DYA101" s="24"/>
      <c r="DYB101" s="24"/>
      <c r="DYC101" s="24"/>
      <c r="DYD101" s="24"/>
      <c r="DYE101" s="24"/>
      <c r="DYF101" s="24"/>
      <c r="DYG101" s="24"/>
      <c r="DYH101" s="24"/>
      <c r="DYI101" s="24"/>
      <c r="DYJ101" s="24"/>
      <c r="DYK101" s="24"/>
      <c r="DYL101" s="24"/>
      <c r="DYM101" s="24"/>
      <c r="DYN101" s="24"/>
      <c r="DYO101" s="24"/>
      <c r="DYP101" s="24"/>
      <c r="DYQ101" s="24"/>
      <c r="DYR101" s="24"/>
      <c r="DYS101" s="24"/>
      <c r="DYT101" s="24"/>
      <c r="DYU101" s="24"/>
      <c r="DYV101" s="24"/>
      <c r="DYW101" s="24"/>
      <c r="DYX101" s="24"/>
      <c r="DYY101" s="24"/>
      <c r="DYZ101" s="24"/>
      <c r="DZA101" s="24"/>
      <c r="DZB101" s="24"/>
      <c r="DZC101" s="24"/>
      <c r="DZD101" s="24"/>
      <c r="DZE101" s="24"/>
      <c r="DZF101" s="24"/>
      <c r="DZG101" s="24"/>
      <c r="DZH101" s="24"/>
      <c r="DZI101" s="24"/>
      <c r="DZJ101" s="24"/>
      <c r="DZK101" s="24"/>
      <c r="DZL101" s="24"/>
      <c r="DZM101" s="24"/>
      <c r="DZN101" s="24"/>
      <c r="DZO101" s="24"/>
      <c r="DZP101" s="24"/>
      <c r="DZQ101" s="24"/>
      <c r="DZR101" s="24"/>
      <c r="DZS101" s="24"/>
      <c r="DZT101" s="24"/>
      <c r="DZU101" s="24"/>
      <c r="DZV101" s="24"/>
      <c r="DZW101" s="24"/>
      <c r="DZX101" s="24"/>
      <c r="DZY101" s="24"/>
      <c r="DZZ101" s="24"/>
      <c r="EAA101" s="24"/>
      <c r="EAB101" s="24"/>
      <c r="EAC101" s="24"/>
      <c r="EAD101" s="24"/>
      <c r="EAE101" s="24"/>
      <c r="EAF101" s="24"/>
      <c r="EAG101" s="24"/>
      <c r="EAH101" s="24"/>
      <c r="EAI101" s="24"/>
      <c r="EAJ101" s="24"/>
      <c r="EAK101" s="24"/>
      <c r="EAL101" s="24"/>
      <c r="EAM101" s="24"/>
      <c r="EAN101" s="24"/>
      <c r="EAO101" s="24"/>
      <c r="EAP101" s="24"/>
      <c r="EAQ101" s="24"/>
      <c r="EAR101" s="24"/>
      <c r="EAS101" s="24"/>
      <c r="EAT101" s="24"/>
      <c r="EAU101" s="24"/>
      <c r="EAV101" s="24"/>
      <c r="EAW101" s="24"/>
      <c r="EAX101" s="24"/>
      <c r="EAY101" s="24"/>
      <c r="EAZ101" s="24"/>
      <c r="EBA101" s="24"/>
      <c r="EBB101" s="24"/>
      <c r="EBC101" s="24"/>
      <c r="EBD101" s="24"/>
      <c r="EBE101" s="24"/>
      <c r="EBF101" s="24"/>
      <c r="EBG101" s="24"/>
      <c r="EBH101" s="24"/>
      <c r="EBI101" s="24"/>
      <c r="EBJ101" s="24"/>
      <c r="EBK101" s="24"/>
      <c r="EBL101" s="24"/>
      <c r="EBM101" s="24"/>
      <c r="EBN101" s="24"/>
      <c r="EBO101" s="24"/>
      <c r="EBP101" s="24"/>
      <c r="EBQ101" s="24"/>
      <c r="EBR101" s="24"/>
      <c r="EBS101" s="24"/>
      <c r="EBT101" s="24"/>
      <c r="EBU101" s="24"/>
      <c r="EBV101" s="24"/>
      <c r="EBW101" s="24"/>
      <c r="EBX101" s="24"/>
      <c r="EBY101" s="24"/>
      <c r="EBZ101" s="24"/>
      <c r="ECA101" s="24"/>
      <c r="ECB101" s="24"/>
      <c r="ECC101" s="24"/>
      <c r="ECD101" s="24"/>
      <c r="ECE101" s="24"/>
      <c r="ECF101" s="24"/>
      <c r="ECG101" s="24"/>
      <c r="ECH101" s="24"/>
      <c r="ECI101" s="24"/>
      <c r="ECJ101" s="24"/>
      <c r="ECK101" s="24"/>
      <c r="ECL101" s="24"/>
      <c r="ECM101" s="24"/>
      <c r="ECN101" s="24"/>
      <c r="ECO101" s="24"/>
      <c r="ECP101" s="24"/>
      <c r="ECQ101" s="24"/>
      <c r="ECR101" s="24"/>
      <c r="ECS101" s="24"/>
      <c r="ECT101" s="24"/>
      <c r="ECU101" s="24"/>
      <c r="ECV101" s="24"/>
      <c r="ECW101" s="24"/>
      <c r="ECX101" s="24"/>
      <c r="ECY101" s="24"/>
      <c r="ECZ101" s="24"/>
      <c r="EDA101" s="24"/>
      <c r="EDB101" s="24"/>
      <c r="EDC101" s="24"/>
      <c r="EDD101" s="24"/>
      <c r="EDE101" s="24"/>
      <c r="EDF101" s="24"/>
      <c r="EDG101" s="24"/>
      <c r="EDH101" s="24"/>
      <c r="EDI101" s="24"/>
      <c r="EDJ101" s="24"/>
      <c r="EDK101" s="24"/>
      <c r="EDL101" s="24"/>
      <c r="EDM101" s="24"/>
      <c r="EDN101" s="24"/>
      <c r="EDO101" s="24"/>
      <c r="EDP101" s="24"/>
      <c r="EDQ101" s="24"/>
      <c r="EDR101" s="24"/>
      <c r="EDS101" s="24"/>
      <c r="EDT101" s="24"/>
      <c r="EDU101" s="24"/>
      <c r="EDV101" s="24"/>
      <c r="EDW101" s="24"/>
      <c r="EDX101" s="24"/>
      <c r="EDY101" s="24"/>
      <c r="EDZ101" s="24"/>
      <c r="EEA101" s="24"/>
      <c r="EEB101" s="24"/>
      <c r="EEC101" s="24"/>
      <c r="EED101" s="24"/>
      <c r="EEE101" s="24"/>
      <c r="EEF101" s="24"/>
      <c r="EEG101" s="24"/>
      <c r="EEH101" s="24"/>
      <c r="EEI101" s="24"/>
      <c r="EEJ101" s="24"/>
      <c r="EEK101" s="24"/>
      <c r="EEL101" s="24"/>
      <c r="EEM101" s="24"/>
      <c r="EEN101" s="24"/>
      <c r="EEO101" s="24"/>
      <c r="EEP101" s="24"/>
      <c r="EEQ101" s="24"/>
      <c r="EER101" s="24"/>
      <c r="EES101" s="24"/>
      <c r="EET101" s="24"/>
      <c r="EEU101" s="24"/>
      <c r="EEV101" s="24"/>
      <c r="EEW101" s="24"/>
      <c r="EEX101" s="24"/>
      <c r="EEY101" s="24"/>
      <c r="EEZ101" s="24"/>
      <c r="EFA101" s="24"/>
      <c r="EFB101" s="24"/>
      <c r="EFC101" s="24"/>
      <c r="EFD101" s="24"/>
      <c r="EFE101" s="24"/>
      <c r="EFF101" s="24"/>
      <c r="EFG101" s="24"/>
      <c r="EFH101" s="24"/>
      <c r="EFI101" s="24"/>
      <c r="EFJ101" s="24"/>
      <c r="EFK101" s="24"/>
      <c r="EFL101" s="24"/>
      <c r="EFM101" s="24"/>
      <c r="EFN101" s="24"/>
      <c r="EFO101" s="24"/>
      <c r="EFP101" s="24"/>
      <c r="EFQ101" s="24"/>
      <c r="EFR101" s="24"/>
      <c r="EFS101" s="24"/>
      <c r="EFT101" s="24"/>
      <c r="EFU101" s="24"/>
      <c r="EFV101" s="24"/>
      <c r="EFW101" s="24"/>
      <c r="EFX101" s="24"/>
      <c r="EFY101" s="24"/>
      <c r="EFZ101" s="24"/>
      <c r="EGA101" s="24"/>
      <c r="EGB101" s="24"/>
      <c r="EGC101" s="24"/>
      <c r="EGD101" s="24"/>
      <c r="EGE101" s="24"/>
      <c r="EGF101" s="24"/>
      <c r="EGG101" s="24"/>
      <c r="EGH101" s="24"/>
      <c r="EGI101" s="24"/>
      <c r="EGJ101" s="24"/>
      <c r="EGK101" s="24"/>
      <c r="EGL101" s="24"/>
      <c r="EGM101" s="24"/>
      <c r="EGN101" s="24"/>
      <c r="EGO101" s="24"/>
      <c r="EGP101" s="24"/>
      <c r="EGQ101" s="24"/>
      <c r="EGR101" s="24"/>
      <c r="EGS101" s="24"/>
      <c r="EGT101" s="24"/>
      <c r="EGU101" s="24"/>
      <c r="EGV101" s="24"/>
      <c r="EGW101" s="24"/>
      <c r="EGX101" s="24"/>
      <c r="EGY101" s="24"/>
      <c r="EGZ101" s="24"/>
      <c r="EHA101" s="24"/>
      <c r="EHB101" s="24"/>
      <c r="EHC101" s="24"/>
      <c r="EHD101" s="24"/>
      <c r="EHE101" s="24"/>
      <c r="EHF101" s="24"/>
      <c r="EHG101" s="24"/>
      <c r="EHH101" s="24"/>
      <c r="EHI101" s="24"/>
      <c r="EHJ101" s="24"/>
      <c r="EHK101" s="24"/>
      <c r="EHL101" s="24"/>
      <c r="EHM101" s="24"/>
      <c r="EHN101" s="24"/>
      <c r="EHO101" s="24"/>
      <c r="EHP101" s="24"/>
      <c r="EHQ101" s="24"/>
      <c r="EHR101" s="24"/>
      <c r="EHS101" s="24"/>
      <c r="EHT101" s="24"/>
      <c r="EHU101" s="24"/>
      <c r="EHV101" s="24"/>
      <c r="EHW101" s="24"/>
      <c r="EHX101" s="24"/>
      <c r="EHY101" s="24"/>
      <c r="EHZ101" s="24"/>
      <c r="EIA101" s="24"/>
      <c r="EIB101" s="24"/>
      <c r="EIC101" s="24"/>
      <c r="EID101" s="24"/>
      <c r="EIE101" s="24"/>
      <c r="EIF101" s="24"/>
      <c r="EIG101" s="24"/>
      <c r="EIH101" s="24"/>
      <c r="EII101" s="24"/>
      <c r="EIJ101" s="24"/>
      <c r="EIK101" s="24"/>
      <c r="EIL101" s="24"/>
      <c r="EIM101" s="24"/>
      <c r="EIN101" s="24"/>
      <c r="EIO101" s="24"/>
      <c r="EIP101" s="24"/>
      <c r="EIQ101" s="24"/>
      <c r="EIR101" s="24"/>
      <c r="EIS101" s="24"/>
      <c r="EIT101" s="24"/>
      <c r="EIU101" s="24"/>
      <c r="EIV101" s="24"/>
      <c r="EIW101" s="24"/>
      <c r="EIX101" s="24"/>
      <c r="EIY101" s="24"/>
      <c r="EIZ101" s="24"/>
      <c r="EJA101" s="24"/>
      <c r="EJB101" s="24"/>
      <c r="EJC101" s="24"/>
      <c r="EJD101" s="24"/>
      <c r="EJE101" s="24"/>
      <c r="EJF101" s="24"/>
      <c r="EJG101" s="24"/>
      <c r="EJH101" s="24"/>
      <c r="EJI101" s="24"/>
      <c r="EJJ101" s="24"/>
      <c r="EJK101" s="24"/>
      <c r="EJL101" s="24"/>
      <c r="EJM101" s="24"/>
      <c r="EJN101" s="24"/>
      <c r="EJO101" s="24"/>
      <c r="EJP101" s="24"/>
      <c r="EJQ101" s="24"/>
      <c r="EJR101" s="24"/>
      <c r="EJS101" s="24"/>
      <c r="EJT101" s="24"/>
      <c r="EJU101" s="24"/>
      <c r="EJV101" s="24"/>
      <c r="EJW101" s="24"/>
      <c r="EJX101" s="24"/>
      <c r="EJY101" s="24"/>
      <c r="EJZ101" s="24"/>
      <c r="EKA101" s="24"/>
      <c r="EKB101" s="24"/>
      <c r="EKC101" s="24"/>
      <c r="EKD101" s="24"/>
      <c r="EKE101" s="24"/>
      <c r="EKF101" s="24"/>
      <c r="EKG101" s="24"/>
      <c r="EKH101" s="24"/>
      <c r="EKI101" s="24"/>
      <c r="EKJ101" s="24"/>
      <c r="EKK101" s="24"/>
      <c r="EKL101" s="24"/>
      <c r="EKM101" s="24"/>
      <c r="EKN101" s="24"/>
      <c r="EKO101" s="24"/>
      <c r="EKP101" s="24"/>
      <c r="EKQ101" s="24"/>
      <c r="EKR101" s="24"/>
      <c r="EKS101" s="24"/>
      <c r="EKT101" s="24"/>
      <c r="EKU101" s="24"/>
      <c r="EKV101" s="24"/>
      <c r="EKW101" s="24"/>
      <c r="EKX101" s="24"/>
      <c r="EKY101" s="24"/>
      <c r="EKZ101" s="24"/>
      <c r="ELA101" s="24"/>
      <c r="ELB101" s="24"/>
      <c r="ELC101" s="24"/>
      <c r="ELD101" s="24"/>
      <c r="ELE101" s="24"/>
      <c r="ELF101" s="24"/>
      <c r="ELG101" s="24"/>
      <c r="ELH101" s="24"/>
      <c r="ELI101" s="24"/>
      <c r="ELJ101" s="24"/>
      <c r="ELK101" s="24"/>
      <c r="ELL101" s="24"/>
      <c r="ELM101" s="24"/>
      <c r="ELN101" s="24"/>
      <c r="ELO101" s="24"/>
      <c r="ELP101" s="24"/>
      <c r="ELQ101" s="24"/>
      <c r="ELR101" s="24"/>
      <c r="ELS101" s="24"/>
      <c r="ELT101" s="24"/>
      <c r="ELU101" s="24"/>
      <c r="ELV101" s="24"/>
      <c r="ELW101" s="24"/>
      <c r="ELX101" s="24"/>
      <c r="ELY101" s="24"/>
      <c r="ELZ101" s="24"/>
      <c r="EMA101" s="24"/>
      <c r="EMB101" s="24"/>
      <c r="EMC101" s="24"/>
      <c r="EMD101" s="24"/>
      <c r="EME101" s="24"/>
      <c r="EMF101" s="24"/>
      <c r="EMG101" s="24"/>
      <c r="EMH101" s="24"/>
      <c r="EMI101" s="24"/>
      <c r="EMJ101" s="24"/>
      <c r="EMK101" s="24"/>
      <c r="EML101" s="24"/>
      <c r="EMM101" s="24"/>
      <c r="EMN101" s="24"/>
      <c r="EMO101" s="24"/>
      <c r="EMP101" s="24"/>
      <c r="EMQ101" s="24"/>
      <c r="EMR101" s="24"/>
      <c r="EMS101" s="24"/>
      <c r="EMT101" s="24"/>
      <c r="EMU101" s="24"/>
      <c r="EMV101" s="24"/>
      <c r="EMW101" s="24"/>
      <c r="EMX101" s="24"/>
      <c r="EMY101" s="24"/>
      <c r="EMZ101" s="24"/>
      <c r="ENA101" s="24"/>
      <c r="ENB101" s="24"/>
      <c r="ENC101" s="24"/>
      <c r="END101" s="24"/>
      <c r="ENE101" s="24"/>
      <c r="ENF101" s="24"/>
      <c r="ENG101" s="24"/>
      <c r="ENH101" s="24"/>
      <c r="ENI101" s="24"/>
      <c r="ENJ101" s="24"/>
      <c r="ENK101" s="24"/>
      <c r="ENL101" s="24"/>
      <c r="ENM101" s="24"/>
      <c r="ENN101" s="24"/>
      <c r="ENO101" s="24"/>
      <c r="ENP101" s="24"/>
      <c r="ENQ101" s="24"/>
      <c r="ENR101" s="24"/>
      <c r="ENS101" s="24"/>
      <c r="ENT101" s="24"/>
      <c r="ENU101" s="24"/>
      <c r="ENV101" s="24"/>
      <c r="ENW101" s="24"/>
      <c r="ENX101" s="24"/>
      <c r="ENY101" s="24"/>
      <c r="ENZ101" s="24"/>
      <c r="EOA101" s="24"/>
      <c r="EOB101" s="24"/>
      <c r="EOC101" s="24"/>
      <c r="EOD101" s="24"/>
      <c r="EOE101" s="24"/>
      <c r="EOF101" s="24"/>
      <c r="EOG101" s="24"/>
      <c r="EOH101" s="24"/>
      <c r="EOI101" s="24"/>
      <c r="EOJ101" s="24"/>
      <c r="EOK101" s="24"/>
      <c r="EOL101" s="24"/>
      <c r="EOM101" s="24"/>
      <c r="EON101" s="24"/>
      <c r="EOO101" s="24"/>
      <c r="EOP101" s="24"/>
      <c r="EOQ101" s="24"/>
      <c r="EOR101" s="24"/>
      <c r="EOS101" s="24"/>
      <c r="EOT101" s="24"/>
      <c r="EOU101" s="24"/>
      <c r="EOV101" s="24"/>
      <c r="EOW101" s="24"/>
      <c r="EOX101" s="24"/>
      <c r="EOY101" s="24"/>
      <c r="EOZ101" s="24"/>
      <c r="EPA101" s="24"/>
      <c r="EPB101" s="24"/>
      <c r="EPC101" s="24"/>
      <c r="EPD101" s="24"/>
      <c r="EPE101" s="24"/>
      <c r="EPF101" s="24"/>
      <c r="EPG101" s="24"/>
      <c r="EPH101" s="24"/>
      <c r="EPI101" s="24"/>
      <c r="EPJ101" s="24"/>
      <c r="EPK101" s="24"/>
      <c r="EPL101" s="24"/>
      <c r="EPM101" s="24"/>
      <c r="EPN101" s="24"/>
      <c r="EPO101" s="24"/>
      <c r="EPP101" s="24"/>
      <c r="EPQ101" s="24"/>
      <c r="EPR101" s="24"/>
      <c r="EPS101" s="24"/>
      <c r="EPT101" s="24"/>
      <c r="EPU101" s="24"/>
      <c r="EPV101" s="24"/>
      <c r="EPW101" s="24"/>
      <c r="EPX101" s="24"/>
      <c r="EPY101" s="24"/>
      <c r="EPZ101" s="24"/>
      <c r="EQA101" s="24"/>
      <c r="EQB101" s="24"/>
      <c r="EQC101" s="24"/>
      <c r="EQD101" s="24"/>
      <c r="EQE101" s="24"/>
      <c r="EQF101" s="24"/>
      <c r="EQG101" s="24"/>
      <c r="EQH101" s="24"/>
      <c r="EQI101" s="24"/>
      <c r="EQJ101" s="24"/>
      <c r="EQK101" s="24"/>
      <c r="EQL101" s="24"/>
      <c r="EQM101" s="24"/>
      <c r="EQN101" s="24"/>
      <c r="EQO101" s="24"/>
      <c r="EQP101" s="24"/>
      <c r="EQQ101" s="24"/>
      <c r="EQR101" s="24"/>
      <c r="EQS101" s="24"/>
      <c r="EQT101" s="24"/>
      <c r="EQU101" s="24"/>
      <c r="EQV101" s="24"/>
      <c r="EQW101" s="24"/>
      <c r="EQX101" s="24"/>
      <c r="EQY101" s="24"/>
      <c r="EQZ101" s="24"/>
      <c r="ERA101" s="24"/>
      <c r="ERB101" s="24"/>
      <c r="ERC101" s="24"/>
      <c r="ERD101" s="24"/>
      <c r="ERE101" s="24"/>
      <c r="ERF101" s="24"/>
      <c r="ERG101" s="24"/>
      <c r="ERH101" s="24"/>
      <c r="ERI101" s="24"/>
      <c r="ERJ101" s="24"/>
      <c r="ERK101" s="24"/>
      <c r="ERL101" s="24"/>
      <c r="ERM101" s="24"/>
      <c r="ERN101" s="24"/>
      <c r="ERO101" s="24"/>
      <c r="ERP101" s="24"/>
      <c r="ERQ101" s="24"/>
      <c r="ERR101" s="24"/>
      <c r="ERS101" s="24"/>
      <c r="ERT101" s="24"/>
      <c r="ERU101" s="24"/>
      <c r="ERV101" s="24"/>
      <c r="ERW101" s="24"/>
      <c r="ERX101" s="24"/>
      <c r="ERY101" s="24"/>
      <c r="ERZ101" s="24"/>
      <c r="ESA101" s="24"/>
      <c r="ESB101" s="24"/>
      <c r="ESC101" s="24"/>
      <c r="ESD101" s="24"/>
      <c r="ESE101" s="24"/>
      <c r="ESF101" s="24"/>
      <c r="ESG101" s="24"/>
      <c r="ESH101" s="24"/>
      <c r="ESI101" s="24"/>
      <c r="ESJ101" s="24"/>
      <c r="ESK101" s="24"/>
      <c r="ESL101" s="24"/>
      <c r="ESM101" s="24"/>
      <c r="ESN101" s="24"/>
      <c r="ESO101" s="24"/>
      <c r="ESP101" s="24"/>
      <c r="ESQ101" s="24"/>
      <c r="ESR101" s="24"/>
      <c r="ESS101" s="24"/>
      <c r="EST101" s="24"/>
      <c r="ESU101" s="24"/>
      <c r="ESV101" s="24"/>
      <c r="ESW101" s="24"/>
      <c r="ESX101" s="24"/>
      <c r="ESY101" s="24"/>
      <c r="ESZ101" s="24"/>
      <c r="ETA101" s="24"/>
      <c r="ETB101" s="24"/>
      <c r="ETC101" s="24"/>
      <c r="ETD101" s="24"/>
      <c r="ETE101" s="24"/>
      <c r="ETF101" s="24"/>
      <c r="ETG101" s="24"/>
      <c r="ETH101" s="24"/>
      <c r="ETI101" s="24"/>
      <c r="ETJ101" s="24"/>
      <c r="ETK101" s="24"/>
      <c r="ETL101" s="24"/>
      <c r="ETM101" s="24"/>
      <c r="ETN101" s="24"/>
      <c r="ETO101" s="24"/>
      <c r="ETP101" s="24"/>
      <c r="ETQ101" s="24"/>
      <c r="ETR101" s="24"/>
      <c r="ETS101" s="24"/>
      <c r="ETT101" s="24"/>
      <c r="ETU101" s="24"/>
      <c r="ETV101" s="24"/>
      <c r="ETW101" s="24"/>
      <c r="ETX101" s="24"/>
      <c r="ETY101" s="24"/>
      <c r="ETZ101" s="24"/>
      <c r="EUA101" s="24"/>
      <c r="EUB101" s="24"/>
      <c r="EUC101" s="24"/>
      <c r="EUD101" s="24"/>
      <c r="EUE101" s="24"/>
      <c r="EUF101" s="24"/>
      <c r="EUG101" s="24"/>
      <c r="EUH101" s="24"/>
      <c r="EUI101" s="24"/>
      <c r="EUJ101" s="24"/>
      <c r="EUK101" s="24"/>
      <c r="EUL101" s="24"/>
      <c r="EUM101" s="24"/>
      <c r="EUN101" s="24"/>
      <c r="EUO101" s="24"/>
      <c r="EUP101" s="24"/>
      <c r="EUQ101" s="24"/>
      <c r="EUR101" s="24"/>
      <c r="EUS101" s="24"/>
      <c r="EUT101" s="24"/>
      <c r="EUU101" s="24"/>
      <c r="EUV101" s="24"/>
      <c r="EUW101" s="24"/>
      <c r="EUX101" s="24"/>
      <c r="EUY101" s="24"/>
      <c r="EUZ101" s="24"/>
      <c r="EVA101" s="24"/>
      <c r="EVB101" s="24"/>
      <c r="EVC101" s="24"/>
      <c r="EVD101" s="24"/>
      <c r="EVE101" s="24"/>
      <c r="EVF101" s="24"/>
      <c r="EVG101" s="24"/>
      <c r="EVH101" s="24"/>
      <c r="EVI101" s="24"/>
      <c r="EVJ101" s="24"/>
      <c r="EVK101" s="24"/>
      <c r="EVL101" s="24"/>
      <c r="EVM101" s="24"/>
      <c r="EVN101" s="24"/>
      <c r="EVO101" s="24"/>
      <c r="EVP101" s="24"/>
      <c r="EVQ101" s="24"/>
      <c r="EVR101" s="24"/>
      <c r="EVS101" s="24"/>
      <c r="EVT101" s="24"/>
      <c r="EVU101" s="24"/>
      <c r="EVV101" s="24"/>
      <c r="EVW101" s="24"/>
      <c r="EVX101" s="24"/>
      <c r="EVY101" s="24"/>
      <c r="EVZ101" s="24"/>
      <c r="EWA101" s="24"/>
      <c r="EWB101" s="24"/>
      <c r="EWC101" s="24"/>
      <c r="EWD101" s="24"/>
      <c r="EWE101" s="24"/>
      <c r="EWF101" s="24"/>
      <c r="EWG101" s="24"/>
      <c r="EWH101" s="24"/>
      <c r="EWI101" s="24"/>
      <c r="EWJ101" s="24"/>
      <c r="EWK101" s="24"/>
      <c r="EWL101" s="24"/>
      <c r="EWM101" s="24"/>
      <c r="EWN101" s="24"/>
      <c r="EWO101" s="24"/>
      <c r="EWP101" s="24"/>
      <c r="EWQ101" s="24"/>
      <c r="EWR101" s="24"/>
      <c r="EWS101" s="24"/>
      <c r="EWT101" s="24"/>
      <c r="EWU101" s="24"/>
      <c r="EWV101" s="24"/>
      <c r="EWW101" s="24"/>
      <c r="EWX101" s="24"/>
      <c r="EWY101" s="24"/>
      <c r="EWZ101" s="24"/>
      <c r="EXA101" s="24"/>
      <c r="EXB101" s="24"/>
      <c r="EXC101" s="24"/>
      <c r="EXD101" s="24"/>
      <c r="EXE101" s="24"/>
      <c r="EXF101" s="24"/>
      <c r="EXG101" s="24"/>
      <c r="EXH101" s="24"/>
      <c r="EXI101" s="24"/>
      <c r="EXJ101" s="24"/>
      <c r="EXK101" s="24"/>
      <c r="EXL101" s="24"/>
      <c r="EXM101" s="24"/>
      <c r="EXN101" s="24"/>
      <c r="EXO101" s="24"/>
      <c r="EXP101" s="24"/>
      <c r="EXQ101" s="24"/>
      <c r="EXR101" s="24"/>
      <c r="EXS101" s="24"/>
      <c r="EXT101" s="24"/>
      <c r="EXU101" s="24"/>
      <c r="EXV101" s="24"/>
      <c r="EXW101" s="24"/>
      <c r="EXX101" s="24"/>
      <c r="EXY101" s="24"/>
      <c r="EXZ101" s="24"/>
      <c r="EYA101" s="24"/>
      <c r="EYB101" s="24"/>
      <c r="EYC101" s="24"/>
      <c r="EYD101" s="24"/>
      <c r="EYE101" s="24"/>
      <c r="EYF101" s="24"/>
      <c r="EYG101" s="24"/>
      <c r="EYH101" s="24"/>
      <c r="EYI101" s="24"/>
      <c r="EYJ101" s="24"/>
      <c r="EYK101" s="24"/>
      <c r="EYL101" s="24"/>
      <c r="EYM101" s="24"/>
      <c r="EYN101" s="24"/>
      <c r="EYO101" s="24"/>
      <c r="EYP101" s="24"/>
      <c r="EYQ101" s="24"/>
      <c r="EYR101" s="24"/>
      <c r="EYS101" s="24"/>
      <c r="EYT101" s="24"/>
      <c r="EYU101" s="24"/>
      <c r="EYV101" s="24"/>
      <c r="EYW101" s="24"/>
      <c r="EYX101" s="24"/>
      <c r="EYY101" s="24"/>
      <c r="EYZ101" s="24"/>
      <c r="EZA101" s="24"/>
      <c r="EZB101" s="24"/>
      <c r="EZC101" s="24"/>
      <c r="EZD101" s="24"/>
      <c r="EZE101" s="24"/>
      <c r="EZF101" s="24"/>
      <c r="EZG101" s="24"/>
      <c r="EZH101" s="24"/>
      <c r="EZI101" s="24"/>
      <c r="EZJ101" s="24"/>
      <c r="EZK101" s="24"/>
      <c r="EZL101" s="24"/>
      <c r="EZM101" s="24"/>
      <c r="EZN101" s="24"/>
      <c r="EZO101" s="24"/>
      <c r="EZP101" s="24"/>
      <c r="EZQ101" s="24"/>
      <c r="EZR101" s="24"/>
      <c r="EZS101" s="24"/>
      <c r="EZT101" s="24"/>
      <c r="EZU101" s="24"/>
      <c r="EZV101" s="24"/>
      <c r="EZW101" s="24"/>
      <c r="EZX101" s="24"/>
      <c r="EZY101" s="24"/>
      <c r="EZZ101" s="24"/>
      <c r="FAA101" s="24"/>
      <c r="FAB101" s="24"/>
      <c r="FAC101" s="24"/>
      <c r="FAD101" s="24"/>
      <c r="FAE101" s="24"/>
      <c r="FAF101" s="24"/>
      <c r="FAG101" s="24"/>
      <c r="FAH101" s="24"/>
      <c r="FAI101" s="24"/>
      <c r="FAJ101" s="24"/>
      <c r="FAK101" s="24"/>
      <c r="FAL101" s="24"/>
      <c r="FAM101" s="24"/>
      <c r="FAN101" s="24"/>
      <c r="FAO101" s="24"/>
      <c r="FAP101" s="24"/>
      <c r="FAQ101" s="24"/>
      <c r="FAR101" s="24"/>
      <c r="FAS101" s="24"/>
      <c r="FAT101" s="24"/>
      <c r="FAU101" s="24"/>
      <c r="FAV101" s="24"/>
      <c r="FAW101" s="24"/>
      <c r="FAX101" s="24"/>
      <c r="FAY101" s="24"/>
      <c r="FAZ101" s="24"/>
      <c r="FBA101" s="24"/>
      <c r="FBB101" s="24"/>
      <c r="FBC101" s="24"/>
      <c r="FBD101" s="24"/>
      <c r="FBE101" s="24"/>
      <c r="FBF101" s="24"/>
      <c r="FBG101" s="24"/>
      <c r="FBH101" s="24"/>
      <c r="FBI101" s="24"/>
      <c r="FBJ101" s="24"/>
      <c r="FBK101" s="24"/>
      <c r="FBL101" s="24"/>
      <c r="FBM101" s="24"/>
      <c r="FBN101" s="24"/>
      <c r="FBO101" s="24"/>
      <c r="FBP101" s="24"/>
      <c r="FBQ101" s="24"/>
      <c r="FBR101" s="24"/>
      <c r="FBS101" s="24"/>
      <c r="FBT101" s="24"/>
      <c r="FBU101" s="24"/>
      <c r="FBV101" s="24"/>
      <c r="FBW101" s="24"/>
      <c r="FBX101" s="24"/>
      <c r="FBY101" s="24"/>
      <c r="FBZ101" s="24"/>
      <c r="FCA101" s="24"/>
      <c r="FCB101" s="24"/>
      <c r="FCC101" s="24"/>
      <c r="FCD101" s="24"/>
      <c r="FCE101" s="24"/>
      <c r="FCF101" s="24"/>
      <c r="FCG101" s="24"/>
      <c r="FCH101" s="24"/>
      <c r="FCI101" s="24"/>
      <c r="FCJ101" s="24"/>
      <c r="FCK101" s="24"/>
      <c r="FCL101" s="24"/>
      <c r="FCM101" s="24"/>
      <c r="FCN101" s="24"/>
      <c r="FCO101" s="24"/>
      <c r="FCP101" s="24"/>
      <c r="FCQ101" s="24"/>
      <c r="FCR101" s="24"/>
      <c r="FCS101" s="24"/>
      <c r="FCT101" s="24"/>
      <c r="FCU101" s="24"/>
      <c r="FCV101" s="24"/>
      <c r="FCW101" s="24"/>
      <c r="FCX101" s="24"/>
      <c r="FCY101" s="24"/>
      <c r="FCZ101" s="24"/>
      <c r="FDA101" s="24"/>
      <c r="FDB101" s="24"/>
      <c r="FDC101" s="24"/>
      <c r="FDD101" s="24"/>
      <c r="FDE101" s="24"/>
      <c r="FDF101" s="24"/>
      <c r="FDG101" s="24"/>
      <c r="FDH101" s="24"/>
      <c r="FDI101" s="24"/>
      <c r="FDJ101" s="24"/>
      <c r="FDK101" s="24"/>
      <c r="FDL101" s="24"/>
      <c r="FDM101" s="24"/>
      <c r="FDN101" s="24"/>
      <c r="FDO101" s="24"/>
      <c r="FDP101" s="24"/>
      <c r="FDQ101" s="24"/>
      <c r="FDR101" s="24"/>
      <c r="FDS101" s="24"/>
      <c r="FDT101" s="24"/>
      <c r="FDU101" s="24"/>
      <c r="FDV101" s="24"/>
      <c r="FDW101" s="24"/>
      <c r="FDX101" s="24"/>
      <c r="FDY101" s="24"/>
      <c r="FDZ101" s="24"/>
      <c r="FEA101" s="24"/>
      <c r="FEB101" s="24"/>
      <c r="FEC101" s="24"/>
      <c r="FED101" s="24"/>
      <c r="FEE101" s="24"/>
      <c r="FEF101" s="24"/>
      <c r="FEG101" s="24"/>
      <c r="FEH101" s="24"/>
      <c r="FEI101" s="24"/>
      <c r="FEJ101" s="24"/>
      <c r="FEK101" s="24"/>
      <c r="FEL101" s="24"/>
      <c r="FEM101" s="24"/>
      <c r="FEN101" s="24"/>
      <c r="FEO101" s="24"/>
      <c r="FEP101" s="24"/>
      <c r="FEQ101" s="24"/>
      <c r="FER101" s="24"/>
      <c r="FES101" s="24"/>
      <c r="FET101" s="24"/>
      <c r="FEU101" s="24"/>
      <c r="FEV101" s="24"/>
      <c r="FEW101" s="24"/>
      <c r="FEX101" s="24"/>
      <c r="FEY101" s="24"/>
      <c r="FEZ101" s="24"/>
      <c r="FFA101" s="24"/>
      <c r="FFB101" s="24"/>
      <c r="FFC101" s="24"/>
      <c r="FFD101" s="24"/>
      <c r="FFE101" s="24"/>
      <c r="FFF101" s="24"/>
      <c r="FFG101" s="24"/>
      <c r="FFH101" s="24"/>
      <c r="FFI101" s="24"/>
      <c r="FFJ101" s="24"/>
      <c r="FFK101" s="24"/>
      <c r="FFL101" s="24"/>
      <c r="FFM101" s="24"/>
      <c r="FFN101" s="24"/>
      <c r="FFO101" s="24"/>
      <c r="FFP101" s="24"/>
      <c r="FFQ101" s="24"/>
      <c r="FFR101" s="24"/>
      <c r="FFS101" s="24"/>
      <c r="FFT101" s="24"/>
      <c r="FFU101" s="24"/>
      <c r="FFV101" s="24"/>
      <c r="FFW101" s="24"/>
      <c r="FFX101" s="24"/>
      <c r="FFY101" s="24"/>
      <c r="FFZ101" s="24"/>
      <c r="FGA101" s="24"/>
      <c r="FGB101" s="24"/>
      <c r="FGC101" s="24"/>
      <c r="FGD101" s="24"/>
      <c r="FGE101" s="24"/>
      <c r="FGF101" s="24"/>
      <c r="FGG101" s="24"/>
      <c r="FGH101" s="24"/>
      <c r="FGI101" s="24"/>
      <c r="FGJ101" s="24"/>
      <c r="FGK101" s="24"/>
      <c r="FGL101" s="24"/>
      <c r="FGM101" s="24"/>
      <c r="FGN101" s="24"/>
      <c r="FGO101" s="24"/>
      <c r="FGP101" s="24"/>
      <c r="FGQ101" s="24"/>
      <c r="FGR101" s="24"/>
      <c r="FGS101" s="24"/>
      <c r="FGT101" s="24"/>
      <c r="FGU101" s="24"/>
      <c r="FGV101" s="24"/>
      <c r="FGW101" s="24"/>
      <c r="FGX101" s="24"/>
      <c r="FGY101" s="24"/>
      <c r="FGZ101" s="24"/>
      <c r="FHA101" s="24"/>
      <c r="FHB101" s="24"/>
      <c r="FHC101" s="24"/>
      <c r="FHD101" s="24"/>
      <c r="FHE101" s="24"/>
      <c r="FHF101" s="24"/>
      <c r="FHG101" s="24"/>
      <c r="FHH101" s="24"/>
      <c r="FHI101" s="24"/>
      <c r="FHJ101" s="24"/>
      <c r="FHK101" s="24"/>
      <c r="FHL101" s="24"/>
      <c r="FHM101" s="24"/>
      <c r="FHN101" s="24"/>
      <c r="FHO101" s="24"/>
      <c r="FHP101" s="24"/>
      <c r="FHQ101" s="24"/>
      <c r="FHR101" s="24"/>
      <c r="FHS101" s="24"/>
      <c r="FHT101" s="24"/>
      <c r="FHU101" s="24"/>
      <c r="FHV101" s="24"/>
      <c r="FHW101" s="24"/>
      <c r="FHX101" s="24"/>
      <c r="FHY101" s="24"/>
      <c r="FHZ101" s="24"/>
      <c r="FIA101" s="24"/>
      <c r="FIB101" s="24"/>
      <c r="FIC101" s="24"/>
      <c r="FID101" s="24"/>
      <c r="FIE101" s="24"/>
      <c r="FIF101" s="24"/>
      <c r="FIG101" s="24"/>
      <c r="FIH101" s="24"/>
      <c r="FII101" s="24"/>
      <c r="FIJ101" s="24"/>
      <c r="FIK101" s="24"/>
      <c r="FIL101" s="24"/>
      <c r="FIM101" s="24"/>
      <c r="FIN101" s="24"/>
      <c r="FIO101" s="24"/>
      <c r="FIP101" s="24"/>
      <c r="FIQ101" s="24"/>
      <c r="FIR101" s="24"/>
      <c r="FIS101" s="24"/>
      <c r="FIT101" s="24"/>
      <c r="FIU101" s="24"/>
      <c r="FIV101" s="24"/>
      <c r="FIW101" s="24"/>
      <c r="FIX101" s="24"/>
      <c r="FIY101" s="24"/>
      <c r="FIZ101" s="24"/>
      <c r="FJA101" s="24"/>
      <c r="FJB101" s="24"/>
      <c r="FJC101" s="24"/>
      <c r="FJD101" s="24"/>
      <c r="FJE101" s="24"/>
      <c r="FJF101" s="24"/>
      <c r="FJG101" s="24"/>
      <c r="FJH101" s="24"/>
      <c r="FJI101" s="24"/>
      <c r="FJJ101" s="24"/>
      <c r="FJK101" s="24"/>
      <c r="FJL101" s="24"/>
      <c r="FJM101" s="24"/>
      <c r="FJN101" s="24"/>
      <c r="FJO101" s="24"/>
      <c r="FJP101" s="24"/>
      <c r="FJQ101" s="24"/>
      <c r="FJR101" s="24"/>
      <c r="FJS101" s="24"/>
      <c r="FJT101" s="24"/>
      <c r="FJU101" s="24"/>
      <c r="FJV101" s="24"/>
      <c r="FJW101" s="24"/>
      <c r="FJX101" s="24"/>
      <c r="FJY101" s="24"/>
      <c r="FJZ101" s="24"/>
      <c r="FKA101" s="24"/>
      <c r="FKB101" s="24"/>
      <c r="FKC101" s="24"/>
      <c r="FKD101" s="24"/>
      <c r="FKE101" s="24"/>
      <c r="FKF101" s="24"/>
      <c r="FKG101" s="24"/>
      <c r="FKH101" s="24"/>
      <c r="FKI101" s="24"/>
      <c r="FKJ101" s="24"/>
      <c r="FKK101" s="24"/>
      <c r="FKL101" s="24"/>
      <c r="FKM101" s="24"/>
      <c r="FKN101" s="24"/>
      <c r="FKO101" s="24"/>
      <c r="FKP101" s="24"/>
      <c r="FKQ101" s="24"/>
      <c r="FKR101" s="24"/>
      <c r="FKS101" s="24"/>
      <c r="FKT101" s="24"/>
      <c r="FKU101" s="24"/>
      <c r="FKV101" s="24"/>
      <c r="FKW101" s="24"/>
      <c r="FKX101" s="24"/>
      <c r="FKY101" s="24"/>
      <c r="FKZ101" s="24"/>
      <c r="FLA101" s="24"/>
      <c r="FLB101" s="24"/>
      <c r="FLC101" s="24"/>
      <c r="FLD101" s="24"/>
      <c r="FLE101" s="24"/>
      <c r="FLF101" s="24"/>
      <c r="FLG101" s="24"/>
      <c r="FLH101" s="24"/>
      <c r="FLI101" s="24"/>
      <c r="FLJ101" s="24"/>
      <c r="FLK101" s="24"/>
      <c r="FLL101" s="24"/>
      <c r="FLM101" s="24"/>
      <c r="FLN101" s="24"/>
      <c r="FLO101" s="24"/>
      <c r="FLP101" s="24"/>
      <c r="FLQ101" s="24"/>
      <c r="FLR101" s="24"/>
      <c r="FLS101" s="24"/>
      <c r="FLT101" s="24"/>
      <c r="FLU101" s="24"/>
      <c r="FLV101" s="24"/>
      <c r="FLW101" s="24"/>
      <c r="FLX101" s="24"/>
      <c r="FLY101" s="24"/>
      <c r="FLZ101" s="24"/>
      <c r="FMA101" s="24"/>
      <c r="FMB101" s="24"/>
      <c r="FMC101" s="24"/>
      <c r="FMD101" s="24"/>
      <c r="FME101" s="24"/>
      <c r="FMF101" s="24"/>
      <c r="FMG101" s="24"/>
      <c r="FMH101" s="24"/>
      <c r="FMI101" s="24"/>
      <c r="FMJ101" s="24"/>
      <c r="FMK101" s="24"/>
      <c r="FML101" s="24"/>
      <c r="FMM101" s="24"/>
      <c r="FMN101" s="24"/>
      <c r="FMO101" s="24"/>
      <c r="FMP101" s="24"/>
      <c r="FMQ101" s="24"/>
      <c r="FMR101" s="24"/>
      <c r="FMS101" s="24"/>
      <c r="FMT101" s="24"/>
      <c r="FMU101" s="24"/>
      <c r="FMV101" s="24"/>
      <c r="FMW101" s="24"/>
      <c r="FMX101" s="24"/>
      <c r="FMY101" s="24"/>
      <c r="FMZ101" s="24"/>
      <c r="FNA101" s="24"/>
      <c r="FNB101" s="24"/>
      <c r="FNC101" s="24"/>
      <c r="FND101" s="24"/>
      <c r="FNE101" s="24"/>
      <c r="FNF101" s="24"/>
      <c r="FNG101" s="24"/>
      <c r="FNH101" s="24"/>
      <c r="FNI101" s="24"/>
      <c r="FNJ101" s="24"/>
      <c r="FNK101" s="24"/>
      <c r="FNL101" s="24"/>
      <c r="FNM101" s="24"/>
      <c r="FNN101" s="24"/>
      <c r="FNO101" s="24"/>
      <c r="FNP101" s="24"/>
      <c r="FNQ101" s="24"/>
      <c r="FNR101" s="24"/>
      <c r="FNS101" s="24"/>
      <c r="FNT101" s="24"/>
      <c r="FNU101" s="24"/>
      <c r="FNV101" s="24"/>
      <c r="FNW101" s="24"/>
      <c r="FNX101" s="24"/>
      <c r="FNY101" s="24"/>
      <c r="FNZ101" s="24"/>
      <c r="FOA101" s="24"/>
      <c r="FOB101" s="24"/>
      <c r="FOC101" s="24"/>
      <c r="FOD101" s="24"/>
      <c r="FOE101" s="24"/>
      <c r="FOF101" s="24"/>
      <c r="FOG101" s="24"/>
      <c r="FOH101" s="24"/>
      <c r="FOI101" s="24"/>
      <c r="FOJ101" s="24"/>
      <c r="FOK101" s="24"/>
      <c r="FOL101" s="24"/>
      <c r="FOM101" s="24"/>
      <c r="FON101" s="24"/>
      <c r="FOO101" s="24"/>
      <c r="FOP101" s="24"/>
      <c r="FOQ101" s="24"/>
      <c r="FOR101" s="24"/>
      <c r="FOS101" s="24"/>
      <c r="FOT101" s="24"/>
      <c r="FOU101" s="24"/>
      <c r="FOV101" s="24"/>
      <c r="FOW101" s="24"/>
      <c r="FOX101" s="24"/>
      <c r="FOY101" s="24"/>
      <c r="FOZ101" s="24"/>
      <c r="FPA101" s="24"/>
      <c r="FPB101" s="24"/>
      <c r="FPC101" s="24"/>
      <c r="FPD101" s="24"/>
      <c r="FPE101" s="24"/>
      <c r="FPF101" s="24"/>
      <c r="FPG101" s="24"/>
      <c r="FPH101" s="24"/>
      <c r="FPI101" s="24"/>
      <c r="FPJ101" s="24"/>
      <c r="FPK101" s="24"/>
      <c r="FPL101" s="24"/>
      <c r="FPM101" s="24"/>
      <c r="FPN101" s="24"/>
      <c r="FPO101" s="24"/>
      <c r="FPP101" s="24"/>
      <c r="FPQ101" s="24"/>
      <c r="FPR101" s="24"/>
      <c r="FPS101" s="24"/>
      <c r="FPT101" s="24"/>
      <c r="FPU101" s="24"/>
      <c r="FPV101" s="24"/>
      <c r="FPW101" s="24"/>
      <c r="FPX101" s="24"/>
      <c r="FPY101" s="24"/>
      <c r="FPZ101" s="24"/>
      <c r="FQA101" s="24"/>
      <c r="FQB101" s="24"/>
      <c r="FQC101" s="24"/>
      <c r="FQD101" s="24"/>
      <c r="FQE101" s="24"/>
      <c r="FQF101" s="24"/>
      <c r="FQG101" s="24"/>
      <c r="FQH101" s="24"/>
      <c r="FQI101" s="24"/>
      <c r="FQJ101" s="24"/>
      <c r="FQK101" s="24"/>
      <c r="FQL101" s="24"/>
      <c r="FQM101" s="24"/>
      <c r="FQN101" s="24"/>
      <c r="FQO101" s="24"/>
      <c r="FQP101" s="24"/>
      <c r="FQQ101" s="24"/>
      <c r="FQR101" s="24"/>
      <c r="FQS101" s="24"/>
      <c r="FQT101" s="24"/>
      <c r="FQU101" s="24"/>
      <c r="FQV101" s="24"/>
      <c r="FQW101" s="24"/>
      <c r="FQX101" s="24"/>
      <c r="FQY101" s="24"/>
      <c r="FQZ101" s="24"/>
      <c r="FRA101" s="24"/>
      <c r="FRB101" s="24"/>
      <c r="FRC101" s="24"/>
      <c r="FRD101" s="24"/>
      <c r="FRE101" s="24"/>
      <c r="FRF101" s="24"/>
      <c r="FRG101" s="24"/>
      <c r="FRH101" s="24"/>
      <c r="FRI101" s="24"/>
      <c r="FRJ101" s="24"/>
      <c r="FRK101" s="24"/>
      <c r="FRL101" s="24"/>
      <c r="FRM101" s="24"/>
      <c r="FRN101" s="24"/>
      <c r="FRO101" s="24"/>
      <c r="FRP101" s="24"/>
      <c r="FRQ101" s="24"/>
      <c r="FRR101" s="24"/>
      <c r="FRS101" s="24"/>
      <c r="FRT101" s="24"/>
      <c r="FRU101" s="24"/>
      <c r="FRV101" s="24"/>
      <c r="FRW101" s="24"/>
      <c r="FRX101" s="24"/>
      <c r="FRY101" s="24"/>
      <c r="FRZ101" s="24"/>
      <c r="FSA101" s="24"/>
      <c r="FSB101" s="24"/>
      <c r="FSC101" s="24"/>
      <c r="FSD101" s="24"/>
      <c r="FSE101" s="24"/>
      <c r="FSF101" s="24"/>
      <c r="FSG101" s="24"/>
      <c r="FSH101" s="24"/>
      <c r="FSI101" s="24"/>
      <c r="FSJ101" s="24"/>
      <c r="FSK101" s="24"/>
      <c r="FSL101" s="24"/>
      <c r="FSM101" s="24"/>
      <c r="FSN101" s="24"/>
      <c r="FSO101" s="24"/>
      <c r="FSP101" s="24"/>
      <c r="FSQ101" s="24"/>
      <c r="FSR101" s="24"/>
      <c r="FSS101" s="24"/>
      <c r="FST101" s="24"/>
      <c r="FSU101" s="24"/>
      <c r="FSV101" s="24"/>
      <c r="FSW101" s="24"/>
      <c r="FSX101" s="24"/>
      <c r="FSY101" s="24"/>
      <c r="FSZ101" s="24"/>
      <c r="FTA101" s="24"/>
      <c r="FTB101" s="24"/>
      <c r="FTC101" s="24"/>
      <c r="FTD101" s="24"/>
      <c r="FTE101" s="24"/>
      <c r="FTF101" s="24"/>
      <c r="FTG101" s="24"/>
      <c r="FTH101" s="24"/>
      <c r="FTI101" s="24"/>
      <c r="FTJ101" s="24"/>
      <c r="FTK101" s="24"/>
      <c r="FTL101" s="24"/>
      <c r="FTM101" s="24"/>
      <c r="FTN101" s="24"/>
      <c r="FTO101" s="24"/>
      <c r="FTP101" s="24"/>
      <c r="FTQ101" s="24"/>
      <c r="FTR101" s="24"/>
      <c r="FTS101" s="24"/>
      <c r="FTT101" s="24"/>
      <c r="FTU101" s="24"/>
      <c r="FTV101" s="24"/>
      <c r="FTW101" s="24"/>
      <c r="FTX101" s="24"/>
      <c r="FTY101" s="24"/>
      <c r="FTZ101" s="24"/>
      <c r="FUA101" s="24"/>
      <c r="FUB101" s="24"/>
      <c r="FUC101" s="24"/>
      <c r="FUD101" s="24"/>
      <c r="FUE101" s="24"/>
      <c r="FUF101" s="24"/>
      <c r="FUG101" s="24"/>
      <c r="FUH101" s="24"/>
      <c r="FUI101" s="24"/>
      <c r="FUJ101" s="24"/>
      <c r="FUK101" s="24"/>
      <c r="FUL101" s="24"/>
      <c r="FUM101" s="24"/>
      <c r="FUN101" s="24"/>
      <c r="FUO101" s="24"/>
      <c r="FUP101" s="24"/>
      <c r="FUQ101" s="24"/>
      <c r="FUR101" s="24"/>
      <c r="FUS101" s="24"/>
      <c r="FUT101" s="24"/>
      <c r="FUU101" s="24"/>
      <c r="FUV101" s="24"/>
      <c r="FUW101" s="24"/>
      <c r="FUX101" s="24"/>
      <c r="FUY101" s="24"/>
      <c r="FUZ101" s="24"/>
      <c r="FVA101" s="24"/>
      <c r="FVB101" s="24"/>
      <c r="FVC101" s="24"/>
      <c r="FVD101" s="24"/>
      <c r="FVE101" s="24"/>
      <c r="FVF101" s="24"/>
      <c r="FVG101" s="24"/>
      <c r="FVH101" s="24"/>
      <c r="FVI101" s="24"/>
      <c r="FVJ101" s="24"/>
      <c r="FVK101" s="24"/>
      <c r="FVL101" s="24"/>
      <c r="FVM101" s="24"/>
      <c r="FVN101" s="24"/>
      <c r="FVO101" s="24"/>
      <c r="FVP101" s="24"/>
      <c r="FVQ101" s="24"/>
      <c r="FVR101" s="24"/>
      <c r="FVS101" s="24"/>
      <c r="FVT101" s="24"/>
      <c r="FVU101" s="24"/>
      <c r="FVV101" s="24"/>
      <c r="FVW101" s="24"/>
      <c r="FVX101" s="24"/>
      <c r="FVY101" s="24"/>
      <c r="FVZ101" s="24"/>
      <c r="FWA101" s="24"/>
      <c r="FWB101" s="24"/>
      <c r="FWC101" s="24"/>
      <c r="FWD101" s="24"/>
      <c r="FWE101" s="24"/>
      <c r="FWF101" s="24"/>
      <c r="FWG101" s="24"/>
      <c r="FWH101" s="24"/>
      <c r="FWI101" s="24"/>
      <c r="FWJ101" s="24"/>
      <c r="FWK101" s="24"/>
      <c r="FWL101" s="24"/>
      <c r="FWM101" s="24"/>
      <c r="FWN101" s="24"/>
      <c r="FWO101" s="24"/>
      <c r="FWP101" s="24"/>
      <c r="FWQ101" s="24"/>
      <c r="FWR101" s="24"/>
      <c r="FWS101" s="24"/>
      <c r="FWT101" s="24"/>
      <c r="FWU101" s="24"/>
      <c r="FWV101" s="24"/>
      <c r="FWW101" s="24"/>
      <c r="FWX101" s="24"/>
      <c r="FWY101" s="24"/>
      <c r="FWZ101" s="24"/>
      <c r="FXA101" s="24"/>
      <c r="FXB101" s="24"/>
      <c r="FXC101" s="24"/>
      <c r="FXD101" s="24"/>
      <c r="FXE101" s="24"/>
      <c r="FXF101" s="24"/>
      <c r="FXG101" s="24"/>
      <c r="FXH101" s="24"/>
      <c r="FXI101" s="24"/>
      <c r="FXJ101" s="24"/>
      <c r="FXK101" s="24"/>
      <c r="FXL101" s="24"/>
      <c r="FXM101" s="24"/>
      <c r="FXN101" s="24"/>
      <c r="FXO101" s="24"/>
      <c r="FXP101" s="24"/>
      <c r="FXQ101" s="24"/>
      <c r="FXR101" s="24"/>
      <c r="FXS101" s="24"/>
      <c r="FXT101" s="24"/>
      <c r="FXU101" s="24"/>
      <c r="FXV101" s="24"/>
      <c r="FXW101" s="24"/>
      <c r="FXX101" s="24"/>
      <c r="FXY101" s="24"/>
      <c r="FXZ101" s="24"/>
      <c r="FYA101" s="24"/>
      <c r="FYB101" s="24"/>
      <c r="FYC101" s="24"/>
      <c r="FYD101" s="24"/>
      <c r="FYE101" s="24"/>
      <c r="FYF101" s="24"/>
      <c r="FYG101" s="24"/>
      <c r="FYH101" s="24"/>
      <c r="FYI101" s="24"/>
      <c r="FYJ101" s="24"/>
      <c r="FYK101" s="24"/>
      <c r="FYL101" s="24"/>
      <c r="FYM101" s="24"/>
      <c r="FYN101" s="24"/>
      <c r="FYO101" s="24"/>
      <c r="FYP101" s="24"/>
      <c r="FYQ101" s="24"/>
      <c r="FYR101" s="24"/>
      <c r="FYS101" s="24"/>
      <c r="FYT101" s="24"/>
      <c r="FYU101" s="24"/>
      <c r="FYV101" s="24"/>
      <c r="FYW101" s="24"/>
      <c r="FYX101" s="24"/>
      <c r="FYY101" s="24"/>
      <c r="FYZ101" s="24"/>
      <c r="FZA101" s="24"/>
      <c r="FZB101" s="24"/>
      <c r="FZC101" s="24"/>
      <c r="FZD101" s="24"/>
      <c r="FZE101" s="24"/>
      <c r="FZF101" s="24"/>
      <c r="FZG101" s="24"/>
      <c r="FZH101" s="24"/>
      <c r="FZI101" s="24"/>
      <c r="FZJ101" s="24"/>
      <c r="FZK101" s="24"/>
      <c r="FZL101" s="24"/>
      <c r="FZM101" s="24"/>
      <c r="FZN101" s="24"/>
      <c r="FZO101" s="24"/>
      <c r="FZP101" s="24"/>
      <c r="FZQ101" s="24"/>
      <c r="FZR101" s="24"/>
      <c r="FZS101" s="24"/>
      <c r="FZT101" s="24"/>
      <c r="FZU101" s="24"/>
      <c r="FZV101" s="24"/>
      <c r="FZW101" s="24"/>
      <c r="FZX101" s="24"/>
      <c r="FZY101" s="24"/>
      <c r="FZZ101" s="24"/>
      <c r="GAA101" s="24"/>
      <c r="GAB101" s="24"/>
      <c r="GAC101" s="24"/>
      <c r="GAD101" s="24"/>
      <c r="GAE101" s="24"/>
      <c r="GAF101" s="24"/>
      <c r="GAG101" s="24"/>
      <c r="GAH101" s="24"/>
      <c r="GAI101" s="24"/>
      <c r="GAJ101" s="24"/>
      <c r="GAK101" s="24"/>
      <c r="GAL101" s="24"/>
      <c r="GAM101" s="24"/>
      <c r="GAN101" s="24"/>
      <c r="GAO101" s="24"/>
      <c r="GAP101" s="24"/>
      <c r="GAQ101" s="24"/>
      <c r="GAR101" s="24"/>
      <c r="GAS101" s="24"/>
      <c r="GAT101" s="24"/>
      <c r="GAU101" s="24"/>
      <c r="GAV101" s="24"/>
      <c r="GAW101" s="24"/>
      <c r="GAX101" s="24"/>
      <c r="GAY101" s="24"/>
      <c r="GAZ101" s="24"/>
      <c r="GBA101" s="24"/>
      <c r="GBB101" s="24"/>
      <c r="GBC101" s="24"/>
      <c r="GBD101" s="24"/>
      <c r="GBE101" s="24"/>
      <c r="GBF101" s="24"/>
      <c r="GBG101" s="24"/>
      <c r="GBH101" s="24"/>
      <c r="GBI101" s="24"/>
      <c r="GBJ101" s="24"/>
      <c r="GBK101" s="24"/>
      <c r="GBL101" s="24"/>
      <c r="GBM101" s="24"/>
      <c r="GBN101" s="24"/>
      <c r="GBO101" s="24"/>
      <c r="GBP101" s="24"/>
      <c r="GBQ101" s="24"/>
      <c r="GBR101" s="24"/>
      <c r="GBS101" s="24"/>
      <c r="GBT101" s="24"/>
      <c r="GBU101" s="24"/>
      <c r="GBV101" s="24"/>
      <c r="GBW101" s="24"/>
      <c r="GBX101" s="24"/>
      <c r="GBY101" s="24"/>
      <c r="GBZ101" s="24"/>
      <c r="GCA101" s="24"/>
      <c r="GCB101" s="24"/>
      <c r="GCC101" s="24"/>
      <c r="GCD101" s="24"/>
      <c r="GCE101" s="24"/>
      <c r="GCF101" s="24"/>
      <c r="GCG101" s="24"/>
      <c r="GCH101" s="24"/>
      <c r="GCI101" s="24"/>
      <c r="GCJ101" s="24"/>
      <c r="GCK101" s="24"/>
      <c r="GCL101" s="24"/>
      <c r="GCM101" s="24"/>
      <c r="GCN101" s="24"/>
      <c r="GCO101" s="24"/>
      <c r="GCP101" s="24"/>
      <c r="GCQ101" s="24"/>
      <c r="GCR101" s="24"/>
      <c r="GCS101" s="24"/>
      <c r="GCT101" s="24"/>
      <c r="GCU101" s="24"/>
      <c r="GCV101" s="24"/>
      <c r="GCW101" s="24"/>
      <c r="GCX101" s="24"/>
      <c r="GCY101" s="24"/>
      <c r="GCZ101" s="24"/>
      <c r="GDA101" s="24"/>
      <c r="GDB101" s="24"/>
      <c r="GDC101" s="24"/>
      <c r="GDD101" s="24"/>
      <c r="GDE101" s="24"/>
      <c r="GDF101" s="24"/>
      <c r="GDG101" s="24"/>
      <c r="GDH101" s="24"/>
      <c r="GDI101" s="24"/>
      <c r="GDJ101" s="24"/>
      <c r="GDK101" s="24"/>
      <c r="GDL101" s="24"/>
      <c r="GDM101" s="24"/>
      <c r="GDN101" s="24"/>
      <c r="GDO101" s="24"/>
      <c r="GDP101" s="24"/>
      <c r="GDQ101" s="24"/>
      <c r="GDR101" s="24"/>
      <c r="GDS101" s="24"/>
      <c r="GDT101" s="24"/>
      <c r="GDU101" s="24"/>
      <c r="GDV101" s="24"/>
      <c r="GDW101" s="24"/>
      <c r="GDX101" s="24"/>
      <c r="GDY101" s="24"/>
      <c r="GDZ101" s="24"/>
      <c r="GEA101" s="24"/>
      <c r="GEB101" s="24"/>
      <c r="GEC101" s="24"/>
      <c r="GED101" s="24"/>
      <c r="GEE101" s="24"/>
      <c r="GEF101" s="24"/>
      <c r="GEG101" s="24"/>
      <c r="GEH101" s="24"/>
      <c r="GEI101" s="24"/>
      <c r="GEJ101" s="24"/>
      <c r="GEK101" s="24"/>
      <c r="GEL101" s="24"/>
      <c r="GEM101" s="24"/>
      <c r="GEN101" s="24"/>
      <c r="GEO101" s="24"/>
      <c r="GEP101" s="24"/>
      <c r="GEQ101" s="24"/>
      <c r="GER101" s="24"/>
      <c r="GES101" s="24"/>
      <c r="GET101" s="24"/>
      <c r="GEU101" s="24"/>
      <c r="GEV101" s="24"/>
      <c r="GEW101" s="24"/>
      <c r="GEX101" s="24"/>
      <c r="GEY101" s="24"/>
      <c r="GEZ101" s="24"/>
      <c r="GFA101" s="24"/>
      <c r="GFB101" s="24"/>
      <c r="GFC101" s="24"/>
      <c r="GFD101" s="24"/>
      <c r="GFE101" s="24"/>
      <c r="GFF101" s="24"/>
      <c r="GFG101" s="24"/>
      <c r="GFH101" s="24"/>
      <c r="GFI101" s="24"/>
      <c r="GFJ101" s="24"/>
      <c r="GFK101" s="24"/>
      <c r="GFL101" s="24"/>
      <c r="GFM101" s="24"/>
      <c r="GFN101" s="24"/>
      <c r="GFO101" s="24"/>
      <c r="GFP101" s="24"/>
      <c r="GFQ101" s="24"/>
      <c r="GFR101" s="24"/>
      <c r="GFS101" s="24"/>
      <c r="GFT101" s="24"/>
      <c r="GFU101" s="24"/>
      <c r="GFV101" s="24"/>
      <c r="GFW101" s="24"/>
      <c r="GFX101" s="24"/>
      <c r="GFY101" s="24"/>
      <c r="GFZ101" s="24"/>
      <c r="GGA101" s="24"/>
      <c r="GGB101" s="24"/>
      <c r="GGC101" s="24"/>
      <c r="GGD101" s="24"/>
      <c r="GGE101" s="24"/>
      <c r="GGF101" s="24"/>
      <c r="GGG101" s="24"/>
      <c r="GGH101" s="24"/>
      <c r="GGI101" s="24"/>
      <c r="GGJ101" s="24"/>
      <c r="GGK101" s="24"/>
      <c r="GGL101" s="24"/>
      <c r="GGM101" s="24"/>
      <c r="GGN101" s="24"/>
      <c r="GGO101" s="24"/>
      <c r="GGP101" s="24"/>
      <c r="GGQ101" s="24"/>
      <c r="GGR101" s="24"/>
      <c r="GGS101" s="24"/>
      <c r="GGT101" s="24"/>
      <c r="GGU101" s="24"/>
      <c r="GGV101" s="24"/>
      <c r="GGW101" s="24"/>
      <c r="GGX101" s="24"/>
      <c r="GGY101" s="24"/>
      <c r="GGZ101" s="24"/>
      <c r="GHA101" s="24"/>
      <c r="GHB101" s="24"/>
      <c r="GHC101" s="24"/>
      <c r="GHD101" s="24"/>
      <c r="GHE101" s="24"/>
      <c r="GHF101" s="24"/>
      <c r="GHG101" s="24"/>
      <c r="GHH101" s="24"/>
      <c r="GHI101" s="24"/>
      <c r="GHJ101" s="24"/>
      <c r="GHK101" s="24"/>
      <c r="GHL101" s="24"/>
      <c r="GHM101" s="24"/>
      <c r="GHN101" s="24"/>
      <c r="GHO101" s="24"/>
      <c r="GHP101" s="24"/>
      <c r="GHQ101" s="24"/>
      <c r="GHR101" s="24"/>
      <c r="GHS101" s="24"/>
      <c r="GHT101" s="24"/>
      <c r="GHU101" s="24"/>
      <c r="GHV101" s="24"/>
      <c r="GHW101" s="24"/>
      <c r="GHX101" s="24"/>
      <c r="GHY101" s="24"/>
      <c r="GHZ101" s="24"/>
      <c r="GIA101" s="24"/>
      <c r="GIB101" s="24"/>
      <c r="GIC101" s="24"/>
      <c r="GID101" s="24"/>
      <c r="GIE101" s="24"/>
      <c r="GIF101" s="24"/>
      <c r="GIG101" s="24"/>
      <c r="GIH101" s="24"/>
      <c r="GII101" s="24"/>
      <c r="GIJ101" s="24"/>
      <c r="GIK101" s="24"/>
      <c r="GIL101" s="24"/>
      <c r="GIM101" s="24"/>
      <c r="GIN101" s="24"/>
      <c r="GIO101" s="24"/>
      <c r="GIP101" s="24"/>
      <c r="GIQ101" s="24"/>
      <c r="GIR101" s="24"/>
      <c r="GIS101" s="24"/>
      <c r="GIT101" s="24"/>
      <c r="GIU101" s="24"/>
      <c r="GIV101" s="24"/>
      <c r="GIW101" s="24"/>
      <c r="GIX101" s="24"/>
      <c r="GIY101" s="24"/>
      <c r="GIZ101" s="24"/>
      <c r="GJA101" s="24"/>
      <c r="GJB101" s="24"/>
      <c r="GJC101" s="24"/>
      <c r="GJD101" s="24"/>
      <c r="GJE101" s="24"/>
      <c r="GJF101" s="24"/>
      <c r="GJG101" s="24"/>
      <c r="GJH101" s="24"/>
      <c r="GJI101" s="24"/>
      <c r="GJJ101" s="24"/>
      <c r="GJK101" s="24"/>
      <c r="GJL101" s="24"/>
      <c r="GJM101" s="24"/>
      <c r="GJN101" s="24"/>
      <c r="GJO101" s="24"/>
      <c r="GJP101" s="24"/>
      <c r="GJQ101" s="24"/>
      <c r="GJR101" s="24"/>
      <c r="GJS101" s="24"/>
      <c r="GJT101" s="24"/>
      <c r="GJU101" s="24"/>
      <c r="GJV101" s="24"/>
      <c r="GJW101" s="24"/>
      <c r="GJX101" s="24"/>
      <c r="GJY101" s="24"/>
      <c r="GJZ101" s="24"/>
      <c r="GKA101" s="24"/>
      <c r="GKB101" s="24"/>
      <c r="GKC101" s="24"/>
      <c r="GKD101" s="24"/>
      <c r="GKE101" s="24"/>
      <c r="GKF101" s="24"/>
      <c r="GKG101" s="24"/>
      <c r="GKH101" s="24"/>
      <c r="GKI101" s="24"/>
      <c r="GKJ101" s="24"/>
      <c r="GKK101" s="24"/>
      <c r="GKL101" s="24"/>
      <c r="GKM101" s="24"/>
      <c r="GKN101" s="24"/>
      <c r="GKO101" s="24"/>
      <c r="GKP101" s="24"/>
      <c r="GKQ101" s="24"/>
      <c r="GKR101" s="24"/>
      <c r="GKS101" s="24"/>
      <c r="GKT101" s="24"/>
      <c r="GKU101" s="24"/>
      <c r="GKV101" s="24"/>
      <c r="GKW101" s="24"/>
      <c r="GKX101" s="24"/>
      <c r="GKY101" s="24"/>
      <c r="GKZ101" s="24"/>
      <c r="GLA101" s="24"/>
      <c r="GLB101" s="24"/>
      <c r="GLC101" s="24"/>
      <c r="GLD101" s="24"/>
      <c r="GLE101" s="24"/>
      <c r="GLF101" s="24"/>
      <c r="GLG101" s="24"/>
      <c r="GLH101" s="24"/>
      <c r="GLI101" s="24"/>
      <c r="GLJ101" s="24"/>
      <c r="GLK101" s="24"/>
      <c r="GLL101" s="24"/>
      <c r="GLM101" s="24"/>
      <c r="GLN101" s="24"/>
      <c r="GLO101" s="24"/>
      <c r="GLP101" s="24"/>
      <c r="GLQ101" s="24"/>
      <c r="GLR101" s="24"/>
      <c r="GLS101" s="24"/>
      <c r="GLT101" s="24"/>
      <c r="GLU101" s="24"/>
      <c r="GLV101" s="24"/>
      <c r="GLW101" s="24"/>
      <c r="GLX101" s="24"/>
      <c r="GLY101" s="24"/>
      <c r="GLZ101" s="24"/>
      <c r="GMA101" s="24"/>
      <c r="GMB101" s="24"/>
      <c r="GMC101" s="24"/>
      <c r="GMD101" s="24"/>
      <c r="GME101" s="24"/>
      <c r="GMF101" s="24"/>
      <c r="GMG101" s="24"/>
      <c r="GMH101" s="24"/>
      <c r="GMI101" s="24"/>
      <c r="GMJ101" s="24"/>
      <c r="GMK101" s="24"/>
      <c r="GML101" s="24"/>
      <c r="GMM101" s="24"/>
      <c r="GMN101" s="24"/>
      <c r="GMO101" s="24"/>
      <c r="GMP101" s="24"/>
      <c r="GMQ101" s="24"/>
      <c r="GMR101" s="24"/>
      <c r="GMS101" s="24"/>
      <c r="GMT101" s="24"/>
      <c r="GMU101" s="24"/>
      <c r="GMV101" s="24"/>
      <c r="GMW101" s="24"/>
      <c r="GMX101" s="24"/>
      <c r="GMY101" s="24"/>
      <c r="GMZ101" s="24"/>
      <c r="GNA101" s="24"/>
      <c r="GNB101" s="24"/>
      <c r="GNC101" s="24"/>
      <c r="GND101" s="24"/>
      <c r="GNE101" s="24"/>
      <c r="GNF101" s="24"/>
      <c r="GNG101" s="24"/>
      <c r="GNH101" s="24"/>
      <c r="GNI101" s="24"/>
      <c r="GNJ101" s="24"/>
      <c r="GNK101" s="24"/>
      <c r="GNL101" s="24"/>
      <c r="GNM101" s="24"/>
      <c r="GNN101" s="24"/>
      <c r="GNO101" s="24"/>
      <c r="GNP101" s="24"/>
      <c r="GNQ101" s="24"/>
      <c r="GNR101" s="24"/>
      <c r="GNS101" s="24"/>
      <c r="GNT101" s="24"/>
      <c r="GNU101" s="24"/>
      <c r="GNV101" s="24"/>
      <c r="GNW101" s="24"/>
      <c r="GNX101" s="24"/>
      <c r="GNY101" s="24"/>
      <c r="GNZ101" s="24"/>
      <c r="GOA101" s="24"/>
      <c r="GOB101" s="24"/>
      <c r="GOC101" s="24"/>
      <c r="GOD101" s="24"/>
      <c r="GOE101" s="24"/>
      <c r="GOF101" s="24"/>
      <c r="GOG101" s="24"/>
      <c r="GOH101" s="24"/>
      <c r="GOI101" s="24"/>
      <c r="GOJ101" s="24"/>
      <c r="GOK101" s="24"/>
      <c r="GOL101" s="24"/>
      <c r="GOM101" s="24"/>
      <c r="GON101" s="24"/>
      <c r="GOO101" s="24"/>
      <c r="GOP101" s="24"/>
      <c r="GOQ101" s="24"/>
      <c r="GOR101" s="24"/>
      <c r="GOS101" s="24"/>
      <c r="GOT101" s="24"/>
      <c r="GOU101" s="24"/>
      <c r="GOV101" s="24"/>
      <c r="GOW101" s="24"/>
      <c r="GOX101" s="24"/>
      <c r="GOY101" s="24"/>
      <c r="GOZ101" s="24"/>
      <c r="GPA101" s="24"/>
      <c r="GPB101" s="24"/>
      <c r="GPC101" s="24"/>
      <c r="GPD101" s="24"/>
      <c r="GPE101" s="24"/>
      <c r="GPF101" s="24"/>
      <c r="GPG101" s="24"/>
      <c r="GPH101" s="24"/>
      <c r="GPI101" s="24"/>
      <c r="GPJ101" s="24"/>
      <c r="GPK101" s="24"/>
      <c r="GPL101" s="24"/>
      <c r="GPM101" s="24"/>
      <c r="GPN101" s="24"/>
      <c r="GPO101" s="24"/>
      <c r="GPP101" s="24"/>
      <c r="GPQ101" s="24"/>
      <c r="GPR101" s="24"/>
      <c r="GPS101" s="24"/>
      <c r="GPT101" s="24"/>
      <c r="GPU101" s="24"/>
      <c r="GPV101" s="24"/>
      <c r="GPW101" s="24"/>
      <c r="GPX101" s="24"/>
      <c r="GPY101" s="24"/>
      <c r="GPZ101" s="24"/>
      <c r="GQA101" s="24"/>
      <c r="GQB101" s="24"/>
      <c r="GQC101" s="24"/>
      <c r="GQD101" s="24"/>
      <c r="GQE101" s="24"/>
      <c r="GQF101" s="24"/>
      <c r="GQG101" s="24"/>
      <c r="GQH101" s="24"/>
      <c r="GQI101" s="24"/>
      <c r="GQJ101" s="24"/>
      <c r="GQK101" s="24"/>
      <c r="GQL101" s="24"/>
      <c r="GQM101" s="24"/>
      <c r="GQN101" s="24"/>
      <c r="GQO101" s="24"/>
      <c r="GQP101" s="24"/>
      <c r="GQQ101" s="24"/>
      <c r="GQR101" s="24"/>
      <c r="GQS101" s="24"/>
      <c r="GQT101" s="24"/>
      <c r="GQU101" s="24"/>
      <c r="GQV101" s="24"/>
      <c r="GQW101" s="24"/>
      <c r="GQX101" s="24"/>
      <c r="GQY101" s="24"/>
      <c r="GQZ101" s="24"/>
      <c r="GRA101" s="24"/>
      <c r="GRB101" s="24"/>
      <c r="GRC101" s="24"/>
      <c r="GRD101" s="24"/>
      <c r="GRE101" s="24"/>
      <c r="GRF101" s="24"/>
      <c r="GRG101" s="24"/>
      <c r="GRH101" s="24"/>
      <c r="GRI101" s="24"/>
      <c r="GRJ101" s="24"/>
      <c r="GRK101" s="24"/>
      <c r="GRL101" s="24"/>
      <c r="GRM101" s="24"/>
      <c r="GRN101" s="24"/>
      <c r="GRO101" s="24"/>
      <c r="GRP101" s="24"/>
      <c r="GRQ101" s="24"/>
      <c r="GRR101" s="24"/>
      <c r="GRS101" s="24"/>
      <c r="GRT101" s="24"/>
      <c r="GRU101" s="24"/>
      <c r="GRV101" s="24"/>
      <c r="GRW101" s="24"/>
      <c r="GRX101" s="24"/>
      <c r="GRY101" s="24"/>
      <c r="GRZ101" s="24"/>
      <c r="GSA101" s="24"/>
      <c r="GSB101" s="24"/>
      <c r="GSC101" s="24"/>
      <c r="GSD101" s="24"/>
      <c r="GSE101" s="24"/>
      <c r="GSF101" s="24"/>
      <c r="GSG101" s="24"/>
      <c r="GSH101" s="24"/>
      <c r="GSI101" s="24"/>
      <c r="GSJ101" s="24"/>
      <c r="GSK101" s="24"/>
      <c r="GSL101" s="24"/>
      <c r="GSM101" s="24"/>
      <c r="GSN101" s="24"/>
      <c r="GSO101" s="24"/>
      <c r="GSP101" s="24"/>
      <c r="GSQ101" s="24"/>
      <c r="GSR101" s="24"/>
      <c r="GSS101" s="24"/>
      <c r="GST101" s="24"/>
      <c r="GSU101" s="24"/>
      <c r="GSV101" s="24"/>
      <c r="GSW101" s="24"/>
      <c r="GSX101" s="24"/>
      <c r="GSY101" s="24"/>
      <c r="GSZ101" s="24"/>
      <c r="GTA101" s="24"/>
      <c r="GTB101" s="24"/>
      <c r="GTC101" s="24"/>
      <c r="GTD101" s="24"/>
      <c r="GTE101" s="24"/>
      <c r="GTF101" s="24"/>
      <c r="GTG101" s="24"/>
      <c r="GTH101" s="24"/>
      <c r="GTI101" s="24"/>
      <c r="GTJ101" s="24"/>
      <c r="GTK101" s="24"/>
      <c r="GTL101" s="24"/>
      <c r="GTM101" s="24"/>
      <c r="GTN101" s="24"/>
      <c r="GTO101" s="24"/>
      <c r="GTP101" s="24"/>
      <c r="GTQ101" s="24"/>
      <c r="GTR101" s="24"/>
      <c r="GTS101" s="24"/>
      <c r="GTT101" s="24"/>
      <c r="GTU101" s="24"/>
      <c r="GTV101" s="24"/>
      <c r="GTW101" s="24"/>
      <c r="GTX101" s="24"/>
      <c r="GTY101" s="24"/>
      <c r="GTZ101" s="24"/>
      <c r="GUA101" s="24"/>
      <c r="GUB101" s="24"/>
      <c r="GUC101" s="24"/>
      <c r="GUD101" s="24"/>
      <c r="GUE101" s="24"/>
      <c r="GUF101" s="24"/>
      <c r="GUG101" s="24"/>
      <c r="GUH101" s="24"/>
      <c r="GUI101" s="24"/>
      <c r="GUJ101" s="24"/>
      <c r="GUK101" s="24"/>
      <c r="GUL101" s="24"/>
      <c r="GUM101" s="24"/>
      <c r="GUN101" s="24"/>
      <c r="GUO101" s="24"/>
      <c r="GUP101" s="24"/>
      <c r="GUQ101" s="24"/>
      <c r="GUR101" s="24"/>
      <c r="GUS101" s="24"/>
      <c r="GUT101" s="24"/>
      <c r="GUU101" s="24"/>
      <c r="GUV101" s="24"/>
      <c r="GUW101" s="24"/>
      <c r="GUX101" s="24"/>
      <c r="GUY101" s="24"/>
      <c r="GUZ101" s="24"/>
      <c r="GVA101" s="24"/>
      <c r="GVB101" s="24"/>
      <c r="GVC101" s="24"/>
      <c r="GVD101" s="24"/>
      <c r="GVE101" s="24"/>
      <c r="GVF101" s="24"/>
      <c r="GVG101" s="24"/>
      <c r="GVH101" s="24"/>
      <c r="GVI101" s="24"/>
      <c r="GVJ101" s="24"/>
      <c r="GVK101" s="24"/>
      <c r="GVL101" s="24"/>
      <c r="GVM101" s="24"/>
      <c r="GVN101" s="24"/>
      <c r="GVO101" s="24"/>
      <c r="GVP101" s="24"/>
      <c r="GVQ101" s="24"/>
      <c r="GVR101" s="24"/>
      <c r="GVS101" s="24"/>
      <c r="GVT101" s="24"/>
      <c r="GVU101" s="24"/>
      <c r="GVV101" s="24"/>
      <c r="GVW101" s="24"/>
      <c r="GVX101" s="24"/>
      <c r="GVY101" s="24"/>
      <c r="GVZ101" s="24"/>
      <c r="GWA101" s="24"/>
      <c r="GWB101" s="24"/>
      <c r="GWC101" s="24"/>
      <c r="GWD101" s="24"/>
      <c r="GWE101" s="24"/>
      <c r="GWF101" s="24"/>
      <c r="GWG101" s="24"/>
      <c r="GWH101" s="24"/>
      <c r="GWI101" s="24"/>
      <c r="GWJ101" s="24"/>
      <c r="GWK101" s="24"/>
      <c r="GWL101" s="24"/>
      <c r="GWM101" s="24"/>
      <c r="GWN101" s="24"/>
      <c r="GWO101" s="24"/>
      <c r="GWP101" s="24"/>
      <c r="GWQ101" s="24"/>
      <c r="GWR101" s="24"/>
      <c r="GWS101" s="24"/>
      <c r="GWT101" s="24"/>
      <c r="GWU101" s="24"/>
      <c r="GWV101" s="24"/>
      <c r="GWW101" s="24"/>
      <c r="GWX101" s="24"/>
      <c r="GWY101" s="24"/>
      <c r="GWZ101" s="24"/>
      <c r="GXA101" s="24"/>
      <c r="GXB101" s="24"/>
      <c r="GXC101" s="24"/>
      <c r="GXD101" s="24"/>
      <c r="GXE101" s="24"/>
      <c r="GXF101" s="24"/>
      <c r="GXG101" s="24"/>
      <c r="GXH101" s="24"/>
      <c r="GXI101" s="24"/>
      <c r="GXJ101" s="24"/>
      <c r="GXK101" s="24"/>
      <c r="GXL101" s="24"/>
      <c r="GXM101" s="24"/>
      <c r="GXN101" s="24"/>
      <c r="GXO101" s="24"/>
      <c r="GXP101" s="24"/>
      <c r="GXQ101" s="24"/>
      <c r="GXR101" s="24"/>
      <c r="GXS101" s="24"/>
      <c r="GXT101" s="24"/>
      <c r="GXU101" s="24"/>
      <c r="GXV101" s="24"/>
      <c r="GXW101" s="24"/>
      <c r="GXX101" s="24"/>
      <c r="GXY101" s="24"/>
      <c r="GXZ101" s="24"/>
      <c r="GYA101" s="24"/>
      <c r="GYB101" s="24"/>
      <c r="GYC101" s="24"/>
      <c r="GYD101" s="24"/>
      <c r="GYE101" s="24"/>
      <c r="GYF101" s="24"/>
      <c r="GYG101" s="24"/>
      <c r="GYH101" s="24"/>
      <c r="GYI101" s="24"/>
      <c r="GYJ101" s="24"/>
      <c r="GYK101" s="24"/>
      <c r="GYL101" s="24"/>
      <c r="GYM101" s="24"/>
      <c r="GYN101" s="24"/>
      <c r="GYO101" s="24"/>
      <c r="GYP101" s="24"/>
      <c r="GYQ101" s="24"/>
      <c r="GYR101" s="24"/>
      <c r="GYS101" s="24"/>
      <c r="GYT101" s="24"/>
      <c r="GYU101" s="24"/>
      <c r="GYV101" s="24"/>
      <c r="GYW101" s="24"/>
      <c r="GYX101" s="24"/>
      <c r="GYY101" s="24"/>
      <c r="GYZ101" s="24"/>
      <c r="GZA101" s="24"/>
      <c r="GZB101" s="24"/>
      <c r="GZC101" s="24"/>
      <c r="GZD101" s="24"/>
      <c r="GZE101" s="24"/>
      <c r="GZF101" s="24"/>
      <c r="GZG101" s="24"/>
      <c r="GZH101" s="24"/>
      <c r="GZI101" s="24"/>
      <c r="GZJ101" s="24"/>
      <c r="GZK101" s="24"/>
      <c r="GZL101" s="24"/>
      <c r="GZM101" s="24"/>
      <c r="GZN101" s="24"/>
      <c r="GZO101" s="24"/>
      <c r="GZP101" s="24"/>
      <c r="GZQ101" s="24"/>
      <c r="GZR101" s="24"/>
      <c r="GZS101" s="24"/>
      <c r="GZT101" s="24"/>
      <c r="GZU101" s="24"/>
      <c r="GZV101" s="24"/>
      <c r="GZW101" s="24"/>
      <c r="GZX101" s="24"/>
      <c r="GZY101" s="24"/>
      <c r="GZZ101" s="24"/>
      <c r="HAA101" s="24"/>
      <c r="HAB101" s="24"/>
      <c r="HAC101" s="24"/>
      <c r="HAD101" s="24"/>
      <c r="HAE101" s="24"/>
      <c r="HAF101" s="24"/>
      <c r="HAG101" s="24"/>
      <c r="HAH101" s="24"/>
      <c r="HAI101" s="24"/>
      <c r="HAJ101" s="24"/>
      <c r="HAK101" s="24"/>
      <c r="HAL101" s="24"/>
      <c r="HAM101" s="24"/>
      <c r="HAN101" s="24"/>
      <c r="HAO101" s="24"/>
      <c r="HAP101" s="24"/>
      <c r="HAQ101" s="24"/>
      <c r="HAR101" s="24"/>
      <c r="HAS101" s="24"/>
      <c r="HAT101" s="24"/>
      <c r="HAU101" s="24"/>
      <c r="HAV101" s="24"/>
      <c r="HAW101" s="24"/>
      <c r="HAX101" s="24"/>
      <c r="HAY101" s="24"/>
      <c r="HAZ101" s="24"/>
      <c r="HBA101" s="24"/>
      <c r="HBB101" s="24"/>
      <c r="HBC101" s="24"/>
      <c r="HBD101" s="24"/>
      <c r="HBE101" s="24"/>
      <c r="HBF101" s="24"/>
      <c r="HBG101" s="24"/>
      <c r="HBH101" s="24"/>
      <c r="HBI101" s="24"/>
      <c r="HBJ101" s="24"/>
      <c r="HBK101" s="24"/>
      <c r="HBL101" s="24"/>
      <c r="HBM101" s="24"/>
      <c r="HBN101" s="24"/>
      <c r="HBO101" s="24"/>
      <c r="HBP101" s="24"/>
      <c r="HBQ101" s="24"/>
      <c r="HBR101" s="24"/>
      <c r="HBS101" s="24"/>
      <c r="HBT101" s="24"/>
      <c r="HBU101" s="24"/>
      <c r="HBV101" s="24"/>
      <c r="HBW101" s="24"/>
      <c r="HBX101" s="24"/>
      <c r="HBY101" s="24"/>
      <c r="HBZ101" s="24"/>
      <c r="HCA101" s="24"/>
      <c r="HCB101" s="24"/>
      <c r="HCC101" s="24"/>
      <c r="HCD101" s="24"/>
      <c r="HCE101" s="24"/>
      <c r="HCF101" s="24"/>
      <c r="HCG101" s="24"/>
      <c r="HCH101" s="24"/>
      <c r="HCI101" s="24"/>
      <c r="HCJ101" s="24"/>
      <c r="HCK101" s="24"/>
      <c r="HCL101" s="24"/>
      <c r="HCM101" s="24"/>
      <c r="HCN101" s="24"/>
      <c r="HCO101" s="24"/>
      <c r="HCP101" s="24"/>
      <c r="HCQ101" s="24"/>
      <c r="HCR101" s="24"/>
      <c r="HCS101" s="24"/>
      <c r="HCT101" s="24"/>
      <c r="HCU101" s="24"/>
      <c r="HCV101" s="24"/>
      <c r="HCW101" s="24"/>
      <c r="HCX101" s="24"/>
      <c r="HCY101" s="24"/>
      <c r="HCZ101" s="24"/>
      <c r="HDA101" s="24"/>
      <c r="HDB101" s="24"/>
      <c r="HDC101" s="24"/>
      <c r="HDD101" s="24"/>
      <c r="HDE101" s="24"/>
      <c r="HDF101" s="24"/>
      <c r="HDG101" s="24"/>
      <c r="HDH101" s="24"/>
      <c r="HDI101" s="24"/>
      <c r="HDJ101" s="24"/>
      <c r="HDK101" s="24"/>
      <c r="HDL101" s="24"/>
      <c r="HDM101" s="24"/>
      <c r="HDN101" s="24"/>
      <c r="HDO101" s="24"/>
      <c r="HDP101" s="24"/>
      <c r="HDQ101" s="24"/>
      <c r="HDR101" s="24"/>
      <c r="HDS101" s="24"/>
      <c r="HDT101" s="24"/>
      <c r="HDU101" s="24"/>
      <c r="HDV101" s="24"/>
      <c r="HDW101" s="24"/>
      <c r="HDX101" s="24"/>
      <c r="HDY101" s="24"/>
      <c r="HDZ101" s="24"/>
      <c r="HEA101" s="24"/>
      <c r="HEB101" s="24"/>
      <c r="HEC101" s="24"/>
      <c r="HED101" s="24"/>
      <c r="HEE101" s="24"/>
      <c r="HEF101" s="24"/>
      <c r="HEG101" s="24"/>
      <c r="HEH101" s="24"/>
      <c r="HEI101" s="24"/>
      <c r="HEJ101" s="24"/>
      <c r="HEK101" s="24"/>
      <c r="HEL101" s="24"/>
      <c r="HEM101" s="24"/>
      <c r="HEN101" s="24"/>
      <c r="HEO101" s="24"/>
      <c r="HEP101" s="24"/>
      <c r="HEQ101" s="24"/>
      <c r="HER101" s="24"/>
      <c r="HES101" s="24"/>
      <c r="HET101" s="24"/>
      <c r="HEU101" s="24"/>
      <c r="HEV101" s="24"/>
      <c r="HEW101" s="24"/>
      <c r="HEX101" s="24"/>
      <c r="HEY101" s="24"/>
      <c r="HEZ101" s="24"/>
      <c r="HFA101" s="24"/>
      <c r="HFB101" s="24"/>
      <c r="HFC101" s="24"/>
      <c r="HFD101" s="24"/>
      <c r="HFE101" s="24"/>
      <c r="HFF101" s="24"/>
      <c r="HFG101" s="24"/>
      <c r="HFH101" s="24"/>
      <c r="HFI101" s="24"/>
      <c r="HFJ101" s="24"/>
      <c r="HFK101" s="24"/>
      <c r="HFL101" s="24"/>
      <c r="HFM101" s="24"/>
      <c r="HFN101" s="24"/>
      <c r="HFO101" s="24"/>
      <c r="HFP101" s="24"/>
      <c r="HFQ101" s="24"/>
      <c r="HFR101" s="24"/>
      <c r="HFS101" s="24"/>
      <c r="HFT101" s="24"/>
      <c r="HFU101" s="24"/>
      <c r="HFV101" s="24"/>
      <c r="HFW101" s="24"/>
      <c r="HFX101" s="24"/>
      <c r="HFY101" s="24"/>
      <c r="HFZ101" s="24"/>
      <c r="HGA101" s="24"/>
      <c r="HGB101" s="24"/>
      <c r="HGC101" s="24"/>
      <c r="HGD101" s="24"/>
      <c r="HGE101" s="24"/>
      <c r="HGF101" s="24"/>
      <c r="HGG101" s="24"/>
      <c r="HGH101" s="24"/>
      <c r="HGI101" s="24"/>
      <c r="HGJ101" s="24"/>
      <c r="HGK101" s="24"/>
      <c r="HGL101" s="24"/>
      <c r="HGM101" s="24"/>
      <c r="HGN101" s="24"/>
      <c r="HGO101" s="24"/>
      <c r="HGP101" s="24"/>
      <c r="HGQ101" s="24"/>
      <c r="HGR101" s="24"/>
      <c r="HGS101" s="24"/>
      <c r="HGT101" s="24"/>
      <c r="HGU101" s="24"/>
      <c r="HGV101" s="24"/>
      <c r="HGW101" s="24"/>
      <c r="HGX101" s="24"/>
      <c r="HGY101" s="24"/>
      <c r="HGZ101" s="24"/>
      <c r="HHA101" s="24"/>
      <c r="HHB101" s="24"/>
      <c r="HHC101" s="24"/>
      <c r="HHD101" s="24"/>
      <c r="HHE101" s="24"/>
      <c r="HHF101" s="24"/>
      <c r="HHG101" s="24"/>
      <c r="HHH101" s="24"/>
      <c r="HHI101" s="24"/>
      <c r="HHJ101" s="24"/>
      <c r="HHK101" s="24"/>
      <c r="HHL101" s="24"/>
      <c r="HHM101" s="24"/>
      <c r="HHN101" s="24"/>
      <c r="HHO101" s="24"/>
      <c r="HHP101" s="24"/>
      <c r="HHQ101" s="24"/>
      <c r="HHR101" s="24"/>
      <c r="HHS101" s="24"/>
      <c r="HHT101" s="24"/>
      <c r="HHU101" s="24"/>
      <c r="HHV101" s="24"/>
      <c r="HHW101" s="24"/>
      <c r="HHX101" s="24"/>
      <c r="HHY101" s="24"/>
      <c r="HHZ101" s="24"/>
      <c r="HIA101" s="24"/>
      <c r="HIB101" s="24"/>
      <c r="HIC101" s="24"/>
      <c r="HID101" s="24"/>
      <c r="HIE101" s="24"/>
      <c r="HIF101" s="24"/>
      <c r="HIG101" s="24"/>
      <c r="HIH101" s="24"/>
      <c r="HII101" s="24"/>
      <c r="HIJ101" s="24"/>
      <c r="HIK101" s="24"/>
      <c r="HIL101" s="24"/>
      <c r="HIM101" s="24"/>
      <c r="HIN101" s="24"/>
      <c r="HIO101" s="24"/>
      <c r="HIP101" s="24"/>
      <c r="HIQ101" s="24"/>
      <c r="HIR101" s="24"/>
      <c r="HIS101" s="24"/>
      <c r="HIT101" s="24"/>
      <c r="HIU101" s="24"/>
      <c r="HIV101" s="24"/>
      <c r="HIW101" s="24"/>
      <c r="HIX101" s="24"/>
      <c r="HIY101" s="24"/>
      <c r="HIZ101" s="24"/>
      <c r="HJA101" s="24"/>
      <c r="HJB101" s="24"/>
      <c r="HJC101" s="24"/>
      <c r="HJD101" s="24"/>
      <c r="HJE101" s="24"/>
      <c r="HJF101" s="24"/>
      <c r="HJG101" s="24"/>
      <c r="HJH101" s="24"/>
      <c r="HJI101" s="24"/>
      <c r="HJJ101" s="24"/>
      <c r="HJK101" s="24"/>
      <c r="HJL101" s="24"/>
      <c r="HJM101" s="24"/>
      <c r="HJN101" s="24"/>
      <c r="HJO101" s="24"/>
      <c r="HJP101" s="24"/>
      <c r="HJQ101" s="24"/>
      <c r="HJR101" s="24"/>
      <c r="HJS101" s="24"/>
      <c r="HJT101" s="24"/>
      <c r="HJU101" s="24"/>
      <c r="HJV101" s="24"/>
      <c r="HJW101" s="24"/>
      <c r="HJX101" s="24"/>
      <c r="HJY101" s="24"/>
      <c r="HJZ101" s="24"/>
      <c r="HKA101" s="24"/>
      <c r="HKB101" s="24"/>
      <c r="HKC101" s="24"/>
      <c r="HKD101" s="24"/>
      <c r="HKE101" s="24"/>
      <c r="HKF101" s="24"/>
      <c r="HKG101" s="24"/>
      <c r="HKH101" s="24"/>
      <c r="HKI101" s="24"/>
      <c r="HKJ101" s="24"/>
      <c r="HKK101" s="24"/>
      <c r="HKL101" s="24"/>
      <c r="HKM101" s="24"/>
      <c r="HKN101" s="24"/>
      <c r="HKO101" s="24"/>
      <c r="HKP101" s="24"/>
      <c r="HKQ101" s="24"/>
      <c r="HKR101" s="24"/>
      <c r="HKS101" s="24"/>
      <c r="HKT101" s="24"/>
      <c r="HKU101" s="24"/>
      <c r="HKV101" s="24"/>
      <c r="HKW101" s="24"/>
      <c r="HKX101" s="24"/>
      <c r="HKY101" s="24"/>
      <c r="HKZ101" s="24"/>
      <c r="HLA101" s="24"/>
      <c r="HLB101" s="24"/>
      <c r="HLC101" s="24"/>
      <c r="HLD101" s="24"/>
      <c r="HLE101" s="24"/>
      <c r="HLF101" s="24"/>
      <c r="HLG101" s="24"/>
      <c r="HLH101" s="24"/>
      <c r="HLI101" s="24"/>
      <c r="HLJ101" s="24"/>
      <c r="HLK101" s="24"/>
      <c r="HLL101" s="24"/>
      <c r="HLM101" s="24"/>
      <c r="HLN101" s="24"/>
      <c r="HLO101" s="24"/>
      <c r="HLP101" s="24"/>
      <c r="HLQ101" s="24"/>
      <c r="HLR101" s="24"/>
      <c r="HLS101" s="24"/>
      <c r="HLT101" s="24"/>
      <c r="HLU101" s="24"/>
      <c r="HLV101" s="24"/>
      <c r="HLW101" s="24"/>
      <c r="HLX101" s="24"/>
      <c r="HLY101" s="24"/>
      <c r="HLZ101" s="24"/>
      <c r="HMA101" s="24"/>
      <c r="HMB101" s="24"/>
      <c r="HMC101" s="24"/>
      <c r="HMD101" s="24"/>
      <c r="HME101" s="24"/>
      <c r="HMF101" s="24"/>
      <c r="HMG101" s="24"/>
      <c r="HMH101" s="24"/>
      <c r="HMI101" s="24"/>
      <c r="HMJ101" s="24"/>
      <c r="HMK101" s="24"/>
      <c r="HML101" s="24"/>
      <c r="HMM101" s="24"/>
      <c r="HMN101" s="24"/>
      <c r="HMO101" s="24"/>
      <c r="HMP101" s="24"/>
      <c r="HMQ101" s="24"/>
      <c r="HMR101" s="24"/>
      <c r="HMS101" s="24"/>
      <c r="HMT101" s="24"/>
      <c r="HMU101" s="24"/>
      <c r="HMV101" s="24"/>
      <c r="HMW101" s="24"/>
      <c r="HMX101" s="24"/>
      <c r="HMY101" s="24"/>
      <c r="HMZ101" s="24"/>
      <c r="HNA101" s="24"/>
      <c r="HNB101" s="24"/>
      <c r="HNC101" s="24"/>
      <c r="HND101" s="24"/>
      <c r="HNE101" s="24"/>
      <c r="HNF101" s="24"/>
      <c r="HNG101" s="24"/>
      <c r="HNH101" s="24"/>
      <c r="HNI101" s="24"/>
      <c r="HNJ101" s="24"/>
      <c r="HNK101" s="24"/>
      <c r="HNL101" s="24"/>
      <c r="HNM101" s="24"/>
      <c r="HNN101" s="24"/>
      <c r="HNO101" s="24"/>
      <c r="HNP101" s="24"/>
      <c r="HNQ101" s="24"/>
      <c r="HNR101" s="24"/>
      <c r="HNS101" s="24"/>
      <c r="HNT101" s="24"/>
      <c r="HNU101" s="24"/>
      <c r="HNV101" s="24"/>
      <c r="HNW101" s="24"/>
      <c r="HNX101" s="24"/>
      <c r="HNY101" s="24"/>
      <c r="HNZ101" s="24"/>
      <c r="HOA101" s="24"/>
      <c r="HOB101" s="24"/>
      <c r="HOC101" s="24"/>
      <c r="HOD101" s="24"/>
      <c r="HOE101" s="24"/>
      <c r="HOF101" s="24"/>
      <c r="HOG101" s="24"/>
      <c r="HOH101" s="24"/>
      <c r="HOI101" s="24"/>
      <c r="HOJ101" s="24"/>
      <c r="HOK101" s="24"/>
      <c r="HOL101" s="24"/>
      <c r="HOM101" s="24"/>
      <c r="HON101" s="24"/>
      <c r="HOO101" s="24"/>
      <c r="HOP101" s="24"/>
      <c r="HOQ101" s="24"/>
      <c r="HOR101" s="24"/>
      <c r="HOS101" s="24"/>
      <c r="HOT101" s="24"/>
      <c r="HOU101" s="24"/>
      <c r="HOV101" s="24"/>
      <c r="HOW101" s="24"/>
      <c r="HOX101" s="24"/>
      <c r="HOY101" s="24"/>
      <c r="HOZ101" s="24"/>
      <c r="HPA101" s="24"/>
      <c r="HPB101" s="24"/>
      <c r="HPC101" s="24"/>
      <c r="HPD101" s="24"/>
      <c r="HPE101" s="24"/>
      <c r="HPF101" s="24"/>
      <c r="HPG101" s="24"/>
      <c r="HPH101" s="24"/>
      <c r="HPI101" s="24"/>
      <c r="HPJ101" s="24"/>
      <c r="HPK101" s="24"/>
      <c r="HPL101" s="24"/>
      <c r="HPM101" s="24"/>
      <c r="HPN101" s="24"/>
      <c r="HPO101" s="24"/>
      <c r="HPP101" s="24"/>
      <c r="HPQ101" s="24"/>
      <c r="HPR101" s="24"/>
      <c r="HPS101" s="24"/>
      <c r="HPT101" s="24"/>
      <c r="HPU101" s="24"/>
      <c r="HPV101" s="24"/>
      <c r="HPW101" s="24"/>
      <c r="HPX101" s="24"/>
      <c r="HPY101" s="24"/>
      <c r="HPZ101" s="24"/>
      <c r="HQA101" s="24"/>
      <c r="HQB101" s="24"/>
      <c r="HQC101" s="24"/>
      <c r="HQD101" s="24"/>
      <c r="HQE101" s="24"/>
      <c r="HQF101" s="24"/>
      <c r="HQG101" s="24"/>
      <c r="HQH101" s="24"/>
      <c r="HQI101" s="24"/>
      <c r="HQJ101" s="24"/>
      <c r="HQK101" s="24"/>
      <c r="HQL101" s="24"/>
      <c r="HQM101" s="24"/>
      <c r="HQN101" s="24"/>
      <c r="HQO101" s="24"/>
      <c r="HQP101" s="24"/>
      <c r="HQQ101" s="24"/>
      <c r="HQR101" s="24"/>
      <c r="HQS101" s="24"/>
      <c r="HQT101" s="24"/>
      <c r="HQU101" s="24"/>
      <c r="HQV101" s="24"/>
      <c r="HQW101" s="24"/>
      <c r="HQX101" s="24"/>
      <c r="HQY101" s="24"/>
      <c r="HQZ101" s="24"/>
      <c r="HRA101" s="24"/>
      <c r="HRB101" s="24"/>
      <c r="HRC101" s="24"/>
      <c r="HRD101" s="24"/>
      <c r="HRE101" s="24"/>
      <c r="HRF101" s="24"/>
      <c r="HRG101" s="24"/>
      <c r="HRH101" s="24"/>
      <c r="HRI101" s="24"/>
      <c r="HRJ101" s="24"/>
      <c r="HRK101" s="24"/>
      <c r="HRL101" s="24"/>
      <c r="HRM101" s="24"/>
      <c r="HRN101" s="24"/>
      <c r="HRO101" s="24"/>
      <c r="HRP101" s="24"/>
      <c r="HRQ101" s="24"/>
      <c r="HRR101" s="24"/>
      <c r="HRS101" s="24"/>
      <c r="HRT101" s="24"/>
      <c r="HRU101" s="24"/>
      <c r="HRV101" s="24"/>
      <c r="HRW101" s="24"/>
      <c r="HRX101" s="24"/>
      <c r="HRY101" s="24"/>
      <c r="HRZ101" s="24"/>
      <c r="HSA101" s="24"/>
      <c r="HSB101" s="24"/>
      <c r="HSC101" s="24"/>
      <c r="HSD101" s="24"/>
      <c r="HSE101" s="24"/>
      <c r="HSF101" s="24"/>
      <c r="HSG101" s="24"/>
      <c r="HSH101" s="24"/>
      <c r="HSI101" s="24"/>
      <c r="HSJ101" s="24"/>
      <c r="HSK101" s="24"/>
      <c r="HSL101" s="24"/>
      <c r="HSM101" s="24"/>
      <c r="HSN101" s="24"/>
      <c r="HSO101" s="24"/>
      <c r="HSP101" s="24"/>
      <c r="HSQ101" s="24"/>
      <c r="HSR101" s="24"/>
      <c r="HSS101" s="24"/>
      <c r="HST101" s="24"/>
      <c r="HSU101" s="24"/>
      <c r="HSV101" s="24"/>
      <c r="HSW101" s="24"/>
      <c r="HSX101" s="24"/>
      <c r="HSY101" s="24"/>
      <c r="HSZ101" s="24"/>
      <c r="HTA101" s="24"/>
      <c r="HTB101" s="24"/>
      <c r="HTC101" s="24"/>
      <c r="HTD101" s="24"/>
      <c r="HTE101" s="24"/>
      <c r="HTF101" s="24"/>
      <c r="HTG101" s="24"/>
      <c r="HTH101" s="24"/>
      <c r="HTI101" s="24"/>
      <c r="HTJ101" s="24"/>
      <c r="HTK101" s="24"/>
      <c r="HTL101" s="24"/>
      <c r="HTM101" s="24"/>
      <c r="HTN101" s="24"/>
      <c r="HTO101" s="24"/>
      <c r="HTP101" s="24"/>
      <c r="HTQ101" s="24"/>
      <c r="HTR101" s="24"/>
      <c r="HTS101" s="24"/>
      <c r="HTT101" s="24"/>
      <c r="HTU101" s="24"/>
      <c r="HTV101" s="24"/>
      <c r="HTW101" s="24"/>
      <c r="HTX101" s="24"/>
      <c r="HTY101" s="24"/>
      <c r="HTZ101" s="24"/>
      <c r="HUA101" s="24"/>
      <c r="HUB101" s="24"/>
      <c r="HUC101" s="24"/>
      <c r="HUD101" s="24"/>
      <c r="HUE101" s="24"/>
      <c r="HUF101" s="24"/>
      <c r="HUG101" s="24"/>
      <c r="HUH101" s="24"/>
      <c r="HUI101" s="24"/>
      <c r="HUJ101" s="24"/>
      <c r="HUK101" s="24"/>
      <c r="HUL101" s="24"/>
      <c r="HUM101" s="24"/>
      <c r="HUN101" s="24"/>
      <c r="HUO101" s="24"/>
      <c r="HUP101" s="24"/>
      <c r="HUQ101" s="24"/>
      <c r="HUR101" s="24"/>
      <c r="HUS101" s="24"/>
      <c r="HUT101" s="24"/>
      <c r="HUU101" s="24"/>
      <c r="HUV101" s="24"/>
      <c r="HUW101" s="24"/>
      <c r="HUX101" s="24"/>
      <c r="HUY101" s="24"/>
      <c r="HUZ101" s="24"/>
      <c r="HVA101" s="24"/>
      <c r="HVB101" s="24"/>
      <c r="HVC101" s="24"/>
      <c r="HVD101" s="24"/>
      <c r="HVE101" s="24"/>
      <c r="HVF101" s="24"/>
      <c r="HVG101" s="24"/>
      <c r="HVH101" s="24"/>
      <c r="HVI101" s="24"/>
      <c r="HVJ101" s="24"/>
      <c r="HVK101" s="24"/>
      <c r="HVL101" s="24"/>
      <c r="HVM101" s="24"/>
      <c r="HVN101" s="24"/>
      <c r="HVO101" s="24"/>
      <c r="HVP101" s="24"/>
      <c r="HVQ101" s="24"/>
      <c r="HVR101" s="24"/>
      <c r="HVS101" s="24"/>
      <c r="HVT101" s="24"/>
      <c r="HVU101" s="24"/>
      <c r="HVV101" s="24"/>
      <c r="HVW101" s="24"/>
      <c r="HVX101" s="24"/>
      <c r="HVY101" s="24"/>
      <c r="HVZ101" s="24"/>
      <c r="HWA101" s="24"/>
      <c r="HWB101" s="24"/>
      <c r="HWC101" s="24"/>
      <c r="HWD101" s="24"/>
      <c r="HWE101" s="24"/>
      <c r="HWF101" s="24"/>
      <c r="HWG101" s="24"/>
      <c r="HWH101" s="24"/>
      <c r="HWI101" s="24"/>
      <c r="HWJ101" s="24"/>
      <c r="HWK101" s="24"/>
      <c r="HWL101" s="24"/>
      <c r="HWM101" s="24"/>
      <c r="HWN101" s="24"/>
      <c r="HWO101" s="24"/>
      <c r="HWP101" s="24"/>
      <c r="HWQ101" s="24"/>
      <c r="HWR101" s="24"/>
      <c r="HWS101" s="24"/>
      <c r="HWT101" s="24"/>
      <c r="HWU101" s="24"/>
      <c r="HWV101" s="24"/>
      <c r="HWW101" s="24"/>
      <c r="HWX101" s="24"/>
      <c r="HWY101" s="24"/>
      <c r="HWZ101" s="24"/>
      <c r="HXA101" s="24"/>
      <c r="HXB101" s="24"/>
      <c r="HXC101" s="24"/>
      <c r="HXD101" s="24"/>
      <c r="HXE101" s="24"/>
      <c r="HXF101" s="24"/>
      <c r="HXG101" s="24"/>
      <c r="HXH101" s="24"/>
      <c r="HXI101" s="24"/>
      <c r="HXJ101" s="24"/>
      <c r="HXK101" s="24"/>
      <c r="HXL101" s="24"/>
      <c r="HXM101" s="24"/>
      <c r="HXN101" s="24"/>
      <c r="HXO101" s="24"/>
      <c r="HXP101" s="24"/>
      <c r="HXQ101" s="24"/>
      <c r="HXR101" s="24"/>
      <c r="HXS101" s="24"/>
      <c r="HXT101" s="24"/>
      <c r="HXU101" s="24"/>
      <c r="HXV101" s="24"/>
      <c r="HXW101" s="24"/>
      <c r="HXX101" s="24"/>
      <c r="HXY101" s="24"/>
      <c r="HXZ101" s="24"/>
      <c r="HYA101" s="24"/>
      <c r="HYB101" s="24"/>
      <c r="HYC101" s="24"/>
      <c r="HYD101" s="24"/>
      <c r="HYE101" s="24"/>
      <c r="HYF101" s="24"/>
      <c r="HYG101" s="24"/>
      <c r="HYH101" s="24"/>
      <c r="HYI101" s="24"/>
      <c r="HYJ101" s="24"/>
      <c r="HYK101" s="24"/>
      <c r="HYL101" s="24"/>
      <c r="HYM101" s="24"/>
      <c r="HYN101" s="24"/>
      <c r="HYO101" s="24"/>
      <c r="HYP101" s="24"/>
      <c r="HYQ101" s="24"/>
      <c r="HYR101" s="24"/>
      <c r="HYS101" s="24"/>
      <c r="HYT101" s="24"/>
      <c r="HYU101" s="24"/>
      <c r="HYV101" s="24"/>
      <c r="HYW101" s="24"/>
      <c r="HYX101" s="24"/>
      <c r="HYY101" s="24"/>
      <c r="HYZ101" s="24"/>
      <c r="HZA101" s="24"/>
      <c r="HZB101" s="24"/>
      <c r="HZC101" s="24"/>
      <c r="HZD101" s="24"/>
      <c r="HZE101" s="24"/>
      <c r="HZF101" s="24"/>
      <c r="HZG101" s="24"/>
      <c r="HZH101" s="24"/>
      <c r="HZI101" s="24"/>
      <c r="HZJ101" s="24"/>
      <c r="HZK101" s="24"/>
      <c r="HZL101" s="24"/>
      <c r="HZM101" s="24"/>
      <c r="HZN101" s="24"/>
      <c r="HZO101" s="24"/>
      <c r="HZP101" s="24"/>
      <c r="HZQ101" s="24"/>
      <c r="HZR101" s="24"/>
      <c r="HZS101" s="24"/>
      <c r="HZT101" s="24"/>
      <c r="HZU101" s="24"/>
      <c r="HZV101" s="24"/>
      <c r="HZW101" s="24"/>
      <c r="HZX101" s="24"/>
      <c r="HZY101" s="24"/>
      <c r="HZZ101" s="24"/>
      <c r="IAA101" s="24"/>
      <c r="IAB101" s="24"/>
      <c r="IAC101" s="24"/>
      <c r="IAD101" s="24"/>
      <c r="IAE101" s="24"/>
      <c r="IAF101" s="24"/>
      <c r="IAG101" s="24"/>
      <c r="IAH101" s="24"/>
      <c r="IAI101" s="24"/>
      <c r="IAJ101" s="24"/>
      <c r="IAK101" s="24"/>
      <c r="IAL101" s="24"/>
      <c r="IAM101" s="24"/>
      <c r="IAN101" s="24"/>
      <c r="IAO101" s="24"/>
      <c r="IAP101" s="24"/>
      <c r="IAQ101" s="24"/>
      <c r="IAR101" s="24"/>
      <c r="IAS101" s="24"/>
      <c r="IAT101" s="24"/>
      <c r="IAU101" s="24"/>
      <c r="IAV101" s="24"/>
      <c r="IAW101" s="24"/>
      <c r="IAX101" s="24"/>
      <c r="IAY101" s="24"/>
      <c r="IAZ101" s="24"/>
      <c r="IBA101" s="24"/>
      <c r="IBB101" s="24"/>
      <c r="IBC101" s="24"/>
      <c r="IBD101" s="24"/>
      <c r="IBE101" s="24"/>
      <c r="IBF101" s="24"/>
      <c r="IBG101" s="24"/>
      <c r="IBH101" s="24"/>
      <c r="IBI101" s="24"/>
      <c r="IBJ101" s="24"/>
      <c r="IBK101" s="24"/>
      <c r="IBL101" s="24"/>
      <c r="IBM101" s="24"/>
      <c r="IBN101" s="24"/>
      <c r="IBO101" s="24"/>
      <c r="IBP101" s="24"/>
      <c r="IBQ101" s="24"/>
      <c r="IBR101" s="24"/>
      <c r="IBS101" s="24"/>
      <c r="IBT101" s="24"/>
      <c r="IBU101" s="24"/>
      <c r="IBV101" s="24"/>
      <c r="IBW101" s="24"/>
      <c r="IBX101" s="24"/>
      <c r="IBY101" s="24"/>
      <c r="IBZ101" s="24"/>
      <c r="ICA101" s="24"/>
      <c r="ICB101" s="24"/>
      <c r="ICC101" s="24"/>
      <c r="ICD101" s="24"/>
      <c r="ICE101" s="24"/>
      <c r="ICF101" s="24"/>
      <c r="ICG101" s="24"/>
      <c r="ICH101" s="24"/>
      <c r="ICI101" s="24"/>
      <c r="ICJ101" s="24"/>
      <c r="ICK101" s="24"/>
      <c r="ICL101" s="24"/>
      <c r="ICM101" s="24"/>
      <c r="ICN101" s="24"/>
      <c r="ICO101" s="24"/>
      <c r="ICP101" s="24"/>
      <c r="ICQ101" s="24"/>
      <c r="ICR101" s="24"/>
      <c r="ICS101" s="24"/>
      <c r="ICT101" s="24"/>
      <c r="ICU101" s="24"/>
      <c r="ICV101" s="24"/>
      <c r="ICW101" s="24"/>
      <c r="ICX101" s="24"/>
      <c r="ICY101" s="24"/>
      <c r="ICZ101" s="24"/>
      <c r="IDA101" s="24"/>
      <c r="IDB101" s="24"/>
      <c r="IDC101" s="24"/>
      <c r="IDD101" s="24"/>
      <c r="IDE101" s="24"/>
      <c r="IDF101" s="24"/>
      <c r="IDG101" s="24"/>
      <c r="IDH101" s="24"/>
      <c r="IDI101" s="24"/>
      <c r="IDJ101" s="24"/>
      <c r="IDK101" s="24"/>
      <c r="IDL101" s="24"/>
      <c r="IDM101" s="24"/>
      <c r="IDN101" s="24"/>
      <c r="IDO101" s="24"/>
      <c r="IDP101" s="24"/>
      <c r="IDQ101" s="24"/>
      <c r="IDR101" s="24"/>
      <c r="IDS101" s="24"/>
      <c r="IDT101" s="24"/>
      <c r="IDU101" s="24"/>
      <c r="IDV101" s="24"/>
      <c r="IDW101" s="24"/>
      <c r="IDX101" s="24"/>
      <c r="IDY101" s="24"/>
      <c r="IDZ101" s="24"/>
      <c r="IEA101" s="24"/>
      <c r="IEB101" s="24"/>
      <c r="IEC101" s="24"/>
      <c r="IED101" s="24"/>
      <c r="IEE101" s="24"/>
      <c r="IEF101" s="24"/>
      <c r="IEG101" s="24"/>
      <c r="IEH101" s="24"/>
      <c r="IEI101" s="24"/>
      <c r="IEJ101" s="24"/>
      <c r="IEK101" s="24"/>
      <c r="IEL101" s="24"/>
      <c r="IEM101" s="24"/>
      <c r="IEN101" s="24"/>
      <c r="IEO101" s="24"/>
      <c r="IEP101" s="24"/>
      <c r="IEQ101" s="24"/>
      <c r="IER101" s="24"/>
      <c r="IES101" s="24"/>
      <c r="IET101" s="24"/>
      <c r="IEU101" s="24"/>
      <c r="IEV101" s="24"/>
      <c r="IEW101" s="24"/>
      <c r="IEX101" s="24"/>
      <c r="IEY101" s="24"/>
      <c r="IEZ101" s="24"/>
      <c r="IFA101" s="24"/>
      <c r="IFB101" s="24"/>
      <c r="IFC101" s="24"/>
      <c r="IFD101" s="24"/>
      <c r="IFE101" s="24"/>
      <c r="IFF101" s="24"/>
      <c r="IFG101" s="24"/>
      <c r="IFH101" s="24"/>
      <c r="IFI101" s="24"/>
      <c r="IFJ101" s="24"/>
      <c r="IFK101" s="24"/>
      <c r="IFL101" s="24"/>
      <c r="IFM101" s="24"/>
      <c r="IFN101" s="24"/>
      <c r="IFO101" s="24"/>
      <c r="IFP101" s="24"/>
      <c r="IFQ101" s="24"/>
      <c r="IFR101" s="24"/>
      <c r="IFS101" s="24"/>
      <c r="IFT101" s="24"/>
      <c r="IFU101" s="24"/>
      <c r="IFV101" s="24"/>
      <c r="IFW101" s="24"/>
      <c r="IFX101" s="24"/>
      <c r="IFY101" s="24"/>
      <c r="IFZ101" s="24"/>
      <c r="IGA101" s="24"/>
      <c r="IGB101" s="24"/>
      <c r="IGC101" s="24"/>
      <c r="IGD101" s="24"/>
      <c r="IGE101" s="24"/>
      <c r="IGF101" s="24"/>
      <c r="IGG101" s="24"/>
      <c r="IGH101" s="24"/>
      <c r="IGI101" s="24"/>
      <c r="IGJ101" s="24"/>
      <c r="IGK101" s="24"/>
      <c r="IGL101" s="24"/>
      <c r="IGM101" s="24"/>
      <c r="IGN101" s="24"/>
      <c r="IGO101" s="24"/>
      <c r="IGP101" s="24"/>
      <c r="IGQ101" s="24"/>
      <c r="IGR101" s="24"/>
      <c r="IGS101" s="24"/>
      <c r="IGT101" s="24"/>
      <c r="IGU101" s="24"/>
      <c r="IGV101" s="24"/>
      <c r="IGW101" s="24"/>
      <c r="IGX101" s="24"/>
      <c r="IGY101" s="24"/>
      <c r="IGZ101" s="24"/>
      <c r="IHA101" s="24"/>
      <c r="IHB101" s="24"/>
      <c r="IHC101" s="24"/>
      <c r="IHD101" s="24"/>
      <c r="IHE101" s="24"/>
      <c r="IHF101" s="24"/>
      <c r="IHG101" s="24"/>
      <c r="IHH101" s="24"/>
      <c r="IHI101" s="24"/>
      <c r="IHJ101" s="24"/>
      <c r="IHK101" s="24"/>
      <c r="IHL101" s="24"/>
      <c r="IHM101" s="24"/>
      <c r="IHN101" s="24"/>
      <c r="IHO101" s="24"/>
      <c r="IHP101" s="24"/>
      <c r="IHQ101" s="24"/>
      <c r="IHR101" s="24"/>
      <c r="IHS101" s="24"/>
      <c r="IHT101" s="24"/>
      <c r="IHU101" s="24"/>
      <c r="IHV101" s="24"/>
      <c r="IHW101" s="24"/>
      <c r="IHX101" s="24"/>
      <c r="IHY101" s="24"/>
      <c r="IHZ101" s="24"/>
      <c r="IIA101" s="24"/>
      <c r="IIB101" s="24"/>
      <c r="IIC101" s="24"/>
      <c r="IID101" s="24"/>
      <c r="IIE101" s="24"/>
      <c r="IIF101" s="24"/>
      <c r="IIG101" s="24"/>
      <c r="IIH101" s="24"/>
      <c r="III101" s="24"/>
      <c r="IIJ101" s="24"/>
      <c r="IIK101" s="24"/>
      <c r="IIL101" s="24"/>
      <c r="IIM101" s="24"/>
      <c r="IIN101" s="24"/>
      <c r="IIO101" s="24"/>
      <c r="IIP101" s="24"/>
      <c r="IIQ101" s="24"/>
      <c r="IIR101" s="24"/>
      <c r="IIS101" s="24"/>
      <c r="IIT101" s="24"/>
      <c r="IIU101" s="24"/>
      <c r="IIV101" s="24"/>
      <c r="IIW101" s="24"/>
      <c r="IIX101" s="24"/>
      <c r="IIY101" s="24"/>
      <c r="IIZ101" s="24"/>
      <c r="IJA101" s="24"/>
      <c r="IJB101" s="24"/>
      <c r="IJC101" s="24"/>
      <c r="IJD101" s="24"/>
      <c r="IJE101" s="24"/>
      <c r="IJF101" s="24"/>
      <c r="IJG101" s="24"/>
      <c r="IJH101" s="24"/>
      <c r="IJI101" s="24"/>
      <c r="IJJ101" s="24"/>
      <c r="IJK101" s="24"/>
      <c r="IJL101" s="24"/>
      <c r="IJM101" s="24"/>
      <c r="IJN101" s="24"/>
      <c r="IJO101" s="24"/>
      <c r="IJP101" s="24"/>
      <c r="IJQ101" s="24"/>
      <c r="IJR101" s="24"/>
      <c r="IJS101" s="24"/>
      <c r="IJT101" s="24"/>
      <c r="IJU101" s="24"/>
      <c r="IJV101" s="24"/>
      <c r="IJW101" s="24"/>
      <c r="IJX101" s="24"/>
      <c r="IJY101" s="24"/>
      <c r="IJZ101" s="24"/>
      <c r="IKA101" s="24"/>
      <c r="IKB101" s="24"/>
      <c r="IKC101" s="24"/>
      <c r="IKD101" s="24"/>
      <c r="IKE101" s="24"/>
      <c r="IKF101" s="24"/>
      <c r="IKG101" s="24"/>
      <c r="IKH101" s="24"/>
      <c r="IKI101" s="24"/>
      <c r="IKJ101" s="24"/>
      <c r="IKK101" s="24"/>
      <c r="IKL101" s="24"/>
      <c r="IKM101" s="24"/>
      <c r="IKN101" s="24"/>
      <c r="IKO101" s="24"/>
      <c r="IKP101" s="24"/>
      <c r="IKQ101" s="24"/>
      <c r="IKR101" s="24"/>
      <c r="IKS101" s="24"/>
      <c r="IKT101" s="24"/>
      <c r="IKU101" s="24"/>
      <c r="IKV101" s="24"/>
      <c r="IKW101" s="24"/>
      <c r="IKX101" s="24"/>
      <c r="IKY101" s="24"/>
      <c r="IKZ101" s="24"/>
      <c r="ILA101" s="24"/>
      <c r="ILB101" s="24"/>
      <c r="ILC101" s="24"/>
      <c r="ILD101" s="24"/>
      <c r="ILE101" s="24"/>
      <c r="ILF101" s="24"/>
      <c r="ILG101" s="24"/>
      <c r="ILH101" s="24"/>
      <c r="ILI101" s="24"/>
      <c r="ILJ101" s="24"/>
      <c r="ILK101" s="24"/>
      <c r="ILL101" s="24"/>
      <c r="ILM101" s="24"/>
      <c r="ILN101" s="24"/>
      <c r="ILO101" s="24"/>
      <c r="ILP101" s="24"/>
      <c r="ILQ101" s="24"/>
      <c r="ILR101" s="24"/>
      <c r="ILS101" s="24"/>
      <c r="ILT101" s="24"/>
      <c r="ILU101" s="24"/>
      <c r="ILV101" s="24"/>
      <c r="ILW101" s="24"/>
      <c r="ILX101" s="24"/>
      <c r="ILY101" s="24"/>
      <c r="ILZ101" s="24"/>
      <c r="IMA101" s="24"/>
      <c r="IMB101" s="24"/>
      <c r="IMC101" s="24"/>
      <c r="IMD101" s="24"/>
      <c r="IME101" s="24"/>
      <c r="IMF101" s="24"/>
      <c r="IMG101" s="24"/>
      <c r="IMH101" s="24"/>
      <c r="IMI101" s="24"/>
      <c r="IMJ101" s="24"/>
      <c r="IMK101" s="24"/>
      <c r="IML101" s="24"/>
      <c r="IMM101" s="24"/>
      <c r="IMN101" s="24"/>
      <c r="IMO101" s="24"/>
      <c r="IMP101" s="24"/>
      <c r="IMQ101" s="24"/>
      <c r="IMR101" s="24"/>
      <c r="IMS101" s="24"/>
      <c r="IMT101" s="24"/>
      <c r="IMU101" s="24"/>
      <c r="IMV101" s="24"/>
      <c r="IMW101" s="24"/>
      <c r="IMX101" s="24"/>
      <c r="IMY101" s="24"/>
      <c r="IMZ101" s="24"/>
      <c r="INA101" s="24"/>
      <c r="INB101" s="24"/>
      <c r="INC101" s="24"/>
      <c r="IND101" s="24"/>
      <c r="INE101" s="24"/>
      <c r="INF101" s="24"/>
      <c r="ING101" s="24"/>
      <c r="INH101" s="24"/>
      <c r="INI101" s="24"/>
      <c r="INJ101" s="24"/>
      <c r="INK101" s="24"/>
      <c r="INL101" s="24"/>
      <c r="INM101" s="24"/>
      <c r="INN101" s="24"/>
      <c r="INO101" s="24"/>
      <c r="INP101" s="24"/>
      <c r="INQ101" s="24"/>
      <c r="INR101" s="24"/>
      <c r="INS101" s="24"/>
      <c r="INT101" s="24"/>
      <c r="INU101" s="24"/>
      <c r="INV101" s="24"/>
      <c r="INW101" s="24"/>
      <c r="INX101" s="24"/>
      <c r="INY101" s="24"/>
      <c r="INZ101" s="24"/>
      <c r="IOA101" s="24"/>
      <c r="IOB101" s="24"/>
      <c r="IOC101" s="24"/>
      <c r="IOD101" s="24"/>
      <c r="IOE101" s="24"/>
      <c r="IOF101" s="24"/>
      <c r="IOG101" s="24"/>
      <c r="IOH101" s="24"/>
      <c r="IOI101" s="24"/>
      <c r="IOJ101" s="24"/>
      <c r="IOK101" s="24"/>
      <c r="IOL101" s="24"/>
      <c r="IOM101" s="24"/>
      <c r="ION101" s="24"/>
      <c r="IOO101" s="24"/>
      <c r="IOP101" s="24"/>
      <c r="IOQ101" s="24"/>
      <c r="IOR101" s="24"/>
      <c r="IOS101" s="24"/>
      <c r="IOT101" s="24"/>
      <c r="IOU101" s="24"/>
      <c r="IOV101" s="24"/>
      <c r="IOW101" s="24"/>
      <c r="IOX101" s="24"/>
      <c r="IOY101" s="24"/>
      <c r="IOZ101" s="24"/>
      <c r="IPA101" s="24"/>
      <c r="IPB101" s="24"/>
      <c r="IPC101" s="24"/>
      <c r="IPD101" s="24"/>
      <c r="IPE101" s="24"/>
      <c r="IPF101" s="24"/>
      <c r="IPG101" s="24"/>
      <c r="IPH101" s="24"/>
      <c r="IPI101" s="24"/>
      <c r="IPJ101" s="24"/>
      <c r="IPK101" s="24"/>
      <c r="IPL101" s="24"/>
      <c r="IPM101" s="24"/>
      <c r="IPN101" s="24"/>
      <c r="IPO101" s="24"/>
      <c r="IPP101" s="24"/>
      <c r="IPQ101" s="24"/>
      <c r="IPR101" s="24"/>
      <c r="IPS101" s="24"/>
      <c r="IPT101" s="24"/>
      <c r="IPU101" s="24"/>
      <c r="IPV101" s="24"/>
      <c r="IPW101" s="24"/>
      <c r="IPX101" s="24"/>
      <c r="IPY101" s="24"/>
      <c r="IPZ101" s="24"/>
      <c r="IQA101" s="24"/>
      <c r="IQB101" s="24"/>
      <c r="IQC101" s="24"/>
      <c r="IQD101" s="24"/>
      <c r="IQE101" s="24"/>
      <c r="IQF101" s="24"/>
      <c r="IQG101" s="24"/>
      <c r="IQH101" s="24"/>
      <c r="IQI101" s="24"/>
      <c r="IQJ101" s="24"/>
      <c r="IQK101" s="24"/>
      <c r="IQL101" s="24"/>
      <c r="IQM101" s="24"/>
      <c r="IQN101" s="24"/>
      <c r="IQO101" s="24"/>
      <c r="IQP101" s="24"/>
      <c r="IQQ101" s="24"/>
      <c r="IQR101" s="24"/>
      <c r="IQS101" s="24"/>
      <c r="IQT101" s="24"/>
      <c r="IQU101" s="24"/>
      <c r="IQV101" s="24"/>
      <c r="IQW101" s="24"/>
      <c r="IQX101" s="24"/>
      <c r="IQY101" s="24"/>
      <c r="IQZ101" s="24"/>
      <c r="IRA101" s="24"/>
      <c r="IRB101" s="24"/>
      <c r="IRC101" s="24"/>
      <c r="IRD101" s="24"/>
      <c r="IRE101" s="24"/>
      <c r="IRF101" s="24"/>
      <c r="IRG101" s="24"/>
      <c r="IRH101" s="24"/>
      <c r="IRI101" s="24"/>
      <c r="IRJ101" s="24"/>
      <c r="IRK101" s="24"/>
      <c r="IRL101" s="24"/>
      <c r="IRM101" s="24"/>
      <c r="IRN101" s="24"/>
      <c r="IRO101" s="24"/>
      <c r="IRP101" s="24"/>
      <c r="IRQ101" s="24"/>
      <c r="IRR101" s="24"/>
      <c r="IRS101" s="24"/>
      <c r="IRT101" s="24"/>
      <c r="IRU101" s="24"/>
      <c r="IRV101" s="24"/>
      <c r="IRW101" s="24"/>
      <c r="IRX101" s="24"/>
      <c r="IRY101" s="24"/>
      <c r="IRZ101" s="24"/>
      <c r="ISA101" s="24"/>
      <c r="ISB101" s="24"/>
      <c r="ISC101" s="24"/>
      <c r="ISD101" s="24"/>
      <c r="ISE101" s="24"/>
      <c r="ISF101" s="24"/>
      <c r="ISG101" s="24"/>
      <c r="ISH101" s="24"/>
      <c r="ISI101" s="24"/>
      <c r="ISJ101" s="24"/>
      <c r="ISK101" s="24"/>
      <c r="ISL101" s="24"/>
      <c r="ISM101" s="24"/>
      <c r="ISN101" s="24"/>
      <c r="ISO101" s="24"/>
      <c r="ISP101" s="24"/>
      <c r="ISQ101" s="24"/>
      <c r="ISR101" s="24"/>
      <c r="ISS101" s="24"/>
      <c r="IST101" s="24"/>
      <c r="ISU101" s="24"/>
      <c r="ISV101" s="24"/>
      <c r="ISW101" s="24"/>
      <c r="ISX101" s="24"/>
      <c r="ISY101" s="24"/>
      <c r="ISZ101" s="24"/>
      <c r="ITA101" s="24"/>
      <c r="ITB101" s="24"/>
      <c r="ITC101" s="24"/>
      <c r="ITD101" s="24"/>
      <c r="ITE101" s="24"/>
      <c r="ITF101" s="24"/>
      <c r="ITG101" s="24"/>
      <c r="ITH101" s="24"/>
      <c r="ITI101" s="24"/>
      <c r="ITJ101" s="24"/>
      <c r="ITK101" s="24"/>
      <c r="ITL101" s="24"/>
      <c r="ITM101" s="24"/>
      <c r="ITN101" s="24"/>
      <c r="ITO101" s="24"/>
      <c r="ITP101" s="24"/>
      <c r="ITQ101" s="24"/>
      <c r="ITR101" s="24"/>
      <c r="ITS101" s="24"/>
      <c r="ITT101" s="24"/>
      <c r="ITU101" s="24"/>
      <c r="ITV101" s="24"/>
      <c r="ITW101" s="24"/>
      <c r="ITX101" s="24"/>
      <c r="ITY101" s="24"/>
      <c r="ITZ101" s="24"/>
      <c r="IUA101" s="24"/>
      <c r="IUB101" s="24"/>
      <c r="IUC101" s="24"/>
      <c r="IUD101" s="24"/>
      <c r="IUE101" s="24"/>
      <c r="IUF101" s="24"/>
      <c r="IUG101" s="24"/>
      <c r="IUH101" s="24"/>
      <c r="IUI101" s="24"/>
      <c r="IUJ101" s="24"/>
      <c r="IUK101" s="24"/>
      <c r="IUL101" s="24"/>
      <c r="IUM101" s="24"/>
      <c r="IUN101" s="24"/>
      <c r="IUO101" s="24"/>
      <c r="IUP101" s="24"/>
      <c r="IUQ101" s="24"/>
      <c r="IUR101" s="24"/>
      <c r="IUS101" s="24"/>
      <c r="IUT101" s="24"/>
      <c r="IUU101" s="24"/>
      <c r="IUV101" s="24"/>
      <c r="IUW101" s="24"/>
      <c r="IUX101" s="24"/>
      <c r="IUY101" s="24"/>
      <c r="IUZ101" s="24"/>
      <c r="IVA101" s="24"/>
      <c r="IVB101" s="24"/>
      <c r="IVC101" s="24"/>
      <c r="IVD101" s="24"/>
      <c r="IVE101" s="24"/>
      <c r="IVF101" s="24"/>
      <c r="IVG101" s="24"/>
      <c r="IVH101" s="24"/>
      <c r="IVI101" s="24"/>
      <c r="IVJ101" s="24"/>
      <c r="IVK101" s="24"/>
      <c r="IVL101" s="24"/>
      <c r="IVM101" s="24"/>
      <c r="IVN101" s="24"/>
      <c r="IVO101" s="24"/>
      <c r="IVP101" s="24"/>
      <c r="IVQ101" s="24"/>
      <c r="IVR101" s="24"/>
      <c r="IVS101" s="24"/>
      <c r="IVT101" s="24"/>
      <c r="IVU101" s="24"/>
      <c r="IVV101" s="24"/>
      <c r="IVW101" s="24"/>
      <c r="IVX101" s="24"/>
      <c r="IVY101" s="24"/>
      <c r="IVZ101" s="24"/>
      <c r="IWA101" s="24"/>
      <c r="IWB101" s="24"/>
      <c r="IWC101" s="24"/>
      <c r="IWD101" s="24"/>
      <c r="IWE101" s="24"/>
      <c r="IWF101" s="24"/>
      <c r="IWG101" s="24"/>
      <c r="IWH101" s="24"/>
      <c r="IWI101" s="24"/>
      <c r="IWJ101" s="24"/>
      <c r="IWK101" s="24"/>
      <c r="IWL101" s="24"/>
      <c r="IWM101" s="24"/>
      <c r="IWN101" s="24"/>
      <c r="IWO101" s="24"/>
      <c r="IWP101" s="24"/>
      <c r="IWQ101" s="24"/>
      <c r="IWR101" s="24"/>
      <c r="IWS101" s="24"/>
      <c r="IWT101" s="24"/>
      <c r="IWU101" s="24"/>
      <c r="IWV101" s="24"/>
      <c r="IWW101" s="24"/>
      <c r="IWX101" s="24"/>
      <c r="IWY101" s="24"/>
      <c r="IWZ101" s="24"/>
      <c r="IXA101" s="24"/>
      <c r="IXB101" s="24"/>
      <c r="IXC101" s="24"/>
      <c r="IXD101" s="24"/>
      <c r="IXE101" s="24"/>
      <c r="IXF101" s="24"/>
      <c r="IXG101" s="24"/>
      <c r="IXH101" s="24"/>
      <c r="IXI101" s="24"/>
      <c r="IXJ101" s="24"/>
      <c r="IXK101" s="24"/>
      <c r="IXL101" s="24"/>
      <c r="IXM101" s="24"/>
      <c r="IXN101" s="24"/>
      <c r="IXO101" s="24"/>
      <c r="IXP101" s="24"/>
      <c r="IXQ101" s="24"/>
      <c r="IXR101" s="24"/>
      <c r="IXS101" s="24"/>
      <c r="IXT101" s="24"/>
      <c r="IXU101" s="24"/>
      <c r="IXV101" s="24"/>
      <c r="IXW101" s="24"/>
      <c r="IXX101" s="24"/>
      <c r="IXY101" s="24"/>
      <c r="IXZ101" s="24"/>
      <c r="IYA101" s="24"/>
      <c r="IYB101" s="24"/>
      <c r="IYC101" s="24"/>
      <c r="IYD101" s="24"/>
      <c r="IYE101" s="24"/>
      <c r="IYF101" s="24"/>
      <c r="IYG101" s="24"/>
      <c r="IYH101" s="24"/>
      <c r="IYI101" s="24"/>
      <c r="IYJ101" s="24"/>
      <c r="IYK101" s="24"/>
      <c r="IYL101" s="24"/>
      <c r="IYM101" s="24"/>
      <c r="IYN101" s="24"/>
      <c r="IYO101" s="24"/>
      <c r="IYP101" s="24"/>
      <c r="IYQ101" s="24"/>
      <c r="IYR101" s="24"/>
      <c r="IYS101" s="24"/>
      <c r="IYT101" s="24"/>
      <c r="IYU101" s="24"/>
      <c r="IYV101" s="24"/>
      <c r="IYW101" s="24"/>
      <c r="IYX101" s="24"/>
      <c r="IYY101" s="24"/>
      <c r="IYZ101" s="24"/>
      <c r="IZA101" s="24"/>
      <c r="IZB101" s="24"/>
      <c r="IZC101" s="24"/>
      <c r="IZD101" s="24"/>
      <c r="IZE101" s="24"/>
      <c r="IZF101" s="24"/>
      <c r="IZG101" s="24"/>
      <c r="IZH101" s="24"/>
      <c r="IZI101" s="24"/>
      <c r="IZJ101" s="24"/>
      <c r="IZK101" s="24"/>
      <c r="IZL101" s="24"/>
      <c r="IZM101" s="24"/>
      <c r="IZN101" s="24"/>
      <c r="IZO101" s="24"/>
      <c r="IZP101" s="24"/>
      <c r="IZQ101" s="24"/>
      <c r="IZR101" s="24"/>
      <c r="IZS101" s="24"/>
      <c r="IZT101" s="24"/>
      <c r="IZU101" s="24"/>
      <c r="IZV101" s="24"/>
      <c r="IZW101" s="24"/>
      <c r="IZX101" s="24"/>
      <c r="IZY101" s="24"/>
      <c r="IZZ101" s="24"/>
      <c r="JAA101" s="24"/>
      <c r="JAB101" s="24"/>
      <c r="JAC101" s="24"/>
      <c r="JAD101" s="24"/>
      <c r="JAE101" s="24"/>
      <c r="JAF101" s="24"/>
      <c r="JAG101" s="24"/>
      <c r="JAH101" s="24"/>
      <c r="JAI101" s="24"/>
      <c r="JAJ101" s="24"/>
      <c r="JAK101" s="24"/>
      <c r="JAL101" s="24"/>
      <c r="JAM101" s="24"/>
      <c r="JAN101" s="24"/>
      <c r="JAO101" s="24"/>
      <c r="JAP101" s="24"/>
      <c r="JAQ101" s="24"/>
      <c r="JAR101" s="24"/>
      <c r="JAS101" s="24"/>
      <c r="JAT101" s="24"/>
      <c r="JAU101" s="24"/>
      <c r="JAV101" s="24"/>
      <c r="JAW101" s="24"/>
      <c r="JAX101" s="24"/>
      <c r="JAY101" s="24"/>
      <c r="JAZ101" s="24"/>
      <c r="JBA101" s="24"/>
      <c r="JBB101" s="24"/>
      <c r="JBC101" s="24"/>
      <c r="JBD101" s="24"/>
      <c r="JBE101" s="24"/>
      <c r="JBF101" s="24"/>
      <c r="JBG101" s="24"/>
      <c r="JBH101" s="24"/>
      <c r="JBI101" s="24"/>
      <c r="JBJ101" s="24"/>
      <c r="JBK101" s="24"/>
      <c r="JBL101" s="24"/>
      <c r="JBM101" s="24"/>
      <c r="JBN101" s="24"/>
      <c r="JBO101" s="24"/>
      <c r="JBP101" s="24"/>
      <c r="JBQ101" s="24"/>
      <c r="JBR101" s="24"/>
      <c r="JBS101" s="24"/>
      <c r="JBT101" s="24"/>
      <c r="JBU101" s="24"/>
      <c r="JBV101" s="24"/>
      <c r="JBW101" s="24"/>
      <c r="JBX101" s="24"/>
      <c r="JBY101" s="24"/>
      <c r="JBZ101" s="24"/>
      <c r="JCA101" s="24"/>
      <c r="JCB101" s="24"/>
      <c r="JCC101" s="24"/>
      <c r="JCD101" s="24"/>
      <c r="JCE101" s="24"/>
      <c r="JCF101" s="24"/>
      <c r="JCG101" s="24"/>
      <c r="JCH101" s="24"/>
      <c r="JCI101" s="24"/>
      <c r="JCJ101" s="24"/>
      <c r="JCK101" s="24"/>
      <c r="JCL101" s="24"/>
      <c r="JCM101" s="24"/>
      <c r="JCN101" s="24"/>
      <c r="JCO101" s="24"/>
      <c r="JCP101" s="24"/>
      <c r="JCQ101" s="24"/>
      <c r="JCR101" s="24"/>
      <c r="JCS101" s="24"/>
      <c r="JCT101" s="24"/>
      <c r="JCU101" s="24"/>
      <c r="JCV101" s="24"/>
      <c r="JCW101" s="24"/>
      <c r="JCX101" s="24"/>
      <c r="JCY101" s="24"/>
      <c r="JCZ101" s="24"/>
      <c r="JDA101" s="24"/>
      <c r="JDB101" s="24"/>
      <c r="JDC101" s="24"/>
      <c r="JDD101" s="24"/>
      <c r="JDE101" s="24"/>
      <c r="JDF101" s="24"/>
      <c r="JDG101" s="24"/>
      <c r="JDH101" s="24"/>
      <c r="JDI101" s="24"/>
      <c r="JDJ101" s="24"/>
      <c r="JDK101" s="24"/>
      <c r="JDL101" s="24"/>
      <c r="JDM101" s="24"/>
      <c r="JDN101" s="24"/>
      <c r="JDO101" s="24"/>
      <c r="JDP101" s="24"/>
      <c r="JDQ101" s="24"/>
      <c r="JDR101" s="24"/>
      <c r="JDS101" s="24"/>
      <c r="JDT101" s="24"/>
      <c r="JDU101" s="24"/>
      <c r="JDV101" s="24"/>
      <c r="JDW101" s="24"/>
      <c r="JDX101" s="24"/>
      <c r="JDY101" s="24"/>
      <c r="JDZ101" s="24"/>
      <c r="JEA101" s="24"/>
      <c r="JEB101" s="24"/>
      <c r="JEC101" s="24"/>
      <c r="JED101" s="24"/>
      <c r="JEE101" s="24"/>
      <c r="JEF101" s="24"/>
      <c r="JEG101" s="24"/>
      <c r="JEH101" s="24"/>
      <c r="JEI101" s="24"/>
      <c r="JEJ101" s="24"/>
      <c r="JEK101" s="24"/>
      <c r="JEL101" s="24"/>
      <c r="JEM101" s="24"/>
      <c r="JEN101" s="24"/>
      <c r="JEO101" s="24"/>
      <c r="JEP101" s="24"/>
      <c r="JEQ101" s="24"/>
      <c r="JER101" s="24"/>
      <c r="JES101" s="24"/>
      <c r="JET101" s="24"/>
      <c r="JEU101" s="24"/>
      <c r="JEV101" s="24"/>
      <c r="JEW101" s="24"/>
      <c r="JEX101" s="24"/>
      <c r="JEY101" s="24"/>
      <c r="JEZ101" s="24"/>
      <c r="JFA101" s="24"/>
      <c r="JFB101" s="24"/>
      <c r="JFC101" s="24"/>
      <c r="JFD101" s="24"/>
      <c r="JFE101" s="24"/>
      <c r="JFF101" s="24"/>
      <c r="JFG101" s="24"/>
      <c r="JFH101" s="24"/>
      <c r="JFI101" s="24"/>
      <c r="JFJ101" s="24"/>
      <c r="JFK101" s="24"/>
      <c r="JFL101" s="24"/>
      <c r="JFM101" s="24"/>
      <c r="JFN101" s="24"/>
      <c r="JFO101" s="24"/>
      <c r="JFP101" s="24"/>
      <c r="JFQ101" s="24"/>
      <c r="JFR101" s="24"/>
      <c r="JFS101" s="24"/>
      <c r="JFT101" s="24"/>
      <c r="JFU101" s="24"/>
      <c r="JFV101" s="24"/>
      <c r="JFW101" s="24"/>
      <c r="JFX101" s="24"/>
      <c r="JFY101" s="24"/>
      <c r="JFZ101" s="24"/>
      <c r="JGA101" s="24"/>
      <c r="JGB101" s="24"/>
      <c r="JGC101" s="24"/>
      <c r="JGD101" s="24"/>
      <c r="JGE101" s="24"/>
      <c r="JGF101" s="24"/>
      <c r="JGG101" s="24"/>
      <c r="JGH101" s="24"/>
      <c r="JGI101" s="24"/>
      <c r="JGJ101" s="24"/>
      <c r="JGK101" s="24"/>
      <c r="JGL101" s="24"/>
      <c r="JGM101" s="24"/>
      <c r="JGN101" s="24"/>
      <c r="JGO101" s="24"/>
      <c r="JGP101" s="24"/>
      <c r="JGQ101" s="24"/>
      <c r="JGR101" s="24"/>
      <c r="JGS101" s="24"/>
      <c r="JGT101" s="24"/>
      <c r="JGU101" s="24"/>
      <c r="JGV101" s="24"/>
      <c r="JGW101" s="24"/>
      <c r="JGX101" s="24"/>
      <c r="JGY101" s="24"/>
      <c r="JGZ101" s="24"/>
      <c r="JHA101" s="24"/>
      <c r="JHB101" s="24"/>
      <c r="JHC101" s="24"/>
      <c r="JHD101" s="24"/>
      <c r="JHE101" s="24"/>
      <c r="JHF101" s="24"/>
      <c r="JHG101" s="24"/>
      <c r="JHH101" s="24"/>
      <c r="JHI101" s="24"/>
      <c r="JHJ101" s="24"/>
      <c r="JHK101" s="24"/>
      <c r="JHL101" s="24"/>
      <c r="JHM101" s="24"/>
      <c r="JHN101" s="24"/>
      <c r="JHO101" s="24"/>
      <c r="JHP101" s="24"/>
      <c r="JHQ101" s="24"/>
      <c r="JHR101" s="24"/>
      <c r="JHS101" s="24"/>
      <c r="JHT101" s="24"/>
      <c r="JHU101" s="24"/>
      <c r="JHV101" s="24"/>
      <c r="JHW101" s="24"/>
      <c r="JHX101" s="24"/>
      <c r="JHY101" s="24"/>
      <c r="JHZ101" s="24"/>
      <c r="JIA101" s="24"/>
      <c r="JIB101" s="24"/>
      <c r="JIC101" s="24"/>
      <c r="JID101" s="24"/>
      <c r="JIE101" s="24"/>
      <c r="JIF101" s="24"/>
      <c r="JIG101" s="24"/>
      <c r="JIH101" s="24"/>
      <c r="JII101" s="24"/>
      <c r="JIJ101" s="24"/>
      <c r="JIK101" s="24"/>
      <c r="JIL101" s="24"/>
      <c r="JIM101" s="24"/>
      <c r="JIN101" s="24"/>
      <c r="JIO101" s="24"/>
      <c r="JIP101" s="24"/>
      <c r="JIQ101" s="24"/>
      <c r="JIR101" s="24"/>
      <c r="JIS101" s="24"/>
      <c r="JIT101" s="24"/>
      <c r="JIU101" s="24"/>
      <c r="JIV101" s="24"/>
      <c r="JIW101" s="24"/>
      <c r="JIX101" s="24"/>
      <c r="JIY101" s="24"/>
      <c r="JIZ101" s="24"/>
      <c r="JJA101" s="24"/>
      <c r="JJB101" s="24"/>
      <c r="JJC101" s="24"/>
      <c r="JJD101" s="24"/>
      <c r="JJE101" s="24"/>
      <c r="JJF101" s="24"/>
      <c r="JJG101" s="24"/>
      <c r="JJH101" s="24"/>
      <c r="JJI101" s="24"/>
      <c r="JJJ101" s="24"/>
      <c r="JJK101" s="24"/>
      <c r="JJL101" s="24"/>
      <c r="JJM101" s="24"/>
      <c r="JJN101" s="24"/>
      <c r="JJO101" s="24"/>
      <c r="JJP101" s="24"/>
      <c r="JJQ101" s="24"/>
      <c r="JJR101" s="24"/>
      <c r="JJS101" s="24"/>
      <c r="JJT101" s="24"/>
      <c r="JJU101" s="24"/>
      <c r="JJV101" s="24"/>
      <c r="JJW101" s="24"/>
      <c r="JJX101" s="24"/>
      <c r="JJY101" s="24"/>
      <c r="JJZ101" s="24"/>
      <c r="JKA101" s="24"/>
      <c r="JKB101" s="24"/>
      <c r="JKC101" s="24"/>
      <c r="JKD101" s="24"/>
      <c r="JKE101" s="24"/>
      <c r="JKF101" s="24"/>
      <c r="JKG101" s="24"/>
      <c r="JKH101" s="24"/>
      <c r="JKI101" s="24"/>
      <c r="JKJ101" s="24"/>
      <c r="JKK101" s="24"/>
      <c r="JKL101" s="24"/>
      <c r="JKM101" s="24"/>
      <c r="JKN101" s="24"/>
      <c r="JKO101" s="24"/>
      <c r="JKP101" s="24"/>
      <c r="JKQ101" s="24"/>
      <c r="JKR101" s="24"/>
      <c r="JKS101" s="24"/>
      <c r="JKT101" s="24"/>
      <c r="JKU101" s="24"/>
      <c r="JKV101" s="24"/>
      <c r="JKW101" s="24"/>
      <c r="JKX101" s="24"/>
      <c r="JKY101" s="24"/>
      <c r="JKZ101" s="24"/>
      <c r="JLA101" s="24"/>
      <c r="JLB101" s="24"/>
      <c r="JLC101" s="24"/>
      <c r="JLD101" s="24"/>
      <c r="JLE101" s="24"/>
      <c r="JLF101" s="24"/>
      <c r="JLG101" s="24"/>
      <c r="JLH101" s="24"/>
      <c r="JLI101" s="24"/>
      <c r="JLJ101" s="24"/>
      <c r="JLK101" s="24"/>
      <c r="JLL101" s="24"/>
      <c r="JLM101" s="24"/>
      <c r="JLN101" s="24"/>
      <c r="JLO101" s="24"/>
      <c r="JLP101" s="24"/>
      <c r="JLQ101" s="24"/>
      <c r="JLR101" s="24"/>
      <c r="JLS101" s="24"/>
      <c r="JLT101" s="24"/>
      <c r="JLU101" s="24"/>
      <c r="JLV101" s="24"/>
      <c r="JLW101" s="24"/>
      <c r="JLX101" s="24"/>
      <c r="JLY101" s="24"/>
      <c r="JLZ101" s="24"/>
      <c r="JMA101" s="24"/>
      <c r="JMB101" s="24"/>
      <c r="JMC101" s="24"/>
      <c r="JMD101" s="24"/>
      <c r="JME101" s="24"/>
      <c r="JMF101" s="24"/>
      <c r="JMG101" s="24"/>
      <c r="JMH101" s="24"/>
      <c r="JMI101" s="24"/>
      <c r="JMJ101" s="24"/>
      <c r="JMK101" s="24"/>
      <c r="JML101" s="24"/>
      <c r="JMM101" s="24"/>
      <c r="JMN101" s="24"/>
      <c r="JMO101" s="24"/>
      <c r="JMP101" s="24"/>
      <c r="JMQ101" s="24"/>
      <c r="JMR101" s="24"/>
      <c r="JMS101" s="24"/>
      <c r="JMT101" s="24"/>
      <c r="JMU101" s="24"/>
      <c r="JMV101" s="24"/>
      <c r="JMW101" s="24"/>
      <c r="JMX101" s="24"/>
      <c r="JMY101" s="24"/>
      <c r="JMZ101" s="24"/>
      <c r="JNA101" s="24"/>
      <c r="JNB101" s="24"/>
      <c r="JNC101" s="24"/>
      <c r="JND101" s="24"/>
      <c r="JNE101" s="24"/>
      <c r="JNF101" s="24"/>
      <c r="JNG101" s="24"/>
      <c r="JNH101" s="24"/>
      <c r="JNI101" s="24"/>
      <c r="JNJ101" s="24"/>
      <c r="JNK101" s="24"/>
      <c r="JNL101" s="24"/>
      <c r="JNM101" s="24"/>
      <c r="JNN101" s="24"/>
      <c r="JNO101" s="24"/>
      <c r="JNP101" s="24"/>
      <c r="JNQ101" s="24"/>
      <c r="JNR101" s="24"/>
      <c r="JNS101" s="24"/>
      <c r="JNT101" s="24"/>
      <c r="JNU101" s="24"/>
      <c r="JNV101" s="24"/>
      <c r="JNW101" s="24"/>
      <c r="JNX101" s="24"/>
      <c r="JNY101" s="24"/>
      <c r="JNZ101" s="24"/>
      <c r="JOA101" s="24"/>
      <c r="JOB101" s="24"/>
      <c r="JOC101" s="24"/>
      <c r="JOD101" s="24"/>
      <c r="JOE101" s="24"/>
      <c r="JOF101" s="24"/>
      <c r="JOG101" s="24"/>
      <c r="JOH101" s="24"/>
      <c r="JOI101" s="24"/>
      <c r="JOJ101" s="24"/>
      <c r="JOK101" s="24"/>
      <c r="JOL101" s="24"/>
      <c r="JOM101" s="24"/>
      <c r="JON101" s="24"/>
      <c r="JOO101" s="24"/>
      <c r="JOP101" s="24"/>
      <c r="JOQ101" s="24"/>
      <c r="JOR101" s="24"/>
      <c r="JOS101" s="24"/>
      <c r="JOT101" s="24"/>
      <c r="JOU101" s="24"/>
      <c r="JOV101" s="24"/>
      <c r="JOW101" s="24"/>
      <c r="JOX101" s="24"/>
      <c r="JOY101" s="24"/>
      <c r="JOZ101" s="24"/>
      <c r="JPA101" s="24"/>
      <c r="JPB101" s="24"/>
      <c r="JPC101" s="24"/>
      <c r="JPD101" s="24"/>
      <c r="JPE101" s="24"/>
      <c r="JPF101" s="24"/>
      <c r="JPG101" s="24"/>
      <c r="JPH101" s="24"/>
      <c r="JPI101" s="24"/>
      <c r="JPJ101" s="24"/>
      <c r="JPK101" s="24"/>
      <c r="JPL101" s="24"/>
      <c r="JPM101" s="24"/>
      <c r="JPN101" s="24"/>
      <c r="JPO101" s="24"/>
      <c r="JPP101" s="24"/>
      <c r="JPQ101" s="24"/>
      <c r="JPR101" s="24"/>
      <c r="JPS101" s="24"/>
      <c r="JPT101" s="24"/>
      <c r="JPU101" s="24"/>
      <c r="JPV101" s="24"/>
      <c r="JPW101" s="24"/>
      <c r="JPX101" s="24"/>
      <c r="JPY101" s="24"/>
      <c r="JPZ101" s="24"/>
      <c r="JQA101" s="24"/>
      <c r="JQB101" s="24"/>
      <c r="JQC101" s="24"/>
      <c r="JQD101" s="24"/>
      <c r="JQE101" s="24"/>
      <c r="JQF101" s="24"/>
      <c r="JQG101" s="24"/>
      <c r="JQH101" s="24"/>
      <c r="JQI101" s="24"/>
      <c r="JQJ101" s="24"/>
      <c r="JQK101" s="24"/>
      <c r="JQL101" s="24"/>
      <c r="JQM101" s="24"/>
      <c r="JQN101" s="24"/>
      <c r="JQO101" s="24"/>
      <c r="JQP101" s="24"/>
      <c r="JQQ101" s="24"/>
      <c r="JQR101" s="24"/>
      <c r="JQS101" s="24"/>
      <c r="JQT101" s="24"/>
      <c r="JQU101" s="24"/>
      <c r="JQV101" s="24"/>
      <c r="JQW101" s="24"/>
      <c r="JQX101" s="24"/>
      <c r="JQY101" s="24"/>
      <c r="JQZ101" s="24"/>
      <c r="JRA101" s="24"/>
      <c r="JRB101" s="24"/>
      <c r="JRC101" s="24"/>
      <c r="JRD101" s="24"/>
      <c r="JRE101" s="24"/>
      <c r="JRF101" s="24"/>
      <c r="JRG101" s="24"/>
      <c r="JRH101" s="24"/>
      <c r="JRI101" s="24"/>
      <c r="JRJ101" s="24"/>
      <c r="JRK101" s="24"/>
      <c r="JRL101" s="24"/>
      <c r="JRM101" s="24"/>
      <c r="JRN101" s="24"/>
      <c r="JRO101" s="24"/>
      <c r="JRP101" s="24"/>
      <c r="JRQ101" s="24"/>
      <c r="JRR101" s="24"/>
      <c r="JRS101" s="24"/>
      <c r="JRT101" s="24"/>
      <c r="JRU101" s="24"/>
      <c r="JRV101" s="24"/>
      <c r="JRW101" s="24"/>
      <c r="JRX101" s="24"/>
      <c r="JRY101" s="24"/>
      <c r="JRZ101" s="24"/>
      <c r="JSA101" s="24"/>
      <c r="JSB101" s="24"/>
      <c r="JSC101" s="24"/>
      <c r="JSD101" s="24"/>
      <c r="JSE101" s="24"/>
      <c r="JSF101" s="24"/>
      <c r="JSG101" s="24"/>
      <c r="JSH101" s="24"/>
      <c r="JSI101" s="24"/>
      <c r="JSJ101" s="24"/>
      <c r="JSK101" s="24"/>
      <c r="JSL101" s="24"/>
      <c r="JSM101" s="24"/>
      <c r="JSN101" s="24"/>
      <c r="JSO101" s="24"/>
      <c r="JSP101" s="24"/>
      <c r="JSQ101" s="24"/>
      <c r="JSR101" s="24"/>
      <c r="JSS101" s="24"/>
      <c r="JST101" s="24"/>
      <c r="JSU101" s="24"/>
      <c r="JSV101" s="24"/>
      <c r="JSW101" s="24"/>
      <c r="JSX101" s="24"/>
      <c r="JSY101" s="24"/>
      <c r="JSZ101" s="24"/>
      <c r="JTA101" s="24"/>
      <c r="JTB101" s="24"/>
      <c r="JTC101" s="24"/>
      <c r="JTD101" s="24"/>
      <c r="JTE101" s="24"/>
      <c r="JTF101" s="24"/>
      <c r="JTG101" s="24"/>
      <c r="JTH101" s="24"/>
      <c r="JTI101" s="24"/>
      <c r="JTJ101" s="24"/>
      <c r="JTK101" s="24"/>
      <c r="JTL101" s="24"/>
      <c r="JTM101" s="24"/>
      <c r="JTN101" s="24"/>
      <c r="JTO101" s="24"/>
      <c r="JTP101" s="24"/>
      <c r="JTQ101" s="24"/>
      <c r="JTR101" s="24"/>
      <c r="JTS101" s="24"/>
      <c r="JTT101" s="24"/>
      <c r="JTU101" s="24"/>
      <c r="JTV101" s="24"/>
      <c r="JTW101" s="24"/>
      <c r="JTX101" s="24"/>
      <c r="JTY101" s="24"/>
      <c r="JTZ101" s="24"/>
      <c r="JUA101" s="24"/>
      <c r="JUB101" s="24"/>
      <c r="JUC101" s="24"/>
      <c r="JUD101" s="24"/>
      <c r="JUE101" s="24"/>
      <c r="JUF101" s="24"/>
      <c r="JUG101" s="24"/>
      <c r="JUH101" s="24"/>
      <c r="JUI101" s="24"/>
      <c r="JUJ101" s="24"/>
      <c r="JUK101" s="24"/>
      <c r="JUL101" s="24"/>
      <c r="JUM101" s="24"/>
      <c r="JUN101" s="24"/>
      <c r="JUO101" s="24"/>
      <c r="JUP101" s="24"/>
      <c r="JUQ101" s="24"/>
      <c r="JUR101" s="24"/>
      <c r="JUS101" s="24"/>
      <c r="JUT101" s="24"/>
      <c r="JUU101" s="24"/>
      <c r="JUV101" s="24"/>
      <c r="JUW101" s="24"/>
      <c r="JUX101" s="24"/>
      <c r="JUY101" s="24"/>
      <c r="JUZ101" s="24"/>
      <c r="JVA101" s="24"/>
      <c r="JVB101" s="24"/>
      <c r="JVC101" s="24"/>
      <c r="JVD101" s="24"/>
      <c r="JVE101" s="24"/>
      <c r="JVF101" s="24"/>
      <c r="JVG101" s="24"/>
      <c r="JVH101" s="24"/>
      <c r="JVI101" s="24"/>
      <c r="JVJ101" s="24"/>
      <c r="JVK101" s="24"/>
      <c r="JVL101" s="24"/>
      <c r="JVM101" s="24"/>
      <c r="JVN101" s="24"/>
      <c r="JVO101" s="24"/>
      <c r="JVP101" s="24"/>
      <c r="JVQ101" s="24"/>
      <c r="JVR101" s="24"/>
      <c r="JVS101" s="24"/>
      <c r="JVT101" s="24"/>
      <c r="JVU101" s="24"/>
      <c r="JVV101" s="24"/>
      <c r="JVW101" s="24"/>
      <c r="JVX101" s="24"/>
      <c r="JVY101" s="24"/>
      <c r="JVZ101" s="24"/>
      <c r="JWA101" s="24"/>
      <c r="JWB101" s="24"/>
      <c r="JWC101" s="24"/>
      <c r="JWD101" s="24"/>
      <c r="JWE101" s="24"/>
      <c r="JWF101" s="24"/>
      <c r="JWG101" s="24"/>
      <c r="JWH101" s="24"/>
      <c r="JWI101" s="24"/>
      <c r="JWJ101" s="24"/>
      <c r="JWK101" s="24"/>
      <c r="JWL101" s="24"/>
      <c r="JWM101" s="24"/>
      <c r="JWN101" s="24"/>
      <c r="JWO101" s="24"/>
      <c r="JWP101" s="24"/>
      <c r="JWQ101" s="24"/>
      <c r="JWR101" s="24"/>
      <c r="JWS101" s="24"/>
      <c r="JWT101" s="24"/>
      <c r="JWU101" s="24"/>
      <c r="JWV101" s="24"/>
      <c r="JWW101" s="24"/>
      <c r="JWX101" s="24"/>
      <c r="JWY101" s="24"/>
      <c r="JWZ101" s="24"/>
      <c r="JXA101" s="24"/>
      <c r="JXB101" s="24"/>
      <c r="JXC101" s="24"/>
      <c r="JXD101" s="24"/>
      <c r="JXE101" s="24"/>
      <c r="JXF101" s="24"/>
      <c r="JXG101" s="24"/>
      <c r="JXH101" s="24"/>
      <c r="JXI101" s="24"/>
      <c r="JXJ101" s="24"/>
      <c r="JXK101" s="24"/>
      <c r="JXL101" s="24"/>
      <c r="JXM101" s="24"/>
      <c r="JXN101" s="24"/>
      <c r="JXO101" s="24"/>
      <c r="JXP101" s="24"/>
      <c r="JXQ101" s="24"/>
      <c r="JXR101" s="24"/>
      <c r="JXS101" s="24"/>
      <c r="JXT101" s="24"/>
      <c r="JXU101" s="24"/>
      <c r="JXV101" s="24"/>
      <c r="JXW101" s="24"/>
      <c r="JXX101" s="24"/>
      <c r="JXY101" s="24"/>
      <c r="JXZ101" s="24"/>
      <c r="JYA101" s="24"/>
      <c r="JYB101" s="24"/>
      <c r="JYC101" s="24"/>
      <c r="JYD101" s="24"/>
      <c r="JYE101" s="24"/>
      <c r="JYF101" s="24"/>
      <c r="JYG101" s="24"/>
      <c r="JYH101" s="24"/>
      <c r="JYI101" s="24"/>
      <c r="JYJ101" s="24"/>
      <c r="JYK101" s="24"/>
      <c r="JYL101" s="24"/>
      <c r="JYM101" s="24"/>
      <c r="JYN101" s="24"/>
      <c r="JYO101" s="24"/>
      <c r="JYP101" s="24"/>
      <c r="JYQ101" s="24"/>
      <c r="JYR101" s="24"/>
      <c r="JYS101" s="24"/>
      <c r="JYT101" s="24"/>
      <c r="JYU101" s="24"/>
      <c r="JYV101" s="24"/>
      <c r="JYW101" s="24"/>
      <c r="JYX101" s="24"/>
      <c r="JYY101" s="24"/>
      <c r="JYZ101" s="24"/>
      <c r="JZA101" s="24"/>
      <c r="JZB101" s="24"/>
      <c r="JZC101" s="24"/>
      <c r="JZD101" s="24"/>
      <c r="JZE101" s="24"/>
      <c r="JZF101" s="24"/>
      <c r="JZG101" s="24"/>
      <c r="JZH101" s="24"/>
      <c r="JZI101" s="24"/>
      <c r="JZJ101" s="24"/>
      <c r="JZK101" s="24"/>
      <c r="JZL101" s="24"/>
      <c r="JZM101" s="24"/>
      <c r="JZN101" s="24"/>
      <c r="JZO101" s="24"/>
      <c r="JZP101" s="24"/>
      <c r="JZQ101" s="24"/>
      <c r="JZR101" s="24"/>
      <c r="JZS101" s="24"/>
      <c r="JZT101" s="24"/>
      <c r="JZU101" s="24"/>
      <c r="JZV101" s="24"/>
      <c r="JZW101" s="24"/>
      <c r="JZX101" s="24"/>
      <c r="JZY101" s="24"/>
      <c r="JZZ101" s="24"/>
      <c r="KAA101" s="24"/>
      <c r="KAB101" s="24"/>
      <c r="KAC101" s="24"/>
      <c r="KAD101" s="24"/>
      <c r="KAE101" s="24"/>
      <c r="KAF101" s="24"/>
      <c r="KAG101" s="24"/>
      <c r="KAH101" s="24"/>
      <c r="KAI101" s="24"/>
      <c r="KAJ101" s="24"/>
      <c r="KAK101" s="24"/>
      <c r="KAL101" s="24"/>
      <c r="KAM101" s="24"/>
      <c r="KAN101" s="24"/>
      <c r="KAO101" s="24"/>
      <c r="KAP101" s="24"/>
      <c r="KAQ101" s="24"/>
      <c r="KAR101" s="24"/>
      <c r="KAS101" s="24"/>
      <c r="KAT101" s="24"/>
      <c r="KAU101" s="24"/>
      <c r="KAV101" s="24"/>
      <c r="KAW101" s="24"/>
      <c r="KAX101" s="24"/>
      <c r="KAY101" s="24"/>
      <c r="KAZ101" s="24"/>
      <c r="KBA101" s="24"/>
      <c r="KBB101" s="24"/>
      <c r="KBC101" s="24"/>
      <c r="KBD101" s="24"/>
      <c r="KBE101" s="24"/>
      <c r="KBF101" s="24"/>
      <c r="KBG101" s="24"/>
      <c r="KBH101" s="24"/>
      <c r="KBI101" s="24"/>
      <c r="KBJ101" s="24"/>
      <c r="KBK101" s="24"/>
      <c r="KBL101" s="24"/>
      <c r="KBM101" s="24"/>
      <c r="KBN101" s="24"/>
      <c r="KBO101" s="24"/>
      <c r="KBP101" s="24"/>
      <c r="KBQ101" s="24"/>
      <c r="KBR101" s="24"/>
      <c r="KBS101" s="24"/>
      <c r="KBT101" s="24"/>
      <c r="KBU101" s="24"/>
      <c r="KBV101" s="24"/>
      <c r="KBW101" s="24"/>
      <c r="KBX101" s="24"/>
      <c r="KBY101" s="24"/>
      <c r="KBZ101" s="24"/>
      <c r="KCA101" s="24"/>
      <c r="KCB101" s="24"/>
      <c r="KCC101" s="24"/>
      <c r="KCD101" s="24"/>
      <c r="KCE101" s="24"/>
      <c r="KCF101" s="24"/>
      <c r="KCG101" s="24"/>
      <c r="KCH101" s="24"/>
      <c r="KCI101" s="24"/>
      <c r="KCJ101" s="24"/>
      <c r="KCK101" s="24"/>
      <c r="KCL101" s="24"/>
      <c r="KCM101" s="24"/>
      <c r="KCN101" s="24"/>
      <c r="KCO101" s="24"/>
      <c r="KCP101" s="24"/>
      <c r="KCQ101" s="24"/>
      <c r="KCR101" s="24"/>
      <c r="KCS101" s="24"/>
      <c r="KCT101" s="24"/>
      <c r="KCU101" s="24"/>
      <c r="KCV101" s="24"/>
      <c r="KCW101" s="24"/>
      <c r="KCX101" s="24"/>
      <c r="KCY101" s="24"/>
      <c r="KCZ101" s="24"/>
      <c r="KDA101" s="24"/>
      <c r="KDB101" s="24"/>
      <c r="KDC101" s="24"/>
      <c r="KDD101" s="24"/>
      <c r="KDE101" s="24"/>
      <c r="KDF101" s="24"/>
      <c r="KDG101" s="24"/>
      <c r="KDH101" s="24"/>
      <c r="KDI101" s="24"/>
      <c r="KDJ101" s="24"/>
      <c r="KDK101" s="24"/>
      <c r="KDL101" s="24"/>
      <c r="KDM101" s="24"/>
      <c r="KDN101" s="24"/>
      <c r="KDO101" s="24"/>
      <c r="KDP101" s="24"/>
      <c r="KDQ101" s="24"/>
      <c r="KDR101" s="24"/>
      <c r="KDS101" s="24"/>
      <c r="KDT101" s="24"/>
      <c r="KDU101" s="24"/>
      <c r="KDV101" s="24"/>
      <c r="KDW101" s="24"/>
      <c r="KDX101" s="24"/>
      <c r="KDY101" s="24"/>
      <c r="KDZ101" s="24"/>
      <c r="KEA101" s="24"/>
      <c r="KEB101" s="24"/>
      <c r="KEC101" s="24"/>
      <c r="KED101" s="24"/>
      <c r="KEE101" s="24"/>
      <c r="KEF101" s="24"/>
      <c r="KEG101" s="24"/>
      <c r="KEH101" s="24"/>
      <c r="KEI101" s="24"/>
      <c r="KEJ101" s="24"/>
      <c r="KEK101" s="24"/>
      <c r="KEL101" s="24"/>
      <c r="KEM101" s="24"/>
      <c r="KEN101" s="24"/>
      <c r="KEO101" s="24"/>
      <c r="KEP101" s="24"/>
      <c r="KEQ101" s="24"/>
      <c r="KER101" s="24"/>
      <c r="KES101" s="24"/>
      <c r="KET101" s="24"/>
      <c r="KEU101" s="24"/>
      <c r="KEV101" s="24"/>
      <c r="KEW101" s="24"/>
      <c r="KEX101" s="24"/>
      <c r="KEY101" s="24"/>
      <c r="KEZ101" s="24"/>
      <c r="KFA101" s="24"/>
      <c r="KFB101" s="24"/>
      <c r="KFC101" s="24"/>
      <c r="KFD101" s="24"/>
      <c r="KFE101" s="24"/>
      <c r="KFF101" s="24"/>
      <c r="KFG101" s="24"/>
      <c r="KFH101" s="24"/>
      <c r="KFI101" s="24"/>
      <c r="KFJ101" s="24"/>
      <c r="KFK101" s="24"/>
      <c r="KFL101" s="24"/>
      <c r="KFM101" s="24"/>
      <c r="KFN101" s="24"/>
      <c r="KFO101" s="24"/>
      <c r="KFP101" s="24"/>
      <c r="KFQ101" s="24"/>
      <c r="KFR101" s="24"/>
      <c r="KFS101" s="24"/>
      <c r="KFT101" s="24"/>
      <c r="KFU101" s="24"/>
      <c r="KFV101" s="24"/>
      <c r="KFW101" s="24"/>
      <c r="KFX101" s="24"/>
      <c r="KFY101" s="24"/>
      <c r="KFZ101" s="24"/>
      <c r="KGA101" s="24"/>
      <c r="KGB101" s="24"/>
      <c r="KGC101" s="24"/>
      <c r="KGD101" s="24"/>
      <c r="KGE101" s="24"/>
      <c r="KGF101" s="24"/>
      <c r="KGG101" s="24"/>
      <c r="KGH101" s="24"/>
      <c r="KGI101" s="24"/>
      <c r="KGJ101" s="24"/>
      <c r="KGK101" s="24"/>
      <c r="KGL101" s="24"/>
      <c r="KGM101" s="24"/>
      <c r="KGN101" s="24"/>
      <c r="KGO101" s="24"/>
      <c r="KGP101" s="24"/>
      <c r="KGQ101" s="24"/>
      <c r="KGR101" s="24"/>
      <c r="KGS101" s="24"/>
      <c r="KGT101" s="24"/>
      <c r="KGU101" s="24"/>
      <c r="KGV101" s="24"/>
      <c r="KGW101" s="24"/>
      <c r="KGX101" s="24"/>
      <c r="KGY101" s="24"/>
      <c r="KGZ101" s="24"/>
      <c r="KHA101" s="24"/>
      <c r="KHB101" s="24"/>
      <c r="KHC101" s="24"/>
      <c r="KHD101" s="24"/>
      <c r="KHE101" s="24"/>
      <c r="KHF101" s="24"/>
      <c r="KHG101" s="24"/>
      <c r="KHH101" s="24"/>
      <c r="KHI101" s="24"/>
      <c r="KHJ101" s="24"/>
      <c r="KHK101" s="24"/>
      <c r="KHL101" s="24"/>
      <c r="KHM101" s="24"/>
      <c r="KHN101" s="24"/>
      <c r="KHO101" s="24"/>
      <c r="KHP101" s="24"/>
      <c r="KHQ101" s="24"/>
      <c r="KHR101" s="24"/>
      <c r="KHS101" s="24"/>
      <c r="KHT101" s="24"/>
      <c r="KHU101" s="24"/>
      <c r="KHV101" s="24"/>
      <c r="KHW101" s="24"/>
      <c r="KHX101" s="24"/>
      <c r="KHY101" s="24"/>
      <c r="KHZ101" s="24"/>
      <c r="KIA101" s="24"/>
      <c r="KIB101" s="24"/>
      <c r="KIC101" s="24"/>
      <c r="KID101" s="24"/>
      <c r="KIE101" s="24"/>
      <c r="KIF101" s="24"/>
      <c r="KIG101" s="24"/>
      <c r="KIH101" s="24"/>
      <c r="KII101" s="24"/>
      <c r="KIJ101" s="24"/>
      <c r="KIK101" s="24"/>
      <c r="KIL101" s="24"/>
      <c r="KIM101" s="24"/>
      <c r="KIN101" s="24"/>
      <c r="KIO101" s="24"/>
      <c r="KIP101" s="24"/>
      <c r="KIQ101" s="24"/>
      <c r="KIR101" s="24"/>
      <c r="KIS101" s="24"/>
      <c r="KIT101" s="24"/>
      <c r="KIU101" s="24"/>
      <c r="KIV101" s="24"/>
      <c r="KIW101" s="24"/>
      <c r="KIX101" s="24"/>
      <c r="KIY101" s="24"/>
      <c r="KIZ101" s="24"/>
      <c r="KJA101" s="24"/>
      <c r="KJB101" s="24"/>
      <c r="KJC101" s="24"/>
      <c r="KJD101" s="24"/>
      <c r="KJE101" s="24"/>
      <c r="KJF101" s="24"/>
      <c r="KJG101" s="24"/>
      <c r="KJH101" s="24"/>
      <c r="KJI101" s="24"/>
      <c r="KJJ101" s="24"/>
      <c r="KJK101" s="24"/>
      <c r="KJL101" s="24"/>
      <c r="KJM101" s="24"/>
      <c r="KJN101" s="24"/>
      <c r="KJO101" s="24"/>
      <c r="KJP101" s="24"/>
      <c r="KJQ101" s="24"/>
      <c r="KJR101" s="24"/>
      <c r="KJS101" s="24"/>
      <c r="KJT101" s="24"/>
      <c r="KJU101" s="24"/>
      <c r="KJV101" s="24"/>
      <c r="KJW101" s="24"/>
      <c r="KJX101" s="24"/>
      <c r="KJY101" s="24"/>
      <c r="KJZ101" s="24"/>
      <c r="KKA101" s="24"/>
      <c r="KKB101" s="24"/>
      <c r="KKC101" s="24"/>
      <c r="KKD101" s="24"/>
      <c r="KKE101" s="24"/>
      <c r="KKF101" s="24"/>
      <c r="KKG101" s="24"/>
      <c r="KKH101" s="24"/>
      <c r="KKI101" s="24"/>
      <c r="KKJ101" s="24"/>
      <c r="KKK101" s="24"/>
      <c r="KKL101" s="24"/>
      <c r="KKM101" s="24"/>
      <c r="KKN101" s="24"/>
      <c r="KKO101" s="24"/>
      <c r="KKP101" s="24"/>
      <c r="KKQ101" s="24"/>
      <c r="KKR101" s="24"/>
      <c r="KKS101" s="24"/>
      <c r="KKT101" s="24"/>
      <c r="KKU101" s="24"/>
      <c r="KKV101" s="24"/>
      <c r="KKW101" s="24"/>
      <c r="KKX101" s="24"/>
      <c r="KKY101" s="24"/>
      <c r="KKZ101" s="24"/>
      <c r="KLA101" s="24"/>
      <c r="KLB101" s="24"/>
      <c r="KLC101" s="24"/>
      <c r="KLD101" s="24"/>
      <c r="KLE101" s="24"/>
      <c r="KLF101" s="24"/>
      <c r="KLG101" s="24"/>
      <c r="KLH101" s="24"/>
      <c r="KLI101" s="24"/>
      <c r="KLJ101" s="24"/>
      <c r="KLK101" s="24"/>
      <c r="KLL101" s="24"/>
      <c r="KLM101" s="24"/>
      <c r="KLN101" s="24"/>
      <c r="KLO101" s="24"/>
      <c r="KLP101" s="24"/>
      <c r="KLQ101" s="24"/>
      <c r="KLR101" s="24"/>
      <c r="KLS101" s="24"/>
      <c r="KLT101" s="24"/>
      <c r="KLU101" s="24"/>
      <c r="KLV101" s="24"/>
      <c r="KLW101" s="24"/>
      <c r="KLX101" s="24"/>
      <c r="KLY101" s="24"/>
      <c r="KLZ101" s="24"/>
      <c r="KMA101" s="24"/>
      <c r="KMB101" s="24"/>
      <c r="KMC101" s="24"/>
      <c r="KMD101" s="24"/>
      <c r="KME101" s="24"/>
      <c r="KMF101" s="24"/>
      <c r="KMG101" s="24"/>
      <c r="KMH101" s="24"/>
      <c r="KMI101" s="24"/>
      <c r="KMJ101" s="24"/>
      <c r="KMK101" s="24"/>
      <c r="KML101" s="24"/>
      <c r="KMM101" s="24"/>
      <c r="KMN101" s="24"/>
      <c r="KMO101" s="24"/>
      <c r="KMP101" s="24"/>
      <c r="KMQ101" s="24"/>
      <c r="KMR101" s="24"/>
      <c r="KMS101" s="24"/>
      <c r="KMT101" s="24"/>
      <c r="KMU101" s="24"/>
      <c r="KMV101" s="24"/>
      <c r="KMW101" s="24"/>
      <c r="KMX101" s="24"/>
      <c r="KMY101" s="24"/>
      <c r="KMZ101" s="24"/>
      <c r="KNA101" s="24"/>
      <c r="KNB101" s="24"/>
      <c r="KNC101" s="24"/>
      <c r="KND101" s="24"/>
      <c r="KNE101" s="24"/>
      <c r="KNF101" s="24"/>
      <c r="KNG101" s="24"/>
      <c r="KNH101" s="24"/>
      <c r="KNI101" s="24"/>
      <c r="KNJ101" s="24"/>
      <c r="KNK101" s="24"/>
      <c r="KNL101" s="24"/>
      <c r="KNM101" s="24"/>
      <c r="KNN101" s="24"/>
      <c r="KNO101" s="24"/>
      <c r="KNP101" s="24"/>
      <c r="KNQ101" s="24"/>
      <c r="KNR101" s="24"/>
      <c r="KNS101" s="24"/>
      <c r="KNT101" s="24"/>
      <c r="KNU101" s="24"/>
      <c r="KNV101" s="24"/>
      <c r="KNW101" s="24"/>
      <c r="KNX101" s="24"/>
      <c r="KNY101" s="24"/>
      <c r="KNZ101" s="24"/>
      <c r="KOA101" s="24"/>
      <c r="KOB101" s="24"/>
      <c r="KOC101" s="24"/>
      <c r="KOD101" s="24"/>
      <c r="KOE101" s="24"/>
      <c r="KOF101" s="24"/>
      <c r="KOG101" s="24"/>
      <c r="KOH101" s="24"/>
      <c r="KOI101" s="24"/>
      <c r="KOJ101" s="24"/>
      <c r="KOK101" s="24"/>
      <c r="KOL101" s="24"/>
      <c r="KOM101" s="24"/>
      <c r="KON101" s="24"/>
      <c r="KOO101" s="24"/>
      <c r="KOP101" s="24"/>
      <c r="KOQ101" s="24"/>
      <c r="KOR101" s="24"/>
      <c r="KOS101" s="24"/>
      <c r="KOT101" s="24"/>
      <c r="KOU101" s="24"/>
      <c r="KOV101" s="24"/>
      <c r="KOW101" s="24"/>
      <c r="KOX101" s="24"/>
      <c r="KOY101" s="24"/>
      <c r="KOZ101" s="24"/>
      <c r="KPA101" s="24"/>
      <c r="KPB101" s="24"/>
      <c r="KPC101" s="24"/>
      <c r="KPD101" s="24"/>
      <c r="KPE101" s="24"/>
      <c r="KPF101" s="24"/>
      <c r="KPG101" s="24"/>
      <c r="KPH101" s="24"/>
      <c r="KPI101" s="24"/>
      <c r="KPJ101" s="24"/>
      <c r="KPK101" s="24"/>
      <c r="KPL101" s="24"/>
      <c r="KPM101" s="24"/>
      <c r="KPN101" s="24"/>
      <c r="KPO101" s="24"/>
      <c r="KPP101" s="24"/>
      <c r="KPQ101" s="24"/>
      <c r="KPR101" s="24"/>
      <c r="KPS101" s="24"/>
      <c r="KPT101" s="24"/>
      <c r="KPU101" s="24"/>
      <c r="KPV101" s="24"/>
      <c r="KPW101" s="24"/>
      <c r="KPX101" s="24"/>
      <c r="KPY101" s="24"/>
      <c r="KPZ101" s="24"/>
      <c r="KQA101" s="24"/>
      <c r="KQB101" s="24"/>
      <c r="KQC101" s="24"/>
      <c r="KQD101" s="24"/>
      <c r="KQE101" s="24"/>
      <c r="KQF101" s="24"/>
      <c r="KQG101" s="24"/>
      <c r="KQH101" s="24"/>
      <c r="KQI101" s="24"/>
      <c r="KQJ101" s="24"/>
      <c r="KQK101" s="24"/>
      <c r="KQL101" s="24"/>
      <c r="KQM101" s="24"/>
      <c r="KQN101" s="24"/>
      <c r="KQO101" s="24"/>
      <c r="KQP101" s="24"/>
      <c r="KQQ101" s="24"/>
      <c r="KQR101" s="24"/>
      <c r="KQS101" s="24"/>
      <c r="KQT101" s="24"/>
      <c r="KQU101" s="24"/>
      <c r="KQV101" s="24"/>
      <c r="KQW101" s="24"/>
      <c r="KQX101" s="24"/>
      <c r="KQY101" s="24"/>
      <c r="KQZ101" s="24"/>
      <c r="KRA101" s="24"/>
      <c r="KRB101" s="24"/>
      <c r="KRC101" s="24"/>
      <c r="KRD101" s="24"/>
      <c r="KRE101" s="24"/>
      <c r="KRF101" s="24"/>
      <c r="KRG101" s="24"/>
      <c r="KRH101" s="24"/>
      <c r="KRI101" s="24"/>
      <c r="KRJ101" s="24"/>
      <c r="KRK101" s="24"/>
      <c r="KRL101" s="24"/>
      <c r="KRM101" s="24"/>
      <c r="KRN101" s="24"/>
      <c r="KRO101" s="24"/>
      <c r="KRP101" s="24"/>
      <c r="KRQ101" s="24"/>
      <c r="KRR101" s="24"/>
      <c r="KRS101" s="24"/>
      <c r="KRT101" s="24"/>
      <c r="KRU101" s="24"/>
      <c r="KRV101" s="24"/>
      <c r="KRW101" s="24"/>
      <c r="KRX101" s="24"/>
      <c r="KRY101" s="24"/>
      <c r="KRZ101" s="24"/>
      <c r="KSA101" s="24"/>
      <c r="KSB101" s="24"/>
      <c r="KSC101" s="24"/>
      <c r="KSD101" s="24"/>
      <c r="KSE101" s="24"/>
      <c r="KSF101" s="24"/>
      <c r="KSG101" s="24"/>
      <c r="KSH101" s="24"/>
      <c r="KSI101" s="24"/>
      <c r="KSJ101" s="24"/>
      <c r="KSK101" s="24"/>
      <c r="KSL101" s="24"/>
      <c r="KSM101" s="24"/>
      <c r="KSN101" s="24"/>
      <c r="KSO101" s="24"/>
      <c r="KSP101" s="24"/>
      <c r="KSQ101" s="24"/>
      <c r="KSR101" s="24"/>
      <c r="KSS101" s="24"/>
      <c r="KST101" s="24"/>
      <c r="KSU101" s="24"/>
      <c r="KSV101" s="24"/>
      <c r="KSW101" s="24"/>
      <c r="KSX101" s="24"/>
      <c r="KSY101" s="24"/>
      <c r="KSZ101" s="24"/>
      <c r="KTA101" s="24"/>
      <c r="KTB101" s="24"/>
      <c r="KTC101" s="24"/>
      <c r="KTD101" s="24"/>
      <c r="KTE101" s="24"/>
      <c r="KTF101" s="24"/>
      <c r="KTG101" s="24"/>
      <c r="KTH101" s="24"/>
      <c r="KTI101" s="24"/>
      <c r="KTJ101" s="24"/>
      <c r="KTK101" s="24"/>
      <c r="KTL101" s="24"/>
      <c r="KTM101" s="24"/>
      <c r="KTN101" s="24"/>
      <c r="KTO101" s="24"/>
      <c r="KTP101" s="24"/>
      <c r="KTQ101" s="24"/>
      <c r="KTR101" s="24"/>
      <c r="KTS101" s="24"/>
      <c r="KTT101" s="24"/>
      <c r="KTU101" s="24"/>
      <c r="KTV101" s="24"/>
      <c r="KTW101" s="24"/>
      <c r="KTX101" s="24"/>
      <c r="KTY101" s="24"/>
      <c r="KTZ101" s="24"/>
      <c r="KUA101" s="24"/>
      <c r="KUB101" s="24"/>
      <c r="KUC101" s="24"/>
      <c r="KUD101" s="24"/>
      <c r="KUE101" s="24"/>
      <c r="KUF101" s="24"/>
      <c r="KUG101" s="24"/>
      <c r="KUH101" s="24"/>
      <c r="KUI101" s="24"/>
      <c r="KUJ101" s="24"/>
      <c r="KUK101" s="24"/>
      <c r="KUL101" s="24"/>
      <c r="KUM101" s="24"/>
      <c r="KUN101" s="24"/>
      <c r="KUO101" s="24"/>
      <c r="KUP101" s="24"/>
      <c r="KUQ101" s="24"/>
      <c r="KUR101" s="24"/>
      <c r="KUS101" s="24"/>
      <c r="KUT101" s="24"/>
      <c r="KUU101" s="24"/>
      <c r="KUV101" s="24"/>
      <c r="KUW101" s="24"/>
      <c r="KUX101" s="24"/>
      <c r="KUY101" s="24"/>
      <c r="KUZ101" s="24"/>
      <c r="KVA101" s="24"/>
      <c r="KVB101" s="24"/>
      <c r="KVC101" s="24"/>
      <c r="KVD101" s="24"/>
      <c r="KVE101" s="24"/>
      <c r="KVF101" s="24"/>
      <c r="KVG101" s="24"/>
      <c r="KVH101" s="24"/>
      <c r="KVI101" s="24"/>
      <c r="KVJ101" s="24"/>
      <c r="KVK101" s="24"/>
      <c r="KVL101" s="24"/>
      <c r="KVM101" s="24"/>
      <c r="KVN101" s="24"/>
      <c r="KVO101" s="24"/>
      <c r="KVP101" s="24"/>
      <c r="KVQ101" s="24"/>
      <c r="KVR101" s="24"/>
      <c r="KVS101" s="24"/>
      <c r="KVT101" s="24"/>
      <c r="KVU101" s="24"/>
      <c r="KVV101" s="24"/>
      <c r="KVW101" s="24"/>
      <c r="KVX101" s="24"/>
      <c r="KVY101" s="24"/>
      <c r="KVZ101" s="24"/>
      <c r="KWA101" s="24"/>
      <c r="KWB101" s="24"/>
      <c r="KWC101" s="24"/>
      <c r="KWD101" s="24"/>
      <c r="KWE101" s="24"/>
      <c r="KWF101" s="24"/>
      <c r="KWG101" s="24"/>
      <c r="KWH101" s="24"/>
      <c r="KWI101" s="24"/>
      <c r="KWJ101" s="24"/>
      <c r="KWK101" s="24"/>
      <c r="KWL101" s="24"/>
      <c r="KWM101" s="24"/>
      <c r="KWN101" s="24"/>
      <c r="KWO101" s="24"/>
      <c r="KWP101" s="24"/>
      <c r="KWQ101" s="24"/>
      <c r="KWR101" s="24"/>
      <c r="KWS101" s="24"/>
      <c r="KWT101" s="24"/>
      <c r="KWU101" s="24"/>
      <c r="KWV101" s="24"/>
      <c r="KWW101" s="24"/>
      <c r="KWX101" s="24"/>
      <c r="KWY101" s="24"/>
      <c r="KWZ101" s="24"/>
      <c r="KXA101" s="24"/>
      <c r="KXB101" s="24"/>
      <c r="KXC101" s="24"/>
      <c r="KXD101" s="24"/>
      <c r="KXE101" s="24"/>
      <c r="KXF101" s="24"/>
      <c r="KXG101" s="24"/>
      <c r="KXH101" s="24"/>
      <c r="KXI101" s="24"/>
      <c r="KXJ101" s="24"/>
      <c r="KXK101" s="24"/>
      <c r="KXL101" s="24"/>
      <c r="KXM101" s="24"/>
      <c r="KXN101" s="24"/>
      <c r="KXO101" s="24"/>
      <c r="KXP101" s="24"/>
      <c r="KXQ101" s="24"/>
      <c r="KXR101" s="24"/>
      <c r="KXS101" s="24"/>
      <c r="KXT101" s="24"/>
      <c r="KXU101" s="24"/>
      <c r="KXV101" s="24"/>
      <c r="KXW101" s="24"/>
      <c r="KXX101" s="24"/>
      <c r="KXY101" s="24"/>
      <c r="KXZ101" s="24"/>
      <c r="KYA101" s="24"/>
      <c r="KYB101" s="24"/>
      <c r="KYC101" s="24"/>
      <c r="KYD101" s="24"/>
      <c r="KYE101" s="24"/>
      <c r="KYF101" s="24"/>
      <c r="KYG101" s="24"/>
      <c r="KYH101" s="24"/>
      <c r="KYI101" s="24"/>
      <c r="KYJ101" s="24"/>
      <c r="KYK101" s="24"/>
      <c r="KYL101" s="24"/>
      <c r="KYM101" s="24"/>
      <c r="KYN101" s="24"/>
      <c r="KYO101" s="24"/>
      <c r="KYP101" s="24"/>
      <c r="KYQ101" s="24"/>
      <c r="KYR101" s="24"/>
      <c r="KYS101" s="24"/>
      <c r="KYT101" s="24"/>
      <c r="KYU101" s="24"/>
      <c r="KYV101" s="24"/>
      <c r="KYW101" s="24"/>
      <c r="KYX101" s="24"/>
      <c r="KYY101" s="24"/>
      <c r="KYZ101" s="24"/>
      <c r="KZA101" s="24"/>
      <c r="KZB101" s="24"/>
      <c r="KZC101" s="24"/>
      <c r="KZD101" s="24"/>
      <c r="KZE101" s="24"/>
      <c r="KZF101" s="24"/>
      <c r="KZG101" s="24"/>
      <c r="KZH101" s="24"/>
      <c r="KZI101" s="24"/>
      <c r="KZJ101" s="24"/>
      <c r="KZK101" s="24"/>
      <c r="KZL101" s="24"/>
      <c r="KZM101" s="24"/>
      <c r="KZN101" s="24"/>
      <c r="KZO101" s="24"/>
      <c r="KZP101" s="24"/>
      <c r="KZQ101" s="24"/>
      <c r="KZR101" s="24"/>
      <c r="KZS101" s="24"/>
      <c r="KZT101" s="24"/>
      <c r="KZU101" s="24"/>
      <c r="KZV101" s="24"/>
      <c r="KZW101" s="24"/>
      <c r="KZX101" s="24"/>
      <c r="KZY101" s="24"/>
      <c r="KZZ101" s="24"/>
      <c r="LAA101" s="24"/>
      <c r="LAB101" s="24"/>
      <c r="LAC101" s="24"/>
      <c r="LAD101" s="24"/>
      <c r="LAE101" s="24"/>
      <c r="LAF101" s="24"/>
      <c r="LAG101" s="24"/>
      <c r="LAH101" s="24"/>
      <c r="LAI101" s="24"/>
      <c r="LAJ101" s="24"/>
      <c r="LAK101" s="24"/>
      <c r="LAL101" s="24"/>
      <c r="LAM101" s="24"/>
      <c r="LAN101" s="24"/>
      <c r="LAO101" s="24"/>
      <c r="LAP101" s="24"/>
      <c r="LAQ101" s="24"/>
      <c r="LAR101" s="24"/>
      <c r="LAS101" s="24"/>
      <c r="LAT101" s="24"/>
      <c r="LAU101" s="24"/>
      <c r="LAV101" s="24"/>
      <c r="LAW101" s="24"/>
      <c r="LAX101" s="24"/>
      <c r="LAY101" s="24"/>
      <c r="LAZ101" s="24"/>
      <c r="LBA101" s="24"/>
      <c r="LBB101" s="24"/>
      <c r="LBC101" s="24"/>
      <c r="LBD101" s="24"/>
      <c r="LBE101" s="24"/>
      <c r="LBF101" s="24"/>
      <c r="LBG101" s="24"/>
      <c r="LBH101" s="24"/>
      <c r="LBI101" s="24"/>
      <c r="LBJ101" s="24"/>
      <c r="LBK101" s="24"/>
      <c r="LBL101" s="24"/>
      <c r="LBM101" s="24"/>
      <c r="LBN101" s="24"/>
      <c r="LBO101" s="24"/>
      <c r="LBP101" s="24"/>
      <c r="LBQ101" s="24"/>
      <c r="LBR101" s="24"/>
      <c r="LBS101" s="24"/>
      <c r="LBT101" s="24"/>
      <c r="LBU101" s="24"/>
      <c r="LBV101" s="24"/>
      <c r="LBW101" s="24"/>
      <c r="LBX101" s="24"/>
      <c r="LBY101" s="24"/>
      <c r="LBZ101" s="24"/>
      <c r="LCA101" s="24"/>
      <c r="LCB101" s="24"/>
      <c r="LCC101" s="24"/>
      <c r="LCD101" s="24"/>
      <c r="LCE101" s="24"/>
      <c r="LCF101" s="24"/>
      <c r="LCG101" s="24"/>
      <c r="LCH101" s="24"/>
      <c r="LCI101" s="24"/>
      <c r="LCJ101" s="24"/>
      <c r="LCK101" s="24"/>
      <c r="LCL101" s="24"/>
      <c r="LCM101" s="24"/>
      <c r="LCN101" s="24"/>
      <c r="LCO101" s="24"/>
      <c r="LCP101" s="24"/>
      <c r="LCQ101" s="24"/>
      <c r="LCR101" s="24"/>
      <c r="LCS101" s="24"/>
      <c r="LCT101" s="24"/>
      <c r="LCU101" s="24"/>
      <c r="LCV101" s="24"/>
      <c r="LCW101" s="24"/>
      <c r="LCX101" s="24"/>
      <c r="LCY101" s="24"/>
      <c r="LCZ101" s="24"/>
      <c r="LDA101" s="24"/>
      <c r="LDB101" s="24"/>
      <c r="LDC101" s="24"/>
      <c r="LDD101" s="24"/>
      <c r="LDE101" s="24"/>
      <c r="LDF101" s="24"/>
      <c r="LDG101" s="24"/>
      <c r="LDH101" s="24"/>
      <c r="LDI101" s="24"/>
      <c r="LDJ101" s="24"/>
      <c r="LDK101" s="24"/>
      <c r="LDL101" s="24"/>
      <c r="LDM101" s="24"/>
      <c r="LDN101" s="24"/>
      <c r="LDO101" s="24"/>
      <c r="LDP101" s="24"/>
      <c r="LDQ101" s="24"/>
      <c r="LDR101" s="24"/>
      <c r="LDS101" s="24"/>
      <c r="LDT101" s="24"/>
      <c r="LDU101" s="24"/>
      <c r="LDV101" s="24"/>
      <c r="LDW101" s="24"/>
      <c r="LDX101" s="24"/>
      <c r="LDY101" s="24"/>
      <c r="LDZ101" s="24"/>
      <c r="LEA101" s="24"/>
      <c r="LEB101" s="24"/>
      <c r="LEC101" s="24"/>
      <c r="LED101" s="24"/>
      <c r="LEE101" s="24"/>
      <c r="LEF101" s="24"/>
      <c r="LEG101" s="24"/>
      <c r="LEH101" s="24"/>
      <c r="LEI101" s="24"/>
      <c r="LEJ101" s="24"/>
      <c r="LEK101" s="24"/>
      <c r="LEL101" s="24"/>
      <c r="LEM101" s="24"/>
      <c r="LEN101" s="24"/>
      <c r="LEO101" s="24"/>
      <c r="LEP101" s="24"/>
      <c r="LEQ101" s="24"/>
      <c r="LER101" s="24"/>
      <c r="LES101" s="24"/>
      <c r="LET101" s="24"/>
      <c r="LEU101" s="24"/>
      <c r="LEV101" s="24"/>
      <c r="LEW101" s="24"/>
      <c r="LEX101" s="24"/>
      <c r="LEY101" s="24"/>
      <c r="LEZ101" s="24"/>
      <c r="LFA101" s="24"/>
      <c r="LFB101" s="24"/>
      <c r="LFC101" s="24"/>
      <c r="LFD101" s="24"/>
      <c r="LFE101" s="24"/>
      <c r="LFF101" s="24"/>
      <c r="LFG101" s="24"/>
      <c r="LFH101" s="24"/>
      <c r="LFI101" s="24"/>
      <c r="LFJ101" s="24"/>
      <c r="LFK101" s="24"/>
    </row>
    <row r="102" spans="1:8279" s="800" customFormat="1" ht="72.75" hidden="1" customHeight="1">
      <c r="A102" s="7"/>
      <c r="B102" s="23" t="s">
        <v>3803</v>
      </c>
      <c r="C102" s="8">
        <v>2013</v>
      </c>
      <c r="D102" s="827">
        <v>9</v>
      </c>
      <c r="E102" s="557" t="s">
        <v>1728</v>
      </c>
      <c r="F102" s="8" t="s">
        <v>683</v>
      </c>
      <c r="G102" s="8"/>
      <c r="H102" s="8"/>
      <c r="I102" s="8" t="s">
        <v>616</v>
      </c>
      <c r="J102" s="260" t="s">
        <v>1448</v>
      </c>
      <c r="K102" s="8" t="s">
        <v>1018</v>
      </c>
      <c r="L102" s="8" t="s">
        <v>1489</v>
      </c>
      <c r="M102" s="155" t="s">
        <v>2641</v>
      </c>
      <c r="N102" s="155"/>
      <c r="O102" s="155"/>
      <c r="P102" s="54" t="s">
        <v>268</v>
      </c>
      <c r="Q102" s="7" t="s">
        <v>693</v>
      </c>
      <c r="R102" s="8"/>
      <c r="S102" s="8" t="s">
        <v>622</v>
      </c>
      <c r="T102" s="9" t="s">
        <v>264</v>
      </c>
      <c r="U102" s="410" t="s">
        <v>1437</v>
      </c>
      <c r="V102" s="9">
        <v>219919.86</v>
      </c>
      <c r="W102" s="9"/>
      <c r="X102" s="222">
        <f>V102</f>
        <v>219919.86</v>
      </c>
      <c r="Y102" s="292">
        <f>FACT!R904</f>
        <v>213963.69</v>
      </c>
      <c r="Z102" s="292">
        <f>X102-Y102</f>
        <v>5956.1699999999837</v>
      </c>
      <c r="AA102" s="8">
        <v>0</v>
      </c>
      <c r="AB102" s="8">
        <v>0</v>
      </c>
      <c r="AC102" s="292">
        <f>X102</f>
        <v>219919.86</v>
      </c>
      <c r="AD102" s="8">
        <v>0</v>
      </c>
      <c r="AE102" s="8">
        <v>0</v>
      </c>
      <c r="AF102" s="130">
        <v>41328</v>
      </c>
      <c r="AG102" s="130">
        <v>41344</v>
      </c>
      <c r="AH102" s="8" t="s">
        <v>1693</v>
      </c>
      <c r="AI102" s="247">
        <v>46.7</v>
      </c>
      <c r="AJ102" s="155" t="s">
        <v>1457</v>
      </c>
      <c r="AK102" s="767">
        <f t="shared" si="9"/>
        <v>4581.6635974304063</v>
      </c>
      <c r="AL102" s="8">
        <v>100</v>
      </c>
      <c r="AM102" s="8">
        <f>AO102+AP102</f>
        <v>21128</v>
      </c>
      <c r="AN102" s="8"/>
      <c r="AO102" s="8">
        <v>10557</v>
      </c>
      <c r="AP102" s="8">
        <v>10571</v>
      </c>
      <c r="AQ102" s="8" t="s">
        <v>1694</v>
      </c>
      <c r="AR102" s="177" t="s">
        <v>694</v>
      </c>
      <c r="AS102" s="8" t="s">
        <v>260</v>
      </c>
      <c r="AT102" s="8" t="s">
        <v>260</v>
      </c>
      <c r="AU102" s="8" t="s">
        <v>260</v>
      </c>
      <c r="AV102" s="8"/>
      <c r="AW102" s="8" t="s">
        <v>260</v>
      </c>
      <c r="AX102" s="8" t="s">
        <v>260</v>
      </c>
      <c r="AY102" s="8" t="s">
        <v>260</v>
      </c>
      <c r="AZ102" s="8"/>
      <c r="BA102" s="185" t="s">
        <v>260</v>
      </c>
      <c r="BB102" s="207"/>
      <c r="BC102" s="8"/>
      <c r="BD102" s="8"/>
      <c r="BE102" s="8"/>
      <c r="BF102" s="8"/>
      <c r="BG102" s="8"/>
      <c r="BH102" s="8"/>
      <c r="BI102" s="8" t="s">
        <v>260</v>
      </c>
      <c r="BJ102" s="523" t="s">
        <v>260</v>
      </c>
      <c r="BK102" s="8"/>
      <c r="BL102" s="8" t="s">
        <v>260</v>
      </c>
      <c r="BM102" s="8"/>
      <c r="BN102" s="8" t="s">
        <v>260</v>
      </c>
      <c r="BO102" s="8" t="s">
        <v>260</v>
      </c>
      <c r="BP102" s="8"/>
      <c r="BQ102" s="8" t="s">
        <v>260</v>
      </c>
      <c r="BR102" s="8" t="s">
        <v>260</v>
      </c>
      <c r="BS102" s="8"/>
      <c r="BT102" s="8" t="s">
        <v>260</v>
      </c>
      <c r="BU102" s="8"/>
      <c r="BV102" s="8"/>
      <c r="BW102" s="8"/>
      <c r="BX102" s="8"/>
      <c r="BY102" s="8"/>
      <c r="BZ102" s="8"/>
      <c r="CA102" s="8"/>
      <c r="CB102" s="8"/>
      <c r="CC102" s="8" t="s">
        <v>260</v>
      </c>
      <c r="CD102" s="8" t="s">
        <v>260</v>
      </c>
      <c r="CE102" s="8" t="s">
        <v>260</v>
      </c>
      <c r="CF102" s="8"/>
      <c r="CG102" s="8"/>
      <c r="CH102" s="8"/>
      <c r="CI102" s="8" t="s">
        <v>260</v>
      </c>
      <c r="CJ102" s="8" t="s">
        <v>260</v>
      </c>
      <c r="CK102" s="8"/>
      <c r="CL102" s="8" t="s">
        <v>260</v>
      </c>
      <c r="CM102" s="8" t="s">
        <v>260</v>
      </c>
      <c r="CN102" s="8"/>
      <c r="CO102" s="8"/>
      <c r="CP102" s="8"/>
      <c r="CQ102" s="106"/>
      <c r="CR102" s="8"/>
      <c r="CS102" s="24"/>
      <c r="CT102" s="24"/>
      <c r="CU102" s="24"/>
      <c r="CV102" s="24"/>
      <c r="CW102" s="24"/>
      <c r="CX102" s="24"/>
      <c r="CY102" s="24"/>
      <c r="CZ102" s="24"/>
      <c r="DA102" s="24"/>
      <c r="DB102" s="24"/>
      <c r="DC102" s="24"/>
      <c r="DD102" s="24"/>
      <c r="DE102" s="24"/>
      <c r="DF102" s="24"/>
      <c r="DG102" s="24"/>
      <c r="DH102" s="24"/>
      <c r="DI102" s="24"/>
      <c r="DJ102" s="24"/>
      <c r="DK102" s="24"/>
      <c r="DL102" s="24"/>
      <c r="DM102" s="24"/>
      <c r="DN102" s="24"/>
      <c r="DO102" s="24"/>
      <c r="DP102" s="24"/>
      <c r="DQ102" s="24"/>
      <c r="DR102" s="24"/>
      <c r="DS102" s="24"/>
      <c r="DT102" s="24"/>
      <c r="DU102" s="24"/>
      <c r="DV102" s="24"/>
      <c r="DW102" s="24"/>
      <c r="DX102" s="24"/>
      <c r="DY102" s="24"/>
      <c r="DZ102" s="24"/>
      <c r="EA102" s="24"/>
      <c r="EB102" s="24"/>
      <c r="EC102" s="24"/>
      <c r="ED102" s="24"/>
      <c r="EE102" s="24"/>
      <c r="EF102" s="24"/>
      <c r="EG102" s="24"/>
      <c r="EH102" s="24"/>
      <c r="EI102" s="24"/>
      <c r="EJ102" s="24"/>
      <c r="EK102" s="24"/>
      <c r="EL102" s="24"/>
      <c r="EM102" s="24"/>
      <c r="EN102" s="24"/>
      <c r="EO102" s="24"/>
      <c r="EP102" s="24"/>
      <c r="EQ102" s="24"/>
      <c r="ER102" s="24"/>
      <c r="ES102" s="24"/>
      <c r="ET102" s="24"/>
      <c r="EU102" s="24"/>
      <c r="EV102" s="24"/>
      <c r="EW102" s="24"/>
      <c r="EX102" s="24"/>
      <c r="EY102" s="24"/>
      <c r="EZ102" s="24"/>
      <c r="FA102" s="24"/>
      <c r="FB102" s="24"/>
      <c r="FC102" s="24"/>
      <c r="FD102" s="24"/>
      <c r="FE102" s="24"/>
      <c r="FF102" s="24"/>
      <c r="FG102" s="24"/>
      <c r="FH102" s="24"/>
      <c r="FI102" s="24"/>
      <c r="FJ102" s="24"/>
      <c r="FK102" s="24"/>
      <c r="FL102" s="24"/>
      <c r="FM102" s="24"/>
      <c r="FN102" s="24"/>
      <c r="FO102" s="24"/>
      <c r="FP102" s="24"/>
      <c r="FQ102" s="24"/>
      <c r="FR102" s="24"/>
      <c r="FS102" s="24"/>
      <c r="FT102" s="24"/>
      <c r="FU102" s="24"/>
      <c r="FV102" s="24"/>
      <c r="FW102" s="24"/>
      <c r="FX102" s="24"/>
      <c r="FY102" s="24"/>
      <c r="FZ102" s="24"/>
      <c r="GA102" s="24"/>
      <c r="GB102" s="24"/>
      <c r="GC102" s="24"/>
      <c r="GD102" s="24"/>
      <c r="GE102" s="24"/>
      <c r="GF102" s="24"/>
      <c r="GG102" s="24"/>
      <c r="GH102" s="24"/>
      <c r="GI102" s="24"/>
      <c r="GJ102" s="24"/>
      <c r="GK102" s="24"/>
      <c r="GL102" s="24"/>
      <c r="GM102" s="24"/>
      <c r="GN102" s="24"/>
      <c r="GO102" s="24"/>
      <c r="GP102" s="24"/>
      <c r="GQ102" s="24"/>
      <c r="GR102" s="24"/>
      <c r="GS102" s="24"/>
      <c r="GT102" s="24"/>
      <c r="GU102" s="24"/>
      <c r="GV102" s="24"/>
      <c r="GW102" s="24"/>
      <c r="GX102" s="24"/>
      <c r="GY102" s="24"/>
      <c r="GZ102" s="24"/>
      <c r="HA102" s="24"/>
      <c r="HB102" s="24"/>
      <c r="HC102" s="24"/>
      <c r="HD102" s="24"/>
      <c r="HE102" s="24"/>
      <c r="HF102" s="24"/>
      <c r="HG102" s="24"/>
      <c r="HH102" s="24"/>
      <c r="HI102" s="24"/>
      <c r="HJ102" s="24"/>
      <c r="HK102" s="24"/>
      <c r="HL102" s="24"/>
      <c r="HM102" s="24"/>
      <c r="HN102" s="24"/>
      <c r="HO102" s="24"/>
      <c r="HP102" s="24"/>
      <c r="HQ102" s="24"/>
      <c r="HR102" s="24"/>
      <c r="HS102" s="24"/>
      <c r="HT102" s="24"/>
      <c r="HU102" s="24"/>
      <c r="HV102" s="24"/>
      <c r="HW102" s="24"/>
      <c r="HX102" s="24"/>
      <c r="HY102" s="24"/>
      <c r="HZ102" s="24"/>
      <c r="IA102" s="24"/>
      <c r="IB102" s="24"/>
      <c r="IC102" s="24"/>
      <c r="ID102" s="24"/>
      <c r="IE102" s="24"/>
      <c r="IF102" s="24"/>
      <c r="IG102" s="24"/>
      <c r="IH102" s="24"/>
      <c r="II102" s="24"/>
      <c r="IJ102" s="24"/>
      <c r="IK102" s="24"/>
      <c r="IL102" s="24"/>
      <c r="IM102" s="24"/>
      <c r="IN102" s="24"/>
      <c r="IO102" s="24"/>
      <c r="IP102" s="24"/>
      <c r="IQ102" s="24"/>
      <c r="IR102" s="24"/>
      <c r="IS102" s="24"/>
      <c r="IT102" s="24"/>
      <c r="IU102" s="24"/>
      <c r="IV102" s="24"/>
      <c r="IW102" s="24"/>
      <c r="IX102" s="24"/>
      <c r="IY102" s="24"/>
      <c r="IZ102" s="24"/>
      <c r="JA102" s="24"/>
      <c r="JB102" s="24"/>
      <c r="JC102" s="24"/>
      <c r="JD102" s="24"/>
      <c r="JE102" s="24"/>
      <c r="JF102" s="24"/>
      <c r="JG102" s="24"/>
      <c r="JH102" s="24"/>
      <c r="JI102" s="24"/>
      <c r="JJ102" s="24"/>
      <c r="JK102" s="24"/>
      <c r="JL102" s="24"/>
      <c r="JM102" s="24"/>
      <c r="JN102" s="24"/>
      <c r="JO102" s="24"/>
      <c r="JP102" s="24"/>
      <c r="JQ102" s="24"/>
      <c r="JR102" s="24"/>
      <c r="JS102" s="24"/>
      <c r="JT102" s="24"/>
      <c r="JU102" s="24"/>
      <c r="JV102" s="24"/>
      <c r="JW102" s="24"/>
      <c r="JX102" s="24"/>
      <c r="JY102" s="24"/>
      <c r="JZ102" s="24"/>
      <c r="KA102" s="24"/>
      <c r="KB102" s="24"/>
      <c r="KC102" s="24"/>
      <c r="KD102" s="24"/>
      <c r="KE102" s="24"/>
      <c r="KF102" s="24"/>
      <c r="KG102" s="24"/>
      <c r="KH102" s="24"/>
      <c r="KI102" s="24"/>
      <c r="KJ102" s="24"/>
      <c r="KK102" s="24"/>
      <c r="KL102" s="24"/>
      <c r="KM102" s="24"/>
      <c r="KN102" s="24"/>
      <c r="KO102" s="24"/>
      <c r="KP102" s="24"/>
      <c r="KQ102" s="24"/>
      <c r="KR102" s="24"/>
      <c r="KS102" s="24"/>
      <c r="KT102" s="24"/>
      <c r="KU102" s="24"/>
      <c r="KV102" s="24"/>
      <c r="KW102" s="24"/>
      <c r="KX102" s="24"/>
      <c r="KY102" s="24"/>
      <c r="KZ102" s="24"/>
      <c r="LA102" s="24"/>
      <c r="LB102" s="24"/>
      <c r="LC102" s="24"/>
      <c r="LD102" s="24"/>
      <c r="LE102" s="24"/>
      <c r="LF102" s="24"/>
      <c r="LG102" s="24"/>
      <c r="LH102" s="24"/>
      <c r="LI102" s="24"/>
      <c r="LJ102" s="24"/>
      <c r="LK102" s="24"/>
      <c r="LL102" s="24"/>
      <c r="LM102" s="24"/>
      <c r="LN102" s="24"/>
      <c r="LO102" s="24"/>
      <c r="LP102" s="24"/>
      <c r="LQ102" s="24"/>
      <c r="LR102" s="24"/>
      <c r="LS102" s="24"/>
      <c r="LT102" s="24"/>
      <c r="LU102" s="24"/>
      <c r="LV102" s="24"/>
      <c r="LW102" s="24"/>
      <c r="LX102" s="24"/>
      <c r="LY102" s="24"/>
      <c r="LZ102" s="24"/>
      <c r="MA102" s="24"/>
      <c r="MB102" s="24"/>
      <c r="MC102" s="24"/>
      <c r="MD102" s="24"/>
      <c r="ME102" s="24"/>
      <c r="MF102" s="24"/>
      <c r="MG102" s="24"/>
      <c r="MH102" s="24"/>
      <c r="MI102" s="24"/>
      <c r="MJ102" s="24"/>
      <c r="MK102" s="24"/>
      <c r="ML102" s="24"/>
      <c r="MM102" s="24"/>
      <c r="MN102" s="24"/>
      <c r="MO102" s="24"/>
      <c r="MP102" s="24"/>
      <c r="MQ102" s="24"/>
      <c r="MR102" s="24"/>
      <c r="MS102" s="24"/>
      <c r="MT102" s="24"/>
      <c r="MU102" s="24"/>
      <c r="MV102" s="24"/>
      <c r="MW102" s="24"/>
      <c r="MX102" s="24"/>
      <c r="MY102" s="24"/>
      <c r="MZ102" s="24"/>
      <c r="NA102" s="24"/>
      <c r="NB102" s="24"/>
      <c r="NC102" s="24"/>
      <c r="ND102" s="24"/>
      <c r="NE102" s="24"/>
      <c r="NF102" s="24"/>
      <c r="NG102" s="24"/>
      <c r="NH102" s="24"/>
      <c r="NI102" s="24"/>
      <c r="NJ102" s="24"/>
      <c r="NK102" s="24"/>
      <c r="NL102" s="24"/>
      <c r="NM102" s="24"/>
      <c r="NN102" s="24"/>
      <c r="NO102" s="24"/>
      <c r="NP102" s="24"/>
      <c r="NQ102" s="24"/>
      <c r="NR102" s="24"/>
      <c r="NS102" s="24"/>
      <c r="NT102" s="24"/>
      <c r="NU102" s="24"/>
      <c r="NV102" s="24"/>
      <c r="NW102" s="24"/>
      <c r="NX102" s="24"/>
      <c r="NY102" s="24"/>
      <c r="NZ102" s="24"/>
      <c r="OA102" s="24"/>
      <c r="OB102" s="24"/>
      <c r="OC102" s="24"/>
      <c r="OD102" s="24"/>
      <c r="OE102" s="24"/>
      <c r="OF102" s="24"/>
      <c r="OG102" s="24"/>
      <c r="OH102" s="24"/>
      <c r="OI102" s="24"/>
      <c r="OJ102" s="24"/>
      <c r="OK102" s="24"/>
      <c r="OL102" s="24"/>
      <c r="OM102" s="24"/>
      <c r="ON102" s="24"/>
      <c r="OO102" s="24"/>
      <c r="OP102" s="24"/>
      <c r="OQ102" s="24"/>
      <c r="OR102" s="24"/>
      <c r="OS102" s="24"/>
      <c r="OT102" s="24"/>
      <c r="OU102" s="24"/>
      <c r="OV102" s="24"/>
      <c r="OW102" s="24"/>
      <c r="OX102" s="24"/>
      <c r="OY102" s="24"/>
      <c r="OZ102" s="24"/>
      <c r="PA102" s="24"/>
      <c r="PB102" s="24"/>
      <c r="PC102" s="24"/>
      <c r="PD102" s="24"/>
      <c r="PE102" s="24"/>
      <c r="PF102" s="24"/>
      <c r="PG102" s="24"/>
      <c r="PH102" s="24"/>
      <c r="PI102" s="24"/>
      <c r="PJ102" s="24"/>
      <c r="PK102" s="24"/>
      <c r="PL102" s="24"/>
      <c r="PM102" s="24"/>
      <c r="PN102" s="24"/>
      <c r="PO102" s="24"/>
      <c r="PP102" s="24"/>
      <c r="PQ102" s="24"/>
      <c r="PR102" s="24"/>
      <c r="PS102" s="24"/>
      <c r="PT102" s="24"/>
      <c r="PU102" s="24"/>
      <c r="PV102" s="24"/>
      <c r="PW102" s="24"/>
      <c r="PX102" s="24"/>
      <c r="PY102" s="24"/>
      <c r="PZ102" s="24"/>
      <c r="QA102" s="24"/>
      <c r="QB102" s="24"/>
      <c r="QC102" s="24"/>
      <c r="QD102" s="24"/>
      <c r="QE102" s="24"/>
      <c r="QF102" s="24"/>
      <c r="QG102" s="24"/>
      <c r="QH102" s="24"/>
      <c r="QI102" s="24"/>
      <c r="QJ102" s="24"/>
      <c r="QK102" s="24"/>
      <c r="QL102" s="24"/>
      <c r="QM102" s="24"/>
      <c r="QN102" s="24"/>
      <c r="QO102" s="24"/>
      <c r="QP102" s="24"/>
      <c r="QQ102" s="24"/>
      <c r="QR102" s="24"/>
      <c r="QS102" s="24"/>
      <c r="QT102" s="24"/>
      <c r="QU102" s="24"/>
      <c r="QV102" s="24"/>
      <c r="QW102" s="24"/>
      <c r="QX102" s="24"/>
      <c r="QY102" s="24"/>
      <c r="QZ102" s="24"/>
      <c r="RA102" s="24"/>
      <c r="RB102" s="24"/>
      <c r="RC102" s="24"/>
      <c r="RD102" s="24"/>
      <c r="RE102" s="24"/>
      <c r="RF102" s="24"/>
      <c r="RG102" s="24"/>
      <c r="RH102" s="24"/>
      <c r="RI102" s="24"/>
      <c r="RJ102" s="24"/>
      <c r="RK102" s="24"/>
      <c r="RL102" s="24"/>
      <c r="RM102" s="24"/>
      <c r="RN102" s="24"/>
      <c r="RO102" s="24"/>
      <c r="RP102" s="24"/>
      <c r="RQ102" s="24"/>
      <c r="RR102" s="24"/>
      <c r="RS102" s="24"/>
      <c r="RT102" s="24"/>
      <c r="RU102" s="24"/>
      <c r="RV102" s="24"/>
      <c r="RW102" s="24"/>
      <c r="RX102" s="24"/>
      <c r="RY102" s="24"/>
      <c r="RZ102" s="24"/>
      <c r="SA102" s="24"/>
      <c r="SB102" s="24"/>
      <c r="SC102" s="24"/>
      <c r="SD102" s="24"/>
      <c r="SE102" s="24"/>
      <c r="SF102" s="24"/>
      <c r="SG102" s="24"/>
      <c r="SH102" s="24"/>
      <c r="SI102" s="24"/>
      <c r="SJ102" s="24"/>
      <c r="SK102" s="24"/>
      <c r="SL102" s="24"/>
      <c r="SM102" s="24"/>
      <c r="SN102" s="24"/>
      <c r="SO102" s="24"/>
      <c r="SP102" s="24"/>
      <c r="SQ102" s="24"/>
      <c r="SR102" s="24"/>
      <c r="SS102" s="24"/>
      <c r="ST102" s="24"/>
      <c r="SU102" s="24"/>
      <c r="SV102" s="24"/>
      <c r="SW102" s="24"/>
      <c r="SX102" s="24"/>
      <c r="SY102" s="24"/>
      <c r="SZ102" s="24"/>
      <c r="TA102" s="24"/>
      <c r="TB102" s="24"/>
      <c r="TC102" s="24"/>
      <c r="TD102" s="24"/>
      <c r="TE102" s="24"/>
      <c r="TF102" s="24"/>
      <c r="TG102" s="24"/>
      <c r="TH102" s="24"/>
      <c r="TI102" s="24"/>
      <c r="TJ102" s="24"/>
      <c r="TK102" s="24"/>
      <c r="TL102" s="24"/>
      <c r="TM102" s="24"/>
      <c r="TN102" s="24"/>
      <c r="TO102" s="24"/>
      <c r="TP102" s="24"/>
      <c r="TQ102" s="24"/>
      <c r="TR102" s="24"/>
      <c r="TS102" s="24"/>
      <c r="TT102" s="24"/>
      <c r="TU102" s="24"/>
      <c r="TV102" s="24"/>
      <c r="TW102" s="24"/>
      <c r="TX102" s="24"/>
      <c r="TY102" s="24"/>
      <c r="TZ102" s="24"/>
      <c r="UA102" s="24"/>
      <c r="UB102" s="24"/>
      <c r="UC102" s="24"/>
      <c r="UD102" s="24"/>
      <c r="UE102" s="24"/>
      <c r="UF102" s="24"/>
      <c r="UG102" s="24"/>
      <c r="UH102" s="24"/>
      <c r="UI102" s="24"/>
      <c r="UJ102" s="24"/>
      <c r="UK102" s="24"/>
      <c r="UL102" s="24"/>
      <c r="UM102" s="24"/>
      <c r="UN102" s="24"/>
      <c r="UO102" s="24"/>
      <c r="UP102" s="24"/>
      <c r="UQ102" s="24"/>
      <c r="UR102" s="24"/>
      <c r="US102" s="24"/>
      <c r="UT102" s="24"/>
      <c r="UU102" s="24"/>
      <c r="UV102" s="24"/>
      <c r="UW102" s="24"/>
      <c r="UX102" s="24"/>
      <c r="UY102" s="24"/>
      <c r="UZ102" s="24"/>
      <c r="VA102" s="24"/>
      <c r="VB102" s="24"/>
      <c r="VC102" s="24"/>
      <c r="VD102" s="24"/>
      <c r="VE102" s="24"/>
      <c r="VF102" s="24"/>
      <c r="VG102" s="24"/>
      <c r="VH102" s="24"/>
      <c r="VI102" s="24"/>
      <c r="VJ102" s="24"/>
      <c r="VK102" s="24"/>
      <c r="VL102" s="24"/>
      <c r="VM102" s="24"/>
      <c r="VN102" s="24"/>
      <c r="VO102" s="24"/>
      <c r="VP102" s="24"/>
      <c r="VQ102" s="24"/>
      <c r="VR102" s="24"/>
      <c r="VS102" s="24"/>
      <c r="VT102" s="24"/>
      <c r="VU102" s="24"/>
      <c r="VV102" s="24"/>
      <c r="VW102" s="24"/>
      <c r="VX102" s="24"/>
      <c r="VY102" s="24"/>
      <c r="VZ102" s="24"/>
      <c r="WA102" s="24"/>
      <c r="WB102" s="24"/>
      <c r="WC102" s="24"/>
      <c r="WD102" s="24"/>
      <c r="WE102" s="24"/>
      <c r="WF102" s="24"/>
      <c r="WG102" s="24"/>
      <c r="WH102" s="24"/>
      <c r="WI102" s="24"/>
      <c r="WJ102" s="24"/>
      <c r="WK102" s="24"/>
      <c r="WL102" s="24"/>
      <c r="WM102" s="24"/>
      <c r="WN102" s="24"/>
      <c r="WO102" s="24"/>
      <c r="WP102" s="24"/>
      <c r="WQ102" s="24"/>
      <c r="WR102" s="24"/>
      <c r="WS102" s="24"/>
      <c r="WT102" s="24"/>
      <c r="WU102" s="24"/>
      <c r="WV102" s="24"/>
      <c r="WW102" s="24"/>
      <c r="WX102" s="24"/>
      <c r="WY102" s="24"/>
      <c r="WZ102" s="24"/>
      <c r="XA102" s="24"/>
      <c r="XB102" s="24"/>
      <c r="XC102" s="24"/>
      <c r="XD102" s="24"/>
      <c r="XE102" s="24"/>
      <c r="XF102" s="24"/>
      <c r="XG102" s="24"/>
      <c r="XH102" s="24"/>
      <c r="XI102" s="24"/>
      <c r="XJ102" s="24"/>
      <c r="XK102" s="24"/>
      <c r="XL102" s="24"/>
      <c r="XM102" s="24"/>
      <c r="XN102" s="24"/>
      <c r="XO102" s="24"/>
      <c r="XP102" s="24"/>
      <c r="XQ102" s="24"/>
      <c r="XR102" s="24"/>
      <c r="XS102" s="24"/>
      <c r="XT102" s="24"/>
      <c r="XU102" s="24"/>
      <c r="XV102" s="24"/>
      <c r="XW102" s="24"/>
      <c r="XX102" s="24"/>
      <c r="XY102" s="24"/>
      <c r="XZ102" s="24"/>
      <c r="YA102" s="24"/>
      <c r="YB102" s="24"/>
      <c r="YC102" s="24"/>
      <c r="YD102" s="24"/>
      <c r="YE102" s="24"/>
      <c r="YF102" s="24"/>
      <c r="YG102" s="24"/>
      <c r="YH102" s="24"/>
      <c r="YI102" s="24"/>
      <c r="YJ102" s="24"/>
      <c r="YK102" s="24"/>
      <c r="YL102" s="24"/>
      <c r="YM102" s="24"/>
      <c r="YN102" s="24"/>
      <c r="YO102" s="24"/>
      <c r="YP102" s="24"/>
      <c r="YQ102" s="24"/>
      <c r="YR102" s="24"/>
      <c r="YS102" s="24"/>
      <c r="YT102" s="24"/>
      <c r="YU102" s="24"/>
      <c r="YV102" s="24"/>
      <c r="YW102" s="24"/>
      <c r="YX102" s="24"/>
      <c r="YY102" s="24"/>
      <c r="YZ102" s="24"/>
      <c r="ZA102" s="24"/>
      <c r="ZB102" s="24"/>
      <c r="ZC102" s="24"/>
      <c r="ZD102" s="24"/>
      <c r="ZE102" s="24"/>
      <c r="ZF102" s="24"/>
      <c r="ZG102" s="24"/>
      <c r="ZH102" s="24"/>
      <c r="ZI102" s="24"/>
      <c r="ZJ102" s="24"/>
      <c r="ZK102" s="24"/>
      <c r="ZL102" s="24"/>
      <c r="ZM102" s="24"/>
      <c r="ZN102" s="24"/>
      <c r="ZO102" s="24"/>
      <c r="ZP102" s="24"/>
      <c r="ZQ102" s="24"/>
      <c r="ZR102" s="24"/>
      <c r="ZS102" s="24"/>
      <c r="ZT102" s="24"/>
      <c r="ZU102" s="24"/>
      <c r="ZV102" s="24"/>
      <c r="ZW102" s="24"/>
      <c r="ZX102" s="24"/>
      <c r="ZY102" s="24"/>
      <c r="ZZ102" s="24"/>
      <c r="AAA102" s="24"/>
      <c r="AAB102" s="24"/>
      <c r="AAC102" s="24"/>
      <c r="AAD102" s="24"/>
      <c r="AAE102" s="24"/>
      <c r="AAF102" s="24"/>
      <c r="AAG102" s="24"/>
      <c r="AAH102" s="24"/>
      <c r="AAI102" s="24"/>
      <c r="AAJ102" s="24"/>
      <c r="AAK102" s="24"/>
      <c r="AAL102" s="24"/>
      <c r="AAM102" s="24"/>
      <c r="AAN102" s="24"/>
      <c r="AAO102" s="24"/>
      <c r="AAP102" s="24"/>
      <c r="AAQ102" s="24"/>
      <c r="AAR102" s="24"/>
      <c r="AAS102" s="24"/>
      <c r="AAT102" s="24"/>
      <c r="AAU102" s="24"/>
      <c r="AAV102" s="24"/>
      <c r="AAW102" s="24"/>
      <c r="AAX102" s="24"/>
      <c r="AAY102" s="24"/>
      <c r="AAZ102" s="24"/>
      <c r="ABA102" s="24"/>
      <c r="ABB102" s="24"/>
      <c r="ABC102" s="24"/>
      <c r="ABD102" s="24"/>
      <c r="ABE102" s="24"/>
      <c r="ABF102" s="24"/>
      <c r="ABG102" s="24"/>
      <c r="ABH102" s="24"/>
      <c r="ABI102" s="24"/>
      <c r="ABJ102" s="24"/>
      <c r="ABK102" s="24"/>
      <c r="ABL102" s="24"/>
      <c r="ABM102" s="24"/>
      <c r="ABN102" s="24"/>
      <c r="ABO102" s="24"/>
      <c r="ABP102" s="24"/>
      <c r="ABQ102" s="24"/>
      <c r="ABR102" s="24"/>
      <c r="ABS102" s="24"/>
      <c r="ABT102" s="24"/>
      <c r="ABU102" s="24"/>
      <c r="ABV102" s="24"/>
      <c r="ABW102" s="24"/>
      <c r="ABX102" s="24"/>
      <c r="ABY102" s="24"/>
      <c r="ABZ102" s="24"/>
      <c r="ACA102" s="24"/>
      <c r="ACB102" s="24"/>
      <c r="ACC102" s="24"/>
      <c r="ACD102" s="24"/>
      <c r="ACE102" s="24"/>
      <c r="ACF102" s="24"/>
      <c r="ACG102" s="24"/>
      <c r="ACH102" s="24"/>
      <c r="ACI102" s="24"/>
      <c r="ACJ102" s="24"/>
      <c r="ACK102" s="24"/>
      <c r="ACL102" s="24"/>
      <c r="ACM102" s="24"/>
      <c r="ACN102" s="24"/>
      <c r="ACO102" s="24"/>
      <c r="ACP102" s="24"/>
      <c r="ACQ102" s="24"/>
      <c r="ACR102" s="24"/>
      <c r="ACS102" s="24"/>
      <c r="ACT102" s="24"/>
      <c r="ACU102" s="24"/>
      <c r="ACV102" s="24"/>
      <c r="ACW102" s="24"/>
      <c r="ACX102" s="24"/>
      <c r="ACY102" s="24"/>
      <c r="ACZ102" s="24"/>
      <c r="ADA102" s="24"/>
      <c r="ADB102" s="24"/>
      <c r="ADC102" s="24"/>
      <c r="ADD102" s="24"/>
      <c r="ADE102" s="24"/>
      <c r="ADF102" s="24"/>
      <c r="ADG102" s="24"/>
      <c r="ADH102" s="24"/>
      <c r="ADI102" s="24"/>
      <c r="ADJ102" s="24"/>
      <c r="ADK102" s="24"/>
      <c r="ADL102" s="24"/>
      <c r="ADM102" s="24"/>
      <c r="ADN102" s="24"/>
      <c r="ADO102" s="24"/>
      <c r="ADP102" s="24"/>
      <c r="ADQ102" s="24"/>
      <c r="ADR102" s="24"/>
      <c r="ADS102" s="24"/>
      <c r="ADT102" s="24"/>
      <c r="ADU102" s="24"/>
      <c r="ADV102" s="24"/>
      <c r="ADW102" s="24"/>
      <c r="ADX102" s="24"/>
      <c r="ADY102" s="24"/>
      <c r="ADZ102" s="24"/>
      <c r="AEA102" s="24"/>
      <c r="AEB102" s="24"/>
      <c r="AEC102" s="24"/>
      <c r="AED102" s="24"/>
      <c r="AEE102" s="24"/>
      <c r="AEF102" s="24"/>
      <c r="AEG102" s="24"/>
      <c r="AEH102" s="24"/>
      <c r="AEI102" s="24"/>
      <c r="AEJ102" s="24"/>
      <c r="AEK102" s="24"/>
      <c r="AEL102" s="24"/>
      <c r="AEM102" s="24"/>
      <c r="AEN102" s="24"/>
      <c r="AEO102" s="24"/>
      <c r="AEP102" s="24"/>
      <c r="AEQ102" s="24"/>
      <c r="AER102" s="24"/>
      <c r="AES102" s="24"/>
      <c r="AET102" s="24"/>
      <c r="AEU102" s="24"/>
      <c r="AEV102" s="24"/>
      <c r="AEW102" s="24"/>
      <c r="AEX102" s="24"/>
      <c r="AEY102" s="24"/>
      <c r="AEZ102" s="24"/>
      <c r="AFA102" s="24"/>
      <c r="AFB102" s="24"/>
      <c r="AFC102" s="24"/>
      <c r="AFD102" s="24"/>
      <c r="AFE102" s="24"/>
      <c r="AFF102" s="24"/>
      <c r="AFG102" s="24"/>
      <c r="AFH102" s="24"/>
      <c r="AFI102" s="24"/>
      <c r="AFJ102" s="24"/>
      <c r="AFK102" s="24"/>
      <c r="AFL102" s="24"/>
      <c r="AFM102" s="24"/>
      <c r="AFN102" s="24"/>
      <c r="AFO102" s="24"/>
      <c r="AFP102" s="24"/>
      <c r="AFQ102" s="24"/>
      <c r="AFR102" s="24"/>
      <c r="AFS102" s="24"/>
      <c r="AFT102" s="24"/>
      <c r="AFU102" s="24"/>
      <c r="AFV102" s="24"/>
      <c r="AFW102" s="24"/>
      <c r="AFX102" s="24"/>
      <c r="AFY102" s="24"/>
      <c r="AFZ102" s="24"/>
      <c r="AGA102" s="24"/>
      <c r="AGB102" s="24"/>
      <c r="AGC102" s="24"/>
      <c r="AGD102" s="24"/>
      <c r="AGE102" s="24"/>
      <c r="AGF102" s="24"/>
      <c r="AGG102" s="24"/>
      <c r="AGH102" s="24"/>
      <c r="AGI102" s="24"/>
      <c r="AGJ102" s="24"/>
      <c r="AGK102" s="24"/>
      <c r="AGL102" s="24"/>
      <c r="AGM102" s="24"/>
      <c r="AGN102" s="24"/>
      <c r="AGO102" s="24"/>
      <c r="AGP102" s="24"/>
      <c r="AGQ102" s="24"/>
      <c r="AGR102" s="24"/>
      <c r="AGS102" s="24"/>
      <c r="AGT102" s="24"/>
      <c r="AGU102" s="24"/>
      <c r="AGV102" s="24"/>
      <c r="AGW102" s="24"/>
      <c r="AGX102" s="24"/>
      <c r="AGY102" s="24"/>
      <c r="AGZ102" s="24"/>
      <c r="AHA102" s="24"/>
      <c r="AHB102" s="24"/>
      <c r="AHC102" s="24"/>
      <c r="AHD102" s="24"/>
      <c r="AHE102" s="24"/>
      <c r="AHF102" s="24"/>
      <c r="AHG102" s="24"/>
      <c r="AHH102" s="24"/>
      <c r="AHI102" s="24"/>
      <c r="AHJ102" s="24"/>
      <c r="AHK102" s="24"/>
      <c r="AHL102" s="24"/>
      <c r="AHM102" s="24"/>
      <c r="AHN102" s="24"/>
      <c r="AHO102" s="24"/>
      <c r="AHP102" s="24"/>
      <c r="AHQ102" s="24"/>
      <c r="AHR102" s="24"/>
      <c r="AHS102" s="24"/>
      <c r="AHT102" s="24"/>
      <c r="AHU102" s="24"/>
      <c r="AHV102" s="24"/>
      <c r="AHW102" s="24"/>
      <c r="AHX102" s="24"/>
      <c r="AHY102" s="24"/>
      <c r="AHZ102" s="24"/>
      <c r="AIA102" s="24"/>
      <c r="AIB102" s="24"/>
      <c r="AIC102" s="24"/>
      <c r="AID102" s="24"/>
      <c r="AIE102" s="24"/>
      <c r="AIF102" s="24"/>
      <c r="AIG102" s="24"/>
      <c r="AIH102" s="24"/>
      <c r="AII102" s="24"/>
      <c r="AIJ102" s="24"/>
      <c r="AIK102" s="24"/>
      <c r="AIL102" s="24"/>
      <c r="AIM102" s="24"/>
      <c r="AIN102" s="24"/>
      <c r="AIO102" s="24"/>
      <c r="AIP102" s="24"/>
      <c r="AIQ102" s="24"/>
      <c r="AIR102" s="24"/>
      <c r="AIS102" s="24"/>
      <c r="AIT102" s="24"/>
      <c r="AIU102" s="24"/>
      <c r="AIV102" s="24"/>
      <c r="AIW102" s="24"/>
      <c r="AIX102" s="24"/>
      <c r="AIY102" s="24"/>
      <c r="AIZ102" s="24"/>
      <c r="AJA102" s="24"/>
      <c r="AJB102" s="24"/>
      <c r="AJC102" s="24"/>
      <c r="AJD102" s="24"/>
      <c r="AJE102" s="24"/>
      <c r="AJF102" s="24"/>
      <c r="AJG102" s="24"/>
      <c r="AJH102" s="24"/>
      <c r="AJI102" s="24"/>
      <c r="AJJ102" s="24"/>
      <c r="AJK102" s="24"/>
      <c r="AJL102" s="24"/>
      <c r="AJM102" s="24"/>
      <c r="AJN102" s="24"/>
      <c r="AJO102" s="24"/>
      <c r="AJP102" s="24"/>
      <c r="AJQ102" s="24"/>
      <c r="AJR102" s="24"/>
      <c r="AJS102" s="24"/>
      <c r="AJT102" s="24"/>
      <c r="AJU102" s="24"/>
      <c r="AJV102" s="24"/>
      <c r="AJW102" s="24"/>
      <c r="AJX102" s="24"/>
      <c r="AJY102" s="24"/>
      <c r="AJZ102" s="24"/>
      <c r="AKA102" s="24"/>
      <c r="AKB102" s="24"/>
      <c r="AKC102" s="24"/>
      <c r="AKD102" s="24"/>
      <c r="AKE102" s="24"/>
      <c r="AKF102" s="24"/>
      <c r="AKG102" s="24"/>
      <c r="AKH102" s="24"/>
      <c r="AKI102" s="24"/>
      <c r="AKJ102" s="24"/>
      <c r="AKK102" s="24"/>
      <c r="AKL102" s="24"/>
      <c r="AKM102" s="24"/>
      <c r="AKN102" s="24"/>
      <c r="AKO102" s="24"/>
      <c r="AKP102" s="24"/>
      <c r="AKQ102" s="24"/>
      <c r="AKR102" s="24"/>
      <c r="AKS102" s="24"/>
      <c r="AKT102" s="24"/>
      <c r="AKU102" s="24"/>
      <c r="AKV102" s="24"/>
      <c r="AKW102" s="24"/>
      <c r="AKX102" s="24"/>
      <c r="AKY102" s="24"/>
      <c r="AKZ102" s="24"/>
      <c r="ALA102" s="24"/>
      <c r="ALB102" s="24"/>
      <c r="ALC102" s="24"/>
      <c r="ALD102" s="24"/>
      <c r="ALE102" s="24"/>
      <c r="ALF102" s="24"/>
      <c r="ALG102" s="24"/>
      <c r="ALH102" s="24"/>
      <c r="ALI102" s="24"/>
      <c r="ALJ102" s="24"/>
      <c r="ALK102" s="24"/>
      <c r="ALL102" s="24"/>
      <c r="ALM102" s="24"/>
      <c r="ALN102" s="24"/>
      <c r="ALO102" s="24"/>
      <c r="ALP102" s="24"/>
      <c r="ALQ102" s="24"/>
      <c r="ALR102" s="24"/>
      <c r="ALS102" s="24"/>
      <c r="ALT102" s="24"/>
      <c r="ALU102" s="24"/>
      <c r="ALV102" s="24"/>
      <c r="ALW102" s="24"/>
      <c r="ALX102" s="24"/>
      <c r="ALY102" s="24"/>
      <c r="ALZ102" s="24"/>
      <c r="AMA102" s="24"/>
      <c r="AMB102" s="24"/>
      <c r="AMC102" s="24"/>
      <c r="AMD102" s="24"/>
      <c r="AME102" s="24"/>
      <c r="AMF102" s="24"/>
      <c r="AMG102" s="24"/>
      <c r="AMH102" s="24"/>
      <c r="AMI102" s="24"/>
      <c r="AMJ102" s="24"/>
      <c r="AMK102" s="24"/>
      <c r="AML102" s="24"/>
      <c r="AMM102" s="24"/>
      <c r="AMN102" s="24"/>
      <c r="AMO102" s="24"/>
      <c r="AMP102" s="24"/>
      <c r="AMQ102" s="24"/>
      <c r="AMR102" s="24"/>
      <c r="AMS102" s="24"/>
      <c r="AMT102" s="24"/>
      <c r="AMU102" s="24"/>
      <c r="AMV102" s="24"/>
      <c r="AMW102" s="24"/>
      <c r="AMX102" s="24"/>
      <c r="AMY102" s="24"/>
      <c r="AMZ102" s="24"/>
      <c r="ANA102" s="24"/>
      <c r="ANB102" s="24"/>
      <c r="ANC102" s="24"/>
      <c r="AND102" s="24"/>
      <c r="ANE102" s="24"/>
      <c r="ANF102" s="24"/>
      <c r="ANG102" s="24"/>
      <c r="ANH102" s="24"/>
      <c r="ANI102" s="24"/>
      <c r="ANJ102" s="24"/>
      <c r="ANK102" s="24"/>
      <c r="ANL102" s="24"/>
      <c r="ANM102" s="24"/>
      <c r="ANN102" s="24"/>
      <c r="ANO102" s="24"/>
      <c r="ANP102" s="24"/>
      <c r="ANQ102" s="24"/>
      <c r="ANR102" s="24"/>
      <c r="ANS102" s="24"/>
      <c r="ANT102" s="24"/>
      <c r="ANU102" s="24"/>
      <c r="ANV102" s="24"/>
      <c r="ANW102" s="24"/>
      <c r="ANX102" s="24"/>
      <c r="ANY102" s="24"/>
      <c r="ANZ102" s="24"/>
      <c r="AOA102" s="24"/>
      <c r="AOB102" s="24"/>
      <c r="AOC102" s="24"/>
      <c r="AOD102" s="24"/>
      <c r="AOE102" s="24"/>
      <c r="AOF102" s="24"/>
      <c r="AOG102" s="24"/>
      <c r="AOH102" s="24"/>
      <c r="AOI102" s="24"/>
      <c r="AOJ102" s="24"/>
      <c r="AOK102" s="24"/>
      <c r="AOL102" s="24"/>
      <c r="AOM102" s="24"/>
      <c r="AON102" s="24"/>
      <c r="AOO102" s="24"/>
      <c r="AOP102" s="24"/>
      <c r="AOQ102" s="24"/>
      <c r="AOR102" s="24"/>
      <c r="AOS102" s="24"/>
      <c r="AOT102" s="24"/>
      <c r="AOU102" s="24"/>
      <c r="AOV102" s="24"/>
      <c r="AOW102" s="24"/>
      <c r="AOX102" s="24"/>
      <c r="AOY102" s="24"/>
      <c r="AOZ102" s="24"/>
      <c r="APA102" s="24"/>
      <c r="APB102" s="24"/>
      <c r="APC102" s="24"/>
      <c r="APD102" s="24"/>
      <c r="APE102" s="24"/>
      <c r="APF102" s="24"/>
      <c r="APG102" s="24"/>
      <c r="APH102" s="24"/>
      <c r="API102" s="24"/>
      <c r="APJ102" s="24"/>
      <c r="APK102" s="24"/>
      <c r="APL102" s="24"/>
      <c r="APM102" s="24"/>
      <c r="APN102" s="24"/>
      <c r="APO102" s="24"/>
      <c r="APP102" s="24"/>
      <c r="APQ102" s="24"/>
      <c r="APR102" s="24"/>
      <c r="APS102" s="24"/>
      <c r="APT102" s="24"/>
      <c r="APU102" s="24"/>
      <c r="APV102" s="24"/>
      <c r="APW102" s="24"/>
      <c r="APX102" s="24"/>
      <c r="APY102" s="24"/>
      <c r="APZ102" s="24"/>
      <c r="AQA102" s="24"/>
      <c r="AQB102" s="24"/>
      <c r="AQC102" s="24"/>
      <c r="AQD102" s="24"/>
      <c r="AQE102" s="24"/>
      <c r="AQF102" s="24"/>
      <c r="AQG102" s="24"/>
      <c r="AQH102" s="24"/>
      <c r="AQI102" s="24"/>
      <c r="AQJ102" s="24"/>
      <c r="AQK102" s="24"/>
      <c r="AQL102" s="24"/>
      <c r="AQM102" s="24"/>
      <c r="AQN102" s="24"/>
      <c r="AQO102" s="24"/>
      <c r="AQP102" s="24"/>
      <c r="AQQ102" s="24"/>
      <c r="AQR102" s="24"/>
      <c r="AQS102" s="24"/>
      <c r="AQT102" s="24"/>
      <c r="AQU102" s="24"/>
      <c r="AQV102" s="24"/>
      <c r="AQW102" s="24"/>
      <c r="AQX102" s="24"/>
      <c r="AQY102" s="24"/>
      <c r="AQZ102" s="24"/>
      <c r="ARA102" s="24"/>
      <c r="ARB102" s="24"/>
      <c r="ARC102" s="24"/>
      <c r="ARD102" s="24"/>
      <c r="ARE102" s="24"/>
      <c r="ARF102" s="24"/>
      <c r="ARG102" s="24"/>
      <c r="ARH102" s="24"/>
      <c r="ARI102" s="24"/>
      <c r="ARJ102" s="24"/>
      <c r="ARK102" s="24"/>
      <c r="ARL102" s="24"/>
      <c r="ARM102" s="24"/>
      <c r="ARN102" s="24"/>
      <c r="ARO102" s="24"/>
      <c r="ARP102" s="24"/>
      <c r="ARQ102" s="24"/>
      <c r="ARR102" s="24"/>
      <c r="ARS102" s="24"/>
      <c r="ART102" s="24"/>
      <c r="ARU102" s="24"/>
      <c r="ARV102" s="24"/>
      <c r="ARW102" s="24"/>
      <c r="ARX102" s="24"/>
      <c r="ARY102" s="24"/>
      <c r="ARZ102" s="24"/>
      <c r="ASA102" s="24"/>
      <c r="ASB102" s="24"/>
      <c r="ASC102" s="24"/>
      <c r="ASD102" s="24"/>
      <c r="ASE102" s="24"/>
      <c r="ASF102" s="24"/>
      <c r="ASG102" s="24"/>
      <c r="ASH102" s="24"/>
      <c r="ASI102" s="24"/>
      <c r="ASJ102" s="24"/>
      <c r="ASK102" s="24"/>
      <c r="ASL102" s="24"/>
      <c r="ASM102" s="24"/>
      <c r="ASN102" s="24"/>
      <c r="ASO102" s="24"/>
      <c r="ASP102" s="24"/>
      <c r="ASQ102" s="24"/>
      <c r="ASR102" s="24"/>
      <c r="ASS102" s="24"/>
      <c r="AST102" s="24"/>
      <c r="ASU102" s="24"/>
      <c r="ASV102" s="24"/>
      <c r="ASW102" s="24"/>
      <c r="ASX102" s="24"/>
      <c r="ASY102" s="24"/>
      <c r="ASZ102" s="24"/>
      <c r="ATA102" s="24"/>
      <c r="ATB102" s="24"/>
      <c r="ATC102" s="24"/>
      <c r="ATD102" s="24"/>
      <c r="ATE102" s="24"/>
      <c r="ATF102" s="24"/>
      <c r="ATG102" s="24"/>
      <c r="ATH102" s="24"/>
      <c r="ATI102" s="24"/>
      <c r="ATJ102" s="24"/>
      <c r="ATK102" s="24"/>
      <c r="ATL102" s="24"/>
      <c r="ATM102" s="24"/>
      <c r="ATN102" s="24"/>
      <c r="ATO102" s="24"/>
      <c r="ATP102" s="24"/>
      <c r="ATQ102" s="24"/>
      <c r="ATR102" s="24"/>
      <c r="ATS102" s="24"/>
      <c r="ATT102" s="24"/>
      <c r="ATU102" s="24"/>
      <c r="ATV102" s="24"/>
      <c r="ATW102" s="24"/>
      <c r="ATX102" s="24"/>
      <c r="ATY102" s="24"/>
      <c r="ATZ102" s="24"/>
      <c r="AUA102" s="24"/>
      <c r="AUB102" s="24"/>
      <c r="AUC102" s="24"/>
      <c r="AUD102" s="24"/>
      <c r="AUE102" s="24"/>
      <c r="AUF102" s="24"/>
      <c r="AUG102" s="24"/>
      <c r="AUH102" s="24"/>
      <c r="AUI102" s="24"/>
      <c r="AUJ102" s="24"/>
      <c r="AUK102" s="24"/>
      <c r="AUL102" s="24"/>
      <c r="AUM102" s="24"/>
      <c r="AUN102" s="24"/>
      <c r="AUO102" s="24"/>
      <c r="AUP102" s="24"/>
      <c r="AUQ102" s="24"/>
      <c r="AUR102" s="24"/>
      <c r="AUS102" s="24"/>
      <c r="AUT102" s="24"/>
      <c r="AUU102" s="24"/>
      <c r="AUV102" s="24"/>
      <c r="AUW102" s="24"/>
      <c r="AUX102" s="24"/>
      <c r="AUY102" s="24"/>
      <c r="AUZ102" s="24"/>
      <c r="AVA102" s="24"/>
      <c r="AVB102" s="24"/>
      <c r="AVC102" s="24"/>
      <c r="AVD102" s="24"/>
      <c r="AVE102" s="24"/>
      <c r="AVF102" s="24"/>
      <c r="AVG102" s="24"/>
      <c r="AVH102" s="24"/>
      <c r="AVI102" s="24"/>
      <c r="AVJ102" s="24"/>
      <c r="AVK102" s="24"/>
      <c r="AVL102" s="24"/>
      <c r="AVM102" s="24"/>
      <c r="AVN102" s="24"/>
      <c r="AVO102" s="24"/>
      <c r="AVP102" s="24"/>
      <c r="AVQ102" s="24"/>
      <c r="AVR102" s="24"/>
      <c r="AVS102" s="24"/>
      <c r="AVT102" s="24"/>
      <c r="AVU102" s="24"/>
      <c r="AVV102" s="24"/>
      <c r="AVW102" s="24"/>
      <c r="AVX102" s="24"/>
      <c r="AVY102" s="24"/>
      <c r="AVZ102" s="24"/>
      <c r="AWA102" s="24"/>
      <c r="AWB102" s="24"/>
      <c r="AWC102" s="24"/>
      <c r="AWD102" s="24"/>
      <c r="AWE102" s="24"/>
      <c r="AWF102" s="24"/>
      <c r="AWG102" s="24"/>
      <c r="AWH102" s="24"/>
      <c r="AWI102" s="24"/>
      <c r="AWJ102" s="24"/>
      <c r="AWK102" s="24"/>
      <c r="AWL102" s="24"/>
      <c r="AWM102" s="24"/>
      <c r="AWN102" s="24"/>
      <c r="AWO102" s="24"/>
      <c r="AWP102" s="24"/>
      <c r="AWQ102" s="24"/>
      <c r="AWR102" s="24"/>
      <c r="AWS102" s="24"/>
      <c r="AWT102" s="24"/>
      <c r="AWU102" s="24"/>
      <c r="AWV102" s="24"/>
      <c r="AWW102" s="24"/>
      <c r="AWX102" s="24"/>
      <c r="AWY102" s="24"/>
      <c r="AWZ102" s="24"/>
      <c r="AXA102" s="24"/>
      <c r="AXB102" s="24"/>
      <c r="AXC102" s="24"/>
      <c r="AXD102" s="24"/>
      <c r="AXE102" s="24"/>
      <c r="AXF102" s="24"/>
      <c r="AXG102" s="24"/>
      <c r="AXH102" s="24"/>
      <c r="AXI102" s="24"/>
      <c r="AXJ102" s="24"/>
      <c r="AXK102" s="24"/>
      <c r="AXL102" s="24"/>
      <c r="AXM102" s="24"/>
      <c r="AXN102" s="24"/>
      <c r="AXO102" s="24"/>
      <c r="AXP102" s="24"/>
      <c r="AXQ102" s="24"/>
      <c r="AXR102" s="24"/>
      <c r="AXS102" s="24"/>
      <c r="AXT102" s="24"/>
      <c r="AXU102" s="24"/>
      <c r="AXV102" s="24"/>
      <c r="AXW102" s="24"/>
      <c r="AXX102" s="24"/>
      <c r="AXY102" s="24"/>
      <c r="AXZ102" s="24"/>
      <c r="AYA102" s="24"/>
      <c r="AYB102" s="24"/>
      <c r="AYC102" s="24"/>
      <c r="AYD102" s="24"/>
      <c r="AYE102" s="24"/>
      <c r="AYF102" s="24"/>
      <c r="AYG102" s="24"/>
      <c r="AYH102" s="24"/>
      <c r="AYI102" s="24"/>
      <c r="AYJ102" s="24"/>
      <c r="AYK102" s="24"/>
      <c r="AYL102" s="24"/>
      <c r="AYM102" s="24"/>
      <c r="AYN102" s="24"/>
      <c r="AYO102" s="24"/>
      <c r="AYP102" s="24"/>
      <c r="AYQ102" s="24"/>
      <c r="AYR102" s="24"/>
      <c r="AYS102" s="24"/>
      <c r="AYT102" s="24"/>
      <c r="AYU102" s="24"/>
      <c r="AYV102" s="24"/>
      <c r="AYW102" s="24"/>
      <c r="AYX102" s="24"/>
      <c r="AYY102" s="24"/>
      <c r="AYZ102" s="24"/>
      <c r="AZA102" s="24"/>
      <c r="AZB102" s="24"/>
      <c r="AZC102" s="24"/>
      <c r="AZD102" s="24"/>
      <c r="AZE102" s="24"/>
      <c r="AZF102" s="24"/>
      <c r="AZG102" s="24"/>
      <c r="AZH102" s="24"/>
      <c r="AZI102" s="24"/>
      <c r="AZJ102" s="24"/>
      <c r="AZK102" s="24"/>
      <c r="AZL102" s="24"/>
      <c r="AZM102" s="24"/>
      <c r="AZN102" s="24"/>
      <c r="AZO102" s="24"/>
      <c r="AZP102" s="24"/>
      <c r="AZQ102" s="24"/>
      <c r="AZR102" s="24"/>
      <c r="AZS102" s="24"/>
      <c r="AZT102" s="24"/>
      <c r="AZU102" s="24"/>
      <c r="AZV102" s="24"/>
      <c r="AZW102" s="24"/>
      <c r="AZX102" s="24"/>
      <c r="AZY102" s="24"/>
      <c r="AZZ102" s="24"/>
      <c r="BAA102" s="24"/>
      <c r="BAB102" s="24"/>
      <c r="BAC102" s="24"/>
      <c r="BAD102" s="24"/>
      <c r="BAE102" s="24"/>
      <c r="BAF102" s="24"/>
      <c r="BAG102" s="24"/>
      <c r="BAH102" s="24"/>
      <c r="BAI102" s="24"/>
      <c r="BAJ102" s="24"/>
      <c r="BAK102" s="24"/>
      <c r="BAL102" s="24"/>
      <c r="BAM102" s="24"/>
      <c r="BAN102" s="24"/>
      <c r="BAO102" s="24"/>
      <c r="BAP102" s="24"/>
      <c r="BAQ102" s="24"/>
      <c r="BAR102" s="24"/>
      <c r="BAS102" s="24"/>
      <c r="BAT102" s="24"/>
      <c r="BAU102" s="24"/>
      <c r="BAV102" s="24"/>
      <c r="BAW102" s="24"/>
      <c r="BAX102" s="24"/>
      <c r="BAY102" s="24"/>
      <c r="BAZ102" s="24"/>
      <c r="BBA102" s="24"/>
      <c r="BBB102" s="24"/>
      <c r="BBC102" s="24"/>
      <c r="BBD102" s="24"/>
      <c r="BBE102" s="24"/>
      <c r="BBF102" s="24"/>
      <c r="BBG102" s="24"/>
      <c r="BBH102" s="24"/>
      <c r="BBI102" s="24"/>
      <c r="BBJ102" s="24"/>
      <c r="BBK102" s="24"/>
      <c r="BBL102" s="24"/>
      <c r="BBM102" s="24"/>
      <c r="BBN102" s="24"/>
      <c r="BBO102" s="24"/>
      <c r="BBP102" s="24"/>
      <c r="BBQ102" s="24"/>
      <c r="BBR102" s="24"/>
      <c r="BBS102" s="24"/>
      <c r="BBT102" s="24"/>
      <c r="BBU102" s="24"/>
      <c r="BBV102" s="24"/>
      <c r="BBW102" s="24"/>
      <c r="BBX102" s="24"/>
      <c r="BBY102" s="24"/>
      <c r="BBZ102" s="24"/>
      <c r="BCA102" s="24"/>
      <c r="BCB102" s="24"/>
      <c r="BCC102" s="24"/>
      <c r="BCD102" s="24"/>
      <c r="BCE102" s="24"/>
      <c r="BCF102" s="24"/>
      <c r="BCG102" s="24"/>
      <c r="BCH102" s="24"/>
      <c r="BCI102" s="24"/>
      <c r="BCJ102" s="24"/>
      <c r="BCK102" s="24"/>
      <c r="BCL102" s="24"/>
      <c r="BCM102" s="24"/>
      <c r="BCN102" s="24"/>
      <c r="BCO102" s="24"/>
      <c r="BCP102" s="24"/>
      <c r="BCQ102" s="24"/>
      <c r="BCR102" s="24"/>
      <c r="BCS102" s="24"/>
      <c r="BCT102" s="24"/>
      <c r="BCU102" s="24"/>
      <c r="BCV102" s="24"/>
      <c r="BCW102" s="24"/>
      <c r="BCX102" s="24"/>
      <c r="BCY102" s="24"/>
      <c r="BCZ102" s="24"/>
      <c r="BDA102" s="24"/>
      <c r="BDB102" s="24"/>
      <c r="BDC102" s="24"/>
      <c r="BDD102" s="24"/>
      <c r="BDE102" s="24"/>
      <c r="BDF102" s="24"/>
      <c r="BDG102" s="24"/>
      <c r="BDH102" s="24"/>
      <c r="BDI102" s="24"/>
      <c r="BDJ102" s="24"/>
      <c r="BDK102" s="24"/>
      <c r="BDL102" s="24"/>
      <c r="BDM102" s="24"/>
      <c r="BDN102" s="24"/>
      <c r="BDO102" s="24"/>
      <c r="BDP102" s="24"/>
      <c r="BDQ102" s="24"/>
      <c r="BDR102" s="24"/>
      <c r="BDS102" s="24"/>
      <c r="BDT102" s="24"/>
      <c r="BDU102" s="24"/>
      <c r="BDV102" s="24"/>
      <c r="BDW102" s="24"/>
      <c r="BDX102" s="24"/>
      <c r="BDY102" s="24"/>
      <c r="BDZ102" s="24"/>
      <c r="BEA102" s="24"/>
      <c r="BEB102" s="24"/>
      <c r="BEC102" s="24"/>
      <c r="BED102" s="24"/>
      <c r="BEE102" s="24"/>
      <c r="BEF102" s="24"/>
      <c r="BEG102" s="24"/>
      <c r="BEH102" s="24"/>
      <c r="BEI102" s="24"/>
      <c r="BEJ102" s="24"/>
      <c r="BEK102" s="24"/>
      <c r="BEL102" s="24"/>
      <c r="BEM102" s="24"/>
      <c r="BEN102" s="24"/>
      <c r="BEO102" s="24"/>
      <c r="BEP102" s="24"/>
      <c r="BEQ102" s="24"/>
      <c r="BER102" s="24"/>
      <c r="BES102" s="24"/>
      <c r="BET102" s="24"/>
      <c r="BEU102" s="24"/>
      <c r="BEV102" s="24"/>
      <c r="BEW102" s="24"/>
      <c r="BEX102" s="24"/>
      <c r="BEY102" s="24"/>
      <c r="BEZ102" s="24"/>
      <c r="BFA102" s="24"/>
      <c r="BFB102" s="24"/>
      <c r="BFC102" s="24"/>
      <c r="BFD102" s="24"/>
      <c r="BFE102" s="24"/>
      <c r="BFF102" s="24"/>
      <c r="BFG102" s="24"/>
      <c r="BFH102" s="24"/>
      <c r="BFI102" s="24"/>
      <c r="BFJ102" s="24"/>
      <c r="BFK102" s="24"/>
      <c r="BFL102" s="24"/>
      <c r="BFM102" s="24"/>
      <c r="BFN102" s="24"/>
      <c r="BFO102" s="24"/>
      <c r="BFP102" s="24"/>
      <c r="BFQ102" s="24"/>
      <c r="BFR102" s="24"/>
      <c r="BFS102" s="24"/>
      <c r="BFT102" s="24"/>
      <c r="BFU102" s="24"/>
      <c r="BFV102" s="24"/>
      <c r="BFW102" s="24"/>
      <c r="BFX102" s="24"/>
      <c r="BFY102" s="24"/>
      <c r="BFZ102" s="24"/>
      <c r="BGA102" s="24"/>
      <c r="BGB102" s="24"/>
      <c r="BGC102" s="24"/>
      <c r="BGD102" s="24"/>
      <c r="BGE102" s="24"/>
      <c r="BGF102" s="24"/>
      <c r="BGG102" s="24"/>
      <c r="BGH102" s="24"/>
      <c r="BGI102" s="24"/>
      <c r="BGJ102" s="24"/>
      <c r="BGK102" s="24"/>
      <c r="BGL102" s="24"/>
      <c r="BGM102" s="24"/>
      <c r="BGN102" s="24"/>
      <c r="BGO102" s="24"/>
      <c r="BGP102" s="24"/>
      <c r="BGQ102" s="24"/>
      <c r="BGR102" s="24"/>
      <c r="BGS102" s="24"/>
      <c r="BGT102" s="24"/>
      <c r="BGU102" s="24"/>
      <c r="BGV102" s="24"/>
      <c r="BGW102" s="24"/>
      <c r="BGX102" s="24"/>
      <c r="BGY102" s="24"/>
      <c r="BGZ102" s="24"/>
      <c r="BHA102" s="24"/>
      <c r="BHB102" s="24"/>
      <c r="BHC102" s="24"/>
      <c r="BHD102" s="24"/>
      <c r="BHE102" s="24"/>
      <c r="BHF102" s="24"/>
      <c r="BHG102" s="24"/>
      <c r="BHH102" s="24"/>
      <c r="BHI102" s="24"/>
      <c r="BHJ102" s="24"/>
      <c r="BHK102" s="24"/>
      <c r="BHL102" s="24"/>
      <c r="BHM102" s="24"/>
      <c r="BHN102" s="24"/>
      <c r="BHO102" s="24"/>
      <c r="BHP102" s="24"/>
      <c r="BHQ102" s="24"/>
      <c r="BHR102" s="24"/>
      <c r="BHS102" s="24"/>
      <c r="BHT102" s="24"/>
      <c r="BHU102" s="24"/>
      <c r="BHV102" s="24"/>
      <c r="BHW102" s="24"/>
      <c r="BHX102" s="24"/>
      <c r="BHY102" s="24"/>
      <c r="BHZ102" s="24"/>
      <c r="BIA102" s="24"/>
      <c r="BIB102" s="24"/>
      <c r="BIC102" s="24"/>
      <c r="BID102" s="24"/>
      <c r="BIE102" s="24"/>
      <c r="BIF102" s="24"/>
      <c r="BIG102" s="24"/>
      <c r="BIH102" s="24"/>
      <c r="BII102" s="24"/>
      <c r="BIJ102" s="24"/>
      <c r="BIK102" s="24"/>
      <c r="BIL102" s="24"/>
      <c r="BIM102" s="24"/>
      <c r="BIN102" s="24"/>
      <c r="BIO102" s="24"/>
      <c r="BIP102" s="24"/>
      <c r="BIQ102" s="24"/>
      <c r="BIR102" s="24"/>
      <c r="BIS102" s="24"/>
      <c r="BIT102" s="24"/>
      <c r="BIU102" s="24"/>
      <c r="BIV102" s="24"/>
      <c r="BIW102" s="24"/>
      <c r="BIX102" s="24"/>
      <c r="BIY102" s="24"/>
      <c r="BIZ102" s="24"/>
      <c r="BJA102" s="24"/>
      <c r="BJB102" s="24"/>
      <c r="BJC102" s="24"/>
      <c r="BJD102" s="24"/>
      <c r="BJE102" s="24"/>
      <c r="BJF102" s="24"/>
      <c r="BJG102" s="24"/>
      <c r="BJH102" s="24"/>
      <c r="BJI102" s="24"/>
      <c r="BJJ102" s="24"/>
      <c r="BJK102" s="24"/>
      <c r="BJL102" s="24"/>
      <c r="BJM102" s="24"/>
      <c r="BJN102" s="24"/>
      <c r="BJO102" s="24"/>
      <c r="BJP102" s="24"/>
      <c r="BJQ102" s="24"/>
      <c r="BJR102" s="24"/>
      <c r="BJS102" s="24"/>
      <c r="BJT102" s="24"/>
      <c r="BJU102" s="24"/>
      <c r="BJV102" s="24"/>
      <c r="BJW102" s="24"/>
      <c r="BJX102" s="24"/>
      <c r="BJY102" s="24"/>
      <c r="BJZ102" s="24"/>
      <c r="BKA102" s="24"/>
      <c r="BKB102" s="24"/>
      <c r="BKC102" s="24"/>
      <c r="BKD102" s="24"/>
      <c r="BKE102" s="24"/>
      <c r="BKF102" s="24"/>
      <c r="BKG102" s="24"/>
      <c r="BKH102" s="24"/>
      <c r="BKI102" s="24"/>
      <c r="BKJ102" s="24"/>
      <c r="BKK102" s="24"/>
      <c r="BKL102" s="24"/>
      <c r="BKM102" s="24"/>
      <c r="BKN102" s="24"/>
      <c r="BKO102" s="24"/>
      <c r="BKP102" s="24"/>
      <c r="BKQ102" s="24"/>
      <c r="BKR102" s="24"/>
      <c r="BKS102" s="24"/>
      <c r="BKT102" s="24"/>
      <c r="BKU102" s="24"/>
      <c r="BKV102" s="24"/>
      <c r="BKW102" s="24"/>
      <c r="BKX102" s="24"/>
      <c r="BKY102" s="24"/>
      <c r="BKZ102" s="24"/>
      <c r="BLA102" s="24"/>
      <c r="BLB102" s="24"/>
      <c r="BLC102" s="24"/>
      <c r="BLD102" s="24"/>
      <c r="BLE102" s="24"/>
      <c r="BLF102" s="24"/>
      <c r="BLG102" s="24"/>
      <c r="BLH102" s="24"/>
      <c r="BLI102" s="24"/>
      <c r="BLJ102" s="24"/>
      <c r="BLK102" s="24"/>
      <c r="BLL102" s="24"/>
      <c r="BLM102" s="24"/>
      <c r="BLN102" s="24"/>
      <c r="BLO102" s="24"/>
      <c r="BLP102" s="24"/>
      <c r="BLQ102" s="24"/>
      <c r="BLR102" s="24"/>
      <c r="BLS102" s="24"/>
      <c r="BLT102" s="24"/>
      <c r="BLU102" s="24"/>
      <c r="BLV102" s="24"/>
      <c r="BLW102" s="24"/>
      <c r="BLX102" s="24"/>
      <c r="BLY102" s="24"/>
      <c r="BLZ102" s="24"/>
      <c r="BMA102" s="24"/>
      <c r="BMB102" s="24"/>
      <c r="BMC102" s="24"/>
      <c r="BMD102" s="24"/>
      <c r="BME102" s="24"/>
      <c r="BMF102" s="24"/>
      <c r="BMG102" s="24"/>
      <c r="BMH102" s="24"/>
      <c r="BMI102" s="24"/>
      <c r="BMJ102" s="24"/>
      <c r="BMK102" s="24"/>
      <c r="BML102" s="24"/>
      <c r="BMM102" s="24"/>
      <c r="BMN102" s="24"/>
      <c r="BMO102" s="24"/>
      <c r="BMP102" s="24"/>
      <c r="BMQ102" s="24"/>
      <c r="BMR102" s="24"/>
      <c r="BMS102" s="24"/>
      <c r="BMT102" s="24"/>
      <c r="BMU102" s="24"/>
      <c r="BMV102" s="24"/>
      <c r="BMW102" s="24"/>
      <c r="BMX102" s="24"/>
      <c r="BMY102" s="24"/>
      <c r="BMZ102" s="24"/>
      <c r="BNA102" s="24"/>
      <c r="BNB102" s="24"/>
      <c r="BNC102" s="24"/>
      <c r="BND102" s="24"/>
      <c r="BNE102" s="24"/>
      <c r="BNF102" s="24"/>
      <c r="BNG102" s="24"/>
      <c r="BNH102" s="24"/>
      <c r="BNI102" s="24"/>
      <c r="BNJ102" s="24"/>
      <c r="BNK102" s="24"/>
      <c r="BNL102" s="24"/>
      <c r="BNM102" s="24"/>
      <c r="BNN102" s="24"/>
      <c r="BNO102" s="24"/>
      <c r="BNP102" s="24"/>
      <c r="BNQ102" s="24"/>
      <c r="BNR102" s="24"/>
      <c r="BNS102" s="24"/>
      <c r="BNT102" s="24"/>
      <c r="BNU102" s="24"/>
      <c r="BNV102" s="24"/>
      <c r="BNW102" s="24"/>
      <c r="BNX102" s="24"/>
      <c r="BNY102" s="24"/>
      <c r="BNZ102" s="24"/>
      <c r="BOA102" s="24"/>
      <c r="BOB102" s="24"/>
      <c r="BOC102" s="24"/>
      <c r="BOD102" s="24"/>
      <c r="BOE102" s="24"/>
      <c r="BOF102" s="24"/>
      <c r="BOG102" s="24"/>
      <c r="BOH102" s="24"/>
      <c r="BOI102" s="24"/>
      <c r="BOJ102" s="24"/>
      <c r="BOK102" s="24"/>
      <c r="BOL102" s="24"/>
      <c r="BOM102" s="24"/>
      <c r="BON102" s="24"/>
      <c r="BOO102" s="24"/>
      <c r="BOP102" s="24"/>
      <c r="BOQ102" s="24"/>
      <c r="BOR102" s="24"/>
      <c r="BOS102" s="24"/>
      <c r="BOT102" s="24"/>
      <c r="BOU102" s="24"/>
      <c r="BOV102" s="24"/>
      <c r="BOW102" s="24"/>
      <c r="BOX102" s="24"/>
      <c r="BOY102" s="24"/>
      <c r="BOZ102" s="24"/>
      <c r="BPA102" s="24"/>
      <c r="BPB102" s="24"/>
      <c r="BPC102" s="24"/>
      <c r="BPD102" s="24"/>
      <c r="BPE102" s="24"/>
      <c r="BPF102" s="24"/>
      <c r="BPG102" s="24"/>
      <c r="BPH102" s="24"/>
      <c r="BPI102" s="24"/>
      <c r="BPJ102" s="24"/>
      <c r="BPK102" s="24"/>
      <c r="BPL102" s="24"/>
      <c r="BPM102" s="24"/>
      <c r="BPN102" s="24"/>
      <c r="BPO102" s="24"/>
      <c r="BPP102" s="24"/>
      <c r="BPQ102" s="24"/>
      <c r="BPR102" s="24"/>
      <c r="BPS102" s="24"/>
      <c r="BPT102" s="24"/>
      <c r="BPU102" s="24"/>
      <c r="BPV102" s="24"/>
      <c r="BPW102" s="24"/>
      <c r="BPX102" s="24"/>
      <c r="BPY102" s="24"/>
      <c r="BPZ102" s="24"/>
      <c r="BQA102" s="24"/>
      <c r="BQB102" s="24"/>
      <c r="BQC102" s="24"/>
      <c r="BQD102" s="24"/>
      <c r="BQE102" s="24"/>
      <c r="BQF102" s="24"/>
      <c r="BQG102" s="24"/>
      <c r="BQH102" s="24"/>
      <c r="BQI102" s="24"/>
      <c r="BQJ102" s="24"/>
      <c r="BQK102" s="24"/>
      <c r="BQL102" s="24"/>
      <c r="BQM102" s="24"/>
      <c r="BQN102" s="24"/>
      <c r="BQO102" s="24"/>
      <c r="BQP102" s="24"/>
      <c r="BQQ102" s="24"/>
      <c r="BQR102" s="24"/>
      <c r="BQS102" s="24"/>
      <c r="BQT102" s="24"/>
      <c r="BQU102" s="24"/>
      <c r="BQV102" s="24"/>
      <c r="BQW102" s="24"/>
      <c r="BQX102" s="24"/>
      <c r="BQY102" s="24"/>
      <c r="BQZ102" s="24"/>
      <c r="BRA102" s="24"/>
      <c r="BRB102" s="24"/>
      <c r="BRC102" s="24"/>
      <c r="BRD102" s="24"/>
      <c r="BRE102" s="24"/>
      <c r="BRF102" s="24"/>
      <c r="BRG102" s="24"/>
      <c r="BRH102" s="24"/>
      <c r="BRI102" s="24"/>
      <c r="BRJ102" s="24"/>
      <c r="BRK102" s="24"/>
      <c r="BRL102" s="24"/>
      <c r="BRM102" s="24"/>
      <c r="BRN102" s="24"/>
      <c r="BRO102" s="24"/>
      <c r="BRP102" s="24"/>
      <c r="BRQ102" s="24"/>
      <c r="BRR102" s="24"/>
      <c r="BRS102" s="24"/>
      <c r="BRT102" s="24"/>
      <c r="BRU102" s="24"/>
      <c r="BRV102" s="24"/>
      <c r="BRW102" s="24"/>
      <c r="BRX102" s="24"/>
      <c r="BRY102" s="24"/>
      <c r="BRZ102" s="24"/>
      <c r="BSA102" s="24"/>
      <c r="BSB102" s="24"/>
      <c r="BSC102" s="24"/>
      <c r="BSD102" s="24"/>
      <c r="BSE102" s="24"/>
      <c r="BSF102" s="24"/>
      <c r="BSG102" s="24"/>
      <c r="BSH102" s="24"/>
      <c r="BSI102" s="24"/>
      <c r="BSJ102" s="24"/>
      <c r="BSK102" s="24"/>
      <c r="BSL102" s="24"/>
      <c r="BSM102" s="24"/>
      <c r="BSN102" s="24"/>
      <c r="BSO102" s="24"/>
      <c r="BSP102" s="24"/>
      <c r="BSQ102" s="24"/>
      <c r="BSR102" s="24"/>
      <c r="BSS102" s="24"/>
      <c r="BST102" s="24"/>
      <c r="BSU102" s="24"/>
      <c r="BSV102" s="24"/>
      <c r="BSW102" s="24"/>
      <c r="BSX102" s="24"/>
      <c r="BSY102" s="24"/>
      <c r="BSZ102" s="24"/>
      <c r="BTA102" s="24"/>
      <c r="BTB102" s="24"/>
      <c r="BTC102" s="24"/>
      <c r="BTD102" s="24"/>
      <c r="BTE102" s="24"/>
      <c r="BTF102" s="24"/>
      <c r="BTG102" s="24"/>
      <c r="BTH102" s="24"/>
      <c r="BTI102" s="24"/>
      <c r="BTJ102" s="24"/>
      <c r="BTK102" s="24"/>
      <c r="BTL102" s="24"/>
      <c r="BTM102" s="24"/>
      <c r="BTN102" s="24"/>
      <c r="BTO102" s="24"/>
      <c r="BTP102" s="24"/>
      <c r="BTQ102" s="24"/>
      <c r="BTR102" s="24"/>
      <c r="BTS102" s="24"/>
      <c r="BTT102" s="24"/>
      <c r="BTU102" s="24"/>
      <c r="BTV102" s="24"/>
      <c r="BTW102" s="24"/>
      <c r="BTX102" s="24"/>
      <c r="BTY102" s="24"/>
      <c r="BTZ102" s="24"/>
      <c r="BUA102" s="24"/>
      <c r="BUB102" s="24"/>
      <c r="BUC102" s="24"/>
      <c r="BUD102" s="24"/>
      <c r="BUE102" s="24"/>
      <c r="BUF102" s="24"/>
      <c r="BUG102" s="24"/>
      <c r="BUH102" s="24"/>
      <c r="BUI102" s="24"/>
      <c r="BUJ102" s="24"/>
      <c r="BUK102" s="24"/>
      <c r="BUL102" s="24"/>
      <c r="BUM102" s="24"/>
      <c r="BUN102" s="24"/>
      <c r="BUO102" s="24"/>
      <c r="BUP102" s="24"/>
      <c r="BUQ102" s="24"/>
      <c r="BUR102" s="24"/>
      <c r="BUS102" s="24"/>
      <c r="BUT102" s="24"/>
      <c r="BUU102" s="24"/>
      <c r="BUV102" s="24"/>
      <c r="BUW102" s="24"/>
      <c r="BUX102" s="24"/>
      <c r="BUY102" s="24"/>
      <c r="BUZ102" s="24"/>
      <c r="BVA102" s="24"/>
      <c r="BVB102" s="24"/>
      <c r="BVC102" s="24"/>
      <c r="BVD102" s="24"/>
      <c r="BVE102" s="24"/>
      <c r="BVF102" s="24"/>
      <c r="BVG102" s="24"/>
      <c r="BVH102" s="24"/>
      <c r="BVI102" s="24"/>
      <c r="BVJ102" s="24"/>
      <c r="BVK102" s="24"/>
      <c r="BVL102" s="24"/>
      <c r="BVM102" s="24"/>
      <c r="BVN102" s="24"/>
      <c r="BVO102" s="24"/>
      <c r="BVP102" s="24"/>
      <c r="BVQ102" s="24"/>
      <c r="BVR102" s="24"/>
      <c r="BVS102" s="24"/>
      <c r="BVT102" s="24"/>
      <c r="BVU102" s="24"/>
      <c r="BVV102" s="24"/>
      <c r="BVW102" s="24"/>
      <c r="BVX102" s="24"/>
      <c r="BVY102" s="24"/>
      <c r="BVZ102" s="24"/>
      <c r="BWA102" s="24"/>
      <c r="BWB102" s="24"/>
      <c r="BWC102" s="24"/>
      <c r="BWD102" s="24"/>
      <c r="BWE102" s="24"/>
      <c r="BWF102" s="24"/>
      <c r="BWG102" s="24"/>
      <c r="BWH102" s="24"/>
      <c r="BWI102" s="24"/>
      <c r="BWJ102" s="24"/>
      <c r="BWK102" s="24"/>
      <c r="BWL102" s="24"/>
      <c r="BWM102" s="24"/>
      <c r="BWN102" s="24"/>
      <c r="BWO102" s="24"/>
      <c r="BWP102" s="24"/>
      <c r="BWQ102" s="24"/>
      <c r="BWR102" s="24"/>
      <c r="BWS102" s="24"/>
      <c r="BWT102" s="24"/>
      <c r="BWU102" s="24"/>
      <c r="BWV102" s="24"/>
      <c r="BWW102" s="24"/>
      <c r="BWX102" s="24"/>
      <c r="BWY102" s="24"/>
      <c r="BWZ102" s="24"/>
      <c r="BXA102" s="24"/>
      <c r="BXB102" s="24"/>
      <c r="BXC102" s="24"/>
      <c r="BXD102" s="24"/>
      <c r="BXE102" s="24"/>
      <c r="BXF102" s="24"/>
      <c r="BXG102" s="24"/>
      <c r="BXH102" s="24"/>
      <c r="BXI102" s="24"/>
      <c r="BXJ102" s="24"/>
      <c r="BXK102" s="24"/>
      <c r="BXL102" s="24"/>
      <c r="BXM102" s="24"/>
      <c r="BXN102" s="24"/>
      <c r="BXO102" s="24"/>
      <c r="BXP102" s="24"/>
      <c r="BXQ102" s="24"/>
      <c r="BXR102" s="24"/>
      <c r="BXS102" s="24"/>
      <c r="BXT102" s="24"/>
      <c r="BXU102" s="24"/>
      <c r="BXV102" s="24"/>
      <c r="BXW102" s="24"/>
      <c r="BXX102" s="24"/>
      <c r="BXY102" s="24"/>
      <c r="BXZ102" s="24"/>
      <c r="BYA102" s="24"/>
      <c r="BYB102" s="24"/>
      <c r="BYC102" s="24"/>
      <c r="BYD102" s="24"/>
      <c r="BYE102" s="24"/>
      <c r="BYF102" s="24"/>
      <c r="BYG102" s="24"/>
      <c r="BYH102" s="24"/>
      <c r="BYI102" s="24"/>
      <c r="BYJ102" s="24"/>
      <c r="BYK102" s="24"/>
      <c r="BYL102" s="24"/>
      <c r="BYM102" s="24"/>
      <c r="BYN102" s="24"/>
      <c r="BYO102" s="24"/>
      <c r="BYP102" s="24"/>
      <c r="BYQ102" s="24"/>
      <c r="BYR102" s="24"/>
      <c r="BYS102" s="24"/>
      <c r="BYT102" s="24"/>
      <c r="BYU102" s="24"/>
      <c r="BYV102" s="24"/>
      <c r="BYW102" s="24"/>
      <c r="BYX102" s="24"/>
      <c r="BYY102" s="24"/>
      <c r="BYZ102" s="24"/>
      <c r="BZA102" s="24"/>
      <c r="BZB102" s="24"/>
      <c r="BZC102" s="24"/>
      <c r="BZD102" s="24"/>
      <c r="BZE102" s="24"/>
      <c r="BZF102" s="24"/>
      <c r="BZG102" s="24"/>
      <c r="BZH102" s="24"/>
      <c r="BZI102" s="24"/>
      <c r="BZJ102" s="24"/>
      <c r="BZK102" s="24"/>
      <c r="BZL102" s="24"/>
      <c r="BZM102" s="24"/>
      <c r="BZN102" s="24"/>
      <c r="BZO102" s="24"/>
      <c r="BZP102" s="24"/>
      <c r="BZQ102" s="24"/>
      <c r="BZR102" s="24"/>
      <c r="BZS102" s="24"/>
      <c r="BZT102" s="24"/>
      <c r="BZU102" s="24"/>
      <c r="BZV102" s="24"/>
      <c r="BZW102" s="24"/>
      <c r="BZX102" s="24"/>
      <c r="BZY102" s="24"/>
      <c r="BZZ102" s="24"/>
      <c r="CAA102" s="24"/>
      <c r="CAB102" s="24"/>
      <c r="CAC102" s="24"/>
      <c r="CAD102" s="24"/>
      <c r="CAE102" s="24"/>
      <c r="CAF102" s="24"/>
      <c r="CAG102" s="24"/>
      <c r="CAH102" s="24"/>
      <c r="CAI102" s="24"/>
      <c r="CAJ102" s="24"/>
      <c r="CAK102" s="24"/>
      <c r="CAL102" s="24"/>
      <c r="CAM102" s="24"/>
      <c r="CAN102" s="24"/>
      <c r="CAO102" s="24"/>
      <c r="CAP102" s="24"/>
      <c r="CAQ102" s="24"/>
      <c r="CAR102" s="24"/>
      <c r="CAS102" s="24"/>
      <c r="CAT102" s="24"/>
      <c r="CAU102" s="24"/>
      <c r="CAV102" s="24"/>
      <c r="CAW102" s="24"/>
      <c r="CAX102" s="24"/>
      <c r="CAY102" s="24"/>
      <c r="CAZ102" s="24"/>
      <c r="CBA102" s="24"/>
      <c r="CBB102" s="24"/>
      <c r="CBC102" s="24"/>
      <c r="CBD102" s="24"/>
      <c r="CBE102" s="24"/>
      <c r="CBF102" s="24"/>
      <c r="CBG102" s="24"/>
      <c r="CBH102" s="24"/>
      <c r="CBI102" s="24"/>
      <c r="CBJ102" s="24"/>
      <c r="CBK102" s="24"/>
      <c r="CBL102" s="24"/>
      <c r="CBM102" s="24"/>
      <c r="CBN102" s="24"/>
      <c r="CBO102" s="24"/>
      <c r="CBP102" s="24"/>
      <c r="CBQ102" s="24"/>
      <c r="CBR102" s="24"/>
      <c r="CBS102" s="24"/>
      <c r="CBT102" s="24"/>
      <c r="CBU102" s="24"/>
      <c r="CBV102" s="24"/>
      <c r="CBW102" s="24"/>
      <c r="CBX102" s="24"/>
      <c r="CBY102" s="24"/>
      <c r="CBZ102" s="24"/>
      <c r="CCA102" s="24"/>
      <c r="CCB102" s="24"/>
      <c r="CCC102" s="24"/>
      <c r="CCD102" s="24"/>
      <c r="CCE102" s="24"/>
      <c r="CCF102" s="24"/>
      <c r="CCG102" s="24"/>
      <c r="CCH102" s="24"/>
      <c r="CCI102" s="24"/>
      <c r="CCJ102" s="24"/>
      <c r="CCK102" s="24"/>
      <c r="CCL102" s="24"/>
      <c r="CCM102" s="24"/>
      <c r="CCN102" s="24"/>
      <c r="CCO102" s="24"/>
      <c r="CCP102" s="24"/>
      <c r="CCQ102" s="24"/>
      <c r="CCR102" s="24"/>
      <c r="CCS102" s="24"/>
      <c r="CCT102" s="24"/>
      <c r="CCU102" s="24"/>
      <c r="CCV102" s="24"/>
      <c r="CCW102" s="24"/>
      <c r="CCX102" s="24"/>
      <c r="CCY102" s="24"/>
      <c r="CCZ102" s="24"/>
      <c r="CDA102" s="24"/>
      <c r="CDB102" s="24"/>
      <c r="CDC102" s="24"/>
      <c r="CDD102" s="24"/>
      <c r="CDE102" s="24"/>
      <c r="CDF102" s="24"/>
      <c r="CDG102" s="24"/>
      <c r="CDH102" s="24"/>
      <c r="CDI102" s="24"/>
      <c r="CDJ102" s="24"/>
      <c r="CDK102" s="24"/>
      <c r="CDL102" s="24"/>
      <c r="CDM102" s="24"/>
      <c r="CDN102" s="24"/>
      <c r="CDO102" s="24"/>
      <c r="CDP102" s="24"/>
      <c r="CDQ102" s="24"/>
      <c r="CDR102" s="24"/>
      <c r="CDS102" s="24"/>
      <c r="CDT102" s="24"/>
      <c r="CDU102" s="24"/>
      <c r="CDV102" s="24"/>
      <c r="CDW102" s="24"/>
      <c r="CDX102" s="24"/>
      <c r="CDY102" s="24"/>
      <c r="CDZ102" s="24"/>
      <c r="CEA102" s="24"/>
      <c r="CEB102" s="24"/>
      <c r="CEC102" s="24"/>
      <c r="CED102" s="24"/>
      <c r="CEE102" s="24"/>
      <c r="CEF102" s="24"/>
      <c r="CEG102" s="24"/>
      <c r="CEH102" s="24"/>
      <c r="CEI102" s="24"/>
      <c r="CEJ102" s="24"/>
      <c r="CEK102" s="24"/>
      <c r="CEL102" s="24"/>
      <c r="CEM102" s="24"/>
      <c r="CEN102" s="24"/>
      <c r="CEO102" s="24"/>
      <c r="CEP102" s="24"/>
      <c r="CEQ102" s="24"/>
      <c r="CER102" s="24"/>
      <c r="CES102" s="24"/>
      <c r="CET102" s="24"/>
      <c r="CEU102" s="24"/>
      <c r="CEV102" s="24"/>
      <c r="CEW102" s="24"/>
      <c r="CEX102" s="24"/>
      <c r="CEY102" s="24"/>
      <c r="CEZ102" s="24"/>
      <c r="CFA102" s="24"/>
      <c r="CFB102" s="24"/>
      <c r="CFC102" s="24"/>
      <c r="CFD102" s="24"/>
      <c r="CFE102" s="24"/>
      <c r="CFF102" s="24"/>
      <c r="CFG102" s="24"/>
      <c r="CFH102" s="24"/>
      <c r="CFI102" s="24"/>
      <c r="CFJ102" s="24"/>
      <c r="CFK102" s="24"/>
      <c r="CFL102" s="24"/>
      <c r="CFM102" s="24"/>
      <c r="CFN102" s="24"/>
      <c r="CFO102" s="24"/>
      <c r="CFP102" s="24"/>
      <c r="CFQ102" s="24"/>
      <c r="CFR102" s="24"/>
      <c r="CFS102" s="24"/>
      <c r="CFT102" s="24"/>
      <c r="CFU102" s="24"/>
      <c r="CFV102" s="24"/>
      <c r="CFW102" s="24"/>
      <c r="CFX102" s="24"/>
      <c r="CFY102" s="24"/>
      <c r="CFZ102" s="24"/>
      <c r="CGA102" s="24"/>
      <c r="CGB102" s="24"/>
      <c r="CGC102" s="24"/>
      <c r="CGD102" s="24"/>
      <c r="CGE102" s="24"/>
      <c r="CGF102" s="24"/>
      <c r="CGG102" s="24"/>
      <c r="CGH102" s="24"/>
      <c r="CGI102" s="24"/>
      <c r="CGJ102" s="24"/>
      <c r="CGK102" s="24"/>
      <c r="CGL102" s="24"/>
      <c r="CGM102" s="24"/>
      <c r="CGN102" s="24"/>
      <c r="CGO102" s="24"/>
      <c r="CGP102" s="24"/>
      <c r="CGQ102" s="24"/>
      <c r="CGR102" s="24"/>
      <c r="CGS102" s="24"/>
      <c r="CGT102" s="24"/>
      <c r="CGU102" s="24"/>
      <c r="CGV102" s="24"/>
      <c r="CGW102" s="24"/>
      <c r="CGX102" s="24"/>
      <c r="CGY102" s="24"/>
      <c r="CGZ102" s="24"/>
      <c r="CHA102" s="24"/>
      <c r="CHB102" s="24"/>
      <c r="CHC102" s="24"/>
      <c r="CHD102" s="24"/>
      <c r="CHE102" s="24"/>
      <c r="CHF102" s="24"/>
      <c r="CHG102" s="24"/>
      <c r="CHH102" s="24"/>
      <c r="CHI102" s="24"/>
      <c r="CHJ102" s="24"/>
      <c r="CHK102" s="24"/>
      <c r="CHL102" s="24"/>
      <c r="CHM102" s="24"/>
      <c r="CHN102" s="24"/>
      <c r="CHO102" s="24"/>
      <c r="CHP102" s="24"/>
      <c r="CHQ102" s="24"/>
      <c r="CHR102" s="24"/>
      <c r="CHS102" s="24"/>
      <c r="CHT102" s="24"/>
      <c r="CHU102" s="24"/>
      <c r="CHV102" s="24"/>
      <c r="CHW102" s="24"/>
      <c r="CHX102" s="24"/>
      <c r="CHY102" s="24"/>
      <c r="CHZ102" s="24"/>
      <c r="CIA102" s="24"/>
      <c r="CIB102" s="24"/>
      <c r="CIC102" s="24"/>
      <c r="CID102" s="24"/>
      <c r="CIE102" s="24"/>
      <c r="CIF102" s="24"/>
      <c r="CIG102" s="24"/>
      <c r="CIH102" s="24"/>
      <c r="CII102" s="24"/>
      <c r="CIJ102" s="24"/>
      <c r="CIK102" s="24"/>
      <c r="CIL102" s="24"/>
      <c r="CIM102" s="24"/>
      <c r="CIN102" s="24"/>
      <c r="CIO102" s="24"/>
      <c r="CIP102" s="24"/>
      <c r="CIQ102" s="24"/>
      <c r="CIR102" s="24"/>
      <c r="CIS102" s="24"/>
      <c r="CIT102" s="24"/>
      <c r="CIU102" s="24"/>
      <c r="CIV102" s="24"/>
      <c r="CIW102" s="24"/>
      <c r="CIX102" s="24"/>
      <c r="CIY102" s="24"/>
      <c r="CIZ102" s="24"/>
      <c r="CJA102" s="24"/>
      <c r="CJB102" s="24"/>
      <c r="CJC102" s="24"/>
      <c r="CJD102" s="24"/>
      <c r="CJE102" s="24"/>
      <c r="CJF102" s="24"/>
      <c r="CJG102" s="24"/>
      <c r="CJH102" s="24"/>
      <c r="CJI102" s="24"/>
      <c r="CJJ102" s="24"/>
      <c r="CJK102" s="24"/>
      <c r="CJL102" s="24"/>
      <c r="CJM102" s="24"/>
      <c r="CJN102" s="24"/>
      <c r="CJO102" s="24"/>
      <c r="CJP102" s="24"/>
      <c r="CJQ102" s="24"/>
      <c r="CJR102" s="24"/>
      <c r="CJS102" s="24"/>
      <c r="CJT102" s="24"/>
      <c r="CJU102" s="24"/>
      <c r="CJV102" s="24"/>
      <c r="CJW102" s="24"/>
      <c r="CJX102" s="24"/>
      <c r="CJY102" s="24"/>
      <c r="CJZ102" s="24"/>
      <c r="CKA102" s="24"/>
      <c r="CKB102" s="24"/>
      <c r="CKC102" s="24"/>
      <c r="CKD102" s="24"/>
      <c r="CKE102" s="24"/>
      <c r="CKF102" s="24"/>
      <c r="CKG102" s="24"/>
      <c r="CKH102" s="24"/>
      <c r="CKI102" s="24"/>
      <c r="CKJ102" s="24"/>
      <c r="CKK102" s="24"/>
      <c r="CKL102" s="24"/>
      <c r="CKM102" s="24"/>
      <c r="CKN102" s="24"/>
      <c r="CKO102" s="24"/>
      <c r="CKP102" s="24"/>
      <c r="CKQ102" s="24"/>
      <c r="CKR102" s="24"/>
      <c r="CKS102" s="24"/>
      <c r="CKT102" s="24"/>
      <c r="CKU102" s="24"/>
      <c r="CKV102" s="24"/>
      <c r="CKW102" s="24"/>
      <c r="CKX102" s="24"/>
      <c r="CKY102" s="24"/>
      <c r="CKZ102" s="24"/>
      <c r="CLA102" s="24"/>
      <c r="CLB102" s="24"/>
      <c r="CLC102" s="24"/>
      <c r="CLD102" s="24"/>
      <c r="CLE102" s="24"/>
      <c r="CLF102" s="24"/>
      <c r="CLG102" s="24"/>
      <c r="CLH102" s="24"/>
      <c r="CLI102" s="24"/>
      <c r="CLJ102" s="24"/>
      <c r="CLK102" s="24"/>
      <c r="CLL102" s="24"/>
      <c r="CLM102" s="24"/>
      <c r="CLN102" s="24"/>
      <c r="CLO102" s="24"/>
      <c r="CLP102" s="24"/>
      <c r="CLQ102" s="24"/>
      <c r="CLR102" s="24"/>
      <c r="CLS102" s="24"/>
      <c r="CLT102" s="24"/>
      <c r="CLU102" s="24"/>
      <c r="CLV102" s="24"/>
      <c r="CLW102" s="24"/>
      <c r="CLX102" s="24"/>
      <c r="CLY102" s="24"/>
      <c r="CLZ102" s="24"/>
      <c r="CMA102" s="24"/>
      <c r="CMB102" s="24"/>
      <c r="CMC102" s="24"/>
      <c r="CMD102" s="24"/>
      <c r="CME102" s="24"/>
      <c r="CMF102" s="24"/>
      <c r="CMG102" s="24"/>
      <c r="CMH102" s="24"/>
      <c r="CMI102" s="24"/>
      <c r="CMJ102" s="24"/>
      <c r="CMK102" s="24"/>
      <c r="CML102" s="24"/>
      <c r="CMM102" s="24"/>
      <c r="CMN102" s="24"/>
      <c r="CMO102" s="24"/>
      <c r="CMP102" s="24"/>
      <c r="CMQ102" s="24"/>
      <c r="CMR102" s="24"/>
      <c r="CMS102" s="24"/>
      <c r="CMT102" s="24"/>
      <c r="CMU102" s="24"/>
      <c r="CMV102" s="24"/>
      <c r="CMW102" s="24"/>
      <c r="CMX102" s="24"/>
      <c r="CMY102" s="24"/>
      <c r="CMZ102" s="24"/>
      <c r="CNA102" s="24"/>
      <c r="CNB102" s="24"/>
      <c r="CNC102" s="24"/>
      <c r="CND102" s="24"/>
      <c r="CNE102" s="24"/>
      <c r="CNF102" s="24"/>
      <c r="CNG102" s="24"/>
      <c r="CNH102" s="24"/>
      <c r="CNI102" s="24"/>
      <c r="CNJ102" s="24"/>
      <c r="CNK102" s="24"/>
      <c r="CNL102" s="24"/>
      <c r="CNM102" s="24"/>
      <c r="CNN102" s="24"/>
      <c r="CNO102" s="24"/>
      <c r="CNP102" s="24"/>
      <c r="CNQ102" s="24"/>
      <c r="CNR102" s="24"/>
      <c r="CNS102" s="24"/>
      <c r="CNT102" s="24"/>
      <c r="CNU102" s="24"/>
      <c r="CNV102" s="24"/>
      <c r="CNW102" s="24"/>
      <c r="CNX102" s="24"/>
      <c r="CNY102" s="24"/>
      <c r="CNZ102" s="24"/>
      <c r="COA102" s="24"/>
      <c r="COB102" s="24"/>
      <c r="COC102" s="24"/>
      <c r="COD102" s="24"/>
      <c r="COE102" s="24"/>
      <c r="COF102" s="24"/>
      <c r="COG102" s="24"/>
      <c r="COH102" s="24"/>
      <c r="COI102" s="24"/>
      <c r="COJ102" s="24"/>
      <c r="COK102" s="24"/>
      <c r="COL102" s="24"/>
      <c r="COM102" s="24"/>
      <c r="CON102" s="24"/>
      <c r="COO102" s="24"/>
      <c r="COP102" s="24"/>
      <c r="COQ102" s="24"/>
      <c r="COR102" s="24"/>
      <c r="COS102" s="24"/>
      <c r="COT102" s="24"/>
      <c r="COU102" s="24"/>
      <c r="COV102" s="24"/>
      <c r="COW102" s="24"/>
      <c r="COX102" s="24"/>
      <c r="COY102" s="24"/>
      <c r="COZ102" s="24"/>
      <c r="CPA102" s="24"/>
      <c r="CPB102" s="24"/>
      <c r="CPC102" s="24"/>
      <c r="CPD102" s="24"/>
      <c r="CPE102" s="24"/>
      <c r="CPF102" s="24"/>
      <c r="CPG102" s="24"/>
      <c r="CPH102" s="24"/>
      <c r="CPI102" s="24"/>
      <c r="CPJ102" s="24"/>
      <c r="CPK102" s="24"/>
      <c r="CPL102" s="24"/>
      <c r="CPM102" s="24"/>
      <c r="CPN102" s="24"/>
      <c r="CPO102" s="24"/>
      <c r="CPP102" s="24"/>
      <c r="CPQ102" s="24"/>
      <c r="CPR102" s="24"/>
      <c r="CPS102" s="24"/>
      <c r="CPT102" s="24"/>
      <c r="CPU102" s="24"/>
      <c r="CPV102" s="24"/>
      <c r="CPW102" s="24"/>
      <c r="CPX102" s="24"/>
      <c r="CPY102" s="24"/>
      <c r="CPZ102" s="24"/>
      <c r="CQA102" s="24"/>
      <c r="CQB102" s="24"/>
      <c r="CQC102" s="24"/>
      <c r="CQD102" s="24"/>
      <c r="CQE102" s="24"/>
      <c r="CQF102" s="24"/>
      <c r="CQG102" s="24"/>
      <c r="CQH102" s="24"/>
      <c r="CQI102" s="24"/>
      <c r="CQJ102" s="24"/>
      <c r="CQK102" s="24"/>
      <c r="CQL102" s="24"/>
      <c r="CQM102" s="24"/>
      <c r="CQN102" s="24"/>
      <c r="CQO102" s="24"/>
      <c r="CQP102" s="24"/>
      <c r="CQQ102" s="24"/>
      <c r="CQR102" s="24"/>
      <c r="CQS102" s="24"/>
      <c r="CQT102" s="24"/>
      <c r="CQU102" s="24"/>
      <c r="CQV102" s="24"/>
      <c r="CQW102" s="24"/>
      <c r="CQX102" s="24"/>
      <c r="CQY102" s="24"/>
      <c r="CQZ102" s="24"/>
      <c r="CRA102" s="24"/>
      <c r="CRB102" s="24"/>
      <c r="CRC102" s="24"/>
      <c r="CRD102" s="24"/>
      <c r="CRE102" s="24"/>
      <c r="CRF102" s="24"/>
      <c r="CRG102" s="24"/>
      <c r="CRH102" s="24"/>
      <c r="CRI102" s="24"/>
      <c r="CRJ102" s="24"/>
      <c r="CRK102" s="24"/>
      <c r="CRL102" s="24"/>
      <c r="CRM102" s="24"/>
      <c r="CRN102" s="24"/>
      <c r="CRO102" s="24"/>
      <c r="CRP102" s="24"/>
      <c r="CRQ102" s="24"/>
      <c r="CRR102" s="24"/>
      <c r="CRS102" s="24"/>
      <c r="CRT102" s="24"/>
      <c r="CRU102" s="24"/>
      <c r="CRV102" s="24"/>
      <c r="CRW102" s="24"/>
      <c r="CRX102" s="24"/>
      <c r="CRY102" s="24"/>
      <c r="CRZ102" s="24"/>
      <c r="CSA102" s="24"/>
      <c r="CSB102" s="24"/>
      <c r="CSC102" s="24"/>
      <c r="CSD102" s="24"/>
      <c r="CSE102" s="24"/>
      <c r="CSF102" s="24"/>
      <c r="CSG102" s="24"/>
      <c r="CSH102" s="24"/>
      <c r="CSI102" s="24"/>
      <c r="CSJ102" s="24"/>
      <c r="CSK102" s="24"/>
      <c r="CSL102" s="24"/>
      <c r="CSM102" s="24"/>
      <c r="CSN102" s="24"/>
      <c r="CSO102" s="24"/>
      <c r="CSP102" s="24"/>
      <c r="CSQ102" s="24"/>
      <c r="CSR102" s="24"/>
      <c r="CSS102" s="24"/>
      <c r="CST102" s="24"/>
      <c r="CSU102" s="24"/>
      <c r="CSV102" s="24"/>
      <c r="CSW102" s="24"/>
      <c r="CSX102" s="24"/>
      <c r="CSY102" s="24"/>
      <c r="CSZ102" s="24"/>
      <c r="CTA102" s="24"/>
      <c r="CTB102" s="24"/>
      <c r="CTC102" s="24"/>
      <c r="CTD102" s="24"/>
      <c r="CTE102" s="24"/>
      <c r="CTF102" s="24"/>
      <c r="CTG102" s="24"/>
      <c r="CTH102" s="24"/>
      <c r="CTI102" s="24"/>
      <c r="CTJ102" s="24"/>
      <c r="CTK102" s="24"/>
      <c r="CTL102" s="24"/>
      <c r="CTM102" s="24"/>
      <c r="CTN102" s="24"/>
      <c r="CTO102" s="24"/>
      <c r="CTP102" s="24"/>
      <c r="CTQ102" s="24"/>
      <c r="CTR102" s="24"/>
      <c r="CTS102" s="24"/>
      <c r="CTT102" s="24"/>
      <c r="CTU102" s="24"/>
      <c r="CTV102" s="24"/>
      <c r="CTW102" s="24"/>
      <c r="CTX102" s="24"/>
      <c r="CTY102" s="24"/>
      <c r="CTZ102" s="24"/>
      <c r="CUA102" s="24"/>
      <c r="CUB102" s="24"/>
      <c r="CUC102" s="24"/>
      <c r="CUD102" s="24"/>
      <c r="CUE102" s="24"/>
      <c r="CUF102" s="24"/>
      <c r="CUG102" s="24"/>
      <c r="CUH102" s="24"/>
      <c r="CUI102" s="24"/>
      <c r="CUJ102" s="24"/>
      <c r="CUK102" s="24"/>
      <c r="CUL102" s="24"/>
      <c r="CUM102" s="24"/>
      <c r="CUN102" s="24"/>
      <c r="CUO102" s="24"/>
      <c r="CUP102" s="24"/>
      <c r="CUQ102" s="24"/>
      <c r="CUR102" s="24"/>
      <c r="CUS102" s="24"/>
      <c r="CUT102" s="24"/>
      <c r="CUU102" s="24"/>
      <c r="CUV102" s="24"/>
      <c r="CUW102" s="24"/>
      <c r="CUX102" s="24"/>
      <c r="CUY102" s="24"/>
      <c r="CUZ102" s="24"/>
      <c r="CVA102" s="24"/>
      <c r="CVB102" s="24"/>
      <c r="CVC102" s="24"/>
      <c r="CVD102" s="24"/>
      <c r="CVE102" s="24"/>
      <c r="CVF102" s="24"/>
      <c r="CVG102" s="24"/>
      <c r="CVH102" s="24"/>
      <c r="CVI102" s="24"/>
      <c r="CVJ102" s="24"/>
      <c r="CVK102" s="24"/>
      <c r="CVL102" s="24"/>
      <c r="CVM102" s="24"/>
      <c r="CVN102" s="24"/>
      <c r="CVO102" s="24"/>
      <c r="CVP102" s="24"/>
      <c r="CVQ102" s="24"/>
      <c r="CVR102" s="24"/>
      <c r="CVS102" s="24"/>
      <c r="CVT102" s="24"/>
      <c r="CVU102" s="24"/>
      <c r="CVV102" s="24"/>
      <c r="CVW102" s="24"/>
      <c r="CVX102" s="24"/>
      <c r="CVY102" s="24"/>
      <c r="CVZ102" s="24"/>
      <c r="CWA102" s="24"/>
      <c r="CWB102" s="24"/>
      <c r="CWC102" s="24"/>
      <c r="CWD102" s="24"/>
      <c r="CWE102" s="24"/>
      <c r="CWF102" s="24"/>
      <c r="CWG102" s="24"/>
      <c r="CWH102" s="24"/>
      <c r="CWI102" s="24"/>
      <c r="CWJ102" s="24"/>
      <c r="CWK102" s="24"/>
      <c r="CWL102" s="24"/>
      <c r="CWM102" s="24"/>
      <c r="CWN102" s="24"/>
      <c r="CWO102" s="24"/>
      <c r="CWP102" s="24"/>
      <c r="CWQ102" s="24"/>
      <c r="CWR102" s="24"/>
      <c r="CWS102" s="24"/>
      <c r="CWT102" s="24"/>
      <c r="CWU102" s="24"/>
      <c r="CWV102" s="24"/>
      <c r="CWW102" s="24"/>
      <c r="CWX102" s="24"/>
      <c r="CWY102" s="24"/>
      <c r="CWZ102" s="24"/>
      <c r="CXA102" s="24"/>
      <c r="CXB102" s="24"/>
      <c r="CXC102" s="24"/>
      <c r="CXD102" s="24"/>
      <c r="CXE102" s="24"/>
      <c r="CXF102" s="24"/>
      <c r="CXG102" s="24"/>
      <c r="CXH102" s="24"/>
      <c r="CXI102" s="24"/>
      <c r="CXJ102" s="24"/>
      <c r="CXK102" s="24"/>
      <c r="CXL102" s="24"/>
      <c r="CXM102" s="24"/>
      <c r="CXN102" s="24"/>
      <c r="CXO102" s="24"/>
      <c r="CXP102" s="24"/>
      <c r="CXQ102" s="24"/>
      <c r="CXR102" s="24"/>
      <c r="CXS102" s="24"/>
      <c r="CXT102" s="24"/>
      <c r="CXU102" s="24"/>
      <c r="CXV102" s="24"/>
      <c r="CXW102" s="24"/>
      <c r="CXX102" s="24"/>
      <c r="CXY102" s="24"/>
      <c r="CXZ102" s="24"/>
      <c r="CYA102" s="24"/>
      <c r="CYB102" s="24"/>
      <c r="CYC102" s="24"/>
      <c r="CYD102" s="24"/>
      <c r="CYE102" s="24"/>
      <c r="CYF102" s="24"/>
      <c r="CYG102" s="24"/>
      <c r="CYH102" s="24"/>
      <c r="CYI102" s="24"/>
      <c r="CYJ102" s="24"/>
      <c r="CYK102" s="24"/>
      <c r="CYL102" s="24"/>
      <c r="CYM102" s="24"/>
      <c r="CYN102" s="24"/>
      <c r="CYO102" s="24"/>
      <c r="CYP102" s="24"/>
      <c r="CYQ102" s="24"/>
      <c r="CYR102" s="24"/>
      <c r="CYS102" s="24"/>
      <c r="CYT102" s="24"/>
      <c r="CYU102" s="24"/>
      <c r="CYV102" s="24"/>
      <c r="CYW102" s="24"/>
      <c r="CYX102" s="24"/>
      <c r="CYY102" s="24"/>
      <c r="CYZ102" s="24"/>
      <c r="CZA102" s="24"/>
      <c r="CZB102" s="24"/>
      <c r="CZC102" s="24"/>
      <c r="CZD102" s="24"/>
      <c r="CZE102" s="24"/>
      <c r="CZF102" s="24"/>
      <c r="CZG102" s="24"/>
      <c r="CZH102" s="24"/>
      <c r="CZI102" s="24"/>
      <c r="CZJ102" s="24"/>
      <c r="CZK102" s="24"/>
      <c r="CZL102" s="24"/>
      <c r="CZM102" s="24"/>
      <c r="CZN102" s="24"/>
      <c r="CZO102" s="24"/>
      <c r="CZP102" s="24"/>
      <c r="CZQ102" s="24"/>
      <c r="CZR102" s="24"/>
      <c r="CZS102" s="24"/>
      <c r="CZT102" s="24"/>
      <c r="CZU102" s="24"/>
      <c r="CZV102" s="24"/>
      <c r="CZW102" s="24"/>
      <c r="CZX102" s="24"/>
      <c r="CZY102" s="24"/>
      <c r="CZZ102" s="24"/>
      <c r="DAA102" s="24"/>
      <c r="DAB102" s="24"/>
      <c r="DAC102" s="24"/>
      <c r="DAD102" s="24"/>
      <c r="DAE102" s="24"/>
      <c r="DAF102" s="24"/>
      <c r="DAG102" s="24"/>
      <c r="DAH102" s="24"/>
      <c r="DAI102" s="24"/>
      <c r="DAJ102" s="24"/>
      <c r="DAK102" s="24"/>
      <c r="DAL102" s="24"/>
      <c r="DAM102" s="24"/>
      <c r="DAN102" s="24"/>
      <c r="DAO102" s="24"/>
      <c r="DAP102" s="24"/>
      <c r="DAQ102" s="24"/>
      <c r="DAR102" s="24"/>
      <c r="DAS102" s="24"/>
      <c r="DAT102" s="24"/>
      <c r="DAU102" s="24"/>
      <c r="DAV102" s="24"/>
      <c r="DAW102" s="24"/>
      <c r="DAX102" s="24"/>
      <c r="DAY102" s="24"/>
      <c r="DAZ102" s="24"/>
      <c r="DBA102" s="24"/>
      <c r="DBB102" s="24"/>
      <c r="DBC102" s="24"/>
      <c r="DBD102" s="24"/>
      <c r="DBE102" s="24"/>
      <c r="DBF102" s="24"/>
      <c r="DBG102" s="24"/>
      <c r="DBH102" s="24"/>
      <c r="DBI102" s="24"/>
      <c r="DBJ102" s="24"/>
      <c r="DBK102" s="24"/>
      <c r="DBL102" s="24"/>
      <c r="DBM102" s="24"/>
      <c r="DBN102" s="24"/>
      <c r="DBO102" s="24"/>
      <c r="DBP102" s="24"/>
      <c r="DBQ102" s="24"/>
      <c r="DBR102" s="24"/>
      <c r="DBS102" s="24"/>
      <c r="DBT102" s="24"/>
      <c r="DBU102" s="24"/>
      <c r="DBV102" s="24"/>
      <c r="DBW102" s="24"/>
      <c r="DBX102" s="24"/>
      <c r="DBY102" s="24"/>
      <c r="DBZ102" s="24"/>
      <c r="DCA102" s="24"/>
      <c r="DCB102" s="24"/>
      <c r="DCC102" s="24"/>
      <c r="DCD102" s="24"/>
      <c r="DCE102" s="24"/>
      <c r="DCF102" s="24"/>
      <c r="DCG102" s="24"/>
      <c r="DCH102" s="24"/>
      <c r="DCI102" s="24"/>
      <c r="DCJ102" s="24"/>
      <c r="DCK102" s="24"/>
      <c r="DCL102" s="24"/>
      <c r="DCM102" s="24"/>
      <c r="DCN102" s="24"/>
      <c r="DCO102" s="24"/>
      <c r="DCP102" s="24"/>
      <c r="DCQ102" s="24"/>
      <c r="DCR102" s="24"/>
      <c r="DCS102" s="24"/>
      <c r="DCT102" s="24"/>
      <c r="DCU102" s="24"/>
      <c r="DCV102" s="24"/>
      <c r="DCW102" s="24"/>
      <c r="DCX102" s="24"/>
      <c r="DCY102" s="24"/>
      <c r="DCZ102" s="24"/>
      <c r="DDA102" s="24"/>
      <c r="DDB102" s="24"/>
      <c r="DDC102" s="24"/>
      <c r="DDD102" s="24"/>
      <c r="DDE102" s="24"/>
      <c r="DDF102" s="24"/>
      <c r="DDG102" s="24"/>
      <c r="DDH102" s="24"/>
      <c r="DDI102" s="24"/>
      <c r="DDJ102" s="24"/>
      <c r="DDK102" s="24"/>
      <c r="DDL102" s="24"/>
      <c r="DDM102" s="24"/>
      <c r="DDN102" s="24"/>
      <c r="DDO102" s="24"/>
      <c r="DDP102" s="24"/>
      <c r="DDQ102" s="24"/>
      <c r="DDR102" s="24"/>
      <c r="DDS102" s="24"/>
      <c r="DDT102" s="24"/>
      <c r="DDU102" s="24"/>
      <c r="DDV102" s="24"/>
      <c r="DDW102" s="24"/>
      <c r="DDX102" s="24"/>
      <c r="DDY102" s="24"/>
      <c r="DDZ102" s="24"/>
      <c r="DEA102" s="24"/>
      <c r="DEB102" s="24"/>
      <c r="DEC102" s="24"/>
      <c r="DED102" s="24"/>
      <c r="DEE102" s="24"/>
      <c r="DEF102" s="24"/>
      <c r="DEG102" s="24"/>
      <c r="DEH102" s="24"/>
      <c r="DEI102" s="24"/>
      <c r="DEJ102" s="24"/>
      <c r="DEK102" s="24"/>
      <c r="DEL102" s="24"/>
      <c r="DEM102" s="24"/>
      <c r="DEN102" s="24"/>
      <c r="DEO102" s="24"/>
      <c r="DEP102" s="24"/>
      <c r="DEQ102" s="24"/>
      <c r="DER102" s="24"/>
      <c r="DES102" s="24"/>
      <c r="DET102" s="24"/>
      <c r="DEU102" s="24"/>
      <c r="DEV102" s="24"/>
      <c r="DEW102" s="24"/>
      <c r="DEX102" s="24"/>
      <c r="DEY102" s="24"/>
      <c r="DEZ102" s="24"/>
      <c r="DFA102" s="24"/>
      <c r="DFB102" s="24"/>
      <c r="DFC102" s="24"/>
      <c r="DFD102" s="24"/>
      <c r="DFE102" s="24"/>
      <c r="DFF102" s="24"/>
      <c r="DFG102" s="24"/>
      <c r="DFH102" s="24"/>
      <c r="DFI102" s="24"/>
      <c r="DFJ102" s="24"/>
      <c r="DFK102" s="24"/>
      <c r="DFL102" s="24"/>
      <c r="DFM102" s="24"/>
      <c r="DFN102" s="24"/>
      <c r="DFO102" s="24"/>
      <c r="DFP102" s="24"/>
      <c r="DFQ102" s="24"/>
      <c r="DFR102" s="24"/>
      <c r="DFS102" s="24"/>
      <c r="DFT102" s="24"/>
      <c r="DFU102" s="24"/>
      <c r="DFV102" s="24"/>
      <c r="DFW102" s="24"/>
      <c r="DFX102" s="24"/>
      <c r="DFY102" s="24"/>
      <c r="DFZ102" s="24"/>
      <c r="DGA102" s="24"/>
      <c r="DGB102" s="24"/>
      <c r="DGC102" s="24"/>
      <c r="DGD102" s="24"/>
      <c r="DGE102" s="24"/>
      <c r="DGF102" s="24"/>
      <c r="DGG102" s="24"/>
      <c r="DGH102" s="24"/>
      <c r="DGI102" s="24"/>
      <c r="DGJ102" s="24"/>
      <c r="DGK102" s="24"/>
      <c r="DGL102" s="24"/>
      <c r="DGM102" s="24"/>
      <c r="DGN102" s="24"/>
      <c r="DGO102" s="24"/>
      <c r="DGP102" s="24"/>
      <c r="DGQ102" s="24"/>
      <c r="DGR102" s="24"/>
      <c r="DGS102" s="24"/>
      <c r="DGT102" s="24"/>
      <c r="DGU102" s="24"/>
      <c r="DGV102" s="24"/>
      <c r="DGW102" s="24"/>
      <c r="DGX102" s="24"/>
      <c r="DGY102" s="24"/>
      <c r="DGZ102" s="24"/>
      <c r="DHA102" s="24"/>
      <c r="DHB102" s="24"/>
      <c r="DHC102" s="24"/>
      <c r="DHD102" s="24"/>
      <c r="DHE102" s="24"/>
      <c r="DHF102" s="24"/>
      <c r="DHG102" s="24"/>
      <c r="DHH102" s="24"/>
      <c r="DHI102" s="24"/>
      <c r="DHJ102" s="24"/>
      <c r="DHK102" s="24"/>
      <c r="DHL102" s="24"/>
      <c r="DHM102" s="24"/>
      <c r="DHN102" s="24"/>
      <c r="DHO102" s="24"/>
      <c r="DHP102" s="24"/>
      <c r="DHQ102" s="24"/>
      <c r="DHR102" s="24"/>
      <c r="DHS102" s="24"/>
      <c r="DHT102" s="24"/>
      <c r="DHU102" s="24"/>
      <c r="DHV102" s="24"/>
      <c r="DHW102" s="24"/>
      <c r="DHX102" s="24"/>
      <c r="DHY102" s="24"/>
      <c r="DHZ102" s="24"/>
      <c r="DIA102" s="24"/>
      <c r="DIB102" s="24"/>
      <c r="DIC102" s="24"/>
      <c r="DID102" s="24"/>
      <c r="DIE102" s="24"/>
      <c r="DIF102" s="24"/>
      <c r="DIG102" s="24"/>
      <c r="DIH102" s="24"/>
      <c r="DII102" s="24"/>
      <c r="DIJ102" s="24"/>
      <c r="DIK102" s="24"/>
      <c r="DIL102" s="24"/>
      <c r="DIM102" s="24"/>
      <c r="DIN102" s="24"/>
      <c r="DIO102" s="24"/>
      <c r="DIP102" s="24"/>
      <c r="DIQ102" s="24"/>
      <c r="DIR102" s="24"/>
      <c r="DIS102" s="24"/>
      <c r="DIT102" s="24"/>
      <c r="DIU102" s="24"/>
      <c r="DIV102" s="24"/>
      <c r="DIW102" s="24"/>
      <c r="DIX102" s="24"/>
      <c r="DIY102" s="24"/>
      <c r="DIZ102" s="24"/>
      <c r="DJA102" s="24"/>
      <c r="DJB102" s="24"/>
      <c r="DJC102" s="24"/>
      <c r="DJD102" s="24"/>
      <c r="DJE102" s="24"/>
      <c r="DJF102" s="24"/>
      <c r="DJG102" s="24"/>
      <c r="DJH102" s="24"/>
      <c r="DJI102" s="24"/>
      <c r="DJJ102" s="24"/>
      <c r="DJK102" s="24"/>
      <c r="DJL102" s="24"/>
      <c r="DJM102" s="24"/>
      <c r="DJN102" s="24"/>
      <c r="DJO102" s="24"/>
      <c r="DJP102" s="24"/>
      <c r="DJQ102" s="24"/>
      <c r="DJR102" s="24"/>
      <c r="DJS102" s="24"/>
      <c r="DJT102" s="24"/>
      <c r="DJU102" s="24"/>
      <c r="DJV102" s="24"/>
      <c r="DJW102" s="24"/>
      <c r="DJX102" s="24"/>
      <c r="DJY102" s="24"/>
      <c r="DJZ102" s="24"/>
      <c r="DKA102" s="24"/>
      <c r="DKB102" s="24"/>
      <c r="DKC102" s="24"/>
      <c r="DKD102" s="24"/>
      <c r="DKE102" s="24"/>
      <c r="DKF102" s="24"/>
      <c r="DKG102" s="24"/>
      <c r="DKH102" s="24"/>
      <c r="DKI102" s="24"/>
      <c r="DKJ102" s="24"/>
      <c r="DKK102" s="24"/>
      <c r="DKL102" s="24"/>
      <c r="DKM102" s="24"/>
      <c r="DKN102" s="24"/>
      <c r="DKO102" s="24"/>
      <c r="DKP102" s="24"/>
      <c r="DKQ102" s="24"/>
      <c r="DKR102" s="24"/>
      <c r="DKS102" s="24"/>
      <c r="DKT102" s="24"/>
      <c r="DKU102" s="24"/>
      <c r="DKV102" s="24"/>
      <c r="DKW102" s="24"/>
      <c r="DKX102" s="24"/>
      <c r="DKY102" s="24"/>
      <c r="DKZ102" s="24"/>
      <c r="DLA102" s="24"/>
      <c r="DLB102" s="24"/>
      <c r="DLC102" s="24"/>
      <c r="DLD102" s="24"/>
      <c r="DLE102" s="24"/>
      <c r="DLF102" s="24"/>
      <c r="DLG102" s="24"/>
      <c r="DLH102" s="24"/>
      <c r="DLI102" s="24"/>
      <c r="DLJ102" s="24"/>
      <c r="DLK102" s="24"/>
      <c r="DLL102" s="24"/>
      <c r="DLM102" s="24"/>
      <c r="DLN102" s="24"/>
      <c r="DLO102" s="24"/>
      <c r="DLP102" s="24"/>
      <c r="DLQ102" s="24"/>
      <c r="DLR102" s="24"/>
      <c r="DLS102" s="24"/>
      <c r="DLT102" s="24"/>
      <c r="DLU102" s="24"/>
      <c r="DLV102" s="24"/>
      <c r="DLW102" s="24"/>
      <c r="DLX102" s="24"/>
      <c r="DLY102" s="24"/>
      <c r="DLZ102" s="24"/>
      <c r="DMA102" s="24"/>
      <c r="DMB102" s="24"/>
      <c r="DMC102" s="24"/>
      <c r="DMD102" s="24"/>
      <c r="DME102" s="24"/>
      <c r="DMF102" s="24"/>
      <c r="DMG102" s="24"/>
      <c r="DMH102" s="24"/>
      <c r="DMI102" s="24"/>
      <c r="DMJ102" s="24"/>
      <c r="DMK102" s="24"/>
      <c r="DML102" s="24"/>
      <c r="DMM102" s="24"/>
      <c r="DMN102" s="24"/>
      <c r="DMO102" s="24"/>
      <c r="DMP102" s="24"/>
      <c r="DMQ102" s="24"/>
      <c r="DMR102" s="24"/>
      <c r="DMS102" s="24"/>
      <c r="DMT102" s="24"/>
      <c r="DMU102" s="24"/>
      <c r="DMV102" s="24"/>
      <c r="DMW102" s="24"/>
      <c r="DMX102" s="24"/>
      <c r="DMY102" s="24"/>
      <c r="DMZ102" s="24"/>
      <c r="DNA102" s="24"/>
      <c r="DNB102" s="24"/>
      <c r="DNC102" s="24"/>
      <c r="DND102" s="24"/>
      <c r="DNE102" s="24"/>
      <c r="DNF102" s="24"/>
      <c r="DNG102" s="24"/>
      <c r="DNH102" s="24"/>
      <c r="DNI102" s="24"/>
      <c r="DNJ102" s="24"/>
      <c r="DNK102" s="24"/>
      <c r="DNL102" s="24"/>
      <c r="DNM102" s="24"/>
      <c r="DNN102" s="24"/>
      <c r="DNO102" s="24"/>
      <c r="DNP102" s="24"/>
      <c r="DNQ102" s="24"/>
      <c r="DNR102" s="24"/>
      <c r="DNS102" s="24"/>
      <c r="DNT102" s="24"/>
      <c r="DNU102" s="24"/>
      <c r="DNV102" s="24"/>
      <c r="DNW102" s="24"/>
      <c r="DNX102" s="24"/>
      <c r="DNY102" s="24"/>
      <c r="DNZ102" s="24"/>
      <c r="DOA102" s="24"/>
      <c r="DOB102" s="24"/>
      <c r="DOC102" s="24"/>
      <c r="DOD102" s="24"/>
      <c r="DOE102" s="24"/>
      <c r="DOF102" s="24"/>
      <c r="DOG102" s="24"/>
      <c r="DOH102" s="24"/>
      <c r="DOI102" s="24"/>
      <c r="DOJ102" s="24"/>
      <c r="DOK102" s="24"/>
      <c r="DOL102" s="24"/>
      <c r="DOM102" s="24"/>
      <c r="DON102" s="24"/>
      <c r="DOO102" s="24"/>
      <c r="DOP102" s="24"/>
      <c r="DOQ102" s="24"/>
      <c r="DOR102" s="24"/>
      <c r="DOS102" s="24"/>
      <c r="DOT102" s="24"/>
      <c r="DOU102" s="24"/>
      <c r="DOV102" s="24"/>
      <c r="DOW102" s="24"/>
      <c r="DOX102" s="24"/>
      <c r="DOY102" s="24"/>
      <c r="DOZ102" s="24"/>
      <c r="DPA102" s="24"/>
      <c r="DPB102" s="24"/>
      <c r="DPC102" s="24"/>
      <c r="DPD102" s="24"/>
      <c r="DPE102" s="24"/>
      <c r="DPF102" s="24"/>
      <c r="DPG102" s="24"/>
      <c r="DPH102" s="24"/>
      <c r="DPI102" s="24"/>
      <c r="DPJ102" s="24"/>
      <c r="DPK102" s="24"/>
      <c r="DPL102" s="24"/>
      <c r="DPM102" s="24"/>
      <c r="DPN102" s="24"/>
      <c r="DPO102" s="24"/>
      <c r="DPP102" s="24"/>
      <c r="DPQ102" s="24"/>
      <c r="DPR102" s="24"/>
      <c r="DPS102" s="24"/>
      <c r="DPT102" s="24"/>
      <c r="DPU102" s="24"/>
      <c r="DPV102" s="24"/>
      <c r="DPW102" s="24"/>
      <c r="DPX102" s="24"/>
      <c r="DPY102" s="24"/>
      <c r="DPZ102" s="24"/>
      <c r="DQA102" s="24"/>
      <c r="DQB102" s="24"/>
      <c r="DQC102" s="24"/>
      <c r="DQD102" s="24"/>
      <c r="DQE102" s="24"/>
      <c r="DQF102" s="24"/>
      <c r="DQG102" s="24"/>
      <c r="DQH102" s="24"/>
      <c r="DQI102" s="24"/>
      <c r="DQJ102" s="24"/>
      <c r="DQK102" s="24"/>
      <c r="DQL102" s="24"/>
      <c r="DQM102" s="24"/>
      <c r="DQN102" s="24"/>
      <c r="DQO102" s="24"/>
      <c r="DQP102" s="24"/>
      <c r="DQQ102" s="24"/>
      <c r="DQR102" s="24"/>
      <c r="DQS102" s="24"/>
      <c r="DQT102" s="24"/>
      <c r="DQU102" s="24"/>
      <c r="DQV102" s="24"/>
      <c r="DQW102" s="24"/>
      <c r="DQX102" s="24"/>
      <c r="DQY102" s="24"/>
      <c r="DQZ102" s="24"/>
      <c r="DRA102" s="24"/>
      <c r="DRB102" s="24"/>
      <c r="DRC102" s="24"/>
      <c r="DRD102" s="24"/>
      <c r="DRE102" s="24"/>
      <c r="DRF102" s="24"/>
      <c r="DRG102" s="24"/>
      <c r="DRH102" s="24"/>
      <c r="DRI102" s="24"/>
      <c r="DRJ102" s="24"/>
      <c r="DRK102" s="24"/>
      <c r="DRL102" s="24"/>
      <c r="DRM102" s="24"/>
      <c r="DRN102" s="24"/>
      <c r="DRO102" s="24"/>
      <c r="DRP102" s="24"/>
      <c r="DRQ102" s="24"/>
      <c r="DRR102" s="24"/>
      <c r="DRS102" s="24"/>
      <c r="DRT102" s="24"/>
      <c r="DRU102" s="24"/>
      <c r="DRV102" s="24"/>
      <c r="DRW102" s="24"/>
      <c r="DRX102" s="24"/>
      <c r="DRY102" s="24"/>
      <c r="DRZ102" s="24"/>
      <c r="DSA102" s="24"/>
      <c r="DSB102" s="24"/>
      <c r="DSC102" s="24"/>
      <c r="DSD102" s="24"/>
      <c r="DSE102" s="24"/>
      <c r="DSF102" s="24"/>
      <c r="DSG102" s="24"/>
      <c r="DSH102" s="24"/>
      <c r="DSI102" s="24"/>
      <c r="DSJ102" s="24"/>
      <c r="DSK102" s="24"/>
      <c r="DSL102" s="24"/>
      <c r="DSM102" s="24"/>
      <c r="DSN102" s="24"/>
      <c r="DSO102" s="24"/>
      <c r="DSP102" s="24"/>
      <c r="DSQ102" s="24"/>
      <c r="DSR102" s="24"/>
      <c r="DSS102" s="24"/>
      <c r="DST102" s="24"/>
      <c r="DSU102" s="24"/>
      <c r="DSV102" s="24"/>
      <c r="DSW102" s="24"/>
      <c r="DSX102" s="24"/>
      <c r="DSY102" s="24"/>
      <c r="DSZ102" s="24"/>
      <c r="DTA102" s="24"/>
      <c r="DTB102" s="24"/>
      <c r="DTC102" s="24"/>
      <c r="DTD102" s="24"/>
      <c r="DTE102" s="24"/>
      <c r="DTF102" s="24"/>
      <c r="DTG102" s="24"/>
      <c r="DTH102" s="24"/>
      <c r="DTI102" s="24"/>
      <c r="DTJ102" s="24"/>
      <c r="DTK102" s="24"/>
      <c r="DTL102" s="24"/>
      <c r="DTM102" s="24"/>
      <c r="DTN102" s="24"/>
      <c r="DTO102" s="24"/>
      <c r="DTP102" s="24"/>
      <c r="DTQ102" s="24"/>
      <c r="DTR102" s="24"/>
      <c r="DTS102" s="24"/>
      <c r="DTT102" s="24"/>
      <c r="DTU102" s="24"/>
      <c r="DTV102" s="24"/>
      <c r="DTW102" s="24"/>
      <c r="DTX102" s="24"/>
      <c r="DTY102" s="24"/>
      <c r="DTZ102" s="24"/>
      <c r="DUA102" s="24"/>
      <c r="DUB102" s="24"/>
      <c r="DUC102" s="24"/>
      <c r="DUD102" s="24"/>
      <c r="DUE102" s="24"/>
      <c r="DUF102" s="24"/>
      <c r="DUG102" s="24"/>
      <c r="DUH102" s="24"/>
      <c r="DUI102" s="24"/>
      <c r="DUJ102" s="24"/>
      <c r="DUK102" s="24"/>
      <c r="DUL102" s="24"/>
      <c r="DUM102" s="24"/>
      <c r="DUN102" s="24"/>
      <c r="DUO102" s="24"/>
      <c r="DUP102" s="24"/>
      <c r="DUQ102" s="24"/>
      <c r="DUR102" s="24"/>
      <c r="DUS102" s="24"/>
      <c r="DUT102" s="24"/>
      <c r="DUU102" s="24"/>
      <c r="DUV102" s="24"/>
      <c r="DUW102" s="24"/>
      <c r="DUX102" s="24"/>
      <c r="DUY102" s="24"/>
      <c r="DUZ102" s="24"/>
      <c r="DVA102" s="24"/>
      <c r="DVB102" s="24"/>
      <c r="DVC102" s="24"/>
      <c r="DVD102" s="24"/>
      <c r="DVE102" s="24"/>
      <c r="DVF102" s="24"/>
      <c r="DVG102" s="24"/>
      <c r="DVH102" s="24"/>
      <c r="DVI102" s="24"/>
      <c r="DVJ102" s="24"/>
      <c r="DVK102" s="24"/>
      <c r="DVL102" s="24"/>
      <c r="DVM102" s="24"/>
      <c r="DVN102" s="24"/>
      <c r="DVO102" s="24"/>
      <c r="DVP102" s="24"/>
      <c r="DVQ102" s="24"/>
      <c r="DVR102" s="24"/>
      <c r="DVS102" s="24"/>
      <c r="DVT102" s="24"/>
      <c r="DVU102" s="24"/>
      <c r="DVV102" s="24"/>
      <c r="DVW102" s="24"/>
      <c r="DVX102" s="24"/>
      <c r="DVY102" s="24"/>
      <c r="DVZ102" s="24"/>
      <c r="DWA102" s="24"/>
      <c r="DWB102" s="24"/>
      <c r="DWC102" s="24"/>
      <c r="DWD102" s="24"/>
      <c r="DWE102" s="24"/>
      <c r="DWF102" s="24"/>
      <c r="DWG102" s="24"/>
      <c r="DWH102" s="24"/>
      <c r="DWI102" s="24"/>
      <c r="DWJ102" s="24"/>
      <c r="DWK102" s="24"/>
      <c r="DWL102" s="24"/>
      <c r="DWM102" s="24"/>
      <c r="DWN102" s="24"/>
      <c r="DWO102" s="24"/>
      <c r="DWP102" s="24"/>
      <c r="DWQ102" s="24"/>
      <c r="DWR102" s="24"/>
      <c r="DWS102" s="24"/>
      <c r="DWT102" s="24"/>
      <c r="DWU102" s="24"/>
      <c r="DWV102" s="24"/>
      <c r="DWW102" s="24"/>
      <c r="DWX102" s="24"/>
      <c r="DWY102" s="24"/>
      <c r="DWZ102" s="24"/>
      <c r="DXA102" s="24"/>
      <c r="DXB102" s="24"/>
      <c r="DXC102" s="24"/>
      <c r="DXD102" s="24"/>
      <c r="DXE102" s="24"/>
      <c r="DXF102" s="24"/>
      <c r="DXG102" s="24"/>
      <c r="DXH102" s="24"/>
      <c r="DXI102" s="24"/>
      <c r="DXJ102" s="24"/>
      <c r="DXK102" s="24"/>
      <c r="DXL102" s="24"/>
      <c r="DXM102" s="24"/>
      <c r="DXN102" s="24"/>
      <c r="DXO102" s="24"/>
      <c r="DXP102" s="24"/>
      <c r="DXQ102" s="24"/>
      <c r="DXR102" s="24"/>
      <c r="DXS102" s="24"/>
      <c r="DXT102" s="24"/>
      <c r="DXU102" s="24"/>
      <c r="DXV102" s="24"/>
      <c r="DXW102" s="24"/>
      <c r="DXX102" s="24"/>
      <c r="DXY102" s="24"/>
      <c r="DXZ102" s="24"/>
      <c r="DYA102" s="24"/>
      <c r="DYB102" s="24"/>
      <c r="DYC102" s="24"/>
      <c r="DYD102" s="24"/>
      <c r="DYE102" s="24"/>
      <c r="DYF102" s="24"/>
      <c r="DYG102" s="24"/>
      <c r="DYH102" s="24"/>
      <c r="DYI102" s="24"/>
      <c r="DYJ102" s="24"/>
      <c r="DYK102" s="24"/>
      <c r="DYL102" s="24"/>
      <c r="DYM102" s="24"/>
      <c r="DYN102" s="24"/>
      <c r="DYO102" s="24"/>
      <c r="DYP102" s="24"/>
      <c r="DYQ102" s="24"/>
      <c r="DYR102" s="24"/>
      <c r="DYS102" s="24"/>
      <c r="DYT102" s="24"/>
      <c r="DYU102" s="24"/>
      <c r="DYV102" s="24"/>
      <c r="DYW102" s="24"/>
      <c r="DYX102" s="24"/>
      <c r="DYY102" s="24"/>
      <c r="DYZ102" s="24"/>
      <c r="DZA102" s="24"/>
      <c r="DZB102" s="24"/>
      <c r="DZC102" s="24"/>
      <c r="DZD102" s="24"/>
      <c r="DZE102" s="24"/>
      <c r="DZF102" s="24"/>
      <c r="DZG102" s="24"/>
      <c r="DZH102" s="24"/>
      <c r="DZI102" s="24"/>
      <c r="DZJ102" s="24"/>
      <c r="DZK102" s="24"/>
      <c r="DZL102" s="24"/>
      <c r="DZM102" s="24"/>
      <c r="DZN102" s="24"/>
      <c r="DZO102" s="24"/>
      <c r="DZP102" s="24"/>
      <c r="DZQ102" s="24"/>
      <c r="DZR102" s="24"/>
      <c r="DZS102" s="24"/>
      <c r="DZT102" s="24"/>
      <c r="DZU102" s="24"/>
      <c r="DZV102" s="24"/>
      <c r="DZW102" s="24"/>
      <c r="DZX102" s="24"/>
      <c r="DZY102" s="24"/>
      <c r="DZZ102" s="24"/>
      <c r="EAA102" s="24"/>
      <c r="EAB102" s="24"/>
      <c r="EAC102" s="24"/>
      <c r="EAD102" s="24"/>
      <c r="EAE102" s="24"/>
      <c r="EAF102" s="24"/>
      <c r="EAG102" s="24"/>
      <c r="EAH102" s="24"/>
      <c r="EAI102" s="24"/>
      <c r="EAJ102" s="24"/>
      <c r="EAK102" s="24"/>
      <c r="EAL102" s="24"/>
      <c r="EAM102" s="24"/>
      <c r="EAN102" s="24"/>
      <c r="EAO102" s="24"/>
      <c r="EAP102" s="24"/>
      <c r="EAQ102" s="24"/>
      <c r="EAR102" s="24"/>
      <c r="EAS102" s="24"/>
      <c r="EAT102" s="24"/>
      <c r="EAU102" s="24"/>
      <c r="EAV102" s="24"/>
      <c r="EAW102" s="24"/>
      <c r="EAX102" s="24"/>
      <c r="EAY102" s="24"/>
      <c r="EAZ102" s="24"/>
      <c r="EBA102" s="24"/>
      <c r="EBB102" s="24"/>
      <c r="EBC102" s="24"/>
      <c r="EBD102" s="24"/>
      <c r="EBE102" s="24"/>
      <c r="EBF102" s="24"/>
      <c r="EBG102" s="24"/>
      <c r="EBH102" s="24"/>
      <c r="EBI102" s="24"/>
      <c r="EBJ102" s="24"/>
      <c r="EBK102" s="24"/>
      <c r="EBL102" s="24"/>
      <c r="EBM102" s="24"/>
      <c r="EBN102" s="24"/>
      <c r="EBO102" s="24"/>
      <c r="EBP102" s="24"/>
      <c r="EBQ102" s="24"/>
      <c r="EBR102" s="24"/>
      <c r="EBS102" s="24"/>
      <c r="EBT102" s="24"/>
      <c r="EBU102" s="24"/>
      <c r="EBV102" s="24"/>
      <c r="EBW102" s="24"/>
      <c r="EBX102" s="24"/>
      <c r="EBY102" s="24"/>
      <c r="EBZ102" s="24"/>
      <c r="ECA102" s="24"/>
      <c r="ECB102" s="24"/>
      <c r="ECC102" s="24"/>
      <c r="ECD102" s="24"/>
      <c r="ECE102" s="24"/>
      <c r="ECF102" s="24"/>
      <c r="ECG102" s="24"/>
      <c r="ECH102" s="24"/>
      <c r="ECI102" s="24"/>
      <c r="ECJ102" s="24"/>
      <c r="ECK102" s="24"/>
      <c r="ECL102" s="24"/>
      <c r="ECM102" s="24"/>
      <c r="ECN102" s="24"/>
      <c r="ECO102" s="24"/>
      <c r="ECP102" s="24"/>
      <c r="ECQ102" s="24"/>
      <c r="ECR102" s="24"/>
      <c r="ECS102" s="24"/>
      <c r="ECT102" s="24"/>
      <c r="ECU102" s="24"/>
      <c r="ECV102" s="24"/>
      <c r="ECW102" s="24"/>
      <c r="ECX102" s="24"/>
      <c r="ECY102" s="24"/>
      <c r="ECZ102" s="24"/>
      <c r="EDA102" s="24"/>
      <c r="EDB102" s="24"/>
      <c r="EDC102" s="24"/>
      <c r="EDD102" s="24"/>
      <c r="EDE102" s="24"/>
      <c r="EDF102" s="24"/>
      <c r="EDG102" s="24"/>
      <c r="EDH102" s="24"/>
      <c r="EDI102" s="24"/>
      <c r="EDJ102" s="24"/>
      <c r="EDK102" s="24"/>
      <c r="EDL102" s="24"/>
      <c r="EDM102" s="24"/>
      <c r="EDN102" s="24"/>
      <c r="EDO102" s="24"/>
      <c r="EDP102" s="24"/>
      <c r="EDQ102" s="24"/>
      <c r="EDR102" s="24"/>
      <c r="EDS102" s="24"/>
      <c r="EDT102" s="24"/>
      <c r="EDU102" s="24"/>
      <c r="EDV102" s="24"/>
      <c r="EDW102" s="24"/>
      <c r="EDX102" s="24"/>
      <c r="EDY102" s="24"/>
      <c r="EDZ102" s="24"/>
      <c r="EEA102" s="24"/>
      <c r="EEB102" s="24"/>
      <c r="EEC102" s="24"/>
      <c r="EED102" s="24"/>
      <c r="EEE102" s="24"/>
      <c r="EEF102" s="24"/>
      <c r="EEG102" s="24"/>
      <c r="EEH102" s="24"/>
      <c r="EEI102" s="24"/>
      <c r="EEJ102" s="24"/>
      <c r="EEK102" s="24"/>
      <c r="EEL102" s="24"/>
      <c r="EEM102" s="24"/>
      <c r="EEN102" s="24"/>
      <c r="EEO102" s="24"/>
      <c r="EEP102" s="24"/>
      <c r="EEQ102" s="24"/>
      <c r="EER102" s="24"/>
      <c r="EES102" s="24"/>
      <c r="EET102" s="24"/>
      <c r="EEU102" s="24"/>
      <c r="EEV102" s="24"/>
      <c r="EEW102" s="24"/>
      <c r="EEX102" s="24"/>
      <c r="EEY102" s="24"/>
      <c r="EEZ102" s="24"/>
      <c r="EFA102" s="24"/>
      <c r="EFB102" s="24"/>
      <c r="EFC102" s="24"/>
      <c r="EFD102" s="24"/>
      <c r="EFE102" s="24"/>
      <c r="EFF102" s="24"/>
      <c r="EFG102" s="24"/>
      <c r="EFH102" s="24"/>
      <c r="EFI102" s="24"/>
      <c r="EFJ102" s="24"/>
      <c r="EFK102" s="24"/>
      <c r="EFL102" s="24"/>
      <c r="EFM102" s="24"/>
      <c r="EFN102" s="24"/>
      <c r="EFO102" s="24"/>
      <c r="EFP102" s="24"/>
      <c r="EFQ102" s="24"/>
      <c r="EFR102" s="24"/>
      <c r="EFS102" s="24"/>
      <c r="EFT102" s="24"/>
      <c r="EFU102" s="24"/>
      <c r="EFV102" s="24"/>
      <c r="EFW102" s="24"/>
      <c r="EFX102" s="24"/>
      <c r="EFY102" s="24"/>
      <c r="EFZ102" s="24"/>
      <c r="EGA102" s="24"/>
      <c r="EGB102" s="24"/>
      <c r="EGC102" s="24"/>
      <c r="EGD102" s="24"/>
      <c r="EGE102" s="24"/>
      <c r="EGF102" s="24"/>
      <c r="EGG102" s="24"/>
      <c r="EGH102" s="24"/>
      <c r="EGI102" s="24"/>
      <c r="EGJ102" s="24"/>
      <c r="EGK102" s="24"/>
      <c r="EGL102" s="24"/>
      <c r="EGM102" s="24"/>
      <c r="EGN102" s="24"/>
      <c r="EGO102" s="24"/>
      <c r="EGP102" s="24"/>
      <c r="EGQ102" s="24"/>
      <c r="EGR102" s="24"/>
      <c r="EGS102" s="24"/>
      <c r="EGT102" s="24"/>
      <c r="EGU102" s="24"/>
      <c r="EGV102" s="24"/>
      <c r="EGW102" s="24"/>
      <c r="EGX102" s="24"/>
      <c r="EGY102" s="24"/>
      <c r="EGZ102" s="24"/>
      <c r="EHA102" s="24"/>
      <c r="EHB102" s="24"/>
      <c r="EHC102" s="24"/>
      <c r="EHD102" s="24"/>
      <c r="EHE102" s="24"/>
      <c r="EHF102" s="24"/>
      <c r="EHG102" s="24"/>
      <c r="EHH102" s="24"/>
      <c r="EHI102" s="24"/>
      <c r="EHJ102" s="24"/>
      <c r="EHK102" s="24"/>
      <c r="EHL102" s="24"/>
      <c r="EHM102" s="24"/>
      <c r="EHN102" s="24"/>
      <c r="EHO102" s="24"/>
      <c r="EHP102" s="24"/>
      <c r="EHQ102" s="24"/>
      <c r="EHR102" s="24"/>
      <c r="EHS102" s="24"/>
      <c r="EHT102" s="24"/>
      <c r="EHU102" s="24"/>
      <c r="EHV102" s="24"/>
      <c r="EHW102" s="24"/>
      <c r="EHX102" s="24"/>
      <c r="EHY102" s="24"/>
      <c r="EHZ102" s="24"/>
      <c r="EIA102" s="24"/>
      <c r="EIB102" s="24"/>
      <c r="EIC102" s="24"/>
      <c r="EID102" s="24"/>
      <c r="EIE102" s="24"/>
      <c r="EIF102" s="24"/>
      <c r="EIG102" s="24"/>
      <c r="EIH102" s="24"/>
      <c r="EII102" s="24"/>
      <c r="EIJ102" s="24"/>
      <c r="EIK102" s="24"/>
      <c r="EIL102" s="24"/>
      <c r="EIM102" s="24"/>
      <c r="EIN102" s="24"/>
      <c r="EIO102" s="24"/>
      <c r="EIP102" s="24"/>
      <c r="EIQ102" s="24"/>
      <c r="EIR102" s="24"/>
      <c r="EIS102" s="24"/>
      <c r="EIT102" s="24"/>
      <c r="EIU102" s="24"/>
      <c r="EIV102" s="24"/>
      <c r="EIW102" s="24"/>
      <c r="EIX102" s="24"/>
      <c r="EIY102" s="24"/>
      <c r="EIZ102" s="24"/>
      <c r="EJA102" s="24"/>
      <c r="EJB102" s="24"/>
      <c r="EJC102" s="24"/>
      <c r="EJD102" s="24"/>
      <c r="EJE102" s="24"/>
      <c r="EJF102" s="24"/>
      <c r="EJG102" s="24"/>
      <c r="EJH102" s="24"/>
      <c r="EJI102" s="24"/>
      <c r="EJJ102" s="24"/>
      <c r="EJK102" s="24"/>
      <c r="EJL102" s="24"/>
      <c r="EJM102" s="24"/>
      <c r="EJN102" s="24"/>
      <c r="EJO102" s="24"/>
      <c r="EJP102" s="24"/>
      <c r="EJQ102" s="24"/>
      <c r="EJR102" s="24"/>
      <c r="EJS102" s="24"/>
      <c r="EJT102" s="24"/>
      <c r="EJU102" s="24"/>
      <c r="EJV102" s="24"/>
      <c r="EJW102" s="24"/>
      <c r="EJX102" s="24"/>
      <c r="EJY102" s="24"/>
      <c r="EJZ102" s="24"/>
      <c r="EKA102" s="24"/>
      <c r="EKB102" s="24"/>
      <c r="EKC102" s="24"/>
      <c r="EKD102" s="24"/>
      <c r="EKE102" s="24"/>
      <c r="EKF102" s="24"/>
      <c r="EKG102" s="24"/>
      <c r="EKH102" s="24"/>
      <c r="EKI102" s="24"/>
      <c r="EKJ102" s="24"/>
      <c r="EKK102" s="24"/>
      <c r="EKL102" s="24"/>
      <c r="EKM102" s="24"/>
      <c r="EKN102" s="24"/>
      <c r="EKO102" s="24"/>
      <c r="EKP102" s="24"/>
      <c r="EKQ102" s="24"/>
      <c r="EKR102" s="24"/>
      <c r="EKS102" s="24"/>
      <c r="EKT102" s="24"/>
      <c r="EKU102" s="24"/>
      <c r="EKV102" s="24"/>
      <c r="EKW102" s="24"/>
      <c r="EKX102" s="24"/>
      <c r="EKY102" s="24"/>
      <c r="EKZ102" s="24"/>
      <c r="ELA102" s="24"/>
      <c r="ELB102" s="24"/>
      <c r="ELC102" s="24"/>
      <c r="ELD102" s="24"/>
      <c r="ELE102" s="24"/>
      <c r="ELF102" s="24"/>
      <c r="ELG102" s="24"/>
      <c r="ELH102" s="24"/>
      <c r="ELI102" s="24"/>
      <c r="ELJ102" s="24"/>
      <c r="ELK102" s="24"/>
      <c r="ELL102" s="24"/>
      <c r="ELM102" s="24"/>
      <c r="ELN102" s="24"/>
      <c r="ELO102" s="24"/>
      <c r="ELP102" s="24"/>
      <c r="ELQ102" s="24"/>
      <c r="ELR102" s="24"/>
      <c r="ELS102" s="24"/>
      <c r="ELT102" s="24"/>
      <c r="ELU102" s="24"/>
      <c r="ELV102" s="24"/>
      <c r="ELW102" s="24"/>
      <c r="ELX102" s="24"/>
      <c r="ELY102" s="24"/>
      <c r="ELZ102" s="24"/>
      <c r="EMA102" s="24"/>
      <c r="EMB102" s="24"/>
      <c r="EMC102" s="24"/>
      <c r="EMD102" s="24"/>
      <c r="EME102" s="24"/>
      <c r="EMF102" s="24"/>
      <c r="EMG102" s="24"/>
      <c r="EMH102" s="24"/>
      <c r="EMI102" s="24"/>
      <c r="EMJ102" s="24"/>
      <c r="EMK102" s="24"/>
      <c r="EML102" s="24"/>
      <c r="EMM102" s="24"/>
      <c r="EMN102" s="24"/>
      <c r="EMO102" s="24"/>
      <c r="EMP102" s="24"/>
      <c r="EMQ102" s="24"/>
      <c r="EMR102" s="24"/>
      <c r="EMS102" s="24"/>
      <c r="EMT102" s="24"/>
      <c r="EMU102" s="24"/>
      <c r="EMV102" s="24"/>
      <c r="EMW102" s="24"/>
      <c r="EMX102" s="24"/>
      <c r="EMY102" s="24"/>
      <c r="EMZ102" s="24"/>
      <c r="ENA102" s="24"/>
      <c r="ENB102" s="24"/>
      <c r="ENC102" s="24"/>
      <c r="END102" s="24"/>
      <c r="ENE102" s="24"/>
      <c r="ENF102" s="24"/>
      <c r="ENG102" s="24"/>
      <c r="ENH102" s="24"/>
      <c r="ENI102" s="24"/>
      <c r="ENJ102" s="24"/>
      <c r="ENK102" s="24"/>
      <c r="ENL102" s="24"/>
      <c r="ENM102" s="24"/>
      <c r="ENN102" s="24"/>
      <c r="ENO102" s="24"/>
      <c r="ENP102" s="24"/>
      <c r="ENQ102" s="24"/>
      <c r="ENR102" s="24"/>
      <c r="ENS102" s="24"/>
      <c r="ENT102" s="24"/>
      <c r="ENU102" s="24"/>
      <c r="ENV102" s="24"/>
      <c r="ENW102" s="24"/>
      <c r="ENX102" s="24"/>
      <c r="ENY102" s="24"/>
      <c r="ENZ102" s="24"/>
      <c r="EOA102" s="24"/>
      <c r="EOB102" s="24"/>
      <c r="EOC102" s="24"/>
      <c r="EOD102" s="24"/>
      <c r="EOE102" s="24"/>
      <c r="EOF102" s="24"/>
      <c r="EOG102" s="24"/>
      <c r="EOH102" s="24"/>
      <c r="EOI102" s="24"/>
      <c r="EOJ102" s="24"/>
      <c r="EOK102" s="24"/>
      <c r="EOL102" s="24"/>
      <c r="EOM102" s="24"/>
      <c r="EON102" s="24"/>
      <c r="EOO102" s="24"/>
      <c r="EOP102" s="24"/>
      <c r="EOQ102" s="24"/>
      <c r="EOR102" s="24"/>
      <c r="EOS102" s="24"/>
      <c r="EOT102" s="24"/>
      <c r="EOU102" s="24"/>
      <c r="EOV102" s="24"/>
      <c r="EOW102" s="24"/>
      <c r="EOX102" s="24"/>
      <c r="EOY102" s="24"/>
      <c r="EOZ102" s="24"/>
      <c r="EPA102" s="24"/>
      <c r="EPB102" s="24"/>
      <c r="EPC102" s="24"/>
      <c r="EPD102" s="24"/>
      <c r="EPE102" s="24"/>
      <c r="EPF102" s="24"/>
      <c r="EPG102" s="24"/>
      <c r="EPH102" s="24"/>
      <c r="EPI102" s="24"/>
      <c r="EPJ102" s="24"/>
      <c r="EPK102" s="24"/>
      <c r="EPL102" s="24"/>
      <c r="EPM102" s="24"/>
      <c r="EPN102" s="24"/>
      <c r="EPO102" s="24"/>
      <c r="EPP102" s="24"/>
      <c r="EPQ102" s="24"/>
      <c r="EPR102" s="24"/>
      <c r="EPS102" s="24"/>
      <c r="EPT102" s="24"/>
      <c r="EPU102" s="24"/>
      <c r="EPV102" s="24"/>
      <c r="EPW102" s="24"/>
      <c r="EPX102" s="24"/>
      <c r="EPY102" s="24"/>
      <c r="EPZ102" s="24"/>
      <c r="EQA102" s="24"/>
      <c r="EQB102" s="24"/>
      <c r="EQC102" s="24"/>
      <c r="EQD102" s="24"/>
      <c r="EQE102" s="24"/>
      <c r="EQF102" s="24"/>
      <c r="EQG102" s="24"/>
      <c r="EQH102" s="24"/>
      <c r="EQI102" s="24"/>
      <c r="EQJ102" s="24"/>
      <c r="EQK102" s="24"/>
      <c r="EQL102" s="24"/>
      <c r="EQM102" s="24"/>
      <c r="EQN102" s="24"/>
      <c r="EQO102" s="24"/>
      <c r="EQP102" s="24"/>
      <c r="EQQ102" s="24"/>
      <c r="EQR102" s="24"/>
      <c r="EQS102" s="24"/>
      <c r="EQT102" s="24"/>
      <c r="EQU102" s="24"/>
      <c r="EQV102" s="24"/>
      <c r="EQW102" s="24"/>
      <c r="EQX102" s="24"/>
      <c r="EQY102" s="24"/>
      <c r="EQZ102" s="24"/>
      <c r="ERA102" s="24"/>
      <c r="ERB102" s="24"/>
      <c r="ERC102" s="24"/>
      <c r="ERD102" s="24"/>
      <c r="ERE102" s="24"/>
      <c r="ERF102" s="24"/>
      <c r="ERG102" s="24"/>
      <c r="ERH102" s="24"/>
      <c r="ERI102" s="24"/>
      <c r="ERJ102" s="24"/>
      <c r="ERK102" s="24"/>
      <c r="ERL102" s="24"/>
      <c r="ERM102" s="24"/>
      <c r="ERN102" s="24"/>
      <c r="ERO102" s="24"/>
      <c r="ERP102" s="24"/>
      <c r="ERQ102" s="24"/>
      <c r="ERR102" s="24"/>
      <c r="ERS102" s="24"/>
      <c r="ERT102" s="24"/>
      <c r="ERU102" s="24"/>
      <c r="ERV102" s="24"/>
      <c r="ERW102" s="24"/>
      <c r="ERX102" s="24"/>
      <c r="ERY102" s="24"/>
      <c r="ERZ102" s="24"/>
      <c r="ESA102" s="24"/>
      <c r="ESB102" s="24"/>
      <c r="ESC102" s="24"/>
      <c r="ESD102" s="24"/>
      <c r="ESE102" s="24"/>
      <c r="ESF102" s="24"/>
      <c r="ESG102" s="24"/>
      <c r="ESH102" s="24"/>
      <c r="ESI102" s="24"/>
      <c r="ESJ102" s="24"/>
      <c r="ESK102" s="24"/>
      <c r="ESL102" s="24"/>
      <c r="ESM102" s="24"/>
      <c r="ESN102" s="24"/>
      <c r="ESO102" s="24"/>
      <c r="ESP102" s="24"/>
      <c r="ESQ102" s="24"/>
      <c r="ESR102" s="24"/>
      <c r="ESS102" s="24"/>
      <c r="EST102" s="24"/>
      <c r="ESU102" s="24"/>
      <c r="ESV102" s="24"/>
      <c r="ESW102" s="24"/>
      <c r="ESX102" s="24"/>
      <c r="ESY102" s="24"/>
      <c r="ESZ102" s="24"/>
      <c r="ETA102" s="24"/>
      <c r="ETB102" s="24"/>
      <c r="ETC102" s="24"/>
      <c r="ETD102" s="24"/>
      <c r="ETE102" s="24"/>
      <c r="ETF102" s="24"/>
      <c r="ETG102" s="24"/>
      <c r="ETH102" s="24"/>
      <c r="ETI102" s="24"/>
      <c r="ETJ102" s="24"/>
      <c r="ETK102" s="24"/>
      <c r="ETL102" s="24"/>
      <c r="ETM102" s="24"/>
      <c r="ETN102" s="24"/>
      <c r="ETO102" s="24"/>
      <c r="ETP102" s="24"/>
      <c r="ETQ102" s="24"/>
      <c r="ETR102" s="24"/>
      <c r="ETS102" s="24"/>
      <c r="ETT102" s="24"/>
      <c r="ETU102" s="24"/>
      <c r="ETV102" s="24"/>
      <c r="ETW102" s="24"/>
      <c r="ETX102" s="24"/>
      <c r="ETY102" s="24"/>
      <c r="ETZ102" s="24"/>
      <c r="EUA102" s="24"/>
      <c r="EUB102" s="24"/>
      <c r="EUC102" s="24"/>
      <c r="EUD102" s="24"/>
      <c r="EUE102" s="24"/>
      <c r="EUF102" s="24"/>
      <c r="EUG102" s="24"/>
      <c r="EUH102" s="24"/>
      <c r="EUI102" s="24"/>
      <c r="EUJ102" s="24"/>
      <c r="EUK102" s="24"/>
      <c r="EUL102" s="24"/>
      <c r="EUM102" s="24"/>
      <c r="EUN102" s="24"/>
      <c r="EUO102" s="24"/>
      <c r="EUP102" s="24"/>
      <c r="EUQ102" s="24"/>
      <c r="EUR102" s="24"/>
      <c r="EUS102" s="24"/>
      <c r="EUT102" s="24"/>
      <c r="EUU102" s="24"/>
      <c r="EUV102" s="24"/>
      <c r="EUW102" s="24"/>
      <c r="EUX102" s="24"/>
      <c r="EUY102" s="24"/>
      <c r="EUZ102" s="24"/>
      <c r="EVA102" s="24"/>
      <c r="EVB102" s="24"/>
      <c r="EVC102" s="24"/>
      <c r="EVD102" s="24"/>
      <c r="EVE102" s="24"/>
      <c r="EVF102" s="24"/>
      <c r="EVG102" s="24"/>
      <c r="EVH102" s="24"/>
      <c r="EVI102" s="24"/>
      <c r="EVJ102" s="24"/>
      <c r="EVK102" s="24"/>
      <c r="EVL102" s="24"/>
      <c r="EVM102" s="24"/>
      <c r="EVN102" s="24"/>
      <c r="EVO102" s="24"/>
      <c r="EVP102" s="24"/>
      <c r="EVQ102" s="24"/>
      <c r="EVR102" s="24"/>
      <c r="EVS102" s="24"/>
      <c r="EVT102" s="24"/>
      <c r="EVU102" s="24"/>
      <c r="EVV102" s="24"/>
      <c r="EVW102" s="24"/>
      <c r="EVX102" s="24"/>
      <c r="EVY102" s="24"/>
      <c r="EVZ102" s="24"/>
      <c r="EWA102" s="24"/>
      <c r="EWB102" s="24"/>
      <c r="EWC102" s="24"/>
      <c r="EWD102" s="24"/>
      <c r="EWE102" s="24"/>
      <c r="EWF102" s="24"/>
      <c r="EWG102" s="24"/>
      <c r="EWH102" s="24"/>
      <c r="EWI102" s="24"/>
      <c r="EWJ102" s="24"/>
      <c r="EWK102" s="24"/>
      <c r="EWL102" s="24"/>
      <c r="EWM102" s="24"/>
      <c r="EWN102" s="24"/>
      <c r="EWO102" s="24"/>
      <c r="EWP102" s="24"/>
      <c r="EWQ102" s="24"/>
      <c r="EWR102" s="24"/>
      <c r="EWS102" s="24"/>
      <c r="EWT102" s="24"/>
      <c r="EWU102" s="24"/>
      <c r="EWV102" s="24"/>
      <c r="EWW102" s="24"/>
      <c r="EWX102" s="24"/>
      <c r="EWY102" s="24"/>
      <c r="EWZ102" s="24"/>
      <c r="EXA102" s="24"/>
      <c r="EXB102" s="24"/>
      <c r="EXC102" s="24"/>
      <c r="EXD102" s="24"/>
      <c r="EXE102" s="24"/>
      <c r="EXF102" s="24"/>
      <c r="EXG102" s="24"/>
      <c r="EXH102" s="24"/>
      <c r="EXI102" s="24"/>
      <c r="EXJ102" s="24"/>
      <c r="EXK102" s="24"/>
      <c r="EXL102" s="24"/>
      <c r="EXM102" s="24"/>
      <c r="EXN102" s="24"/>
      <c r="EXO102" s="24"/>
      <c r="EXP102" s="24"/>
      <c r="EXQ102" s="24"/>
      <c r="EXR102" s="24"/>
      <c r="EXS102" s="24"/>
      <c r="EXT102" s="24"/>
      <c r="EXU102" s="24"/>
      <c r="EXV102" s="24"/>
      <c r="EXW102" s="24"/>
      <c r="EXX102" s="24"/>
      <c r="EXY102" s="24"/>
      <c r="EXZ102" s="24"/>
      <c r="EYA102" s="24"/>
      <c r="EYB102" s="24"/>
      <c r="EYC102" s="24"/>
      <c r="EYD102" s="24"/>
      <c r="EYE102" s="24"/>
      <c r="EYF102" s="24"/>
      <c r="EYG102" s="24"/>
      <c r="EYH102" s="24"/>
      <c r="EYI102" s="24"/>
      <c r="EYJ102" s="24"/>
      <c r="EYK102" s="24"/>
      <c r="EYL102" s="24"/>
      <c r="EYM102" s="24"/>
      <c r="EYN102" s="24"/>
      <c r="EYO102" s="24"/>
      <c r="EYP102" s="24"/>
      <c r="EYQ102" s="24"/>
      <c r="EYR102" s="24"/>
      <c r="EYS102" s="24"/>
      <c r="EYT102" s="24"/>
      <c r="EYU102" s="24"/>
      <c r="EYV102" s="24"/>
      <c r="EYW102" s="24"/>
      <c r="EYX102" s="24"/>
      <c r="EYY102" s="24"/>
      <c r="EYZ102" s="24"/>
      <c r="EZA102" s="24"/>
      <c r="EZB102" s="24"/>
      <c r="EZC102" s="24"/>
      <c r="EZD102" s="24"/>
      <c r="EZE102" s="24"/>
      <c r="EZF102" s="24"/>
      <c r="EZG102" s="24"/>
      <c r="EZH102" s="24"/>
      <c r="EZI102" s="24"/>
      <c r="EZJ102" s="24"/>
      <c r="EZK102" s="24"/>
      <c r="EZL102" s="24"/>
      <c r="EZM102" s="24"/>
      <c r="EZN102" s="24"/>
      <c r="EZO102" s="24"/>
      <c r="EZP102" s="24"/>
      <c r="EZQ102" s="24"/>
      <c r="EZR102" s="24"/>
      <c r="EZS102" s="24"/>
      <c r="EZT102" s="24"/>
      <c r="EZU102" s="24"/>
      <c r="EZV102" s="24"/>
      <c r="EZW102" s="24"/>
      <c r="EZX102" s="24"/>
      <c r="EZY102" s="24"/>
      <c r="EZZ102" s="24"/>
      <c r="FAA102" s="24"/>
      <c r="FAB102" s="24"/>
      <c r="FAC102" s="24"/>
      <c r="FAD102" s="24"/>
      <c r="FAE102" s="24"/>
      <c r="FAF102" s="24"/>
      <c r="FAG102" s="24"/>
      <c r="FAH102" s="24"/>
      <c r="FAI102" s="24"/>
      <c r="FAJ102" s="24"/>
      <c r="FAK102" s="24"/>
      <c r="FAL102" s="24"/>
      <c r="FAM102" s="24"/>
      <c r="FAN102" s="24"/>
      <c r="FAO102" s="24"/>
      <c r="FAP102" s="24"/>
      <c r="FAQ102" s="24"/>
      <c r="FAR102" s="24"/>
      <c r="FAS102" s="24"/>
      <c r="FAT102" s="24"/>
      <c r="FAU102" s="24"/>
      <c r="FAV102" s="24"/>
      <c r="FAW102" s="24"/>
      <c r="FAX102" s="24"/>
      <c r="FAY102" s="24"/>
      <c r="FAZ102" s="24"/>
      <c r="FBA102" s="24"/>
      <c r="FBB102" s="24"/>
      <c r="FBC102" s="24"/>
      <c r="FBD102" s="24"/>
      <c r="FBE102" s="24"/>
      <c r="FBF102" s="24"/>
      <c r="FBG102" s="24"/>
      <c r="FBH102" s="24"/>
      <c r="FBI102" s="24"/>
      <c r="FBJ102" s="24"/>
      <c r="FBK102" s="24"/>
      <c r="FBL102" s="24"/>
      <c r="FBM102" s="24"/>
      <c r="FBN102" s="24"/>
      <c r="FBO102" s="24"/>
      <c r="FBP102" s="24"/>
      <c r="FBQ102" s="24"/>
      <c r="FBR102" s="24"/>
      <c r="FBS102" s="24"/>
      <c r="FBT102" s="24"/>
      <c r="FBU102" s="24"/>
      <c r="FBV102" s="24"/>
      <c r="FBW102" s="24"/>
      <c r="FBX102" s="24"/>
      <c r="FBY102" s="24"/>
      <c r="FBZ102" s="24"/>
      <c r="FCA102" s="24"/>
      <c r="FCB102" s="24"/>
      <c r="FCC102" s="24"/>
      <c r="FCD102" s="24"/>
      <c r="FCE102" s="24"/>
      <c r="FCF102" s="24"/>
      <c r="FCG102" s="24"/>
      <c r="FCH102" s="24"/>
      <c r="FCI102" s="24"/>
      <c r="FCJ102" s="24"/>
      <c r="FCK102" s="24"/>
      <c r="FCL102" s="24"/>
      <c r="FCM102" s="24"/>
      <c r="FCN102" s="24"/>
      <c r="FCO102" s="24"/>
      <c r="FCP102" s="24"/>
      <c r="FCQ102" s="24"/>
      <c r="FCR102" s="24"/>
      <c r="FCS102" s="24"/>
      <c r="FCT102" s="24"/>
      <c r="FCU102" s="24"/>
      <c r="FCV102" s="24"/>
      <c r="FCW102" s="24"/>
      <c r="FCX102" s="24"/>
      <c r="FCY102" s="24"/>
      <c r="FCZ102" s="24"/>
      <c r="FDA102" s="24"/>
      <c r="FDB102" s="24"/>
      <c r="FDC102" s="24"/>
      <c r="FDD102" s="24"/>
      <c r="FDE102" s="24"/>
      <c r="FDF102" s="24"/>
      <c r="FDG102" s="24"/>
      <c r="FDH102" s="24"/>
      <c r="FDI102" s="24"/>
      <c r="FDJ102" s="24"/>
      <c r="FDK102" s="24"/>
      <c r="FDL102" s="24"/>
      <c r="FDM102" s="24"/>
      <c r="FDN102" s="24"/>
      <c r="FDO102" s="24"/>
      <c r="FDP102" s="24"/>
      <c r="FDQ102" s="24"/>
      <c r="FDR102" s="24"/>
      <c r="FDS102" s="24"/>
      <c r="FDT102" s="24"/>
      <c r="FDU102" s="24"/>
      <c r="FDV102" s="24"/>
      <c r="FDW102" s="24"/>
      <c r="FDX102" s="24"/>
      <c r="FDY102" s="24"/>
      <c r="FDZ102" s="24"/>
      <c r="FEA102" s="24"/>
      <c r="FEB102" s="24"/>
      <c r="FEC102" s="24"/>
      <c r="FED102" s="24"/>
      <c r="FEE102" s="24"/>
      <c r="FEF102" s="24"/>
      <c r="FEG102" s="24"/>
      <c r="FEH102" s="24"/>
      <c r="FEI102" s="24"/>
      <c r="FEJ102" s="24"/>
      <c r="FEK102" s="24"/>
      <c r="FEL102" s="24"/>
      <c r="FEM102" s="24"/>
      <c r="FEN102" s="24"/>
      <c r="FEO102" s="24"/>
      <c r="FEP102" s="24"/>
      <c r="FEQ102" s="24"/>
      <c r="FER102" s="24"/>
      <c r="FES102" s="24"/>
      <c r="FET102" s="24"/>
      <c r="FEU102" s="24"/>
      <c r="FEV102" s="24"/>
      <c r="FEW102" s="24"/>
      <c r="FEX102" s="24"/>
      <c r="FEY102" s="24"/>
      <c r="FEZ102" s="24"/>
      <c r="FFA102" s="24"/>
      <c r="FFB102" s="24"/>
      <c r="FFC102" s="24"/>
      <c r="FFD102" s="24"/>
      <c r="FFE102" s="24"/>
      <c r="FFF102" s="24"/>
      <c r="FFG102" s="24"/>
      <c r="FFH102" s="24"/>
      <c r="FFI102" s="24"/>
      <c r="FFJ102" s="24"/>
      <c r="FFK102" s="24"/>
      <c r="FFL102" s="24"/>
      <c r="FFM102" s="24"/>
      <c r="FFN102" s="24"/>
      <c r="FFO102" s="24"/>
      <c r="FFP102" s="24"/>
      <c r="FFQ102" s="24"/>
      <c r="FFR102" s="24"/>
      <c r="FFS102" s="24"/>
      <c r="FFT102" s="24"/>
      <c r="FFU102" s="24"/>
      <c r="FFV102" s="24"/>
      <c r="FFW102" s="24"/>
      <c r="FFX102" s="24"/>
      <c r="FFY102" s="24"/>
      <c r="FFZ102" s="24"/>
      <c r="FGA102" s="24"/>
      <c r="FGB102" s="24"/>
      <c r="FGC102" s="24"/>
      <c r="FGD102" s="24"/>
      <c r="FGE102" s="24"/>
      <c r="FGF102" s="24"/>
      <c r="FGG102" s="24"/>
      <c r="FGH102" s="24"/>
      <c r="FGI102" s="24"/>
      <c r="FGJ102" s="24"/>
      <c r="FGK102" s="24"/>
      <c r="FGL102" s="24"/>
      <c r="FGM102" s="24"/>
      <c r="FGN102" s="24"/>
      <c r="FGO102" s="24"/>
      <c r="FGP102" s="24"/>
      <c r="FGQ102" s="24"/>
      <c r="FGR102" s="24"/>
      <c r="FGS102" s="24"/>
      <c r="FGT102" s="24"/>
      <c r="FGU102" s="24"/>
      <c r="FGV102" s="24"/>
      <c r="FGW102" s="24"/>
      <c r="FGX102" s="24"/>
      <c r="FGY102" s="24"/>
      <c r="FGZ102" s="24"/>
      <c r="FHA102" s="24"/>
      <c r="FHB102" s="24"/>
      <c r="FHC102" s="24"/>
      <c r="FHD102" s="24"/>
      <c r="FHE102" s="24"/>
      <c r="FHF102" s="24"/>
      <c r="FHG102" s="24"/>
      <c r="FHH102" s="24"/>
      <c r="FHI102" s="24"/>
      <c r="FHJ102" s="24"/>
      <c r="FHK102" s="24"/>
      <c r="FHL102" s="24"/>
      <c r="FHM102" s="24"/>
      <c r="FHN102" s="24"/>
      <c r="FHO102" s="24"/>
      <c r="FHP102" s="24"/>
      <c r="FHQ102" s="24"/>
      <c r="FHR102" s="24"/>
      <c r="FHS102" s="24"/>
      <c r="FHT102" s="24"/>
      <c r="FHU102" s="24"/>
      <c r="FHV102" s="24"/>
      <c r="FHW102" s="24"/>
      <c r="FHX102" s="24"/>
      <c r="FHY102" s="24"/>
      <c r="FHZ102" s="24"/>
      <c r="FIA102" s="24"/>
      <c r="FIB102" s="24"/>
      <c r="FIC102" s="24"/>
      <c r="FID102" s="24"/>
      <c r="FIE102" s="24"/>
      <c r="FIF102" s="24"/>
      <c r="FIG102" s="24"/>
      <c r="FIH102" s="24"/>
      <c r="FII102" s="24"/>
      <c r="FIJ102" s="24"/>
      <c r="FIK102" s="24"/>
      <c r="FIL102" s="24"/>
      <c r="FIM102" s="24"/>
      <c r="FIN102" s="24"/>
      <c r="FIO102" s="24"/>
      <c r="FIP102" s="24"/>
      <c r="FIQ102" s="24"/>
      <c r="FIR102" s="24"/>
      <c r="FIS102" s="24"/>
      <c r="FIT102" s="24"/>
      <c r="FIU102" s="24"/>
      <c r="FIV102" s="24"/>
      <c r="FIW102" s="24"/>
      <c r="FIX102" s="24"/>
      <c r="FIY102" s="24"/>
      <c r="FIZ102" s="24"/>
      <c r="FJA102" s="24"/>
      <c r="FJB102" s="24"/>
      <c r="FJC102" s="24"/>
      <c r="FJD102" s="24"/>
      <c r="FJE102" s="24"/>
      <c r="FJF102" s="24"/>
      <c r="FJG102" s="24"/>
      <c r="FJH102" s="24"/>
      <c r="FJI102" s="24"/>
      <c r="FJJ102" s="24"/>
      <c r="FJK102" s="24"/>
      <c r="FJL102" s="24"/>
      <c r="FJM102" s="24"/>
      <c r="FJN102" s="24"/>
      <c r="FJO102" s="24"/>
      <c r="FJP102" s="24"/>
      <c r="FJQ102" s="24"/>
      <c r="FJR102" s="24"/>
      <c r="FJS102" s="24"/>
      <c r="FJT102" s="24"/>
      <c r="FJU102" s="24"/>
      <c r="FJV102" s="24"/>
      <c r="FJW102" s="24"/>
      <c r="FJX102" s="24"/>
      <c r="FJY102" s="24"/>
      <c r="FJZ102" s="24"/>
      <c r="FKA102" s="24"/>
      <c r="FKB102" s="24"/>
      <c r="FKC102" s="24"/>
      <c r="FKD102" s="24"/>
      <c r="FKE102" s="24"/>
      <c r="FKF102" s="24"/>
      <c r="FKG102" s="24"/>
      <c r="FKH102" s="24"/>
      <c r="FKI102" s="24"/>
      <c r="FKJ102" s="24"/>
      <c r="FKK102" s="24"/>
      <c r="FKL102" s="24"/>
      <c r="FKM102" s="24"/>
      <c r="FKN102" s="24"/>
      <c r="FKO102" s="24"/>
      <c r="FKP102" s="24"/>
      <c r="FKQ102" s="24"/>
      <c r="FKR102" s="24"/>
      <c r="FKS102" s="24"/>
      <c r="FKT102" s="24"/>
      <c r="FKU102" s="24"/>
      <c r="FKV102" s="24"/>
      <c r="FKW102" s="24"/>
      <c r="FKX102" s="24"/>
      <c r="FKY102" s="24"/>
      <c r="FKZ102" s="24"/>
      <c r="FLA102" s="24"/>
      <c r="FLB102" s="24"/>
      <c r="FLC102" s="24"/>
      <c r="FLD102" s="24"/>
      <c r="FLE102" s="24"/>
      <c r="FLF102" s="24"/>
      <c r="FLG102" s="24"/>
      <c r="FLH102" s="24"/>
      <c r="FLI102" s="24"/>
      <c r="FLJ102" s="24"/>
      <c r="FLK102" s="24"/>
      <c r="FLL102" s="24"/>
      <c r="FLM102" s="24"/>
      <c r="FLN102" s="24"/>
      <c r="FLO102" s="24"/>
      <c r="FLP102" s="24"/>
      <c r="FLQ102" s="24"/>
      <c r="FLR102" s="24"/>
      <c r="FLS102" s="24"/>
      <c r="FLT102" s="24"/>
      <c r="FLU102" s="24"/>
      <c r="FLV102" s="24"/>
      <c r="FLW102" s="24"/>
      <c r="FLX102" s="24"/>
      <c r="FLY102" s="24"/>
      <c r="FLZ102" s="24"/>
      <c r="FMA102" s="24"/>
      <c r="FMB102" s="24"/>
      <c r="FMC102" s="24"/>
      <c r="FMD102" s="24"/>
      <c r="FME102" s="24"/>
      <c r="FMF102" s="24"/>
      <c r="FMG102" s="24"/>
      <c r="FMH102" s="24"/>
      <c r="FMI102" s="24"/>
      <c r="FMJ102" s="24"/>
      <c r="FMK102" s="24"/>
      <c r="FML102" s="24"/>
      <c r="FMM102" s="24"/>
      <c r="FMN102" s="24"/>
      <c r="FMO102" s="24"/>
      <c r="FMP102" s="24"/>
      <c r="FMQ102" s="24"/>
      <c r="FMR102" s="24"/>
      <c r="FMS102" s="24"/>
      <c r="FMT102" s="24"/>
      <c r="FMU102" s="24"/>
      <c r="FMV102" s="24"/>
      <c r="FMW102" s="24"/>
      <c r="FMX102" s="24"/>
      <c r="FMY102" s="24"/>
      <c r="FMZ102" s="24"/>
      <c r="FNA102" s="24"/>
      <c r="FNB102" s="24"/>
      <c r="FNC102" s="24"/>
      <c r="FND102" s="24"/>
      <c r="FNE102" s="24"/>
      <c r="FNF102" s="24"/>
      <c r="FNG102" s="24"/>
      <c r="FNH102" s="24"/>
      <c r="FNI102" s="24"/>
      <c r="FNJ102" s="24"/>
      <c r="FNK102" s="24"/>
      <c r="FNL102" s="24"/>
      <c r="FNM102" s="24"/>
      <c r="FNN102" s="24"/>
      <c r="FNO102" s="24"/>
      <c r="FNP102" s="24"/>
      <c r="FNQ102" s="24"/>
      <c r="FNR102" s="24"/>
      <c r="FNS102" s="24"/>
      <c r="FNT102" s="24"/>
      <c r="FNU102" s="24"/>
      <c r="FNV102" s="24"/>
      <c r="FNW102" s="24"/>
      <c r="FNX102" s="24"/>
      <c r="FNY102" s="24"/>
      <c r="FNZ102" s="24"/>
      <c r="FOA102" s="24"/>
      <c r="FOB102" s="24"/>
      <c r="FOC102" s="24"/>
      <c r="FOD102" s="24"/>
      <c r="FOE102" s="24"/>
      <c r="FOF102" s="24"/>
      <c r="FOG102" s="24"/>
      <c r="FOH102" s="24"/>
      <c r="FOI102" s="24"/>
      <c r="FOJ102" s="24"/>
      <c r="FOK102" s="24"/>
      <c r="FOL102" s="24"/>
      <c r="FOM102" s="24"/>
      <c r="FON102" s="24"/>
      <c r="FOO102" s="24"/>
      <c r="FOP102" s="24"/>
      <c r="FOQ102" s="24"/>
      <c r="FOR102" s="24"/>
      <c r="FOS102" s="24"/>
      <c r="FOT102" s="24"/>
      <c r="FOU102" s="24"/>
      <c r="FOV102" s="24"/>
      <c r="FOW102" s="24"/>
      <c r="FOX102" s="24"/>
      <c r="FOY102" s="24"/>
      <c r="FOZ102" s="24"/>
      <c r="FPA102" s="24"/>
      <c r="FPB102" s="24"/>
      <c r="FPC102" s="24"/>
      <c r="FPD102" s="24"/>
      <c r="FPE102" s="24"/>
      <c r="FPF102" s="24"/>
      <c r="FPG102" s="24"/>
      <c r="FPH102" s="24"/>
      <c r="FPI102" s="24"/>
      <c r="FPJ102" s="24"/>
      <c r="FPK102" s="24"/>
      <c r="FPL102" s="24"/>
      <c r="FPM102" s="24"/>
      <c r="FPN102" s="24"/>
      <c r="FPO102" s="24"/>
      <c r="FPP102" s="24"/>
      <c r="FPQ102" s="24"/>
      <c r="FPR102" s="24"/>
      <c r="FPS102" s="24"/>
      <c r="FPT102" s="24"/>
      <c r="FPU102" s="24"/>
      <c r="FPV102" s="24"/>
      <c r="FPW102" s="24"/>
      <c r="FPX102" s="24"/>
      <c r="FPY102" s="24"/>
      <c r="FPZ102" s="24"/>
      <c r="FQA102" s="24"/>
      <c r="FQB102" s="24"/>
      <c r="FQC102" s="24"/>
      <c r="FQD102" s="24"/>
      <c r="FQE102" s="24"/>
      <c r="FQF102" s="24"/>
      <c r="FQG102" s="24"/>
      <c r="FQH102" s="24"/>
      <c r="FQI102" s="24"/>
      <c r="FQJ102" s="24"/>
      <c r="FQK102" s="24"/>
      <c r="FQL102" s="24"/>
      <c r="FQM102" s="24"/>
      <c r="FQN102" s="24"/>
      <c r="FQO102" s="24"/>
      <c r="FQP102" s="24"/>
      <c r="FQQ102" s="24"/>
      <c r="FQR102" s="24"/>
      <c r="FQS102" s="24"/>
      <c r="FQT102" s="24"/>
      <c r="FQU102" s="24"/>
      <c r="FQV102" s="24"/>
      <c r="FQW102" s="24"/>
      <c r="FQX102" s="24"/>
      <c r="FQY102" s="24"/>
      <c r="FQZ102" s="24"/>
      <c r="FRA102" s="24"/>
      <c r="FRB102" s="24"/>
      <c r="FRC102" s="24"/>
      <c r="FRD102" s="24"/>
      <c r="FRE102" s="24"/>
      <c r="FRF102" s="24"/>
      <c r="FRG102" s="24"/>
      <c r="FRH102" s="24"/>
      <c r="FRI102" s="24"/>
      <c r="FRJ102" s="24"/>
      <c r="FRK102" s="24"/>
      <c r="FRL102" s="24"/>
      <c r="FRM102" s="24"/>
      <c r="FRN102" s="24"/>
      <c r="FRO102" s="24"/>
      <c r="FRP102" s="24"/>
      <c r="FRQ102" s="24"/>
      <c r="FRR102" s="24"/>
      <c r="FRS102" s="24"/>
      <c r="FRT102" s="24"/>
      <c r="FRU102" s="24"/>
      <c r="FRV102" s="24"/>
      <c r="FRW102" s="24"/>
      <c r="FRX102" s="24"/>
      <c r="FRY102" s="24"/>
      <c r="FRZ102" s="24"/>
      <c r="FSA102" s="24"/>
      <c r="FSB102" s="24"/>
      <c r="FSC102" s="24"/>
      <c r="FSD102" s="24"/>
      <c r="FSE102" s="24"/>
      <c r="FSF102" s="24"/>
      <c r="FSG102" s="24"/>
      <c r="FSH102" s="24"/>
      <c r="FSI102" s="24"/>
      <c r="FSJ102" s="24"/>
      <c r="FSK102" s="24"/>
      <c r="FSL102" s="24"/>
      <c r="FSM102" s="24"/>
      <c r="FSN102" s="24"/>
      <c r="FSO102" s="24"/>
      <c r="FSP102" s="24"/>
      <c r="FSQ102" s="24"/>
      <c r="FSR102" s="24"/>
      <c r="FSS102" s="24"/>
      <c r="FST102" s="24"/>
      <c r="FSU102" s="24"/>
      <c r="FSV102" s="24"/>
      <c r="FSW102" s="24"/>
      <c r="FSX102" s="24"/>
      <c r="FSY102" s="24"/>
      <c r="FSZ102" s="24"/>
      <c r="FTA102" s="24"/>
      <c r="FTB102" s="24"/>
      <c r="FTC102" s="24"/>
      <c r="FTD102" s="24"/>
      <c r="FTE102" s="24"/>
      <c r="FTF102" s="24"/>
      <c r="FTG102" s="24"/>
      <c r="FTH102" s="24"/>
      <c r="FTI102" s="24"/>
      <c r="FTJ102" s="24"/>
      <c r="FTK102" s="24"/>
      <c r="FTL102" s="24"/>
      <c r="FTM102" s="24"/>
      <c r="FTN102" s="24"/>
      <c r="FTO102" s="24"/>
      <c r="FTP102" s="24"/>
      <c r="FTQ102" s="24"/>
      <c r="FTR102" s="24"/>
      <c r="FTS102" s="24"/>
      <c r="FTT102" s="24"/>
      <c r="FTU102" s="24"/>
      <c r="FTV102" s="24"/>
      <c r="FTW102" s="24"/>
      <c r="FTX102" s="24"/>
      <c r="FTY102" s="24"/>
      <c r="FTZ102" s="24"/>
      <c r="FUA102" s="24"/>
      <c r="FUB102" s="24"/>
      <c r="FUC102" s="24"/>
      <c r="FUD102" s="24"/>
      <c r="FUE102" s="24"/>
      <c r="FUF102" s="24"/>
      <c r="FUG102" s="24"/>
      <c r="FUH102" s="24"/>
      <c r="FUI102" s="24"/>
      <c r="FUJ102" s="24"/>
      <c r="FUK102" s="24"/>
      <c r="FUL102" s="24"/>
      <c r="FUM102" s="24"/>
      <c r="FUN102" s="24"/>
      <c r="FUO102" s="24"/>
      <c r="FUP102" s="24"/>
      <c r="FUQ102" s="24"/>
      <c r="FUR102" s="24"/>
      <c r="FUS102" s="24"/>
      <c r="FUT102" s="24"/>
      <c r="FUU102" s="24"/>
      <c r="FUV102" s="24"/>
      <c r="FUW102" s="24"/>
      <c r="FUX102" s="24"/>
      <c r="FUY102" s="24"/>
      <c r="FUZ102" s="24"/>
      <c r="FVA102" s="24"/>
      <c r="FVB102" s="24"/>
      <c r="FVC102" s="24"/>
      <c r="FVD102" s="24"/>
      <c r="FVE102" s="24"/>
      <c r="FVF102" s="24"/>
      <c r="FVG102" s="24"/>
      <c r="FVH102" s="24"/>
      <c r="FVI102" s="24"/>
      <c r="FVJ102" s="24"/>
      <c r="FVK102" s="24"/>
      <c r="FVL102" s="24"/>
      <c r="FVM102" s="24"/>
      <c r="FVN102" s="24"/>
      <c r="FVO102" s="24"/>
      <c r="FVP102" s="24"/>
      <c r="FVQ102" s="24"/>
      <c r="FVR102" s="24"/>
      <c r="FVS102" s="24"/>
      <c r="FVT102" s="24"/>
      <c r="FVU102" s="24"/>
      <c r="FVV102" s="24"/>
      <c r="FVW102" s="24"/>
      <c r="FVX102" s="24"/>
      <c r="FVY102" s="24"/>
      <c r="FVZ102" s="24"/>
      <c r="FWA102" s="24"/>
      <c r="FWB102" s="24"/>
      <c r="FWC102" s="24"/>
      <c r="FWD102" s="24"/>
      <c r="FWE102" s="24"/>
      <c r="FWF102" s="24"/>
      <c r="FWG102" s="24"/>
      <c r="FWH102" s="24"/>
      <c r="FWI102" s="24"/>
      <c r="FWJ102" s="24"/>
      <c r="FWK102" s="24"/>
      <c r="FWL102" s="24"/>
      <c r="FWM102" s="24"/>
      <c r="FWN102" s="24"/>
      <c r="FWO102" s="24"/>
      <c r="FWP102" s="24"/>
      <c r="FWQ102" s="24"/>
      <c r="FWR102" s="24"/>
      <c r="FWS102" s="24"/>
      <c r="FWT102" s="24"/>
      <c r="FWU102" s="24"/>
      <c r="FWV102" s="24"/>
      <c r="FWW102" s="24"/>
      <c r="FWX102" s="24"/>
      <c r="FWY102" s="24"/>
      <c r="FWZ102" s="24"/>
      <c r="FXA102" s="24"/>
      <c r="FXB102" s="24"/>
      <c r="FXC102" s="24"/>
      <c r="FXD102" s="24"/>
      <c r="FXE102" s="24"/>
      <c r="FXF102" s="24"/>
      <c r="FXG102" s="24"/>
      <c r="FXH102" s="24"/>
      <c r="FXI102" s="24"/>
      <c r="FXJ102" s="24"/>
      <c r="FXK102" s="24"/>
      <c r="FXL102" s="24"/>
      <c r="FXM102" s="24"/>
      <c r="FXN102" s="24"/>
      <c r="FXO102" s="24"/>
      <c r="FXP102" s="24"/>
      <c r="FXQ102" s="24"/>
      <c r="FXR102" s="24"/>
      <c r="FXS102" s="24"/>
      <c r="FXT102" s="24"/>
      <c r="FXU102" s="24"/>
      <c r="FXV102" s="24"/>
      <c r="FXW102" s="24"/>
      <c r="FXX102" s="24"/>
      <c r="FXY102" s="24"/>
      <c r="FXZ102" s="24"/>
      <c r="FYA102" s="24"/>
      <c r="FYB102" s="24"/>
      <c r="FYC102" s="24"/>
      <c r="FYD102" s="24"/>
      <c r="FYE102" s="24"/>
      <c r="FYF102" s="24"/>
      <c r="FYG102" s="24"/>
      <c r="FYH102" s="24"/>
      <c r="FYI102" s="24"/>
      <c r="FYJ102" s="24"/>
      <c r="FYK102" s="24"/>
      <c r="FYL102" s="24"/>
      <c r="FYM102" s="24"/>
      <c r="FYN102" s="24"/>
      <c r="FYO102" s="24"/>
      <c r="FYP102" s="24"/>
      <c r="FYQ102" s="24"/>
      <c r="FYR102" s="24"/>
      <c r="FYS102" s="24"/>
      <c r="FYT102" s="24"/>
      <c r="FYU102" s="24"/>
      <c r="FYV102" s="24"/>
      <c r="FYW102" s="24"/>
      <c r="FYX102" s="24"/>
      <c r="FYY102" s="24"/>
      <c r="FYZ102" s="24"/>
      <c r="FZA102" s="24"/>
      <c r="FZB102" s="24"/>
      <c r="FZC102" s="24"/>
      <c r="FZD102" s="24"/>
      <c r="FZE102" s="24"/>
      <c r="FZF102" s="24"/>
      <c r="FZG102" s="24"/>
      <c r="FZH102" s="24"/>
      <c r="FZI102" s="24"/>
      <c r="FZJ102" s="24"/>
      <c r="FZK102" s="24"/>
      <c r="FZL102" s="24"/>
      <c r="FZM102" s="24"/>
      <c r="FZN102" s="24"/>
      <c r="FZO102" s="24"/>
      <c r="FZP102" s="24"/>
      <c r="FZQ102" s="24"/>
      <c r="FZR102" s="24"/>
      <c r="FZS102" s="24"/>
      <c r="FZT102" s="24"/>
      <c r="FZU102" s="24"/>
      <c r="FZV102" s="24"/>
      <c r="FZW102" s="24"/>
      <c r="FZX102" s="24"/>
      <c r="FZY102" s="24"/>
      <c r="FZZ102" s="24"/>
      <c r="GAA102" s="24"/>
      <c r="GAB102" s="24"/>
      <c r="GAC102" s="24"/>
      <c r="GAD102" s="24"/>
      <c r="GAE102" s="24"/>
      <c r="GAF102" s="24"/>
      <c r="GAG102" s="24"/>
      <c r="GAH102" s="24"/>
      <c r="GAI102" s="24"/>
      <c r="GAJ102" s="24"/>
      <c r="GAK102" s="24"/>
      <c r="GAL102" s="24"/>
      <c r="GAM102" s="24"/>
      <c r="GAN102" s="24"/>
      <c r="GAO102" s="24"/>
      <c r="GAP102" s="24"/>
      <c r="GAQ102" s="24"/>
      <c r="GAR102" s="24"/>
      <c r="GAS102" s="24"/>
      <c r="GAT102" s="24"/>
      <c r="GAU102" s="24"/>
      <c r="GAV102" s="24"/>
      <c r="GAW102" s="24"/>
      <c r="GAX102" s="24"/>
      <c r="GAY102" s="24"/>
      <c r="GAZ102" s="24"/>
      <c r="GBA102" s="24"/>
      <c r="GBB102" s="24"/>
      <c r="GBC102" s="24"/>
      <c r="GBD102" s="24"/>
      <c r="GBE102" s="24"/>
      <c r="GBF102" s="24"/>
      <c r="GBG102" s="24"/>
      <c r="GBH102" s="24"/>
      <c r="GBI102" s="24"/>
      <c r="GBJ102" s="24"/>
      <c r="GBK102" s="24"/>
      <c r="GBL102" s="24"/>
      <c r="GBM102" s="24"/>
      <c r="GBN102" s="24"/>
      <c r="GBO102" s="24"/>
      <c r="GBP102" s="24"/>
      <c r="GBQ102" s="24"/>
      <c r="GBR102" s="24"/>
      <c r="GBS102" s="24"/>
      <c r="GBT102" s="24"/>
      <c r="GBU102" s="24"/>
      <c r="GBV102" s="24"/>
      <c r="GBW102" s="24"/>
      <c r="GBX102" s="24"/>
      <c r="GBY102" s="24"/>
      <c r="GBZ102" s="24"/>
      <c r="GCA102" s="24"/>
      <c r="GCB102" s="24"/>
      <c r="GCC102" s="24"/>
      <c r="GCD102" s="24"/>
      <c r="GCE102" s="24"/>
      <c r="GCF102" s="24"/>
      <c r="GCG102" s="24"/>
      <c r="GCH102" s="24"/>
      <c r="GCI102" s="24"/>
      <c r="GCJ102" s="24"/>
      <c r="GCK102" s="24"/>
      <c r="GCL102" s="24"/>
      <c r="GCM102" s="24"/>
      <c r="GCN102" s="24"/>
      <c r="GCO102" s="24"/>
      <c r="GCP102" s="24"/>
      <c r="GCQ102" s="24"/>
      <c r="GCR102" s="24"/>
      <c r="GCS102" s="24"/>
      <c r="GCT102" s="24"/>
      <c r="GCU102" s="24"/>
      <c r="GCV102" s="24"/>
      <c r="GCW102" s="24"/>
      <c r="GCX102" s="24"/>
      <c r="GCY102" s="24"/>
      <c r="GCZ102" s="24"/>
      <c r="GDA102" s="24"/>
      <c r="GDB102" s="24"/>
      <c r="GDC102" s="24"/>
      <c r="GDD102" s="24"/>
      <c r="GDE102" s="24"/>
      <c r="GDF102" s="24"/>
      <c r="GDG102" s="24"/>
      <c r="GDH102" s="24"/>
      <c r="GDI102" s="24"/>
      <c r="GDJ102" s="24"/>
      <c r="GDK102" s="24"/>
      <c r="GDL102" s="24"/>
      <c r="GDM102" s="24"/>
      <c r="GDN102" s="24"/>
      <c r="GDO102" s="24"/>
      <c r="GDP102" s="24"/>
      <c r="GDQ102" s="24"/>
      <c r="GDR102" s="24"/>
      <c r="GDS102" s="24"/>
      <c r="GDT102" s="24"/>
      <c r="GDU102" s="24"/>
      <c r="GDV102" s="24"/>
      <c r="GDW102" s="24"/>
      <c r="GDX102" s="24"/>
      <c r="GDY102" s="24"/>
      <c r="GDZ102" s="24"/>
      <c r="GEA102" s="24"/>
      <c r="GEB102" s="24"/>
      <c r="GEC102" s="24"/>
      <c r="GED102" s="24"/>
      <c r="GEE102" s="24"/>
      <c r="GEF102" s="24"/>
      <c r="GEG102" s="24"/>
      <c r="GEH102" s="24"/>
      <c r="GEI102" s="24"/>
      <c r="GEJ102" s="24"/>
      <c r="GEK102" s="24"/>
      <c r="GEL102" s="24"/>
      <c r="GEM102" s="24"/>
      <c r="GEN102" s="24"/>
      <c r="GEO102" s="24"/>
      <c r="GEP102" s="24"/>
      <c r="GEQ102" s="24"/>
      <c r="GER102" s="24"/>
      <c r="GES102" s="24"/>
      <c r="GET102" s="24"/>
      <c r="GEU102" s="24"/>
      <c r="GEV102" s="24"/>
      <c r="GEW102" s="24"/>
      <c r="GEX102" s="24"/>
      <c r="GEY102" s="24"/>
      <c r="GEZ102" s="24"/>
      <c r="GFA102" s="24"/>
      <c r="GFB102" s="24"/>
      <c r="GFC102" s="24"/>
      <c r="GFD102" s="24"/>
      <c r="GFE102" s="24"/>
      <c r="GFF102" s="24"/>
      <c r="GFG102" s="24"/>
      <c r="GFH102" s="24"/>
      <c r="GFI102" s="24"/>
      <c r="GFJ102" s="24"/>
      <c r="GFK102" s="24"/>
      <c r="GFL102" s="24"/>
      <c r="GFM102" s="24"/>
      <c r="GFN102" s="24"/>
      <c r="GFO102" s="24"/>
      <c r="GFP102" s="24"/>
      <c r="GFQ102" s="24"/>
      <c r="GFR102" s="24"/>
      <c r="GFS102" s="24"/>
      <c r="GFT102" s="24"/>
      <c r="GFU102" s="24"/>
      <c r="GFV102" s="24"/>
      <c r="GFW102" s="24"/>
      <c r="GFX102" s="24"/>
      <c r="GFY102" s="24"/>
      <c r="GFZ102" s="24"/>
      <c r="GGA102" s="24"/>
      <c r="GGB102" s="24"/>
      <c r="GGC102" s="24"/>
      <c r="GGD102" s="24"/>
      <c r="GGE102" s="24"/>
      <c r="GGF102" s="24"/>
      <c r="GGG102" s="24"/>
      <c r="GGH102" s="24"/>
      <c r="GGI102" s="24"/>
      <c r="GGJ102" s="24"/>
      <c r="GGK102" s="24"/>
      <c r="GGL102" s="24"/>
      <c r="GGM102" s="24"/>
      <c r="GGN102" s="24"/>
      <c r="GGO102" s="24"/>
      <c r="GGP102" s="24"/>
      <c r="GGQ102" s="24"/>
      <c r="GGR102" s="24"/>
      <c r="GGS102" s="24"/>
      <c r="GGT102" s="24"/>
      <c r="GGU102" s="24"/>
      <c r="GGV102" s="24"/>
      <c r="GGW102" s="24"/>
      <c r="GGX102" s="24"/>
      <c r="GGY102" s="24"/>
      <c r="GGZ102" s="24"/>
      <c r="GHA102" s="24"/>
      <c r="GHB102" s="24"/>
      <c r="GHC102" s="24"/>
      <c r="GHD102" s="24"/>
      <c r="GHE102" s="24"/>
      <c r="GHF102" s="24"/>
      <c r="GHG102" s="24"/>
      <c r="GHH102" s="24"/>
      <c r="GHI102" s="24"/>
      <c r="GHJ102" s="24"/>
      <c r="GHK102" s="24"/>
      <c r="GHL102" s="24"/>
      <c r="GHM102" s="24"/>
      <c r="GHN102" s="24"/>
      <c r="GHO102" s="24"/>
      <c r="GHP102" s="24"/>
      <c r="GHQ102" s="24"/>
      <c r="GHR102" s="24"/>
      <c r="GHS102" s="24"/>
      <c r="GHT102" s="24"/>
      <c r="GHU102" s="24"/>
      <c r="GHV102" s="24"/>
      <c r="GHW102" s="24"/>
      <c r="GHX102" s="24"/>
      <c r="GHY102" s="24"/>
      <c r="GHZ102" s="24"/>
      <c r="GIA102" s="24"/>
      <c r="GIB102" s="24"/>
      <c r="GIC102" s="24"/>
      <c r="GID102" s="24"/>
      <c r="GIE102" s="24"/>
      <c r="GIF102" s="24"/>
      <c r="GIG102" s="24"/>
      <c r="GIH102" s="24"/>
      <c r="GII102" s="24"/>
      <c r="GIJ102" s="24"/>
      <c r="GIK102" s="24"/>
      <c r="GIL102" s="24"/>
      <c r="GIM102" s="24"/>
      <c r="GIN102" s="24"/>
      <c r="GIO102" s="24"/>
      <c r="GIP102" s="24"/>
      <c r="GIQ102" s="24"/>
      <c r="GIR102" s="24"/>
      <c r="GIS102" s="24"/>
      <c r="GIT102" s="24"/>
      <c r="GIU102" s="24"/>
      <c r="GIV102" s="24"/>
      <c r="GIW102" s="24"/>
      <c r="GIX102" s="24"/>
      <c r="GIY102" s="24"/>
      <c r="GIZ102" s="24"/>
      <c r="GJA102" s="24"/>
      <c r="GJB102" s="24"/>
      <c r="GJC102" s="24"/>
      <c r="GJD102" s="24"/>
      <c r="GJE102" s="24"/>
      <c r="GJF102" s="24"/>
      <c r="GJG102" s="24"/>
      <c r="GJH102" s="24"/>
      <c r="GJI102" s="24"/>
      <c r="GJJ102" s="24"/>
      <c r="GJK102" s="24"/>
      <c r="GJL102" s="24"/>
      <c r="GJM102" s="24"/>
      <c r="GJN102" s="24"/>
      <c r="GJO102" s="24"/>
      <c r="GJP102" s="24"/>
      <c r="GJQ102" s="24"/>
      <c r="GJR102" s="24"/>
      <c r="GJS102" s="24"/>
      <c r="GJT102" s="24"/>
      <c r="GJU102" s="24"/>
      <c r="GJV102" s="24"/>
      <c r="GJW102" s="24"/>
      <c r="GJX102" s="24"/>
      <c r="GJY102" s="24"/>
      <c r="GJZ102" s="24"/>
      <c r="GKA102" s="24"/>
      <c r="GKB102" s="24"/>
      <c r="GKC102" s="24"/>
      <c r="GKD102" s="24"/>
      <c r="GKE102" s="24"/>
      <c r="GKF102" s="24"/>
      <c r="GKG102" s="24"/>
      <c r="GKH102" s="24"/>
      <c r="GKI102" s="24"/>
      <c r="GKJ102" s="24"/>
      <c r="GKK102" s="24"/>
      <c r="GKL102" s="24"/>
      <c r="GKM102" s="24"/>
      <c r="GKN102" s="24"/>
      <c r="GKO102" s="24"/>
      <c r="GKP102" s="24"/>
      <c r="GKQ102" s="24"/>
      <c r="GKR102" s="24"/>
      <c r="GKS102" s="24"/>
      <c r="GKT102" s="24"/>
      <c r="GKU102" s="24"/>
      <c r="GKV102" s="24"/>
      <c r="GKW102" s="24"/>
      <c r="GKX102" s="24"/>
      <c r="GKY102" s="24"/>
      <c r="GKZ102" s="24"/>
      <c r="GLA102" s="24"/>
      <c r="GLB102" s="24"/>
      <c r="GLC102" s="24"/>
      <c r="GLD102" s="24"/>
      <c r="GLE102" s="24"/>
      <c r="GLF102" s="24"/>
      <c r="GLG102" s="24"/>
      <c r="GLH102" s="24"/>
      <c r="GLI102" s="24"/>
      <c r="GLJ102" s="24"/>
      <c r="GLK102" s="24"/>
      <c r="GLL102" s="24"/>
      <c r="GLM102" s="24"/>
      <c r="GLN102" s="24"/>
      <c r="GLO102" s="24"/>
      <c r="GLP102" s="24"/>
      <c r="GLQ102" s="24"/>
      <c r="GLR102" s="24"/>
      <c r="GLS102" s="24"/>
      <c r="GLT102" s="24"/>
      <c r="GLU102" s="24"/>
      <c r="GLV102" s="24"/>
      <c r="GLW102" s="24"/>
      <c r="GLX102" s="24"/>
      <c r="GLY102" s="24"/>
      <c r="GLZ102" s="24"/>
      <c r="GMA102" s="24"/>
      <c r="GMB102" s="24"/>
      <c r="GMC102" s="24"/>
      <c r="GMD102" s="24"/>
      <c r="GME102" s="24"/>
      <c r="GMF102" s="24"/>
      <c r="GMG102" s="24"/>
      <c r="GMH102" s="24"/>
      <c r="GMI102" s="24"/>
      <c r="GMJ102" s="24"/>
      <c r="GMK102" s="24"/>
      <c r="GML102" s="24"/>
      <c r="GMM102" s="24"/>
      <c r="GMN102" s="24"/>
      <c r="GMO102" s="24"/>
      <c r="GMP102" s="24"/>
      <c r="GMQ102" s="24"/>
      <c r="GMR102" s="24"/>
      <c r="GMS102" s="24"/>
      <c r="GMT102" s="24"/>
      <c r="GMU102" s="24"/>
      <c r="GMV102" s="24"/>
      <c r="GMW102" s="24"/>
      <c r="GMX102" s="24"/>
      <c r="GMY102" s="24"/>
      <c r="GMZ102" s="24"/>
      <c r="GNA102" s="24"/>
      <c r="GNB102" s="24"/>
      <c r="GNC102" s="24"/>
      <c r="GND102" s="24"/>
      <c r="GNE102" s="24"/>
      <c r="GNF102" s="24"/>
      <c r="GNG102" s="24"/>
      <c r="GNH102" s="24"/>
      <c r="GNI102" s="24"/>
      <c r="GNJ102" s="24"/>
      <c r="GNK102" s="24"/>
      <c r="GNL102" s="24"/>
      <c r="GNM102" s="24"/>
      <c r="GNN102" s="24"/>
      <c r="GNO102" s="24"/>
      <c r="GNP102" s="24"/>
      <c r="GNQ102" s="24"/>
      <c r="GNR102" s="24"/>
      <c r="GNS102" s="24"/>
      <c r="GNT102" s="24"/>
      <c r="GNU102" s="24"/>
      <c r="GNV102" s="24"/>
      <c r="GNW102" s="24"/>
      <c r="GNX102" s="24"/>
      <c r="GNY102" s="24"/>
      <c r="GNZ102" s="24"/>
      <c r="GOA102" s="24"/>
      <c r="GOB102" s="24"/>
      <c r="GOC102" s="24"/>
      <c r="GOD102" s="24"/>
      <c r="GOE102" s="24"/>
      <c r="GOF102" s="24"/>
      <c r="GOG102" s="24"/>
      <c r="GOH102" s="24"/>
      <c r="GOI102" s="24"/>
      <c r="GOJ102" s="24"/>
      <c r="GOK102" s="24"/>
      <c r="GOL102" s="24"/>
      <c r="GOM102" s="24"/>
      <c r="GON102" s="24"/>
      <c r="GOO102" s="24"/>
      <c r="GOP102" s="24"/>
      <c r="GOQ102" s="24"/>
      <c r="GOR102" s="24"/>
      <c r="GOS102" s="24"/>
      <c r="GOT102" s="24"/>
      <c r="GOU102" s="24"/>
      <c r="GOV102" s="24"/>
      <c r="GOW102" s="24"/>
      <c r="GOX102" s="24"/>
      <c r="GOY102" s="24"/>
      <c r="GOZ102" s="24"/>
      <c r="GPA102" s="24"/>
      <c r="GPB102" s="24"/>
      <c r="GPC102" s="24"/>
      <c r="GPD102" s="24"/>
      <c r="GPE102" s="24"/>
      <c r="GPF102" s="24"/>
      <c r="GPG102" s="24"/>
      <c r="GPH102" s="24"/>
      <c r="GPI102" s="24"/>
      <c r="GPJ102" s="24"/>
      <c r="GPK102" s="24"/>
      <c r="GPL102" s="24"/>
      <c r="GPM102" s="24"/>
      <c r="GPN102" s="24"/>
      <c r="GPO102" s="24"/>
      <c r="GPP102" s="24"/>
      <c r="GPQ102" s="24"/>
      <c r="GPR102" s="24"/>
      <c r="GPS102" s="24"/>
      <c r="GPT102" s="24"/>
      <c r="GPU102" s="24"/>
      <c r="GPV102" s="24"/>
      <c r="GPW102" s="24"/>
      <c r="GPX102" s="24"/>
      <c r="GPY102" s="24"/>
      <c r="GPZ102" s="24"/>
      <c r="GQA102" s="24"/>
      <c r="GQB102" s="24"/>
      <c r="GQC102" s="24"/>
      <c r="GQD102" s="24"/>
      <c r="GQE102" s="24"/>
      <c r="GQF102" s="24"/>
      <c r="GQG102" s="24"/>
      <c r="GQH102" s="24"/>
      <c r="GQI102" s="24"/>
      <c r="GQJ102" s="24"/>
      <c r="GQK102" s="24"/>
      <c r="GQL102" s="24"/>
      <c r="GQM102" s="24"/>
      <c r="GQN102" s="24"/>
      <c r="GQO102" s="24"/>
      <c r="GQP102" s="24"/>
      <c r="GQQ102" s="24"/>
      <c r="GQR102" s="24"/>
      <c r="GQS102" s="24"/>
      <c r="GQT102" s="24"/>
      <c r="GQU102" s="24"/>
      <c r="GQV102" s="24"/>
      <c r="GQW102" s="24"/>
      <c r="GQX102" s="24"/>
      <c r="GQY102" s="24"/>
      <c r="GQZ102" s="24"/>
      <c r="GRA102" s="24"/>
      <c r="GRB102" s="24"/>
      <c r="GRC102" s="24"/>
      <c r="GRD102" s="24"/>
      <c r="GRE102" s="24"/>
      <c r="GRF102" s="24"/>
      <c r="GRG102" s="24"/>
      <c r="GRH102" s="24"/>
      <c r="GRI102" s="24"/>
      <c r="GRJ102" s="24"/>
      <c r="GRK102" s="24"/>
      <c r="GRL102" s="24"/>
      <c r="GRM102" s="24"/>
      <c r="GRN102" s="24"/>
      <c r="GRO102" s="24"/>
      <c r="GRP102" s="24"/>
      <c r="GRQ102" s="24"/>
      <c r="GRR102" s="24"/>
      <c r="GRS102" s="24"/>
      <c r="GRT102" s="24"/>
      <c r="GRU102" s="24"/>
      <c r="GRV102" s="24"/>
      <c r="GRW102" s="24"/>
      <c r="GRX102" s="24"/>
      <c r="GRY102" s="24"/>
      <c r="GRZ102" s="24"/>
      <c r="GSA102" s="24"/>
      <c r="GSB102" s="24"/>
      <c r="GSC102" s="24"/>
      <c r="GSD102" s="24"/>
      <c r="GSE102" s="24"/>
      <c r="GSF102" s="24"/>
      <c r="GSG102" s="24"/>
      <c r="GSH102" s="24"/>
      <c r="GSI102" s="24"/>
      <c r="GSJ102" s="24"/>
      <c r="GSK102" s="24"/>
      <c r="GSL102" s="24"/>
      <c r="GSM102" s="24"/>
      <c r="GSN102" s="24"/>
      <c r="GSO102" s="24"/>
      <c r="GSP102" s="24"/>
      <c r="GSQ102" s="24"/>
      <c r="GSR102" s="24"/>
      <c r="GSS102" s="24"/>
      <c r="GST102" s="24"/>
      <c r="GSU102" s="24"/>
      <c r="GSV102" s="24"/>
      <c r="GSW102" s="24"/>
      <c r="GSX102" s="24"/>
      <c r="GSY102" s="24"/>
      <c r="GSZ102" s="24"/>
      <c r="GTA102" s="24"/>
      <c r="GTB102" s="24"/>
      <c r="GTC102" s="24"/>
      <c r="GTD102" s="24"/>
      <c r="GTE102" s="24"/>
      <c r="GTF102" s="24"/>
      <c r="GTG102" s="24"/>
      <c r="GTH102" s="24"/>
      <c r="GTI102" s="24"/>
      <c r="GTJ102" s="24"/>
      <c r="GTK102" s="24"/>
      <c r="GTL102" s="24"/>
      <c r="GTM102" s="24"/>
      <c r="GTN102" s="24"/>
      <c r="GTO102" s="24"/>
      <c r="GTP102" s="24"/>
      <c r="GTQ102" s="24"/>
      <c r="GTR102" s="24"/>
      <c r="GTS102" s="24"/>
      <c r="GTT102" s="24"/>
      <c r="GTU102" s="24"/>
      <c r="GTV102" s="24"/>
      <c r="GTW102" s="24"/>
      <c r="GTX102" s="24"/>
      <c r="GTY102" s="24"/>
      <c r="GTZ102" s="24"/>
      <c r="GUA102" s="24"/>
      <c r="GUB102" s="24"/>
      <c r="GUC102" s="24"/>
      <c r="GUD102" s="24"/>
      <c r="GUE102" s="24"/>
      <c r="GUF102" s="24"/>
      <c r="GUG102" s="24"/>
      <c r="GUH102" s="24"/>
      <c r="GUI102" s="24"/>
      <c r="GUJ102" s="24"/>
      <c r="GUK102" s="24"/>
      <c r="GUL102" s="24"/>
      <c r="GUM102" s="24"/>
      <c r="GUN102" s="24"/>
      <c r="GUO102" s="24"/>
      <c r="GUP102" s="24"/>
      <c r="GUQ102" s="24"/>
      <c r="GUR102" s="24"/>
      <c r="GUS102" s="24"/>
      <c r="GUT102" s="24"/>
      <c r="GUU102" s="24"/>
      <c r="GUV102" s="24"/>
      <c r="GUW102" s="24"/>
      <c r="GUX102" s="24"/>
      <c r="GUY102" s="24"/>
      <c r="GUZ102" s="24"/>
      <c r="GVA102" s="24"/>
      <c r="GVB102" s="24"/>
      <c r="GVC102" s="24"/>
      <c r="GVD102" s="24"/>
      <c r="GVE102" s="24"/>
      <c r="GVF102" s="24"/>
      <c r="GVG102" s="24"/>
      <c r="GVH102" s="24"/>
      <c r="GVI102" s="24"/>
      <c r="GVJ102" s="24"/>
      <c r="GVK102" s="24"/>
      <c r="GVL102" s="24"/>
      <c r="GVM102" s="24"/>
      <c r="GVN102" s="24"/>
      <c r="GVO102" s="24"/>
      <c r="GVP102" s="24"/>
      <c r="GVQ102" s="24"/>
      <c r="GVR102" s="24"/>
      <c r="GVS102" s="24"/>
      <c r="GVT102" s="24"/>
      <c r="GVU102" s="24"/>
      <c r="GVV102" s="24"/>
      <c r="GVW102" s="24"/>
      <c r="GVX102" s="24"/>
      <c r="GVY102" s="24"/>
      <c r="GVZ102" s="24"/>
      <c r="GWA102" s="24"/>
      <c r="GWB102" s="24"/>
      <c r="GWC102" s="24"/>
      <c r="GWD102" s="24"/>
      <c r="GWE102" s="24"/>
      <c r="GWF102" s="24"/>
      <c r="GWG102" s="24"/>
      <c r="GWH102" s="24"/>
      <c r="GWI102" s="24"/>
      <c r="GWJ102" s="24"/>
      <c r="GWK102" s="24"/>
      <c r="GWL102" s="24"/>
      <c r="GWM102" s="24"/>
      <c r="GWN102" s="24"/>
      <c r="GWO102" s="24"/>
      <c r="GWP102" s="24"/>
      <c r="GWQ102" s="24"/>
      <c r="GWR102" s="24"/>
      <c r="GWS102" s="24"/>
      <c r="GWT102" s="24"/>
      <c r="GWU102" s="24"/>
      <c r="GWV102" s="24"/>
      <c r="GWW102" s="24"/>
      <c r="GWX102" s="24"/>
      <c r="GWY102" s="24"/>
      <c r="GWZ102" s="24"/>
      <c r="GXA102" s="24"/>
      <c r="GXB102" s="24"/>
      <c r="GXC102" s="24"/>
      <c r="GXD102" s="24"/>
      <c r="GXE102" s="24"/>
      <c r="GXF102" s="24"/>
      <c r="GXG102" s="24"/>
      <c r="GXH102" s="24"/>
      <c r="GXI102" s="24"/>
      <c r="GXJ102" s="24"/>
      <c r="GXK102" s="24"/>
      <c r="GXL102" s="24"/>
      <c r="GXM102" s="24"/>
      <c r="GXN102" s="24"/>
      <c r="GXO102" s="24"/>
      <c r="GXP102" s="24"/>
      <c r="GXQ102" s="24"/>
      <c r="GXR102" s="24"/>
      <c r="GXS102" s="24"/>
      <c r="GXT102" s="24"/>
      <c r="GXU102" s="24"/>
      <c r="GXV102" s="24"/>
      <c r="GXW102" s="24"/>
      <c r="GXX102" s="24"/>
      <c r="GXY102" s="24"/>
      <c r="GXZ102" s="24"/>
      <c r="GYA102" s="24"/>
      <c r="GYB102" s="24"/>
      <c r="GYC102" s="24"/>
      <c r="GYD102" s="24"/>
      <c r="GYE102" s="24"/>
      <c r="GYF102" s="24"/>
      <c r="GYG102" s="24"/>
      <c r="GYH102" s="24"/>
      <c r="GYI102" s="24"/>
      <c r="GYJ102" s="24"/>
      <c r="GYK102" s="24"/>
      <c r="GYL102" s="24"/>
      <c r="GYM102" s="24"/>
      <c r="GYN102" s="24"/>
      <c r="GYO102" s="24"/>
      <c r="GYP102" s="24"/>
      <c r="GYQ102" s="24"/>
      <c r="GYR102" s="24"/>
      <c r="GYS102" s="24"/>
      <c r="GYT102" s="24"/>
      <c r="GYU102" s="24"/>
      <c r="GYV102" s="24"/>
      <c r="GYW102" s="24"/>
      <c r="GYX102" s="24"/>
      <c r="GYY102" s="24"/>
      <c r="GYZ102" s="24"/>
      <c r="GZA102" s="24"/>
      <c r="GZB102" s="24"/>
      <c r="GZC102" s="24"/>
      <c r="GZD102" s="24"/>
      <c r="GZE102" s="24"/>
      <c r="GZF102" s="24"/>
      <c r="GZG102" s="24"/>
      <c r="GZH102" s="24"/>
      <c r="GZI102" s="24"/>
      <c r="GZJ102" s="24"/>
      <c r="GZK102" s="24"/>
      <c r="GZL102" s="24"/>
      <c r="GZM102" s="24"/>
      <c r="GZN102" s="24"/>
      <c r="GZO102" s="24"/>
      <c r="GZP102" s="24"/>
      <c r="GZQ102" s="24"/>
      <c r="GZR102" s="24"/>
      <c r="GZS102" s="24"/>
      <c r="GZT102" s="24"/>
      <c r="GZU102" s="24"/>
      <c r="GZV102" s="24"/>
      <c r="GZW102" s="24"/>
      <c r="GZX102" s="24"/>
      <c r="GZY102" s="24"/>
      <c r="GZZ102" s="24"/>
      <c r="HAA102" s="24"/>
      <c r="HAB102" s="24"/>
      <c r="HAC102" s="24"/>
      <c r="HAD102" s="24"/>
      <c r="HAE102" s="24"/>
      <c r="HAF102" s="24"/>
      <c r="HAG102" s="24"/>
      <c r="HAH102" s="24"/>
      <c r="HAI102" s="24"/>
      <c r="HAJ102" s="24"/>
      <c r="HAK102" s="24"/>
      <c r="HAL102" s="24"/>
      <c r="HAM102" s="24"/>
      <c r="HAN102" s="24"/>
      <c r="HAO102" s="24"/>
      <c r="HAP102" s="24"/>
      <c r="HAQ102" s="24"/>
      <c r="HAR102" s="24"/>
      <c r="HAS102" s="24"/>
      <c r="HAT102" s="24"/>
      <c r="HAU102" s="24"/>
      <c r="HAV102" s="24"/>
      <c r="HAW102" s="24"/>
      <c r="HAX102" s="24"/>
      <c r="HAY102" s="24"/>
      <c r="HAZ102" s="24"/>
      <c r="HBA102" s="24"/>
      <c r="HBB102" s="24"/>
      <c r="HBC102" s="24"/>
      <c r="HBD102" s="24"/>
      <c r="HBE102" s="24"/>
      <c r="HBF102" s="24"/>
      <c r="HBG102" s="24"/>
      <c r="HBH102" s="24"/>
      <c r="HBI102" s="24"/>
      <c r="HBJ102" s="24"/>
      <c r="HBK102" s="24"/>
      <c r="HBL102" s="24"/>
      <c r="HBM102" s="24"/>
      <c r="HBN102" s="24"/>
      <c r="HBO102" s="24"/>
      <c r="HBP102" s="24"/>
      <c r="HBQ102" s="24"/>
      <c r="HBR102" s="24"/>
      <c r="HBS102" s="24"/>
      <c r="HBT102" s="24"/>
      <c r="HBU102" s="24"/>
      <c r="HBV102" s="24"/>
      <c r="HBW102" s="24"/>
      <c r="HBX102" s="24"/>
      <c r="HBY102" s="24"/>
      <c r="HBZ102" s="24"/>
      <c r="HCA102" s="24"/>
      <c r="HCB102" s="24"/>
      <c r="HCC102" s="24"/>
      <c r="HCD102" s="24"/>
      <c r="HCE102" s="24"/>
      <c r="HCF102" s="24"/>
      <c r="HCG102" s="24"/>
      <c r="HCH102" s="24"/>
      <c r="HCI102" s="24"/>
      <c r="HCJ102" s="24"/>
      <c r="HCK102" s="24"/>
      <c r="HCL102" s="24"/>
      <c r="HCM102" s="24"/>
      <c r="HCN102" s="24"/>
      <c r="HCO102" s="24"/>
      <c r="HCP102" s="24"/>
      <c r="HCQ102" s="24"/>
      <c r="HCR102" s="24"/>
      <c r="HCS102" s="24"/>
      <c r="HCT102" s="24"/>
      <c r="HCU102" s="24"/>
      <c r="HCV102" s="24"/>
      <c r="HCW102" s="24"/>
      <c r="HCX102" s="24"/>
      <c r="HCY102" s="24"/>
      <c r="HCZ102" s="24"/>
      <c r="HDA102" s="24"/>
      <c r="HDB102" s="24"/>
      <c r="HDC102" s="24"/>
      <c r="HDD102" s="24"/>
      <c r="HDE102" s="24"/>
      <c r="HDF102" s="24"/>
      <c r="HDG102" s="24"/>
      <c r="HDH102" s="24"/>
      <c r="HDI102" s="24"/>
      <c r="HDJ102" s="24"/>
      <c r="HDK102" s="24"/>
      <c r="HDL102" s="24"/>
      <c r="HDM102" s="24"/>
      <c r="HDN102" s="24"/>
      <c r="HDO102" s="24"/>
      <c r="HDP102" s="24"/>
      <c r="HDQ102" s="24"/>
      <c r="HDR102" s="24"/>
      <c r="HDS102" s="24"/>
      <c r="HDT102" s="24"/>
      <c r="HDU102" s="24"/>
      <c r="HDV102" s="24"/>
      <c r="HDW102" s="24"/>
      <c r="HDX102" s="24"/>
      <c r="HDY102" s="24"/>
      <c r="HDZ102" s="24"/>
      <c r="HEA102" s="24"/>
      <c r="HEB102" s="24"/>
      <c r="HEC102" s="24"/>
      <c r="HED102" s="24"/>
      <c r="HEE102" s="24"/>
      <c r="HEF102" s="24"/>
      <c r="HEG102" s="24"/>
      <c r="HEH102" s="24"/>
      <c r="HEI102" s="24"/>
      <c r="HEJ102" s="24"/>
      <c r="HEK102" s="24"/>
      <c r="HEL102" s="24"/>
      <c r="HEM102" s="24"/>
      <c r="HEN102" s="24"/>
      <c r="HEO102" s="24"/>
      <c r="HEP102" s="24"/>
      <c r="HEQ102" s="24"/>
      <c r="HER102" s="24"/>
      <c r="HES102" s="24"/>
      <c r="HET102" s="24"/>
      <c r="HEU102" s="24"/>
      <c r="HEV102" s="24"/>
      <c r="HEW102" s="24"/>
      <c r="HEX102" s="24"/>
      <c r="HEY102" s="24"/>
      <c r="HEZ102" s="24"/>
      <c r="HFA102" s="24"/>
      <c r="HFB102" s="24"/>
      <c r="HFC102" s="24"/>
      <c r="HFD102" s="24"/>
      <c r="HFE102" s="24"/>
      <c r="HFF102" s="24"/>
      <c r="HFG102" s="24"/>
      <c r="HFH102" s="24"/>
      <c r="HFI102" s="24"/>
      <c r="HFJ102" s="24"/>
      <c r="HFK102" s="24"/>
      <c r="HFL102" s="24"/>
      <c r="HFM102" s="24"/>
      <c r="HFN102" s="24"/>
      <c r="HFO102" s="24"/>
      <c r="HFP102" s="24"/>
      <c r="HFQ102" s="24"/>
      <c r="HFR102" s="24"/>
      <c r="HFS102" s="24"/>
      <c r="HFT102" s="24"/>
      <c r="HFU102" s="24"/>
      <c r="HFV102" s="24"/>
      <c r="HFW102" s="24"/>
      <c r="HFX102" s="24"/>
      <c r="HFY102" s="24"/>
      <c r="HFZ102" s="24"/>
      <c r="HGA102" s="24"/>
      <c r="HGB102" s="24"/>
      <c r="HGC102" s="24"/>
      <c r="HGD102" s="24"/>
      <c r="HGE102" s="24"/>
      <c r="HGF102" s="24"/>
      <c r="HGG102" s="24"/>
      <c r="HGH102" s="24"/>
      <c r="HGI102" s="24"/>
      <c r="HGJ102" s="24"/>
      <c r="HGK102" s="24"/>
      <c r="HGL102" s="24"/>
      <c r="HGM102" s="24"/>
      <c r="HGN102" s="24"/>
      <c r="HGO102" s="24"/>
      <c r="HGP102" s="24"/>
      <c r="HGQ102" s="24"/>
      <c r="HGR102" s="24"/>
      <c r="HGS102" s="24"/>
      <c r="HGT102" s="24"/>
      <c r="HGU102" s="24"/>
      <c r="HGV102" s="24"/>
      <c r="HGW102" s="24"/>
      <c r="HGX102" s="24"/>
      <c r="HGY102" s="24"/>
      <c r="HGZ102" s="24"/>
      <c r="HHA102" s="24"/>
      <c r="HHB102" s="24"/>
      <c r="HHC102" s="24"/>
      <c r="HHD102" s="24"/>
      <c r="HHE102" s="24"/>
      <c r="HHF102" s="24"/>
      <c r="HHG102" s="24"/>
      <c r="HHH102" s="24"/>
      <c r="HHI102" s="24"/>
      <c r="HHJ102" s="24"/>
      <c r="HHK102" s="24"/>
      <c r="HHL102" s="24"/>
      <c r="HHM102" s="24"/>
      <c r="HHN102" s="24"/>
      <c r="HHO102" s="24"/>
      <c r="HHP102" s="24"/>
      <c r="HHQ102" s="24"/>
      <c r="HHR102" s="24"/>
      <c r="HHS102" s="24"/>
      <c r="HHT102" s="24"/>
      <c r="HHU102" s="24"/>
      <c r="HHV102" s="24"/>
      <c r="HHW102" s="24"/>
      <c r="HHX102" s="24"/>
      <c r="HHY102" s="24"/>
      <c r="HHZ102" s="24"/>
      <c r="HIA102" s="24"/>
      <c r="HIB102" s="24"/>
      <c r="HIC102" s="24"/>
      <c r="HID102" s="24"/>
      <c r="HIE102" s="24"/>
      <c r="HIF102" s="24"/>
      <c r="HIG102" s="24"/>
      <c r="HIH102" s="24"/>
      <c r="HII102" s="24"/>
      <c r="HIJ102" s="24"/>
      <c r="HIK102" s="24"/>
      <c r="HIL102" s="24"/>
      <c r="HIM102" s="24"/>
      <c r="HIN102" s="24"/>
      <c r="HIO102" s="24"/>
      <c r="HIP102" s="24"/>
      <c r="HIQ102" s="24"/>
      <c r="HIR102" s="24"/>
      <c r="HIS102" s="24"/>
      <c r="HIT102" s="24"/>
      <c r="HIU102" s="24"/>
      <c r="HIV102" s="24"/>
      <c r="HIW102" s="24"/>
      <c r="HIX102" s="24"/>
      <c r="HIY102" s="24"/>
      <c r="HIZ102" s="24"/>
      <c r="HJA102" s="24"/>
      <c r="HJB102" s="24"/>
      <c r="HJC102" s="24"/>
      <c r="HJD102" s="24"/>
      <c r="HJE102" s="24"/>
      <c r="HJF102" s="24"/>
      <c r="HJG102" s="24"/>
      <c r="HJH102" s="24"/>
      <c r="HJI102" s="24"/>
      <c r="HJJ102" s="24"/>
      <c r="HJK102" s="24"/>
      <c r="HJL102" s="24"/>
      <c r="HJM102" s="24"/>
      <c r="HJN102" s="24"/>
      <c r="HJO102" s="24"/>
      <c r="HJP102" s="24"/>
      <c r="HJQ102" s="24"/>
      <c r="HJR102" s="24"/>
      <c r="HJS102" s="24"/>
      <c r="HJT102" s="24"/>
      <c r="HJU102" s="24"/>
      <c r="HJV102" s="24"/>
      <c r="HJW102" s="24"/>
      <c r="HJX102" s="24"/>
      <c r="HJY102" s="24"/>
      <c r="HJZ102" s="24"/>
      <c r="HKA102" s="24"/>
      <c r="HKB102" s="24"/>
      <c r="HKC102" s="24"/>
      <c r="HKD102" s="24"/>
      <c r="HKE102" s="24"/>
      <c r="HKF102" s="24"/>
      <c r="HKG102" s="24"/>
      <c r="HKH102" s="24"/>
      <c r="HKI102" s="24"/>
      <c r="HKJ102" s="24"/>
      <c r="HKK102" s="24"/>
      <c r="HKL102" s="24"/>
      <c r="HKM102" s="24"/>
      <c r="HKN102" s="24"/>
      <c r="HKO102" s="24"/>
      <c r="HKP102" s="24"/>
      <c r="HKQ102" s="24"/>
      <c r="HKR102" s="24"/>
      <c r="HKS102" s="24"/>
      <c r="HKT102" s="24"/>
      <c r="HKU102" s="24"/>
      <c r="HKV102" s="24"/>
      <c r="HKW102" s="24"/>
      <c r="HKX102" s="24"/>
      <c r="HKY102" s="24"/>
      <c r="HKZ102" s="24"/>
      <c r="HLA102" s="24"/>
      <c r="HLB102" s="24"/>
      <c r="HLC102" s="24"/>
      <c r="HLD102" s="24"/>
      <c r="HLE102" s="24"/>
      <c r="HLF102" s="24"/>
      <c r="HLG102" s="24"/>
      <c r="HLH102" s="24"/>
      <c r="HLI102" s="24"/>
      <c r="HLJ102" s="24"/>
      <c r="HLK102" s="24"/>
      <c r="HLL102" s="24"/>
      <c r="HLM102" s="24"/>
      <c r="HLN102" s="24"/>
      <c r="HLO102" s="24"/>
      <c r="HLP102" s="24"/>
      <c r="HLQ102" s="24"/>
      <c r="HLR102" s="24"/>
      <c r="HLS102" s="24"/>
      <c r="HLT102" s="24"/>
      <c r="HLU102" s="24"/>
      <c r="HLV102" s="24"/>
      <c r="HLW102" s="24"/>
      <c r="HLX102" s="24"/>
      <c r="HLY102" s="24"/>
      <c r="HLZ102" s="24"/>
      <c r="HMA102" s="24"/>
      <c r="HMB102" s="24"/>
      <c r="HMC102" s="24"/>
      <c r="HMD102" s="24"/>
      <c r="HME102" s="24"/>
      <c r="HMF102" s="24"/>
      <c r="HMG102" s="24"/>
      <c r="HMH102" s="24"/>
      <c r="HMI102" s="24"/>
      <c r="HMJ102" s="24"/>
      <c r="HMK102" s="24"/>
      <c r="HML102" s="24"/>
      <c r="HMM102" s="24"/>
      <c r="HMN102" s="24"/>
      <c r="HMO102" s="24"/>
      <c r="HMP102" s="24"/>
      <c r="HMQ102" s="24"/>
      <c r="HMR102" s="24"/>
      <c r="HMS102" s="24"/>
      <c r="HMT102" s="24"/>
      <c r="HMU102" s="24"/>
      <c r="HMV102" s="24"/>
      <c r="HMW102" s="24"/>
      <c r="HMX102" s="24"/>
      <c r="HMY102" s="24"/>
      <c r="HMZ102" s="24"/>
      <c r="HNA102" s="24"/>
      <c r="HNB102" s="24"/>
      <c r="HNC102" s="24"/>
      <c r="HND102" s="24"/>
      <c r="HNE102" s="24"/>
      <c r="HNF102" s="24"/>
      <c r="HNG102" s="24"/>
      <c r="HNH102" s="24"/>
      <c r="HNI102" s="24"/>
      <c r="HNJ102" s="24"/>
      <c r="HNK102" s="24"/>
      <c r="HNL102" s="24"/>
      <c r="HNM102" s="24"/>
      <c r="HNN102" s="24"/>
      <c r="HNO102" s="24"/>
      <c r="HNP102" s="24"/>
      <c r="HNQ102" s="24"/>
      <c r="HNR102" s="24"/>
      <c r="HNS102" s="24"/>
      <c r="HNT102" s="24"/>
      <c r="HNU102" s="24"/>
      <c r="HNV102" s="24"/>
      <c r="HNW102" s="24"/>
      <c r="HNX102" s="24"/>
      <c r="HNY102" s="24"/>
      <c r="HNZ102" s="24"/>
      <c r="HOA102" s="24"/>
      <c r="HOB102" s="24"/>
      <c r="HOC102" s="24"/>
      <c r="HOD102" s="24"/>
      <c r="HOE102" s="24"/>
      <c r="HOF102" s="24"/>
      <c r="HOG102" s="24"/>
      <c r="HOH102" s="24"/>
      <c r="HOI102" s="24"/>
      <c r="HOJ102" s="24"/>
      <c r="HOK102" s="24"/>
      <c r="HOL102" s="24"/>
      <c r="HOM102" s="24"/>
      <c r="HON102" s="24"/>
      <c r="HOO102" s="24"/>
      <c r="HOP102" s="24"/>
      <c r="HOQ102" s="24"/>
      <c r="HOR102" s="24"/>
      <c r="HOS102" s="24"/>
      <c r="HOT102" s="24"/>
      <c r="HOU102" s="24"/>
      <c r="HOV102" s="24"/>
      <c r="HOW102" s="24"/>
      <c r="HOX102" s="24"/>
      <c r="HOY102" s="24"/>
      <c r="HOZ102" s="24"/>
      <c r="HPA102" s="24"/>
      <c r="HPB102" s="24"/>
      <c r="HPC102" s="24"/>
      <c r="HPD102" s="24"/>
      <c r="HPE102" s="24"/>
      <c r="HPF102" s="24"/>
      <c r="HPG102" s="24"/>
      <c r="HPH102" s="24"/>
      <c r="HPI102" s="24"/>
      <c r="HPJ102" s="24"/>
      <c r="HPK102" s="24"/>
      <c r="HPL102" s="24"/>
      <c r="HPM102" s="24"/>
      <c r="HPN102" s="24"/>
      <c r="HPO102" s="24"/>
      <c r="HPP102" s="24"/>
      <c r="HPQ102" s="24"/>
      <c r="HPR102" s="24"/>
      <c r="HPS102" s="24"/>
      <c r="HPT102" s="24"/>
      <c r="HPU102" s="24"/>
      <c r="HPV102" s="24"/>
      <c r="HPW102" s="24"/>
      <c r="HPX102" s="24"/>
      <c r="HPY102" s="24"/>
      <c r="HPZ102" s="24"/>
      <c r="HQA102" s="24"/>
      <c r="HQB102" s="24"/>
      <c r="HQC102" s="24"/>
      <c r="HQD102" s="24"/>
      <c r="HQE102" s="24"/>
      <c r="HQF102" s="24"/>
      <c r="HQG102" s="24"/>
      <c r="HQH102" s="24"/>
      <c r="HQI102" s="24"/>
      <c r="HQJ102" s="24"/>
      <c r="HQK102" s="24"/>
      <c r="HQL102" s="24"/>
      <c r="HQM102" s="24"/>
      <c r="HQN102" s="24"/>
      <c r="HQO102" s="24"/>
      <c r="HQP102" s="24"/>
      <c r="HQQ102" s="24"/>
      <c r="HQR102" s="24"/>
      <c r="HQS102" s="24"/>
      <c r="HQT102" s="24"/>
      <c r="HQU102" s="24"/>
      <c r="HQV102" s="24"/>
      <c r="HQW102" s="24"/>
      <c r="HQX102" s="24"/>
      <c r="HQY102" s="24"/>
      <c r="HQZ102" s="24"/>
      <c r="HRA102" s="24"/>
      <c r="HRB102" s="24"/>
      <c r="HRC102" s="24"/>
      <c r="HRD102" s="24"/>
      <c r="HRE102" s="24"/>
      <c r="HRF102" s="24"/>
      <c r="HRG102" s="24"/>
      <c r="HRH102" s="24"/>
      <c r="HRI102" s="24"/>
      <c r="HRJ102" s="24"/>
      <c r="HRK102" s="24"/>
      <c r="HRL102" s="24"/>
      <c r="HRM102" s="24"/>
      <c r="HRN102" s="24"/>
      <c r="HRO102" s="24"/>
      <c r="HRP102" s="24"/>
      <c r="HRQ102" s="24"/>
      <c r="HRR102" s="24"/>
      <c r="HRS102" s="24"/>
      <c r="HRT102" s="24"/>
      <c r="HRU102" s="24"/>
      <c r="HRV102" s="24"/>
      <c r="HRW102" s="24"/>
      <c r="HRX102" s="24"/>
      <c r="HRY102" s="24"/>
      <c r="HRZ102" s="24"/>
      <c r="HSA102" s="24"/>
      <c r="HSB102" s="24"/>
      <c r="HSC102" s="24"/>
      <c r="HSD102" s="24"/>
      <c r="HSE102" s="24"/>
      <c r="HSF102" s="24"/>
      <c r="HSG102" s="24"/>
      <c r="HSH102" s="24"/>
      <c r="HSI102" s="24"/>
      <c r="HSJ102" s="24"/>
      <c r="HSK102" s="24"/>
      <c r="HSL102" s="24"/>
      <c r="HSM102" s="24"/>
      <c r="HSN102" s="24"/>
      <c r="HSO102" s="24"/>
      <c r="HSP102" s="24"/>
      <c r="HSQ102" s="24"/>
      <c r="HSR102" s="24"/>
      <c r="HSS102" s="24"/>
      <c r="HST102" s="24"/>
      <c r="HSU102" s="24"/>
      <c r="HSV102" s="24"/>
      <c r="HSW102" s="24"/>
      <c r="HSX102" s="24"/>
      <c r="HSY102" s="24"/>
      <c r="HSZ102" s="24"/>
      <c r="HTA102" s="24"/>
      <c r="HTB102" s="24"/>
      <c r="HTC102" s="24"/>
      <c r="HTD102" s="24"/>
      <c r="HTE102" s="24"/>
      <c r="HTF102" s="24"/>
      <c r="HTG102" s="24"/>
      <c r="HTH102" s="24"/>
      <c r="HTI102" s="24"/>
      <c r="HTJ102" s="24"/>
      <c r="HTK102" s="24"/>
      <c r="HTL102" s="24"/>
      <c r="HTM102" s="24"/>
      <c r="HTN102" s="24"/>
      <c r="HTO102" s="24"/>
      <c r="HTP102" s="24"/>
      <c r="HTQ102" s="24"/>
      <c r="HTR102" s="24"/>
      <c r="HTS102" s="24"/>
      <c r="HTT102" s="24"/>
      <c r="HTU102" s="24"/>
      <c r="HTV102" s="24"/>
      <c r="HTW102" s="24"/>
      <c r="HTX102" s="24"/>
      <c r="HTY102" s="24"/>
      <c r="HTZ102" s="24"/>
      <c r="HUA102" s="24"/>
      <c r="HUB102" s="24"/>
      <c r="HUC102" s="24"/>
      <c r="HUD102" s="24"/>
      <c r="HUE102" s="24"/>
      <c r="HUF102" s="24"/>
      <c r="HUG102" s="24"/>
      <c r="HUH102" s="24"/>
      <c r="HUI102" s="24"/>
      <c r="HUJ102" s="24"/>
      <c r="HUK102" s="24"/>
      <c r="HUL102" s="24"/>
      <c r="HUM102" s="24"/>
      <c r="HUN102" s="24"/>
      <c r="HUO102" s="24"/>
      <c r="HUP102" s="24"/>
      <c r="HUQ102" s="24"/>
      <c r="HUR102" s="24"/>
      <c r="HUS102" s="24"/>
      <c r="HUT102" s="24"/>
      <c r="HUU102" s="24"/>
      <c r="HUV102" s="24"/>
      <c r="HUW102" s="24"/>
      <c r="HUX102" s="24"/>
      <c r="HUY102" s="24"/>
      <c r="HUZ102" s="24"/>
      <c r="HVA102" s="24"/>
      <c r="HVB102" s="24"/>
      <c r="HVC102" s="24"/>
      <c r="HVD102" s="24"/>
      <c r="HVE102" s="24"/>
      <c r="HVF102" s="24"/>
      <c r="HVG102" s="24"/>
      <c r="HVH102" s="24"/>
      <c r="HVI102" s="24"/>
      <c r="HVJ102" s="24"/>
      <c r="HVK102" s="24"/>
      <c r="HVL102" s="24"/>
      <c r="HVM102" s="24"/>
      <c r="HVN102" s="24"/>
      <c r="HVO102" s="24"/>
      <c r="HVP102" s="24"/>
      <c r="HVQ102" s="24"/>
      <c r="HVR102" s="24"/>
      <c r="HVS102" s="24"/>
      <c r="HVT102" s="24"/>
      <c r="HVU102" s="24"/>
      <c r="HVV102" s="24"/>
      <c r="HVW102" s="24"/>
      <c r="HVX102" s="24"/>
      <c r="HVY102" s="24"/>
      <c r="HVZ102" s="24"/>
      <c r="HWA102" s="24"/>
      <c r="HWB102" s="24"/>
      <c r="HWC102" s="24"/>
      <c r="HWD102" s="24"/>
      <c r="HWE102" s="24"/>
      <c r="HWF102" s="24"/>
      <c r="HWG102" s="24"/>
      <c r="HWH102" s="24"/>
      <c r="HWI102" s="24"/>
      <c r="HWJ102" s="24"/>
      <c r="HWK102" s="24"/>
      <c r="HWL102" s="24"/>
      <c r="HWM102" s="24"/>
      <c r="HWN102" s="24"/>
      <c r="HWO102" s="24"/>
      <c r="HWP102" s="24"/>
      <c r="HWQ102" s="24"/>
      <c r="HWR102" s="24"/>
      <c r="HWS102" s="24"/>
      <c r="HWT102" s="24"/>
      <c r="HWU102" s="24"/>
      <c r="HWV102" s="24"/>
      <c r="HWW102" s="24"/>
      <c r="HWX102" s="24"/>
      <c r="HWY102" s="24"/>
      <c r="HWZ102" s="24"/>
      <c r="HXA102" s="24"/>
      <c r="HXB102" s="24"/>
      <c r="HXC102" s="24"/>
      <c r="HXD102" s="24"/>
      <c r="HXE102" s="24"/>
      <c r="HXF102" s="24"/>
      <c r="HXG102" s="24"/>
      <c r="HXH102" s="24"/>
      <c r="HXI102" s="24"/>
      <c r="HXJ102" s="24"/>
      <c r="HXK102" s="24"/>
      <c r="HXL102" s="24"/>
      <c r="HXM102" s="24"/>
      <c r="HXN102" s="24"/>
      <c r="HXO102" s="24"/>
      <c r="HXP102" s="24"/>
      <c r="HXQ102" s="24"/>
      <c r="HXR102" s="24"/>
      <c r="HXS102" s="24"/>
      <c r="HXT102" s="24"/>
      <c r="HXU102" s="24"/>
      <c r="HXV102" s="24"/>
      <c r="HXW102" s="24"/>
      <c r="HXX102" s="24"/>
      <c r="HXY102" s="24"/>
      <c r="HXZ102" s="24"/>
      <c r="HYA102" s="24"/>
      <c r="HYB102" s="24"/>
      <c r="HYC102" s="24"/>
      <c r="HYD102" s="24"/>
      <c r="HYE102" s="24"/>
      <c r="HYF102" s="24"/>
      <c r="HYG102" s="24"/>
      <c r="HYH102" s="24"/>
      <c r="HYI102" s="24"/>
      <c r="HYJ102" s="24"/>
      <c r="HYK102" s="24"/>
      <c r="HYL102" s="24"/>
      <c r="HYM102" s="24"/>
      <c r="HYN102" s="24"/>
      <c r="HYO102" s="24"/>
      <c r="HYP102" s="24"/>
      <c r="HYQ102" s="24"/>
      <c r="HYR102" s="24"/>
      <c r="HYS102" s="24"/>
      <c r="HYT102" s="24"/>
      <c r="HYU102" s="24"/>
      <c r="HYV102" s="24"/>
      <c r="HYW102" s="24"/>
      <c r="HYX102" s="24"/>
      <c r="HYY102" s="24"/>
      <c r="HYZ102" s="24"/>
      <c r="HZA102" s="24"/>
      <c r="HZB102" s="24"/>
      <c r="HZC102" s="24"/>
      <c r="HZD102" s="24"/>
      <c r="HZE102" s="24"/>
      <c r="HZF102" s="24"/>
      <c r="HZG102" s="24"/>
      <c r="HZH102" s="24"/>
      <c r="HZI102" s="24"/>
      <c r="HZJ102" s="24"/>
      <c r="HZK102" s="24"/>
      <c r="HZL102" s="24"/>
      <c r="HZM102" s="24"/>
      <c r="HZN102" s="24"/>
      <c r="HZO102" s="24"/>
      <c r="HZP102" s="24"/>
      <c r="HZQ102" s="24"/>
      <c r="HZR102" s="24"/>
      <c r="HZS102" s="24"/>
      <c r="HZT102" s="24"/>
      <c r="HZU102" s="24"/>
      <c r="HZV102" s="24"/>
      <c r="HZW102" s="24"/>
      <c r="HZX102" s="24"/>
      <c r="HZY102" s="24"/>
      <c r="HZZ102" s="24"/>
      <c r="IAA102" s="24"/>
      <c r="IAB102" s="24"/>
      <c r="IAC102" s="24"/>
      <c r="IAD102" s="24"/>
      <c r="IAE102" s="24"/>
      <c r="IAF102" s="24"/>
      <c r="IAG102" s="24"/>
      <c r="IAH102" s="24"/>
      <c r="IAI102" s="24"/>
      <c r="IAJ102" s="24"/>
      <c r="IAK102" s="24"/>
      <c r="IAL102" s="24"/>
      <c r="IAM102" s="24"/>
      <c r="IAN102" s="24"/>
      <c r="IAO102" s="24"/>
      <c r="IAP102" s="24"/>
      <c r="IAQ102" s="24"/>
      <c r="IAR102" s="24"/>
      <c r="IAS102" s="24"/>
      <c r="IAT102" s="24"/>
      <c r="IAU102" s="24"/>
      <c r="IAV102" s="24"/>
      <c r="IAW102" s="24"/>
      <c r="IAX102" s="24"/>
      <c r="IAY102" s="24"/>
      <c r="IAZ102" s="24"/>
      <c r="IBA102" s="24"/>
      <c r="IBB102" s="24"/>
      <c r="IBC102" s="24"/>
      <c r="IBD102" s="24"/>
      <c r="IBE102" s="24"/>
      <c r="IBF102" s="24"/>
      <c r="IBG102" s="24"/>
      <c r="IBH102" s="24"/>
      <c r="IBI102" s="24"/>
      <c r="IBJ102" s="24"/>
      <c r="IBK102" s="24"/>
      <c r="IBL102" s="24"/>
      <c r="IBM102" s="24"/>
      <c r="IBN102" s="24"/>
      <c r="IBO102" s="24"/>
      <c r="IBP102" s="24"/>
      <c r="IBQ102" s="24"/>
      <c r="IBR102" s="24"/>
      <c r="IBS102" s="24"/>
      <c r="IBT102" s="24"/>
      <c r="IBU102" s="24"/>
      <c r="IBV102" s="24"/>
      <c r="IBW102" s="24"/>
      <c r="IBX102" s="24"/>
      <c r="IBY102" s="24"/>
      <c r="IBZ102" s="24"/>
      <c r="ICA102" s="24"/>
      <c r="ICB102" s="24"/>
      <c r="ICC102" s="24"/>
      <c r="ICD102" s="24"/>
      <c r="ICE102" s="24"/>
      <c r="ICF102" s="24"/>
      <c r="ICG102" s="24"/>
      <c r="ICH102" s="24"/>
      <c r="ICI102" s="24"/>
      <c r="ICJ102" s="24"/>
      <c r="ICK102" s="24"/>
      <c r="ICL102" s="24"/>
      <c r="ICM102" s="24"/>
      <c r="ICN102" s="24"/>
      <c r="ICO102" s="24"/>
      <c r="ICP102" s="24"/>
      <c r="ICQ102" s="24"/>
      <c r="ICR102" s="24"/>
      <c r="ICS102" s="24"/>
      <c r="ICT102" s="24"/>
      <c r="ICU102" s="24"/>
      <c r="ICV102" s="24"/>
      <c r="ICW102" s="24"/>
      <c r="ICX102" s="24"/>
      <c r="ICY102" s="24"/>
      <c r="ICZ102" s="24"/>
      <c r="IDA102" s="24"/>
      <c r="IDB102" s="24"/>
      <c r="IDC102" s="24"/>
      <c r="IDD102" s="24"/>
      <c r="IDE102" s="24"/>
      <c r="IDF102" s="24"/>
      <c r="IDG102" s="24"/>
      <c r="IDH102" s="24"/>
      <c r="IDI102" s="24"/>
      <c r="IDJ102" s="24"/>
      <c r="IDK102" s="24"/>
      <c r="IDL102" s="24"/>
      <c r="IDM102" s="24"/>
      <c r="IDN102" s="24"/>
      <c r="IDO102" s="24"/>
      <c r="IDP102" s="24"/>
      <c r="IDQ102" s="24"/>
      <c r="IDR102" s="24"/>
      <c r="IDS102" s="24"/>
      <c r="IDT102" s="24"/>
      <c r="IDU102" s="24"/>
      <c r="IDV102" s="24"/>
      <c r="IDW102" s="24"/>
      <c r="IDX102" s="24"/>
      <c r="IDY102" s="24"/>
      <c r="IDZ102" s="24"/>
      <c r="IEA102" s="24"/>
      <c r="IEB102" s="24"/>
      <c r="IEC102" s="24"/>
      <c r="IED102" s="24"/>
      <c r="IEE102" s="24"/>
      <c r="IEF102" s="24"/>
      <c r="IEG102" s="24"/>
      <c r="IEH102" s="24"/>
      <c r="IEI102" s="24"/>
      <c r="IEJ102" s="24"/>
      <c r="IEK102" s="24"/>
      <c r="IEL102" s="24"/>
      <c r="IEM102" s="24"/>
      <c r="IEN102" s="24"/>
      <c r="IEO102" s="24"/>
      <c r="IEP102" s="24"/>
      <c r="IEQ102" s="24"/>
      <c r="IER102" s="24"/>
      <c r="IES102" s="24"/>
      <c r="IET102" s="24"/>
      <c r="IEU102" s="24"/>
      <c r="IEV102" s="24"/>
      <c r="IEW102" s="24"/>
      <c r="IEX102" s="24"/>
      <c r="IEY102" s="24"/>
      <c r="IEZ102" s="24"/>
      <c r="IFA102" s="24"/>
      <c r="IFB102" s="24"/>
      <c r="IFC102" s="24"/>
      <c r="IFD102" s="24"/>
      <c r="IFE102" s="24"/>
      <c r="IFF102" s="24"/>
      <c r="IFG102" s="24"/>
      <c r="IFH102" s="24"/>
      <c r="IFI102" s="24"/>
      <c r="IFJ102" s="24"/>
      <c r="IFK102" s="24"/>
      <c r="IFL102" s="24"/>
      <c r="IFM102" s="24"/>
      <c r="IFN102" s="24"/>
      <c r="IFO102" s="24"/>
      <c r="IFP102" s="24"/>
      <c r="IFQ102" s="24"/>
      <c r="IFR102" s="24"/>
      <c r="IFS102" s="24"/>
      <c r="IFT102" s="24"/>
      <c r="IFU102" s="24"/>
      <c r="IFV102" s="24"/>
      <c r="IFW102" s="24"/>
      <c r="IFX102" s="24"/>
      <c r="IFY102" s="24"/>
      <c r="IFZ102" s="24"/>
      <c r="IGA102" s="24"/>
      <c r="IGB102" s="24"/>
      <c r="IGC102" s="24"/>
      <c r="IGD102" s="24"/>
      <c r="IGE102" s="24"/>
      <c r="IGF102" s="24"/>
      <c r="IGG102" s="24"/>
      <c r="IGH102" s="24"/>
      <c r="IGI102" s="24"/>
      <c r="IGJ102" s="24"/>
      <c r="IGK102" s="24"/>
      <c r="IGL102" s="24"/>
      <c r="IGM102" s="24"/>
      <c r="IGN102" s="24"/>
      <c r="IGO102" s="24"/>
      <c r="IGP102" s="24"/>
      <c r="IGQ102" s="24"/>
      <c r="IGR102" s="24"/>
      <c r="IGS102" s="24"/>
      <c r="IGT102" s="24"/>
      <c r="IGU102" s="24"/>
      <c r="IGV102" s="24"/>
      <c r="IGW102" s="24"/>
      <c r="IGX102" s="24"/>
      <c r="IGY102" s="24"/>
      <c r="IGZ102" s="24"/>
      <c r="IHA102" s="24"/>
      <c r="IHB102" s="24"/>
      <c r="IHC102" s="24"/>
      <c r="IHD102" s="24"/>
      <c r="IHE102" s="24"/>
      <c r="IHF102" s="24"/>
      <c r="IHG102" s="24"/>
      <c r="IHH102" s="24"/>
      <c r="IHI102" s="24"/>
      <c r="IHJ102" s="24"/>
      <c r="IHK102" s="24"/>
      <c r="IHL102" s="24"/>
      <c r="IHM102" s="24"/>
      <c r="IHN102" s="24"/>
      <c r="IHO102" s="24"/>
      <c r="IHP102" s="24"/>
      <c r="IHQ102" s="24"/>
      <c r="IHR102" s="24"/>
      <c r="IHS102" s="24"/>
      <c r="IHT102" s="24"/>
      <c r="IHU102" s="24"/>
      <c r="IHV102" s="24"/>
      <c r="IHW102" s="24"/>
      <c r="IHX102" s="24"/>
      <c r="IHY102" s="24"/>
      <c r="IHZ102" s="24"/>
      <c r="IIA102" s="24"/>
      <c r="IIB102" s="24"/>
      <c r="IIC102" s="24"/>
      <c r="IID102" s="24"/>
      <c r="IIE102" s="24"/>
      <c r="IIF102" s="24"/>
      <c r="IIG102" s="24"/>
      <c r="IIH102" s="24"/>
      <c r="III102" s="24"/>
      <c r="IIJ102" s="24"/>
      <c r="IIK102" s="24"/>
      <c r="IIL102" s="24"/>
      <c r="IIM102" s="24"/>
      <c r="IIN102" s="24"/>
      <c r="IIO102" s="24"/>
      <c r="IIP102" s="24"/>
      <c r="IIQ102" s="24"/>
      <c r="IIR102" s="24"/>
      <c r="IIS102" s="24"/>
      <c r="IIT102" s="24"/>
      <c r="IIU102" s="24"/>
      <c r="IIV102" s="24"/>
      <c r="IIW102" s="24"/>
      <c r="IIX102" s="24"/>
      <c r="IIY102" s="24"/>
      <c r="IIZ102" s="24"/>
      <c r="IJA102" s="24"/>
      <c r="IJB102" s="24"/>
      <c r="IJC102" s="24"/>
      <c r="IJD102" s="24"/>
      <c r="IJE102" s="24"/>
      <c r="IJF102" s="24"/>
      <c r="IJG102" s="24"/>
      <c r="IJH102" s="24"/>
      <c r="IJI102" s="24"/>
      <c r="IJJ102" s="24"/>
      <c r="IJK102" s="24"/>
      <c r="IJL102" s="24"/>
      <c r="IJM102" s="24"/>
      <c r="IJN102" s="24"/>
      <c r="IJO102" s="24"/>
      <c r="IJP102" s="24"/>
      <c r="IJQ102" s="24"/>
      <c r="IJR102" s="24"/>
      <c r="IJS102" s="24"/>
      <c r="IJT102" s="24"/>
      <c r="IJU102" s="24"/>
      <c r="IJV102" s="24"/>
      <c r="IJW102" s="24"/>
      <c r="IJX102" s="24"/>
      <c r="IJY102" s="24"/>
      <c r="IJZ102" s="24"/>
      <c r="IKA102" s="24"/>
      <c r="IKB102" s="24"/>
      <c r="IKC102" s="24"/>
      <c r="IKD102" s="24"/>
      <c r="IKE102" s="24"/>
      <c r="IKF102" s="24"/>
      <c r="IKG102" s="24"/>
      <c r="IKH102" s="24"/>
      <c r="IKI102" s="24"/>
      <c r="IKJ102" s="24"/>
      <c r="IKK102" s="24"/>
      <c r="IKL102" s="24"/>
      <c r="IKM102" s="24"/>
      <c r="IKN102" s="24"/>
      <c r="IKO102" s="24"/>
      <c r="IKP102" s="24"/>
      <c r="IKQ102" s="24"/>
      <c r="IKR102" s="24"/>
      <c r="IKS102" s="24"/>
      <c r="IKT102" s="24"/>
      <c r="IKU102" s="24"/>
      <c r="IKV102" s="24"/>
      <c r="IKW102" s="24"/>
      <c r="IKX102" s="24"/>
      <c r="IKY102" s="24"/>
      <c r="IKZ102" s="24"/>
      <c r="ILA102" s="24"/>
      <c r="ILB102" s="24"/>
      <c r="ILC102" s="24"/>
      <c r="ILD102" s="24"/>
      <c r="ILE102" s="24"/>
      <c r="ILF102" s="24"/>
      <c r="ILG102" s="24"/>
      <c r="ILH102" s="24"/>
      <c r="ILI102" s="24"/>
      <c r="ILJ102" s="24"/>
      <c r="ILK102" s="24"/>
      <c r="ILL102" s="24"/>
      <c r="ILM102" s="24"/>
      <c r="ILN102" s="24"/>
      <c r="ILO102" s="24"/>
      <c r="ILP102" s="24"/>
      <c r="ILQ102" s="24"/>
      <c r="ILR102" s="24"/>
      <c r="ILS102" s="24"/>
      <c r="ILT102" s="24"/>
      <c r="ILU102" s="24"/>
      <c r="ILV102" s="24"/>
      <c r="ILW102" s="24"/>
      <c r="ILX102" s="24"/>
      <c r="ILY102" s="24"/>
      <c r="ILZ102" s="24"/>
      <c r="IMA102" s="24"/>
      <c r="IMB102" s="24"/>
      <c r="IMC102" s="24"/>
      <c r="IMD102" s="24"/>
      <c r="IME102" s="24"/>
      <c r="IMF102" s="24"/>
      <c r="IMG102" s="24"/>
      <c r="IMH102" s="24"/>
      <c r="IMI102" s="24"/>
      <c r="IMJ102" s="24"/>
      <c r="IMK102" s="24"/>
      <c r="IML102" s="24"/>
      <c r="IMM102" s="24"/>
      <c r="IMN102" s="24"/>
      <c r="IMO102" s="24"/>
      <c r="IMP102" s="24"/>
      <c r="IMQ102" s="24"/>
      <c r="IMR102" s="24"/>
      <c r="IMS102" s="24"/>
      <c r="IMT102" s="24"/>
      <c r="IMU102" s="24"/>
      <c r="IMV102" s="24"/>
      <c r="IMW102" s="24"/>
      <c r="IMX102" s="24"/>
      <c r="IMY102" s="24"/>
      <c r="IMZ102" s="24"/>
      <c r="INA102" s="24"/>
      <c r="INB102" s="24"/>
      <c r="INC102" s="24"/>
      <c r="IND102" s="24"/>
      <c r="INE102" s="24"/>
      <c r="INF102" s="24"/>
      <c r="ING102" s="24"/>
      <c r="INH102" s="24"/>
      <c r="INI102" s="24"/>
      <c r="INJ102" s="24"/>
      <c r="INK102" s="24"/>
      <c r="INL102" s="24"/>
      <c r="INM102" s="24"/>
      <c r="INN102" s="24"/>
      <c r="INO102" s="24"/>
      <c r="INP102" s="24"/>
      <c r="INQ102" s="24"/>
      <c r="INR102" s="24"/>
      <c r="INS102" s="24"/>
      <c r="INT102" s="24"/>
      <c r="INU102" s="24"/>
      <c r="INV102" s="24"/>
      <c r="INW102" s="24"/>
      <c r="INX102" s="24"/>
      <c r="INY102" s="24"/>
      <c r="INZ102" s="24"/>
      <c r="IOA102" s="24"/>
      <c r="IOB102" s="24"/>
      <c r="IOC102" s="24"/>
      <c r="IOD102" s="24"/>
      <c r="IOE102" s="24"/>
      <c r="IOF102" s="24"/>
      <c r="IOG102" s="24"/>
      <c r="IOH102" s="24"/>
      <c r="IOI102" s="24"/>
      <c r="IOJ102" s="24"/>
      <c r="IOK102" s="24"/>
      <c r="IOL102" s="24"/>
      <c r="IOM102" s="24"/>
      <c r="ION102" s="24"/>
      <c r="IOO102" s="24"/>
      <c r="IOP102" s="24"/>
      <c r="IOQ102" s="24"/>
      <c r="IOR102" s="24"/>
      <c r="IOS102" s="24"/>
      <c r="IOT102" s="24"/>
      <c r="IOU102" s="24"/>
      <c r="IOV102" s="24"/>
      <c r="IOW102" s="24"/>
      <c r="IOX102" s="24"/>
      <c r="IOY102" s="24"/>
      <c r="IOZ102" s="24"/>
      <c r="IPA102" s="24"/>
      <c r="IPB102" s="24"/>
      <c r="IPC102" s="24"/>
      <c r="IPD102" s="24"/>
      <c r="IPE102" s="24"/>
      <c r="IPF102" s="24"/>
      <c r="IPG102" s="24"/>
      <c r="IPH102" s="24"/>
      <c r="IPI102" s="24"/>
      <c r="IPJ102" s="24"/>
      <c r="IPK102" s="24"/>
      <c r="IPL102" s="24"/>
      <c r="IPM102" s="24"/>
      <c r="IPN102" s="24"/>
      <c r="IPO102" s="24"/>
      <c r="IPP102" s="24"/>
      <c r="IPQ102" s="24"/>
      <c r="IPR102" s="24"/>
      <c r="IPS102" s="24"/>
      <c r="IPT102" s="24"/>
      <c r="IPU102" s="24"/>
      <c r="IPV102" s="24"/>
      <c r="IPW102" s="24"/>
      <c r="IPX102" s="24"/>
      <c r="IPY102" s="24"/>
      <c r="IPZ102" s="24"/>
      <c r="IQA102" s="24"/>
      <c r="IQB102" s="24"/>
      <c r="IQC102" s="24"/>
      <c r="IQD102" s="24"/>
      <c r="IQE102" s="24"/>
      <c r="IQF102" s="24"/>
      <c r="IQG102" s="24"/>
      <c r="IQH102" s="24"/>
      <c r="IQI102" s="24"/>
      <c r="IQJ102" s="24"/>
      <c r="IQK102" s="24"/>
      <c r="IQL102" s="24"/>
      <c r="IQM102" s="24"/>
      <c r="IQN102" s="24"/>
      <c r="IQO102" s="24"/>
      <c r="IQP102" s="24"/>
      <c r="IQQ102" s="24"/>
      <c r="IQR102" s="24"/>
      <c r="IQS102" s="24"/>
      <c r="IQT102" s="24"/>
      <c r="IQU102" s="24"/>
      <c r="IQV102" s="24"/>
      <c r="IQW102" s="24"/>
      <c r="IQX102" s="24"/>
      <c r="IQY102" s="24"/>
      <c r="IQZ102" s="24"/>
      <c r="IRA102" s="24"/>
      <c r="IRB102" s="24"/>
      <c r="IRC102" s="24"/>
      <c r="IRD102" s="24"/>
      <c r="IRE102" s="24"/>
      <c r="IRF102" s="24"/>
      <c r="IRG102" s="24"/>
      <c r="IRH102" s="24"/>
      <c r="IRI102" s="24"/>
      <c r="IRJ102" s="24"/>
      <c r="IRK102" s="24"/>
      <c r="IRL102" s="24"/>
      <c r="IRM102" s="24"/>
      <c r="IRN102" s="24"/>
      <c r="IRO102" s="24"/>
      <c r="IRP102" s="24"/>
      <c r="IRQ102" s="24"/>
      <c r="IRR102" s="24"/>
      <c r="IRS102" s="24"/>
      <c r="IRT102" s="24"/>
      <c r="IRU102" s="24"/>
      <c r="IRV102" s="24"/>
      <c r="IRW102" s="24"/>
      <c r="IRX102" s="24"/>
      <c r="IRY102" s="24"/>
      <c r="IRZ102" s="24"/>
      <c r="ISA102" s="24"/>
      <c r="ISB102" s="24"/>
      <c r="ISC102" s="24"/>
      <c r="ISD102" s="24"/>
      <c r="ISE102" s="24"/>
      <c r="ISF102" s="24"/>
      <c r="ISG102" s="24"/>
      <c r="ISH102" s="24"/>
      <c r="ISI102" s="24"/>
      <c r="ISJ102" s="24"/>
      <c r="ISK102" s="24"/>
      <c r="ISL102" s="24"/>
      <c r="ISM102" s="24"/>
      <c r="ISN102" s="24"/>
      <c r="ISO102" s="24"/>
      <c r="ISP102" s="24"/>
      <c r="ISQ102" s="24"/>
      <c r="ISR102" s="24"/>
      <c r="ISS102" s="24"/>
      <c r="IST102" s="24"/>
      <c r="ISU102" s="24"/>
      <c r="ISV102" s="24"/>
      <c r="ISW102" s="24"/>
      <c r="ISX102" s="24"/>
      <c r="ISY102" s="24"/>
      <c r="ISZ102" s="24"/>
      <c r="ITA102" s="24"/>
      <c r="ITB102" s="24"/>
      <c r="ITC102" s="24"/>
      <c r="ITD102" s="24"/>
      <c r="ITE102" s="24"/>
      <c r="ITF102" s="24"/>
      <c r="ITG102" s="24"/>
      <c r="ITH102" s="24"/>
      <c r="ITI102" s="24"/>
      <c r="ITJ102" s="24"/>
      <c r="ITK102" s="24"/>
      <c r="ITL102" s="24"/>
      <c r="ITM102" s="24"/>
      <c r="ITN102" s="24"/>
      <c r="ITO102" s="24"/>
      <c r="ITP102" s="24"/>
      <c r="ITQ102" s="24"/>
      <c r="ITR102" s="24"/>
      <c r="ITS102" s="24"/>
      <c r="ITT102" s="24"/>
      <c r="ITU102" s="24"/>
      <c r="ITV102" s="24"/>
      <c r="ITW102" s="24"/>
      <c r="ITX102" s="24"/>
      <c r="ITY102" s="24"/>
      <c r="ITZ102" s="24"/>
      <c r="IUA102" s="24"/>
      <c r="IUB102" s="24"/>
      <c r="IUC102" s="24"/>
      <c r="IUD102" s="24"/>
      <c r="IUE102" s="24"/>
      <c r="IUF102" s="24"/>
      <c r="IUG102" s="24"/>
      <c r="IUH102" s="24"/>
      <c r="IUI102" s="24"/>
      <c r="IUJ102" s="24"/>
      <c r="IUK102" s="24"/>
      <c r="IUL102" s="24"/>
      <c r="IUM102" s="24"/>
      <c r="IUN102" s="24"/>
      <c r="IUO102" s="24"/>
      <c r="IUP102" s="24"/>
      <c r="IUQ102" s="24"/>
      <c r="IUR102" s="24"/>
      <c r="IUS102" s="24"/>
      <c r="IUT102" s="24"/>
      <c r="IUU102" s="24"/>
      <c r="IUV102" s="24"/>
      <c r="IUW102" s="24"/>
      <c r="IUX102" s="24"/>
      <c r="IUY102" s="24"/>
      <c r="IUZ102" s="24"/>
      <c r="IVA102" s="24"/>
      <c r="IVB102" s="24"/>
      <c r="IVC102" s="24"/>
      <c r="IVD102" s="24"/>
      <c r="IVE102" s="24"/>
      <c r="IVF102" s="24"/>
      <c r="IVG102" s="24"/>
      <c r="IVH102" s="24"/>
      <c r="IVI102" s="24"/>
      <c r="IVJ102" s="24"/>
      <c r="IVK102" s="24"/>
      <c r="IVL102" s="24"/>
      <c r="IVM102" s="24"/>
      <c r="IVN102" s="24"/>
      <c r="IVO102" s="24"/>
      <c r="IVP102" s="24"/>
      <c r="IVQ102" s="24"/>
      <c r="IVR102" s="24"/>
      <c r="IVS102" s="24"/>
      <c r="IVT102" s="24"/>
      <c r="IVU102" s="24"/>
      <c r="IVV102" s="24"/>
      <c r="IVW102" s="24"/>
      <c r="IVX102" s="24"/>
      <c r="IVY102" s="24"/>
      <c r="IVZ102" s="24"/>
      <c r="IWA102" s="24"/>
      <c r="IWB102" s="24"/>
      <c r="IWC102" s="24"/>
      <c r="IWD102" s="24"/>
      <c r="IWE102" s="24"/>
      <c r="IWF102" s="24"/>
      <c r="IWG102" s="24"/>
      <c r="IWH102" s="24"/>
      <c r="IWI102" s="24"/>
      <c r="IWJ102" s="24"/>
      <c r="IWK102" s="24"/>
      <c r="IWL102" s="24"/>
      <c r="IWM102" s="24"/>
      <c r="IWN102" s="24"/>
      <c r="IWO102" s="24"/>
      <c r="IWP102" s="24"/>
      <c r="IWQ102" s="24"/>
      <c r="IWR102" s="24"/>
      <c r="IWS102" s="24"/>
      <c r="IWT102" s="24"/>
      <c r="IWU102" s="24"/>
      <c r="IWV102" s="24"/>
      <c r="IWW102" s="24"/>
      <c r="IWX102" s="24"/>
      <c r="IWY102" s="24"/>
      <c r="IWZ102" s="24"/>
      <c r="IXA102" s="24"/>
      <c r="IXB102" s="24"/>
      <c r="IXC102" s="24"/>
      <c r="IXD102" s="24"/>
      <c r="IXE102" s="24"/>
      <c r="IXF102" s="24"/>
      <c r="IXG102" s="24"/>
      <c r="IXH102" s="24"/>
      <c r="IXI102" s="24"/>
      <c r="IXJ102" s="24"/>
      <c r="IXK102" s="24"/>
      <c r="IXL102" s="24"/>
      <c r="IXM102" s="24"/>
      <c r="IXN102" s="24"/>
      <c r="IXO102" s="24"/>
      <c r="IXP102" s="24"/>
      <c r="IXQ102" s="24"/>
      <c r="IXR102" s="24"/>
      <c r="IXS102" s="24"/>
      <c r="IXT102" s="24"/>
      <c r="IXU102" s="24"/>
      <c r="IXV102" s="24"/>
      <c r="IXW102" s="24"/>
      <c r="IXX102" s="24"/>
      <c r="IXY102" s="24"/>
      <c r="IXZ102" s="24"/>
      <c r="IYA102" s="24"/>
      <c r="IYB102" s="24"/>
      <c r="IYC102" s="24"/>
      <c r="IYD102" s="24"/>
      <c r="IYE102" s="24"/>
      <c r="IYF102" s="24"/>
      <c r="IYG102" s="24"/>
      <c r="IYH102" s="24"/>
      <c r="IYI102" s="24"/>
      <c r="IYJ102" s="24"/>
      <c r="IYK102" s="24"/>
      <c r="IYL102" s="24"/>
      <c r="IYM102" s="24"/>
      <c r="IYN102" s="24"/>
      <c r="IYO102" s="24"/>
      <c r="IYP102" s="24"/>
      <c r="IYQ102" s="24"/>
      <c r="IYR102" s="24"/>
      <c r="IYS102" s="24"/>
      <c r="IYT102" s="24"/>
      <c r="IYU102" s="24"/>
      <c r="IYV102" s="24"/>
      <c r="IYW102" s="24"/>
      <c r="IYX102" s="24"/>
      <c r="IYY102" s="24"/>
      <c r="IYZ102" s="24"/>
      <c r="IZA102" s="24"/>
      <c r="IZB102" s="24"/>
      <c r="IZC102" s="24"/>
      <c r="IZD102" s="24"/>
      <c r="IZE102" s="24"/>
      <c r="IZF102" s="24"/>
      <c r="IZG102" s="24"/>
      <c r="IZH102" s="24"/>
      <c r="IZI102" s="24"/>
      <c r="IZJ102" s="24"/>
      <c r="IZK102" s="24"/>
      <c r="IZL102" s="24"/>
      <c r="IZM102" s="24"/>
      <c r="IZN102" s="24"/>
      <c r="IZO102" s="24"/>
      <c r="IZP102" s="24"/>
      <c r="IZQ102" s="24"/>
      <c r="IZR102" s="24"/>
      <c r="IZS102" s="24"/>
      <c r="IZT102" s="24"/>
      <c r="IZU102" s="24"/>
      <c r="IZV102" s="24"/>
      <c r="IZW102" s="24"/>
      <c r="IZX102" s="24"/>
      <c r="IZY102" s="24"/>
      <c r="IZZ102" s="24"/>
      <c r="JAA102" s="24"/>
      <c r="JAB102" s="24"/>
      <c r="JAC102" s="24"/>
      <c r="JAD102" s="24"/>
      <c r="JAE102" s="24"/>
      <c r="JAF102" s="24"/>
      <c r="JAG102" s="24"/>
      <c r="JAH102" s="24"/>
      <c r="JAI102" s="24"/>
      <c r="JAJ102" s="24"/>
      <c r="JAK102" s="24"/>
      <c r="JAL102" s="24"/>
      <c r="JAM102" s="24"/>
      <c r="JAN102" s="24"/>
      <c r="JAO102" s="24"/>
      <c r="JAP102" s="24"/>
      <c r="JAQ102" s="24"/>
      <c r="JAR102" s="24"/>
      <c r="JAS102" s="24"/>
      <c r="JAT102" s="24"/>
      <c r="JAU102" s="24"/>
      <c r="JAV102" s="24"/>
      <c r="JAW102" s="24"/>
      <c r="JAX102" s="24"/>
      <c r="JAY102" s="24"/>
      <c r="JAZ102" s="24"/>
      <c r="JBA102" s="24"/>
      <c r="JBB102" s="24"/>
      <c r="JBC102" s="24"/>
      <c r="JBD102" s="24"/>
      <c r="JBE102" s="24"/>
      <c r="JBF102" s="24"/>
      <c r="JBG102" s="24"/>
      <c r="JBH102" s="24"/>
      <c r="JBI102" s="24"/>
      <c r="JBJ102" s="24"/>
      <c r="JBK102" s="24"/>
      <c r="JBL102" s="24"/>
      <c r="JBM102" s="24"/>
      <c r="JBN102" s="24"/>
      <c r="JBO102" s="24"/>
      <c r="JBP102" s="24"/>
      <c r="JBQ102" s="24"/>
      <c r="JBR102" s="24"/>
      <c r="JBS102" s="24"/>
      <c r="JBT102" s="24"/>
      <c r="JBU102" s="24"/>
      <c r="JBV102" s="24"/>
      <c r="JBW102" s="24"/>
      <c r="JBX102" s="24"/>
      <c r="JBY102" s="24"/>
      <c r="JBZ102" s="24"/>
      <c r="JCA102" s="24"/>
      <c r="JCB102" s="24"/>
      <c r="JCC102" s="24"/>
      <c r="JCD102" s="24"/>
      <c r="JCE102" s="24"/>
      <c r="JCF102" s="24"/>
      <c r="JCG102" s="24"/>
      <c r="JCH102" s="24"/>
      <c r="JCI102" s="24"/>
      <c r="JCJ102" s="24"/>
      <c r="JCK102" s="24"/>
      <c r="JCL102" s="24"/>
      <c r="JCM102" s="24"/>
      <c r="JCN102" s="24"/>
      <c r="JCO102" s="24"/>
      <c r="JCP102" s="24"/>
      <c r="JCQ102" s="24"/>
      <c r="JCR102" s="24"/>
      <c r="JCS102" s="24"/>
      <c r="JCT102" s="24"/>
      <c r="JCU102" s="24"/>
      <c r="JCV102" s="24"/>
      <c r="JCW102" s="24"/>
      <c r="JCX102" s="24"/>
      <c r="JCY102" s="24"/>
      <c r="JCZ102" s="24"/>
      <c r="JDA102" s="24"/>
      <c r="JDB102" s="24"/>
      <c r="JDC102" s="24"/>
      <c r="JDD102" s="24"/>
      <c r="JDE102" s="24"/>
      <c r="JDF102" s="24"/>
      <c r="JDG102" s="24"/>
      <c r="JDH102" s="24"/>
      <c r="JDI102" s="24"/>
      <c r="JDJ102" s="24"/>
      <c r="JDK102" s="24"/>
      <c r="JDL102" s="24"/>
      <c r="JDM102" s="24"/>
      <c r="JDN102" s="24"/>
      <c r="JDO102" s="24"/>
      <c r="JDP102" s="24"/>
      <c r="JDQ102" s="24"/>
      <c r="JDR102" s="24"/>
      <c r="JDS102" s="24"/>
      <c r="JDT102" s="24"/>
      <c r="JDU102" s="24"/>
      <c r="JDV102" s="24"/>
      <c r="JDW102" s="24"/>
      <c r="JDX102" s="24"/>
      <c r="JDY102" s="24"/>
      <c r="JDZ102" s="24"/>
      <c r="JEA102" s="24"/>
      <c r="JEB102" s="24"/>
      <c r="JEC102" s="24"/>
      <c r="JED102" s="24"/>
      <c r="JEE102" s="24"/>
      <c r="JEF102" s="24"/>
      <c r="JEG102" s="24"/>
      <c r="JEH102" s="24"/>
      <c r="JEI102" s="24"/>
      <c r="JEJ102" s="24"/>
      <c r="JEK102" s="24"/>
      <c r="JEL102" s="24"/>
      <c r="JEM102" s="24"/>
      <c r="JEN102" s="24"/>
      <c r="JEO102" s="24"/>
      <c r="JEP102" s="24"/>
      <c r="JEQ102" s="24"/>
      <c r="JER102" s="24"/>
      <c r="JES102" s="24"/>
      <c r="JET102" s="24"/>
      <c r="JEU102" s="24"/>
      <c r="JEV102" s="24"/>
      <c r="JEW102" s="24"/>
      <c r="JEX102" s="24"/>
      <c r="JEY102" s="24"/>
      <c r="JEZ102" s="24"/>
      <c r="JFA102" s="24"/>
      <c r="JFB102" s="24"/>
      <c r="JFC102" s="24"/>
      <c r="JFD102" s="24"/>
      <c r="JFE102" s="24"/>
      <c r="JFF102" s="24"/>
      <c r="JFG102" s="24"/>
      <c r="JFH102" s="24"/>
      <c r="JFI102" s="24"/>
      <c r="JFJ102" s="24"/>
      <c r="JFK102" s="24"/>
      <c r="JFL102" s="24"/>
      <c r="JFM102" s="24"/>
      <c r="JFN102" s="24"/>
      <c r="JFO102" s="24"/>
      <c r="JFP102" s="24"/>
      <c r="JFQ102" s="24"/>
      <c r="JFR102" s="24"/>
      <c r="JFS102" s="24"/>
      <c r="JFT102" s="24"/>
      <c r="JFU102" s="24"/>
      <c r="JFV102" s="24"/>
      <c r="JFW102" s="24"/>
      <c r="JFX102" s="24"/>
      <c r="JFY102" s="24"/>
      <c r="JFZ102" s="24"/>
      <c r="JGA102" s="24"/>
      <c r="JGB102" s="24"/>
      <c r="JGC102" s="24"/>
      <c r="JGD102" s="24"/>
      <c r="JGE102" s="24"/>
      <c r="JGF102" s="24"/>
      <c r="JGG102" s="24"/>
      <c r="JGH102" s="24"/>
      <c r="JGI102" s="24"/>
      <c r="JGJ102" s="24"/>
      <c r="JGK102" s="24"/>
      <c r="JGL102" s="24"/>
      <c r="JGM102" s="24"/>
      <c r="JGN102" s="24"/>
      <c r="JGO102" s="24"/>
      <c r="JGP102" s="24"/>
      <c r="JGQ102" s="24"/>
      <c r="JGR102" s="24"/>
      <c r="JGS102" s="24"/>
      <c r="JGT102" s="24"/>
      <c r="JGU102" s="24"/>
      <c r="JGV102" s="24"/>
      <c r="JGW102" s="24"/>
      <c r="JGX102" s="24"/>
      <c r="JGY102" s="24"/>
      <c r="JGZ102" s="24"/>
      <c r="JHA102" s="24"/>
      <c r="JHB102" s="24"/>
      <c r="JHC102" s="24"/>
      <c r="JHD102" s="24"/>
      <c r="JHE102" s="24"/>
      <c r="JHF102" s="24"/>
      <c r="JHG102" s="24"/>
      <c r="JHH102" s="24"/>
      <c r="JHI102" s="24"/>
      <c r="JHJ102" s="24"/>
      <c r="JHK102" s="24"/>
      <c r="JHL102" s="24"/>
      <c r="JHM102" s="24"/>
      <c r="JHN102" s="24"/>
      <c r="JHO102" s="24"/>
      <c r="JHP102" s="24"/>
      <c r="JHQ102" s="24"/>
      <c r="JHR102" s="24"/>
      <c r="JHS102" s="24"/>
      <c r="JHT102" s="24"/>
      <c r="JHU102" s="24"/>
      <c r="JHV102" s="24"/>
      <c r="JHW102" s="24"/>
      <c r="JHX102" s="24"/>
      <c r="JHY102" s="24"/>
      <c r="JHZ102" s="24"/>
      <c r="JIA102" s="24"/>
      <c r="JIB102" s="24"/>
      <c r="JIC102" s="24"/>
      <c r="JID102" s="24"/>
      <c r="JIE102" s="24"/>
      <c r="JIF102" s="24"/>
      <c r="JIG102" s="24"/>
      <c r="JIH102" s="24"/>
      <c r="JII102" s="24"/>
      <c r="JIJ102" s="24"/>
      <c r="JIK102" s="24"/>
      <c r="JIL102" s="24"/>
      <c r="JIM102" s="24"/>
      <c r="JIN102" s="24"/>
      <c r="JIO102" s="24"/>
      <c r="JIP102" s="24"/>
      <c r="JIQ102" s="24"/>
      <c r="JIR102" s="24"/>
      <c r="JIS102" s="24"/>
      <c r="JIT102" s="24"/>
      <c r="JIU102" s="24"/>
      <c r="JIV102" s="24"/>
      <c r="JIW102" s="24"/>
      <c r="JIX102" s="24"/>
      <c r="JIY102" s="24"/>
      <c r="JIZ102" s="24"/>
      <c r="JJA102" s="24"/>
      <c r="JJB102" s="24"/>
      <c r="JJC102" s="24"/>
      <c r="JJD102" s="24"/>
      <c r="JJE102" s="24"/>
      <c r="JJF102" s="24"/>
      <c r="JJG102" s="24"/>
      <c r="JJH102" s="24"/>
      <c r="JJI102" s="24"/>
      <c r="JJJ102" s="24"/>
      <c r="JJK102" s="24"/>
      <c r="JJL102" s="24"/>
      <c r="JJM102" s="24"/>
      <c r="JJN102" s="24"/>
      <c r="JJO102" s="24"/>
      <c r="JJP102" s="24"/>
      <c r="JJQ102" s="24"/>
      <c r="JJR102" s="24"/>
      <c r="JJS102" s="24"/>
      <c r="JJT102" s="24"/>
      <c r="JJU102" s="24"/>
      <c r="JJV102" s="24"/>
      <c r="JJW102" s="24"/>
      <c r="JJX102" s="24"/>
      <c r="JJY102" s="24"/>
      <c r="JJZ102" s="24"/>
      <c r="JKA102" s="24"/>
      <c r="JKB102" s="24"/>
      <c r="JKC102" s="24"/>
      <c r="JKD102" s="24"/>
      <c r="JKE102" s="24"/>
      <c r="JKF102" s="24"/>
      <c r="JKG102" s="24"/>
      <c r="JKH102" s="24"/>
      <c r="JKI102" s="24"/>
      <c r="JKJ102" s="24"/>
      <c r="JKK102" s="24"/>
      <c r="JKL102" s="24"/>
      <c r="JKM102" s="24"/>
      <c r="JKN102" s="24"/>
      <c r="JKO102" s="24"/>
      <c r="JKP102" s="24"/>
      <c r="JKQ102" s="24"/>
      <c r="JKR102" s="24"/>
      <c r="JKS102" s="24"/>
      <c r="JKT102" s="24"/>
      <c r="JKU102" s="24"/>
      <c r="JKV102" s="24"/>
      <c r="JKW102" s="24"/>
      <c r="JKX102" s="24"/>
      <c r="JKY102" s="24"/>
      <c r="JKZ102" s="24"/>
      <c r="JLA102" s="24"/>
      <c r="JLB102" s="24"/>
      <c r="JLC102" s="24"/>
      <c r="JLD102" s="24"/>
      <c r="JLE102" s="24"/>
      <c r="JLF102" s="24"/>
      <c r="JLG102" s="24"/>
      <c r="JLH102" s="24"/>
      <c r="JLI102" s="24"/>
      <c r="JLJ102" s="24"/>
      <c r="JLK102" s="24"/>
      <c r="JLL102" s="24"/>
      <c r="JLM102" s="24"/>
      <c r="JLN102" s="24"/>
      <c r="JLO102" s="24"/>
      <c r="JLP102" s="24"/>
      <c r="JLQ102" s="24"/>
      <c r="JLR102" s="24"/>
      <c r="JLS102" s="24"/>
      <c r="JLT102" s="24"/>
      <c r="JLU102" s="24"/>
      <c r="JLV102" s="24"/>
      <c r="JLW102" s="24"/>
      <c r="JLX102" s="24"/>
      <c r="JLY102" s="24"/>
      <c r="JLZ102" s="24"/>
      <c r="JMA102" s="24"/>
      <c r="JMB102" s="24"/>
      <c r="JMC102" s="24"/>
      <c r="JMD102" s="24"/>
      <c r="JME102" s="24"/>
      <c r="JMF102" s="24"/>
      <c r="JMG102" s="24"/>
      <c r="JMH102" s="24"/>
      <c r="JMI102" s="24"/>
      <c r="JMJ102" s="24"/>
      <c r="JMK102" s="24"/>
      <c r="JML102" s="24"/>
      <c r="JMM102" s="24"/>
      <c r="JMN102" s="24"/>
      <c r="JMO102" s="24"/>
      <c r="JMP102" s="24"/>
      <c r="JMQ102" s="24"/>
      <c r="JMR102" s="24"/>
      <c r="JMS102" s="24"/>
      <c r="JMT102" s="24"/>
      <c r="JMU102" s="24"/>
      <c r="JMV102" s="24"/>
      <c r="JMW102" s="24"/>
      <c r="JMX102" s="24"/>
      <c r="JMY102" s="24"/>
      <c r="JMZ102" s="24"/>
      <c r="JNA102" s="24"/>
      <c r="JNB102" s="24"/>
      <c r="JNC102" s="24"/>
      <c r="JND102" s="24"/>
      <c r="JNE102" s="24"/>
      <c r="JNF102" s="24"/>
      <c r="JNG102" s="24"/>
      <c r="JNH102" s="24"/>
      <c r="JNI102" s="24"/>
      <c r="JNJ102" s="24"/>
      <c r="JNK102" s="24"/>
      <c r="JNL102" s="24"/>
      <c r="JNM102" s="24"/>
      <c r="JNN102" s="24"/>
      <c r="JNO102" s="24"/>
      <c r="JNP102" s="24"/>
      <c r="JNQ102" s="24"/>
      <c r="JNR102" s="24"/>
      <c r="JNS102" s="24"/>
      <c r="JNT102" s="24"/>
      <c r="JNU102" s="24"/>
      <c r="JNV102" s="24"/>
      <c r="JNW102" s="24"/>
      <c r="JNX102" s="24"/>
      <c r="JNY102" s="24"/>
      <c r="JNZ102" s="24"/>
      <c r="JOA102" s="24"/>
      <c r="JOB102" s="24"/>
      <c r="JOC102" s="24"/>
      <c r="JOD102" s="24"/>
      <c r="JOE102" s="24"/>
      <c r="JOF102" s="24"/>
      <c r="JOG102" s="24"/>
      <c r="JOH102" s="24"/>
      <c r="JOI102" s="24"/>
      <c r="JOJ102" s="24"/>
      <c r="JOK102" s="24"/>
      <c r="JOL102" s="24"/>
      <c r="JOM102" s="24"/>
      <c r="JON102" s="24"/>
      <c r="JOO102" s="24"/>
      <c r="JOP102" s="24"/>
      <c r="JOQ102" s="24"/>
      <c r="JOR102" s="24"/>
      <c r="JOS102" s="24"/>
      <c r="JOT102" s="24"/>
      <c r="JOU102" s="24"/>
      <c r="JOV102" s="24"/>
      <c r="JOW102" s="24"/>
      <c r="JOX102" s="24"/>
      <c r="JOY102" s="24"/>
      <c r="JOZ102" s="24"/>
      <c r="JPA102" s="24"/>
      <c r="JPB102" s="24"/>
      <c r="JPC102" s="24"/>
      <c r="JPD102" s="24"/>
      <c r="JPE102" s="24"/>
      <c r="JPF102" s="24"/>
      <c r="JPG102" s="24"/>
      <c r="JPH102" s="24"/>
      <c r="JPI102" s="24"/>
      <c r="JPJ102" s="24"/>
      <c r="JPK102" s="24"/>
      <c r="JPL102" s="24"/>
      <c r="JPM102" s="24"/>
      <c r="JPN102" s="24"/>
      <c r="JPO102" s="24"/>
      <c r="JPP102" s="24"/>
      <c r="JPQ102" s="24"/>
      <c r="JPR102" s="24"/>
      <c r="JPS102" s="24"/>
      <c r="JPT102" s="24"/>
      <c r="JPU102" s="24"/>
      <c r="JPV102" s="24"/>
      <c r="JPW102" s="24"/>
      <c r="JPX102" s="24"/>
      <c r="JPY102" s="24"/>
      <c r="JPZ102" s="24"/>
      <c r="JQA102" s="24"/>
      <c r="JQB102" s="24"/>
      <c r="JQC102" s="24"/>
      <c r="JQD102" s="24"/>
      <c r="JQE102" s="24"/>
      <c r="JQF102" s="24"/>
      <c r="JQG102" s="24"/>
      <c r="JQH102" s="24"/>
      <c r="JQI102" s="24"/>
      <c r="JQJ102" s="24"/>
      <c r="JQK102" s="24"/>
      <c r="JQL102" s="24"/>
      <c r="JQM102" s="24"/>
      <c r="JQN102" s="24"/>
      <c r="JQO102" s="24"/>
      <c r="JQP102" s="24"/>
      <c r="JQQ102" s="24"/>
      <c r="JQR102" s="24"/>
      <c r="JQS102" s="24"/>
      <c r="JQT102" s="24"/>
      <c r="JQU102" s="24"/>
      <c r="JQV102" s="24"/>
      <c r="JQW102" s="24"/>
      <c r="JQX102" s="24"/>
      <c r="JQY102" s="24"/>
      <c r="JQZ102" s="24"/>
      <c r="JRA102" s="24"/>
      <c r="JRB102" s="24"/>
      <c r="JRC102" s="24"/>
      <c r="JRD102" s="24"/>
      <c r="JRE102" s="24"/>
      <c r="JRF102" s="24"/>
      <c r="JRG102" s="24"/>
      <c r="JRH102" s="24"/>
      <c r="JRI102" s="24"/>
      <c r="JRJ102" s="24"/>
      <c r="JRK102" s="24"/>
      <c r="JRL102" s="24"/>
      <c r="JRM102" s="24"/>
      <c r="JRN102" s="24"/>
      <c r="JRO102" s="24"/>
      <c r="JRP102" s="24"/>
      <c r="JRQ102" s="24"/>
      <c r="JRR102" s="24"/>
      <c r="JRS102" s="24"/>
      <c r="JRT102" s="24"/>
      <c r="JRU102" s="24"/>
      <c r="JRV102" s="24"/>
      <c r="JRW102" s="24"/>
      <c r="JRX102" s="24"/>
      <c r="JRY102" s="24"/>
      <c r="JRZ102" s="24"/>
      <c r="JSA102" s="24"/>
      <c r="JSB102" s="24"/>
      <c r="JSC102" s="24"/>
      <c r="JSD102" s="24"/>
      <c r="JSE102" s="24"/>
      <c r="JSF102" s="24"/>
      <c r="JSG102" s="24"/>
      <c r="JSH102" s="24"/>
      <c r="JSI102" s="24"/>
      <c r="JSJ102" s="24"/>
      <c r="JSK102" s="24"/>
      <c r="JSL102" s="24"/>
      <c r="JSM102" s="24"/>
      <c r="JSN102" s="24"/>
      <c r="JSO102" s="24"/>
      <c r="JSP102" s="24"/>
      <c r="JSQ102" s="24"/>
      <c r="JSR102" s="24"/>
      <c r="JSS102" s="24"/>
      <c r="JST102" s="24"/>
      <c r="JSU102" s="24"/>
      <c r="JSV102" s="24"/>
      <c r="JSW102" s="24"/>
      <c r="JSX102" s="24"/>
      <c r="JSY102" s="24"/>
      <c r="JSZ102" s="24"/>
      <c r="JTA102" s="24"/>
      <c r="JTB102" s="24"/>
      <c r="JTC102" s="24"/>
      <c r="JTD102" s="24"/>
      <c r="JTE102" s="24"/>
      <c r="JTF102" s="24"/>
      <c r="JTG102" s="24"/>
      <c r="JTH102" s="24"/>
      <c r="JTI102" s="24"/>
      <c r="JTJ102" s="24"/>
      <c r="JTK102" s="24"/>
      <c r="JTL102" s="24"/>
      <c r="JTM102" s="24"/>
      <c r="JTN102" s="24"/>
      <c r="JTO102" s="24"/>
      <c r="JTP102" s="24"/>
      <c r="JTQ102" s="24"/>
      <c r="JTR102" s="24"/>
      <c r="JTS102" s="24"/>
      <c r="JTT102" s="24"/>
      <c r="JTU102" s="24"/>
      <c r="JTV102" s="24"/>
      <c r="JTW102" s="24"/>
      <c r="JTX102" s="24"/>
      <c r="JTY102" s="24"/>
      <c r="JTZ102" s="24"/>
      <c r="JUA102" s="24"/>
      <c r="JUB102" s="24"/>
      <c r="JUC102" s="24"/>
      <c r="JUD102" s="24"/>
      <c r="JUE102" s="24"/>
      <c r="JUF102" s="24"/>
      <c r="JUG102" s="24"/>
      <c r="JUH102" s="24"/>
      <c r="JUI102" s="24"/>
      <c r="JUJ102" s="24"/>
      <c r="JUK102" s="24"/>
      <c r="JUL102" s="24"/>
      <c r="JUM102" s="24"/>
      <c r="JUN102" s="24"/>
      <c r="JUO102" s="24"/>
      <c r="JUP102" s="24"/>
      <c r="JUQ102" s="24"/>
      <c r="JUR102" s="24"/>
      <c r="JUS102" s="24"/>
      <c r="JUT102" s="24"/>
      <c r="JUU102" s="24"/>
      <c r="JUV102" s="24"/>
      <c r="JUW102" s="24"/>
      <c r="JUX102" s="24"/>
      <c r="JUY102" s="24"/>
      <c r="JUZ102" s="24"/>
      <c r="JVA102" s="24"/>
      <c r="JVB102" s="24"/>
      <c r="JVC102" s="24"/>
      <c r="JVD102" s="24"/>
      <c r="JVE102" s="24"/>
      <c r="JVF102" s="24"/>
      <c r="JVG102" s="24"/>
      <c r="JVH102" s="24"/>
      <c r="JVI102" s="24"/>
      <c r="JVJ102" s="24"/>
      <c r="JVK102" s="24"/>
      <c r="JVL102" s="24"/>
      <c r="JVM102" s="24"/>
      <c r="JVN102" s="24"/>
      <c r="JVO102" s="24"/>
      <c r="JVP102" s="24"/>
      <c r="JVQ102" s="24"/>
      <c r="JVR102" s="24"/>
      <c r="JVS102" s="24"/>
      <c r="JVT102" s="24"/>
      <c r="JVU102" s="24"/>
      <c r="JVV102" s="24"/>
      <c r="JVW102" s="24"/>
      <c r="JVX102" s="24"/>
      <c r="JVY102" s="24"/>
      <c r="JVZ102" s="24"/>
      <c r="JWA102" s="24"/>
      <c r="JWB102" s="24"/>
      <c r="JWC102" s="24"/>
      <c r="JWD102" s="24"/>
      <c r="JWE102" s="24"/>
      <c r="JWF102" s="24"/>
      <c r="JWG102" s="24"/>
      <c r="JWH102" s="24"/>
      <c r="JWI102" s="24"/>
      <c r="JWJ102" s="24"/>
      <c r="JWK102" s="24"/>
      <c r="JWL102" s="24"/>
      <c r="JWM102" s="24"/>
      <c r="JWN102" s="24"/>
      <c r="JWO102" s="24"/>
      <c r="JWP102" s="24"/>
      <c r="JWQ102" s="24"/>
      <c r="JWR102" s="24"/>
      <c r="JWS102" s="24"/>
      <c r="JWT102" s="24"/>
      <c r="JWU102" s="24"/>
      <c r="JWV102" s="24"/>
      <c r="JWW102" s="24"/>
      <c r="JWX102" s="24"/>
      <c r="JWY102" s="24"/>
      <c r="JWZ102" s="24"/>
      <c r="JXA102" s="24"/>
      <c r="JXB102" s="24"/>
      <c r="JXC102" s="24"/>
      <c r="JXD102" s="24"/>
      <c r="JXE102" s="24"/>
      <c r="JXF102" s="24"/>
      <c r="JXG102" s="24"/>
      <c r="JXH102" s="24"/>
      <c r="JXI102" s="24"/>
      <c r="JXJ102" s="24"/>
      <c r="JXK102" s="24"/>
      <c r="JXL102" s="24"/>
      <c r="JXM102" s="24"/>
      <c r="JXN102" s="24"/>
      <c r="JXO102" s="24"/>
      <c r="JXP102" s="24"/>
      <c r="JXQ102" s="24"/>
      <c r="JXR102" s="24"/>
      <c r="JXS102" s="24"/>
      <c r="JXT102" s="24"/>
      <c r="JXU102" s="24"/>
      <c r="JXV102" s="24"/>
      <c r="JXW102" s="24"/>
      <c r="JXX102" s="24"/>
      <c r="JXY102" s="24"/>
      <c r="JXZ102" s="24"/>
      <c r="JYA102" s="24"/>
      <c r="JYB102" s="24"/>
      <c r="JYC102" s="24"/>
      <c r="JYD102" s="24"/>
      <c r="JYE102" s="24"/>
      <c r="JYF102" s="24"/>
      <c r="JYG102" s="24"/>
      <c r="JYH102" s="24"/>
      <c r="JYI102" s="24"/>
      <c r="JYJ102" s="24"/>
      <c r="JYK102" s="24"/>
      <c r="JYL102" s="24"/>
      <c r="JYM102" s="24"/>
      <c r="JYN102" s="24"/>
      <c r="JYO102" s="24"/>
      <c r="JYP102" s="24"/>
      <c r="JYQ102" s="24"/>
      <c r="JYR102" s="24"/>
      <c r="JYS102" s="24"/>
      <c r="JYT102" s="24"/>
      <c r="JYU102" s="24"/>
      <c r="JYV102" s="24"/>
      <c r="JYW102" s="24"/>
      <c r="JYX102" s="24"/>
      <c r="JYY102" s="24"/>
      <c r="JYZ102" s="24"/>
      <c r="JZA102" s="24"/>
      <c r="JZB102" s="24"/>
      <c r="JZC102" s="24"/>
      <c r="JZD102" s="24"/>
      <c r="JZE102" s="24"/>
      <c r="JZF102" s="24"/>
      <c r="JZG102" s="24"/>
      <c r="JZH102" s="24"/>
      <c r="JZI102" s="24"/>
      <c r="JZJ102" s="24"/>
      <c r="JZK102" s="24"/>
      <c r="JZL102" s="24"/>
      <c r="JZM102" s="24"/>
      <c r="JZN102" s="24"/>
      <c r="JZO102" s="24"/>
      <c r="JZP102" s="24"/>
      <c r="JZQ102" s="24"/>
      <c r="JZR102" s="24"/>
      <c r="JZS102" s="24"/>
      <c r="JZT102" s="24"/>
      <c r="JZU102" s="24"/>
      <c r="JZV102" s="24"/>
      <c r="JZW102" s="24"/>
      <c r="JZX102" s="24"/>
      <c r="JZY102" s="24"/>
      <c r="JZZ102" s="24"/>
      <c r="KAA102" s="24"/>
      <c r="KAB102" s="24"/>
      <c r="KAC102" s="24"/>
      <c r="KAD102" s="24"/>
      <c r="KAE102" s="24"/>
      <c r="KAF102" s="24"/>
      <c r="KAG102" s="24"/>
      <c r="KAH102" s="24"/>
      <c r="KAI102" s="24"/>
      <c r="KAJ102" s="24"/>
      <c r="KAK102" s="24"/>
      <c r="KAL102" s="24"/>
      <c r="KAM102" s="24"/>
      <c r="KAN102" s="24"/>
      <c r="KAO102" s="24"/>
      <c r="KAP102" s="24"/>
      <c r="KAQ102" s="24"/>
      <c r="KAR102" s="24"/>
      <c r="KAS102" s="24"/>
      <c r="KAT102" s="24"/>
      <c r="KAU102" s="24"/>
      <c r="KAV102" s="24"/>
      <c r="KAW102" s="24"/>
      <c r="KAX102" s="24"/>
      <c r="KAY102" s="24"/>
      <c r="KAZ102" s="24"/>
      <c r="KBA102" s="24"/>
      <c r="KBB102" s="24"/>
      <c r="KBC102" s="24"/>
      <c r="KBD102" s="24"/>
      <c r="KBE102" s="24"/>
      <c r="KBF102" s="24"/>
      <c r="KBG102" s="24"/>
      <c r="KBH102" s="24"/>
      <c r="KBI102" s="24"/>
      <c r="KBJ102" s="24"/>
      <c r="KBK102" s="24"/>
      <c r="KBL102" s="24"/>
      <c r="KBM102" s="24"/>
      <c r="KBN102" s="24"/>
      <c r="KBO102" s="24"/>
      <c r="KBP102" s="24"/>
      <c r="KBQ102" s="24"/>
      <c r="KBR102" s="24"/>
      <c r="KBS102" s="24"/>
      <c r="KBT102" s="24"/>
      <c r="KBU102" s="24"/>
      <c r="KBV102" s="24"/>
      <c r="KBW102" s="24"/>
      <c r="KBX102" s="24"/>
      <c r="KBY102" s="24"/>
      <c r="KBZ102" s="24"/>
      <c r="KCA102" s="24"/>
      <c r="KCB102" s="24"/>
      <c r="KCC102" s="24"/>
      <c r="KCD102" s="24"/>
      <c r="KCE102" s="24"/>
      <c r="KCF102" s="24"/>
      <c r="KCG102" s="24"/>
      <c r="KCH102" s="24"/>
      <c r="KCI102" s="24"/>
      <c r="KCJ102" s="24"/>
      <c r="KCK102" s="24"/>
      <c r="KCL102" s="24"/>
      <c r="KCM102" s="24"/>
      <c r="KCN102" s="24"/>
      <c r="KCO102" s="24"/>
      <c r="KCP102" s="24"/>
      <c r="KCQ102" s="24"/>
      <c r="KCR102" s="24"/>
      <c r="KCS102" s="24"/>
      <c r="KCT102" s="24"/>
      <c r="KCU102" s="24"/>
      <c r="KCV102" s="24"/>
      <c r="KCW102" s="24"/>
      <c r="KCX102" s="24"/>
      <c r="KCY102" s="24"/>
      <c r="KCZ102" s="24"/>
      <c r="KDA102" s="24"/>
      <c r="KDB102" s="24"/>
      <c r="KDC102" s="24"/>
      <c r="KDD102" s="24"/>
      <c r="KDE102" s="24"/>
      <c r="KDF102" s="24"/>
      <c r="KDG102" s="24"/>
      <c r="KDH102" s="24"/>
      <c r="KDI102" s="24"/>
      <c r="KDJ102" s="24"/>
      <c r="KDK102" s="24"/>
      <c r="KDL102" s="24"/>
      <c r="KDM102" s="24"/>
      <c r="KDN102" s="24"/>
      <c r="KDO102" s="24"/>
      <c r="KDP102" s="24"/>
      <c r="KDQ102" s="24"/>
      <c r="KDR102" s="24"/>
      <c r="KDS102" s="24"/>
      <c r="KDT102" s="24"/>
      <c r="KDU102" s="24"/>
      <c r="KDV102" s="24"/>
      <c r="KDW102" s="24"/>
      <c r="KDX102" s="24"/>
      <c r="KDY102" s="24"/>
      <c r="KDZ102" s="24"/>
      <c r="KEA102" s="24"/>
      <c r="KEB102" s="24"/>
      <c r="KEC102" s="24"/>
      <c r="KED102" s="24"/>
      <c r="KEE102" s="24"/>
      <c r="KEF102" s="24"/>
      <c r="KEG102" s="24"/>
      <c r="KEH102" s="24"/>
      <c r="KEI102" s="24"/>
      <c r="KEJ102" s="24"/>
      <c r="KEK102" s="24"/>
      <c r="KEL102" s="24"/>
      <c r="KEM102" s="24"/>
      <c r="KEN102" s="24"/>
      <c r="KEO102" s="24"/>
      <c r="KEP102" s="24"/>
      <c r="KEQ102" s="24"/>
      <c r="KER102" s="24"/>
      <c r="KES102" s="24"/>
      <c r="KET102" s="24"/>
      <c r="KEU102" s="24"/>
      <c r="KEV102" s="24"/>
      <c r="KEW102" s="24"/>
      <c r="KEX102" s="24"/>
      <c r="KEY102" s="24"/>
      <c r="KEZ102" s="24"/>
      <c r="KFA102" s="24"/>
      <c r="KFB102" s="24"/>
      <c r="KFC102" s="24"/>
      <c r="KFD102" s="24"/>
      <c r="KFE102" s="24"/>
      <c r="KFF102" s="24"/>
      <c r="KFG102" s="24"/>
      <c r="KFH102" s="24"/>
      <c r="KFI102" s="24"/>
      <c r="KFJ102" s="24"/>
      <c r="KFK102" s="24"/>
      <c r="KFL102" s="24"/>
      <c r="KFM102" s="24"/>
      <c r="KFN102" s="24"/>
      <c r="KFO102" s="24"/>
      <c r="KFP102" s="24"/>
      <c r="KFQ102" s="24"/>
      <c r="KFR102" s="24"/>
      <c r="KFS102" s="24"/>
      <c r="KFT102" s="24"/>
      <c r="KFU102" s="24"/>
      <c r="KFV102" s="24"/>
      <c r="KFW102" s="24"/>
      <c r="KFX102" s="24"/>
      <c r="KFY102" s="24"/>
      <c r="KFZ102" s="24"/>
      <c r="KGA102" s="24"/>
      <c r="KGB102" s="24"/>
      <c r="KGC102" s="24"/>
      <c r="KGD102" s="24"/>
      <c r="KGE102" s="24"/>
      <c r="KGF102" s="24"/>
      <c r="KGG102" s="24"/>
      <c r="KGH102" s="24"/>
      <c r="KGI102" s="24"/>
      <c r="KGJ102" s="24"/>
      <c r="KGK102" s="24"/>
      <c r="KGL102" s="24"/>
      <c r="KGM102" s="24"/>
      <c r="KGN102" s="24"/>
      <c r="KGO102" s="24"/>
      <c r="KGP102" s="24"/>
      <c r="KGQ102" s="24"/>
      <c r="KGR102" s="24"/>
      <c r="KGS102" s="24"/>
      <c r="KGT102" s="24"/>
      <c r="KGU102" s="24"/>
      <c r="KGV102" s="24"/>
      <c r="KGW102" s="24"/>
      <c r="KGX102" s="24"/>
      <c r="KGY102" s="24"/>
      <c r="KGZ102" s="24"/>
      <c r="KHA102" s="24"/>
      <c r="KHB102" s="24"/>
      <c r="KHC102" s="24"/>
      <c r="KHD102" s="24"/>
      <c r="KHE102" s="24"/>
      <c r="KHF102" s="24"/>
      <c r="KHG102" s="24"/>
      <c r="KHH102" s="24"/>
      <c r="KHI102" s="24"/>
      <c r="KHJ102" s="24"/>
      <c r="KHK102" s="24"/>
      <c r="KHL102" s="24"/>
      <c r="KHM102" s="24"/>
      <c r="KHN102" s="24"/>
      <c r="KHO102" s="24"/>
      <c r="KHP102" s="24"/>
      <c r="KHQ102" s="24"/>
      <c r="KHR102" s="24"/>
      <c r="KHS102" s="24"/>
      <c r="KHT102" s="24"/>
      <c r="KHU102" s="24"/>
      <c r="KHV102" s="24"/>
      <c r="KHW102" s="24"/>
      <c r="KHX102" s="24"/>
      <c r="KHY102" s="24"/>
      <c r="KHZ102" s="24"/>
      <c r="KIA102" s="24"/>
      <c r="KIB102" s="24"/>
      <c r="KIC102" s="24"/>
      <c r="KID102" s="24"/>
      <c r="KIE102" s="24"/>
      <c r="KIF102" s="24"/>
      <c r="KIG102" s="24"/>
      <c r="KIH102" s="24"/>
      <c r="KII102" s="24"/>
      <c r="KIJ102" s="24"/>
      <c r="KIK102" s="24"/>
      <c r="KIL102" s="24"/>
      <c r="KIM102" s="24"/>
      <c r="KIN102" s="24"/>
      <c r="KIO102" s="24"/>
      <c r="KIP102" s="24"/>
      <c r="KIQ102" s="24"/>
      <c r="KIR102" s="24"/>
      <c r="KIS102" s="24"/>
      <c r="KIT102" s="24"/>
      <c r="KIU102" s="24"/>
      <c r="KIV102" s="24"/>
      <c r="KIW102" s="24"/>
      <c r="KIX102" s="24"/>
      <c r="KIY102" s="24"/>
      <c r="KIZ102" s="24"/>
      <c r="KJA102" s="24"/>
      <c r="KJB102" s="24"/>
      <c r="KJC102" s="24"/>
      <c r="KJD102" s="24"/>
      <c r="KJE102" s="24"/>
      <c r="KJF102" s="24"/>
      <c r="KJG102" s="24"/>
      <c r="KJH102" s="24"/>
      <c r="KJI102" s="24"/>
      <c r="KJJ102" s="24"/>
      <c r="KJK102" s="24"/>
      <c r="KJL102" s="24"/>
      <c r="KJM102" s="24"/>
      <c r="KJN102" s="24"/>
      <c r="KJO102" s="24"/>
      <c r="KJP102" s="24"/>
      <c r="KJQ102" s="24"/>
      <c r="KJR102" s="24"/>
      <c r="KJS102" s="24"/>
      <c r="KJT102" s="24"/>
      <c r="KJU102" s="24"/>
      <c r="KJV102" s="24"/>
      <c r="KJW102" s="24"/>
      <c r="KJX102" s="24"/>
      <c r="KJY102" s="24"/>
      <c r="KJZ102" s="24"/>
      <c r="KKA102" s="24"/>
      <c r="KKB102" s="24"/>
      <c r="KKC102" s="24"/>
      <c r="KKD102" s="24"/>
      <c r="KKE102" s="24"/>
      <c r="KKF102" s="24"/>
      <c r="KKG102" s="24"/>
      <c r="KKH102" s="24"/>
      <c r="KKI102" s="24"/>
      <c r="KKJ102" s="24"/>
      <c r="KKK102" s="24"/>
      <c r="KKL102" s="24"/>
      <c r="KKM102" s="24"/>
      <c r="KKN102" s="24"/>
      <c r="KKO102" s="24"/>
      <c r="KKP102" s="24"/>
      <c r="KKQ102" s="24"/>
      <c r="KKR102" s="24"/>
      <c r="KKS102" s="24"/>
      <c r="KKT102" s="24"/>
      <c r="KKU102" s="24"/>
      <c r="KKV102" s="24"/>
      <c r="KKW102" s="24"/>
      <c r="KKX102" s="24"/>
      <c r="KKY102" s="24"/>
      <c r="KKZ102" s="24"/>
      <c r="KLA102" s="24"/>
      <c r="KLB102" s="24"/>
      <c r="KLC102" s="24"/>
      <c r="KLD102" s="24"/>
      <c r="KLE102" s="24"/>
      <c r="KLF102" s="24"/>
      <c r="KLG102" s="24"/>
      <c r="KLH102" s="24"/>
      <c r="KLI102" s="24"/>
      <c r="KLJ102" s="24"/>
      <c r="KLK102" s="24"/>
      <c r="KLL102" s="24"/>
      <c r="KLM102" s="24"/>
      <c r="KLN102" s="24"/>
      <c r="KLO102" s="24"/>
      <c r="KLP102" s="24"/>
      <c r="KLQ102" s="24"/>
      <c r="KLR102" s="24"/>
      <c r="KLS102" s="24"/>
      <c r="KLT102" s="24"/>
      <c r="KLU102" s="24"/>
      <c r="KLV102" s="24"/>
      <c r="KLW102" s="24"/>
      <c r="KLX102" s="24"/>
      <c r="KLY102" s="24"/>
      <c r="KLZ102" s="24"/>
      <c r="KMA102" s="24"/>
      <c r="KMB102" s="24"/>
      <c r="KMC102" s="24"/>
      <c r="KMD102" s="24"/>
      <c r="KME102" s="24"/>
      <c r="KMF102" s="24"/>
      <c r="KMG102" s="24"/>
      <c r="KMH102" s="24"/>
      <c r="KMI102" s="24"/>
      <c r="KMJ102" s="24"/>
      <c r="KMK102" s="24"/>
      <c r="KML102" s="24"/>
      <c r="KMM102" s="24"/>
      <c r="KMN102" s="24"/>
      <c r="KMO102" s="24"/>
      <c r="KMP102" s="24"/>
      <c r="KMQ102" s="24"/>
      <c r="KMR102" s="24"/>
      <c r="KMS102" s="24"/>
      <c r="KMT102" s="24"/>
      <c r="KMU102" s="24"/>
      <c r="KMV102" s="24"/>
      <c r="KMW102" s="24"/>
      <c r="KMX102" s="24"/>
      <c r="KMY102" s="24"/>
      <c r="KMZ102" s="24"/>
      <c r="KNA102" s="24"/>
      <c r="KNB102" s="24"/>
      <c r="KNC102" s="24"/>
      <c r="KND102" s="24"/>
      <c r="KNE102" s="24"/>
      <c r="KNF102" s="24"/>
      <c r="KNG102" s="24"/>
      <c r="KNH102" s="24"/>
      <c r="KNI102" s="24"/>
      <c r="KNJ102" s="24"/>
      <c r="KNK102" s="24"/>
      <c r="KNL102" s="24"/>
      <c r="KNM102" s="24"/>
      <c r="KNN102" s="24"/>
      <c r="KNO102" s="24"/>
      <c r="KNP102" s="24"/>
      <c r="KNQ102" s="24"/>
      <c r="KNR102" s="24"/>
      <c r="KNS102" s="24"/>
      <c r="KNT102" s="24"/>
      <c r="KNU102" s="24"/>
      <c r="KNV102" s="24"/>
      <c r="KNW102" s="24"/>
      <c r="KNX102" s="24"/>
      <c r="KNY102" s="24"/>
      <c r="KNZ102" s="24"/>
      <c r="KOA102" s="24"/>
      <c r="KOB102" s="24"/>
      <c r="KOC102" s="24"/>
      <c r="KOD102" s="24"/>
      <c r="KOE102" s="24"/>
      <c r="KOF102" s="24"/>
      <c r="KOG102" s="24"/>
      <c r="KOH102" s="24"/>
      <c r="KOI102" s="24"/>
      <c r="KOJ102" s="24"/>
      <c r="KOK102" s="24"/>
      <c r="KOL102" s="24"/>
      <c r="KOM102" s="24"/>
      <c r="KON102" s="24"/>
      <c r="KOO102" s="24"/>
      <c r="KOP102" s="24"/>
      <c r="KOQ102" s="24"/>
      <c r="KOR102" s="24"/>
      <c r="KOS102" s="24"/>
      <c r="KOT102" s="24"/>
      <c r="KOU102" s="24"/>
      <c r="KOV102" s="24"/>
      <c r="KOW102" s="24"/>
      <c r="KOX102" s="24"/>
      <c r="KOY102" s="24"/>
      <c r="KOZ102" s="24"/>
      <c r="KPA102" s="24"/>
      <c r="KPB102" s="24"/>
      <c r="KPC102" s="24"/>
      <c r="KPD102" s="24"/>
      <c r="KPE102" s="24"/>
      <c r="KPF102" s="24"/>
      <c r="KPG102" s="24"/>
      <c r="KPH102" s="24"/>
      <c r="KPI102" s="24"/>
      <c r="KPJ102" s="24"/>
      <c r="KPK102" s="24"/>
      <c r="KPL102" s="24"/>
      <c r="KPM102" s="24"/>
      <c r="KPN102" s="24"/>
      <c r="KPO102" s="24"/>
      <c r="KPP102" s="24"/>
      <c r="KPQ102" s="24"/>
      <c r="KPR102" s="24"/>
      <c r="KPS102" s="24"/>
      <c r="KPT102" s="24"/>
      <c r="KPU102" s="24"/>
      <c r="KPV102" s="24"/>
      <c r="KPW102" s="24"/>
      <c r="KPX102" s="24"/>
      <c r="KPY102" s="24"/>
      <c r="KPZ102" s="24"/>
      <c r="KQA102" s="24"/>
      <c r="KQB102" s="24"/>
      <c r="KQC102" s="24"/>
      <c r="KQD102" s="24"/>
      <c r="KQE102" s="24"/>
      <c r="KQF102" s="24"/>
      <c r="KQG102" s="24"/>
      <c r="KQH102" s="24"/>
      <c r="KQI102" s="24"/>
      <c r="KQJ102" s="24"/>
      <c r="KQK102" s="24"/>
      <c r="KQL102" s="24"/>
      <c r="KQM102" s="24"/>
      <c r="KQN102" s="24"/>
      <c r="KQO102" s="24"/>
      <c r="KQP102" s="24"/>
      <c r="KQQ102" s="24"/>
      <c r="KQR102" s="24"/>
      <c r="KQS102" s="24"/>
      <c r="KQT102" s="24"/>
      <c r="KQU102" s="24"/>
      <c r="KQV102" s="24"/>
      <c r="KQW102" s="24"/>
      <c r="KQX102" s="24"/>
      <c r="KQY102" s="24"/>
      <c r="KQZ102" s="24"/>
      <c r="KRA102" s="24"/>
      <c r="KRB102" s="24"/>
      <c r="KRC102" s="24"/>
      <c r="KRD102" s="24"/>
      <c r="KRE102" s="24"/>
      <c r="KRF102" s="24"/>
      <c r="KRG102" s="24"/>
      <c r="KRH102" s="24"/>
      <c r="KRI102" s="24"/>
      <c r="KRJ102" s="24"/>
      <c r="KRK102" s="24"/>
      <c r="KRL102" s="24"/>
      <c r="KRM102" s="24"/>
      <c r="KRN102" s="24"/>
      <c r="KRO102" s="24"/>
      <c r="KRP102" s="24"/>
      <c r="KRQ102" s="24"/>
      <c r="KRR102" s="24"/>
      <c r="KRS102" s="24"/>
      <c r="KRT102" s="24"/>
      <c r="KRU102" s="24"/>
      <c r="KRV102" s="24"/>
      <c r="KRW102" s="24"/>
      <c r="KRX102" s="24"/>
      <c r="KRY102" s="24"/>
      <c r="KRZ102" s="24"/>
      <c r="KSA102" s="24"/>
      <c r="KSB102" s="24"/>
      <c r="KSC102" s="24"/>
      <c r="KSD102" s="24"/>
      <c r="KSE102" s="24"/>
      <c r="KSF102" s="24"/>
      <c r="KSG102" s="24"/>
      <c r="KSH102" s="24"/>
      <c r="KSI102" s="24"/>
      <c r="KSJ102" s="24"/>
      <c r="KSK102" s="24"/>
      <c r="KSL102" s="24"/>
      <c r="KSM102" s="24"/>
      <c r="KSN102" s="24"/>
      <c r="KSO102" s="24"/>
      <c r="KSP102" s="24"/>
      <c r="KSQ102" s="24"/>
      <c r="KSR102" s="24"/>
      <c r="KSS102" s="24"/>
      <c r="KST102" s="24"/>
      <c r="KSU102" s="24"/>
      <c r="KSV102" s="24"/>
      <c r="KSW102" s="24"/>
      <c r="KSX102" s="24"/>
      <c r="KSY102" s="24"/>
      <c r="KSZ102" s="24"/>
      <c r="KTA102" s="24"/>
      <c r="KTB102" s="24"/>
      <c r="KTC102" s="24"/>
      <c r="KTD102" s="24"/>
      <c r="KTE102" s="24"/>
      <c r="KTF102" s="24"/>
      <c r="KTG102" s="24"/>
      <c r="KTH102" s="24"/>
      <c r="KTI102" s="24"/>
      <c r="KTJ102" s="24"/>
      <c r="KTK102" s="24"/>
      <c r="KTL102" s="24"/>
      <c r="KTM102" s="24"/>
      <c r="KTN102" s="24"/>
      <c r="KTO102" s="24"/>
      <c r="KTP102" s="24"/>
      <c r="KTQ102" s="24"/>
      <c r="KTR102" s="24"/>
      <c r="KTS102" s="24"/>
      <c r="KTT102" s="24"/>
      <c r="KTU102" s="24"/>
      <c r="KTV102" s="24"/>
      <c r="KTW102" s="24"/>
      <c r="KTX102" s="24"/>
      <c r="KTY102" s="24"/>
      <c r="KTZ102" s="24"/>
      <c r="KUA102" s="24"/>
      <c r="KUB102" s="24"/>
      <c r="KUC102" s="24"/>
      <c r="KUD102" s="24"/>
      <c r="KUE102" s="24"/>
      <c r="KUF102" s="24"/>
      <c r="KUG102" s="24"/>
      <c r="KUH102" s="24"/>
      <c r="KUI102" s="24"/>
      <c r="KUJ102" s="24"/>
      <c r="KUK102" s="24"/>
      <c r="KUL102" s="24"/>
      <c r="KUM102" s="24"/>
      <c r="KUN102" s="24"/>
      <c r="KUO102" s="24"/>
      <c r="KUP102" s="24"/>
      <c r="KUQ102" s="24"/>
      <c r="KUR102" s="24"/>
      <c r="KUS102" s="24"/>
      <c r="KUT102" s="24"/>
      <c r="KUU102" s="24"/>
      <c r="KUV102" s="24"/>
      <c r="KUW102" s="24"/>
      <c r="KUX102" s="24"/>
      <c r="KUY102" s="24"/>
      <c r="KUZ102" s="24"/>
      <c r="KVA102" s="24"/>
      <c r="KVB102" s="24"/>
      <c r="KVC102" s="24"/>
      <c r="KVD102" s="24"/>
      <c r="KVE102" s="24"/>
      <c r="KVF102" s="24"/>
      <c r="KVG102" s="24"/>
      <c r="KVH102" s="24"/>
      <c r="KVI102" s="24"/>
      <c r="KVJ102" s="24"/>
      <c r="KVK102" s="24"/>
      <c r="KVL102" s="24"/>
      <c r="KVM102" s="24"/>
      <c r="KVN102" s="24"/>
      <c r="KVO102" s="24"/>
      <c r="KVP102" s="24"/>
      <c r="KVQ102" s="24"/>
      <c r="KVR102" s="24"/>
      <c r="KVS102" s="24"/>
      <c r="KVT102" s="24"/>
      <c r="KVU102" s="24"/>
      <c r="KVV102" s="24"/>
      <c r="KVW102" s="24"/>
      <c r="KVX102" s="24"/>
      <c r="KVY102" s="24"/>
      <c r="KVZ102" s="24"/>
      <c r="KWA102" s="24"/>
      <c r="KWB102" s="24"/>
      <c r="KWC102" s="24"/>
      <c r="KWD102" s="24"/>
      <c r="KWE102" s="24"/>
      <c r="KWF102" s="24"/>
      <c r="KWG102" s="24"/>
      <c r="KWH102" s="24"/>
      <c r="KWI102" s="24"/>
      <c r="KWJ102" s="24"/>
      <c r="KWK102" s="24"/>
      <c r="KWL102" s="24"/>
      <c r="KWM102" s="24"/>
      <c r="KWN102" s="24"/>
      <c r="KWO102" s="24"/>
      <c r="KWP102" s="24"/>
      <c r="KWQ102" s="24"/>
      <c r="KWR102" s="24"/>
      <c r="KWS102" s="24"/>
      <c r="KWT102" s="24"/>
      <c r="KWU102" s="24"/>
      <c r="KWV102" s="24"/>
      <c r="KWW102" s="24"/>
      <c r="KWX102" s="24"/>
      <c r="KWY102" s="24"/>
      <c r="KWZ102" s="24"/>
      <c r="KXA102" s="24"/>
      <c r="KXB102" s="24"/>
      <c r="KXC102" s="24"/>
      <c r="KXD102" s="24"/>
      <c r="KXE102" s="24"/>
      <c r="KXF102" s="24"/>
      <c r="KXG102" s="24"/>
      <c r="KXH102" s="24"/>
      <c r="KXI102" s="24"/>
      <c r="KXJ102" s="24"/>
      <c r="KXK102" s="24"/>
      <c r="KXL102" s="24"/>
      <c r="KXM102" s="24"/>
      <c r="KXN102" s="24"/>
      <c r="KXO102" s="24"/>
      <c r="KXP102" s="24"/>
      <c r="KXQ102" s="24"/>
      <c r="KXR102" s="24"/>
      <c r="KXS102" s="24"/>
      <c r="KXT102" s="24"/>
      <c r="KXU102" s="24"/>
      <c r="KXV102" s="24"/>
      <c r="KXW102" s="24"/>
      <c r="KXX102" s="24"/>
      <c r="KXY102" s="24"/>
      <c r="KXZ102" s="24"/>
      <c r="KYA102" s="24"/>
      <c r="KYB102" s="24"/>
      <c r="KYC102" s="24"/>
      <c r="KYD102" s="24"/>
      <c r="KYE102" s="24"/>
      <c r="KYF102" s="24"/>
      <c r="KYG102" s="24"/>
      <c r="KYH102" s="24"/>
      <c r="KYI102" s="24"/>
      <c r="KYJ102" s="24"/>
      <c r="KYK102" s="24"/>
      <c r="KYL102" s="24"/>
      <c r="KYM102" s="24"/>
      <c r="KYN102" s="24"/>
      <c r="KYO102" s="24"/>
      <c r="KYP102" s="24"/>
      <c r="KYQ102" s="24"/>
      <c r="KYR102" s="24"/>
      <c r="KYS102" s="24"/>
      <c r="KYT102" s="24"/>
      <c r="KYU102" s="24"/>
      <c r="KYV102" s="24"/>
      <c r="KYW102" s="24"/>
      <c r="KYX102" s="24"/>
      <c r="KYY102" s="24"/>
      <c r="KYZ102" s="24"/>
      <c r="KZA102" s="24"/>
      <c r="KZB102" s="24"/>
      <c r="KZC102" s="24"/>
      <c r="KZD102" s="24"/>
      <c r="KZE102" s="24"/>
      <c r="KZF102" s="24"/>
      <c r="KZG102" s="24"/>
      <c r="KZH102" s="24"/>
      <c r="KZI102" s="24"/>
      <c r="KZJ102" s="24"/>
      <c r="KZK102" s="24"/>
      <c r="KZL102" s="24"/>
      <c r="KZM102" s="24"/>
      <c r="KZN102" s="24"/>
      <c r="KZO102" s="24"/>
      <c r="KZP102" s="24"/>
      <c r="KZQ102" s="24"/>
      <c r="KZR102" s="24"/>
      <c r="KZS102" s="24"/>
      <c r="KZT102" s="24"/>
      <c r="KZU102" s="24"/>
      <c r="KZV102" s="24"/>
      <c r="KZW102" s="24"/>
      <c r="KZX102" s="24"/>
      <c r="KZY102" s="24"/>
      <c r="KZZ102" s="24"/>
      <c r="LAA102" s="24"/>
      <c r="LAB102" s="24"/>
      <c r="LAC102" s="24"/>
      <c r="LAD102" s="24"/>
      <c r="LAE102" s="24"/>
      <c r="LAF102" s="24"/>
      <c r="LAG102" s="24"/>
      <c r="LAH102" s="24"/>
      <c r="LAI102" s="24"/>
      <c r="LAJ102" s="24"/>
      <c r="LAK102" s="24"/>
      <c r="LAL102" s="24"/>
      <c r="LAM102" s="24"/>
      <c r="LAN102" s="24"/>
      <c r="LAO102" s="24"/>
      <c r="LAP102" s="24"/>
      <c r="LAQ102" s="24"/>
      <c r="LAR102" s="24"/>
      <c r="LAS102" s="24"/>
      <c r="LAT102" s="24"/>
      <c r="LAU102" s="24"/>
      <c r="LAV102" s="24"/>
      <c r="LAW102" s="24"/>
      <c r="LAX102" s="24"/>
      <c r="LAY102" s="24"/>
      <c r="LAZ102" s="24"/>
      <c r="LBA102" s="24"/>
      <c r="LBB102" s="24"/>
      <c r="LBC102" s="24"/>
      <c r="LBD102" s="24"/>
      <c r="LBE102" s="24"/>
      <c r="LBF102" s="24"/>
      <c r="LBG102" s="24"/>
      <c r="LBH102" s="24"/>
      <c r="LBI102" s="24"/>
      <c r="LBJ102" s="24"/>
      <c r="LBK102" s="24"/>
      <c r="LBL102" s="24"/>
      <c r="LBM102" s="24"/>
      <c r="LBN102" s="24"/>
      <c r="LBO102" s="24"/>
      <c r="LBP102" s="24"/>
      <c r="LBQ102" s="24"/>
      <c r="LBR102" s="24"/>
      <c r="LBS102" s="24"/>
      <c r="LBT102" s="24"/>
      <c r="LBU102" s="24"/>
      <c r="LBV102" s="24"/>
      <c r="LBW102" s="24"/>
      <c r="LBX102" s="24"/>
      <c r="LBY102" s="24"/>
      <c r="LBZ102" s="24"/>
      <c r="LCA102" s="24"/>
      <c r="LCB102" s="24"/>
      <c r="LCC102" s="24"/>
      <c r="LCD102" s="24"/>
      <c r="LCE102" s="24"/>
      <c r="LCF102" s="24"/>
      <c r="LCG102" s="24"/>
      <c r="LCH102" s="24"/>
      <c r="LCI102" s="24"/>
      <c r="LCJ102" s="24"/>
      <c r="LCK102" s="24"/>
      <c r="LCL102" s="24"/>
      <c r="LCM102" s="24"/>
      <c r="LCN102" s="24"/>
      <c r="LCO102" s="24"/>
      <c r="LCP102" s="24"/>
      <c r="LCQ102" s="24"/>
      <c r="LCR102" s="24"/>
      <c r="LCS102" s="24"/>
      <c r="LCT102" s="24"/>
      <c r="LCU102" s="24"/>
      <c r="LCV102" s="24"/>
      <c r="LCW102" s="24"/>
      <c r="LCX102" s="24"/>
      <c r="LCY102" s="24"/>
      <c r="LCZ102" s="24"/>
      <c r="LDA102" s="24"/>
      <c r="LDB102" s="24"/>
      <c r="LDC102" s="24"/>
      <c r="LDD102" s="24"/>
      <c r="LDE102" s="24"/>
      <c r="LDF102" s="24"/>
      <c r="LDG102" s="24"/>
      <c r="LDH102" s="24"/>
      <c r="LDI102" s="24"/>
      <c r="LDJ102" s="24"/>
      <c r="LDK102" s="24"/>
      <c r="LDL102" s="24"/>
      <c r="LDM102" s="24"/>
      <c r="LDN102" s="24"/>
      <c r="LDO102" s="24"/>
      <c r="LDP102" s="24"/>
      <c r="LDQ102" s="24"/>
      <c r="LDR102" s="24"/>
      <c r="LDS102" s="24"/>
      <c r="LDT102" s="24"/>
      <c r="LDU102" s="24"/>
      <c r="LDV102" s="24"/>
      <c r="LDW102" s="24"/>
      <c r="LDX102" s="24"/>
      <c r="LDY102" s="24"/>
      <c r="LDZ102" s="24"/>
      <c r="LEA102" s="24"/>
      <c r="LEB102" s="24"/>
      <c r="LEC102" s="24"/>
      <c r="LED102" s="24"/>
      <c r="LEE102" s="24"/>
      <c r="LEF102" s="24"/>
      <c r="LEG102" s="24"/>
      <c r="LEH102" s="24"/>
      <c r="LEI102" s="24"/>
      <c r="LEJ102" s="24"/>
      <c r="LEK102" s="24"/>
      <c r="LEL102" s="24"/>
      <c r="LEM102" s="24"/>
      <c r="LEN102" s="24"/>
      <c r="LEO102" s="24"/>
      <c r="LEP102" s="24"/>
      <c r="LEQ102" s="24"/>
      <c r="LER102" s="24"/>
      <c r="LES102" s="24"/>
      <c r="LET102" s="24"/>
      <c r="LEU102" s="24"/>
      <c r="LEV102" s="24"/>
      <c r="LEW102" s="24"/>
      <c r="LEX102" s="24"/>
      <c r="LEY102" s="24"/>
      <c r="LEZ102" s="24"/>
      <c r="LFA102" s="24"/>
      <c r="LFB102" s="24"/>
      <c r="LFC102" s="24"/>
      <c r="LFD102" s="24"/>
      <c r="LFE102" s="24"/>
      <c r="LFF102" s="24"/>
      <c r="LFG102" s="24"/>
      <c r="LFH102" s="24"/>
      <c r="LFI102" s="24"/>
      <c r="LFJ102" s="24"/>
      <c r="LFK102" s="24"/>
    </row>
    <row r="103" spans="1:8279" s="229" customFormat="1" ht="103.5" hidden="1" customHeight="1">
      <c r="A103" s="788"/>
      <c r="B103" s="790" t="s">
        <v>3706</v>
      </c>
      <c r="C103" s="789">
        <v>2014</v>
      </c>
      <c r="D103" s="789"/>
      <c r="E103" s="790" t="s">
        <v>3675</v>
      </c>
      <c r="F103" s="790" t="s">
        <v>1182</v>
      </c>
      <c r="G103" s="790"/>
      <c r="H103" s="790"/>
      <c r="I103" s="789" t="s">
        <v>616</v>
      </c>
      <c r="J103" s="1743" t="s">
        <v>1434</v>
      </c>
      <c r="K103" s="789" t="s">
        <v>2788</v>
      </c>
      <c r="L103" s="789" t="s">
        <v>5003</v>
      </c>
      <c r="M103" s="791" t="s">
        <v>2790</v>
      </c>
      <c r="N103" s="791"/>
      <c r="O103" s="791"/>
      <c r="P103" s="791" t="s">
        <v>4061</v>
      </c>
      <c r="Q103" s="788" t="s">
        <v>1021</v>
      </c>
      <c r="R103" s="789" t="s">
        <v>1085</v>
      </c>
      <c r="S103" s="789" t="s">
        <v>622</v>
      </c>
      <c r="T103" s="792" t="s">
        <v>264</v>
      </c>
      <c r="U103" s="793" t="s">
        <v>1437</v>
      </c>
      <c r="V103" s="806">
        <f>10659.26+137967.84+158890.52+73192.02+19138.22+245793.76+194274.48+157248.33</f>
        <v>997164.42999999993</v>
      </c>
      <c r="W103" s="806"/>
      <c r="X103" s="806">
        <v>400000</v>
      </c>
      <c r="Y103" s="807">
        <f>FACT!R992</f>
        <v>309363.16000000003</v>
      </c>
      <c r="Z103" s="808">
        <f>X103-Y103</f>
        <v>90636.839999999967</v>
      </c>
      <c r="AA103" s="794"/>
      <c r="AB103" s="794"/>
      <c r="AC103" s="794"/>
      <c r="AD103" s="794"/>
      <c r="AE103" s="795"/>
      <c r="AF103" s="789"/>
      <c r="AG103" s="789"/>
      <c r="AH103" s="789" t="s">
        <v>5002</v>
      </c>
      <c r="AI103" s="791">
        <v>1</v>
      </c>
      <c r="AJ103" s="788"/>
      <c r="AK103" s="19">
        <f t="shared" si="9"/>
        <v>309363.16000000003</v>
      </c>
      <c r="AL103" s="789">
        <v>100</v>
      </c>
      <c r="AM103" s="789">
        <f>AO103+AP103</f>
        <v>0</v>
      </c>
      <c r="AN103" s="789"/>
      <c r="AO103" s="789"/>
      <c r="AP103" s="789"/>
      <c r="AQ103" s="789"/>
      <c r="AR103" s="796"/>
      <c r="AS103" s="797"/>
      <c r="AT103" s="797"/>
      <c r="AU103" s="797"/>
      <c r="AV103" s="797"/>
      <c r="AW103" s="797"/>
      <c r="AX103" s="797"/>
      <c r="AY103" s="797"/>
      <c r="AZ103" s="797"/>
      <c r="BA103" s="798"/>
      <c r="BB103" s="799"/>
      <c r="BC103" s="797"/>
      <c r="BD103" s="797"/>
      <c r="BE103" s="797"/>
      <c r="BF103" s="797"/>
      <c r="BG103" s="797"/>
      <c r="BH103" s="797"/>
      <c r="BI103" s="797"/>
      <c r="BJ103" s="797"/>
      <c r="BK103" s="797"/>
      <c r="BL103" s="797"/>
      <c r="BM103" s="797"/>
      <c r="BN103" s="797"/>
      <c r="BO103" s="797"/>
      <c r="BP103" s="797"/>
      <c r="BQ103" s="797"/>
      <c r="BR103" s="797"/>
      <c r="BS103" s="797"/>
      <c r="BT103" s="797"/>
      <c r="BU103" s="797"/>
      <c r="BV103" s="797"/>
      <c r="BW103" s="797"/>
      <c r="BX103" s="797"/>
      <c r="BY103" s="797"/>
      <c r="BZ103" s="797"/>
      <c r="CA103" s="797"/>
      <c r="CB103" s="797"/>
      <c r="CC103" s="797"/>
      <c r="CD103" s="797"/>
      <c r="CE103" s="797"/>
      <c r="CF103" s="797"/>
      <c r="CG103" s="797"/>
      <c r="CH103" s="797"/>
      <c r="CI103" s="789"/>
      <c r="CJ103" s="789"/>
      <c r="CK103" s="789"/>
      <c r="CL103" s="789"/>
      <c r="CM103" s="789"/>
      <c r="CN103" s="789"/>
      <c r="CO103" s="789"/>
      <c r="CP103" s="789"/>
      <c r="CQ103" s="789"/>
      <c r="CR103" s="789"/>
    </row>
    <row r="104" spans="1:8279" s="24" customFormat="1" ht="30" hidden="1">
      <c r="A104" s="7"/>
      <c r="B104" s="23" t="s">
        <v>3803</v>
      </c>
      <c r="C104" s="8">
        <v>2013</v>
      </c>
      <c r="D104" s="8"/>
      <c r="E104" s="23" t="s">
        <v>3643</v>
      </c>
      <c r="F104" s="8" t="s">
        <v>683</v>
      </c>
      <c r="G104" s="8"/>
      <c r="H104" s="8"/>
      <c r="I104" s="8" t="s">
        <v>616</v>
      </c>
      <c r="J104" s="648" t="s">
        <v>1431</v>
      </c>
      <c r="K104" s="8"/>
      <c r="L104" s="8" t="s">
        <v>1819</v>
      </c>
      <c r="M104" s="155" t="s">
        <v>2645</v>
      </c>
      <c r="N104" s="155"/>
      <c r="O104" s="155"/>
      <c r="P104" s="54" t="s">
        <v>1820</v>
      </c>
      <c r="Q104" s="7" t="s">
        <v>1821</v>
      </c>
      <c r="R104" s="8"/>
      <c r="S104" s="8" t="s">
        <v>1118</v>
      </c>
      <c r="T104" s="9" t="s">
        <v>654</v>
      </c>
      <c r="U104" s="410" t="s">
        <v>1437</v>
      </c>
      <c r="V104" s="9"/>
      <c r="W104" s="9"/>
      <c r="X104" s="222">
        <v>60000</v>
      </c>
      <c r="Y104" s="292">
        <f>FACT!R937+NOM!Q207</f>
        <v>59727.78</v>
      </c>
      <c r="Z104" s="334">
        <f>X104-Y104</f>
        <v>272.22000000000116</v>
      </c>
      <c r="AA104" s="8">
        <v>0</v>
      </c>
      <c r="AB104" s="8">
        <v>0</v>
      </c>
      <c r="AC104" s="292">
        <f>X104</f>
        <v>60000</v>
      </c>
      <c r="AD104" s="8">
        <v>0</v>
      </c>
      <c r="AE104" s="8">
        <v>0</v>
      </c>
      <c r="AF104" s="130">
        <v>41463</v>
      </c>
      <c r="AG104" s="130">
        <v>41501</v>
      </c>
      <c r="AH104" s="23"/>
      <c r="AI104" s="247">
        <v>9</v>
      </c>
      <c r="AJ104" s="155" t="s">
        <v>4996</v>
      </c>
      <c r="AK104" s="767">
        <f t="shared" si="9"/>
        <v>6636.42</v>
      </c>
      <c r="AL104" s="8">
        <v>100</v>
      </c>
      <c r="AM104" s="8">
        <v>5</v>
      </c>
      <c r="AN104" s="8"/>
      <c r="AO104" s="8"/>
      <c r="AP104" s="8"/>
      <c r="AQ104" s="8" t="s">
        <v>1963</v>
      </c>
      <c r="AR104" s="177" t="s">
        <v>1657</v>
      </c>
      <c r="AS104" s="8" t="s">
        <v>260</v>
      </c>
      <c r="AT104" s="8" t="s">
        <v>127</v>
      </c>
      <c r="AU104" s="8" t="s">
        <v>127</v>
      </c>
      <c r="AV104" s="8"/>
      <c r="AW104" s="8" t="s">
        <v>127</v>
      </c>
      <c r="AX104" s="8" t="s">
        <v>127</v>
      </c>
      <c r="AY104" s="8" t="s">
        <v>127</v>
      </c>
      <c r="AZ104" s="8"/>
      <c r="BA104" s="185" t="s">
        <v>127</v>
      </c>
      <c r="BB104" s="207"/>
      <c r="BC104" s="8"/>
      <c r="BD104" s="8"/>
      <c r="BE104" s="8"/>
      <c r="BF104" s="8"/>
      <c r="BG104" s="8" t="s">
        <v>260</v>
      </c>
      <c r="BH104" s="8"/>
      <c r="BI104" s="8"/>
      <c r="BJ104" s="8"/>
      <c r="BK104" s="8"/>
      <c r="BL104" s="8"/>
      <c r="BM104" s="8"/>
      <c r="BN104" s="8"/>
      <c r="BO104" s="8"/>
      <c r="BP104" s="8"/>
      <c r="BQ104" s="8" t="s">
        <v>260</v>
      </c>
      <c r="BR104" s="8" t="s">
        <v>260</v>
      </c>
      <c r="BS104" s="8"/>
      <c r="BT104" s="8" t="s">
        <v>260</v>
      </c>
      <c r="BU104" s="8"/>
      <c r="BV104" s="8"/>
      <c r="BW104" s="8"/>
      <c r="BX104" s="8"/>
      <c r="BY104" s="8"/>
      <c r="BZ104" s="8" t="s">
        <v>260</v>
      </c>
      <c r="CA104" s="8"/>
      <c r="CB104" s="8"/>
      <c r="CC104" s="8" t="s">
        <v>127</v>
      </c>
      <c r="CD104" s="8"/>
      <c r="CE104" s="8" t="s">
        <v>127</v>
      </c>
      <c r="CF104" s="8"/>
      <c r="CG104" s="8"/>
      <c r="CH104" s="8" t="s">
        <v>260</v>
      </c>
      <c r="CI104" s="8" t="s">
        <v>260</v>
      </c>
      <c r="CJ104" s="8" t="s">
        <v>260</v>
      </c>
      <c r="CK104" s="8"/>
      <c r="CL104" s="8" t="s">
        <v>260</v>
      </c>
      <c r="CM104" s="8" t="s">
        <v>127</v>
      </c>
      <c r="CN104" s="8"/>
      <c r="CO104" s="8"/>
      <c r="CP104" s="8"/>
      <c r="CQ104" s="8"/>
      <c r="CR104" s="8"/>
    </row>
    <row r="105" spans="1:8279" s="800" customFormat="1" ht="45" hidden="1">
      <c r="A105" s="7"/>
      <c r="B105" s="23" t="s">
        <v>3706</v>
      </c>
      <c r="C105" s="8">
        <v>2014</v>
      </c>
      <c r="D105" s="8"/>
      <c r="E105" s="23" t="s">
        <v>3675</v>
      </c>
      <c r="F105" s="679" t="s">
        <v>1182</v>
      </c>
      <c r="G105" s="8" t="s">
        <v>3700</v>
      </c>
      <c r="H105" s="8"/>
      <c r="I105" s="8" t="s">
        <v>261</v>
      </c>
      <c r="J105" s="648" t="s">
        <v>1434</v>
      </c>
      <c r="K105" s="8"/>
      <c r="L105" s="8" t="s">
        <v>3703</v>
      </c>
      <c r="M105" s="155"/>
      <c r="N105" s="155"/>
      <c r="O105" s="155"/>
      <c r="P105" s="921" t="s">
        <v>3701</v>
      </c>
      <c r="Q105" s="7" t="s">
        <v>1021</v>
      </c>
      <c r="R105" s="8"/>
      <c r="S105" s="8" t="s">
        <v>622</v>
      </c>
      <c r="T105" s="9" t="s">
        <v>654</v>
      </c>
      <c r="U105" s="410" t="s">
        <v>1437</v>
      </c>
      <c r="V105" s="785"/>
      <c r="W105" s="785"/>
      <c r="X105" s="923"/>
      <c r="Y105" s="767"/>
      <c r="Z105" s="787"/>
      <c r="AA105" s="241"/>
      <c r="AB105" s="241"/>
      <c r="AC105" s="241"/>
      <c r="AD105" s="241"/>
      <c r="AE105" s="242"/>
      <c r="AF105" s="892"/>
      <c r="AG105" s="892"/>
      <c r="AH105" s="8" t="s">
        <v>3702</v>
      </c>
      <c r="AI105" s="146"/>
      <c r="AJ105" s="8"/>
      <c r="AK105" s="8"/>
      <c r="AL105" s="8"/>
      <c r="AM105" s="8"/>
      <c r="AN105" s="8"/>
      <c r="AO105" s="8"/>
      <c r="AP105" s="8"/>
      <c r="AQ105" s="8"/>
      <c r="AR105" s="177"/>
      <c r="AS105" s="8"/>
      <c r="AT105" s="8"/>
      <c r="AU105" s="8"/>
      <c r="AV105" s="8"/>
      <c r="AW105" s="8"/>
      <c r="AX105" s="8"/>
      <c r="AY105" s="8"/>
      <c r="AZ105" s="8"/>
      <c r="BA105" s="185"/>
      <c r="BB105" s="207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619"/>
      <c r="CP105" s="619"/>
      <c r="CQ105" s="8"/>
      <c r="CR105" s="8"/>
    </row>
    <row r="106" spans="1:8279" s="800" customFormat="1" ht="48" hidden="1">
      <c r="A106" s="7"/>
      <c r="B106" s="23"/>
      <c r="C106" s="8">
        <v>2014</v>
      </c>
      <c r="D106" s="8"/>
      <c r="E106" s="23" t="s">
        <v>3679</v>
      </c>
      <c r="F106" s="23" t="s">
        <v>1278</v>
      </c>
      <c r="G106" s="23"/>
      <c r="H106" s="23"/>
      <c r="I106" s="8" t="s">
        <v>1020</v>
      </c>
      <c r="J106" s="260" t="s">
        <v>127</v>
      </c>
      <c r="K106" s="8"/>
      <c r="L106" s="8" t="s">
        <v>127</v>
      </c>
      <c r="M106" s="791"/>
      <c r="N106" s="1177"/>
      <c r="O106" s="1177"/>
      <c r="P106" s="155" t="s">
        <v>1279</v>
      </c>
      <c r="Q106" s="7" t="s">
        <v>1021</v>
      </c>
      <c r="R106" s="8" t="s">
        <v>1085</v>
      </c>
      <c r="S106" s="8" t="s">
        <v>622</v>
      </c>
      <c r="T106" s="9" t="s">
        <v>264</v>
      </c>
      <c r="U106" s="410" t="s">
        <v>1437</v>
      </c>
      <c r="V106" s="9" t="s">
        <v>127</v>
      </c>
      <c r="W106" s="9" t="s">
        <v>127</v>
      </c>
      <c r="X106" s="9" t="s">
        <v>127</v>
      </c>
      <c r="Y106" s="767" t="s">
        <v>127</v>
      </c>
      <c r="Z106" s="292" t="s">
        <v>127</v>
      </c>
      <c r="AA106" s="241" t="s">
        <v>127</v>
      </c>
      <c r="AB106" s="241" t="s">
        <v>127</v>
      </c>
      <c r="AC106" s="241" t="s">
        <v>127</v>
      </c>
      <c r="AD106" s="241" t="s">
        <v>127</v>
      </c>
      <c r="AE106" s="242" t="s">
        <v>127</v>
      </c>
      <c r="AF106" s="8" t="s">
        <v>127</v>
      </c>
      <c r="AG106" s="8" t="s">
        <v>127</v>
      </c>
      <c r="AH106" s="7" t="s">
        <v>2809</v>
      </c>
      <c r="AI106" s="7"/>
      <c r="AJ106" s="7"/>
      <c r="AK106" s="7"/>
      <c r="AL106" s="8"/>
      <c r="AM106" s="8"/>
      <c r="AN106" s="8"/>
      <c r="AO106" s="8"/>
      <c r="AP106" s="8"/>
      <c r="AQ106" s="8"/>
      <c r="AR106" s="177"/>
      <c r="AS106" s="201"/>
      <c r="AT106" s="201"/>
      <c r="AU106" s="201"/>
      <c r="AV106" s="201"/>
      <c r="AW106" s="201"/>
      <c r="AX106" s="201"/>
      <c r="AY106" s="201"/>
      <c r="AZ106" s="201"/>
      <c r="BA106" s="245"/>
      <c r="BB106" s="246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8"/>
      <c r="CJ106" s="8"/>
      <c r="CK106" s="8"/>
      <c r="CL106" s="8"/>
      <c r="CM106" s="8"/>
      <c r="CN106" s="8"/>
      <c r="CO106" s="8"/>
      <c r="CP106" s="8"/>
      <c r="CQ106" s="8"/>
      <c r="CR106" s="8"/>
    </row>
    <row r="107" spans="1:8279" s="24" customFormat="1" ht="38.25" hidden="1">
      <c r="A107" s="7"/>
      <c r="B107" s="23" t="s">
        <v>4091</v>
      </c>
      <c r="C107" s="8">
        <v>2013</v>
      </c>
      <c r="D107" s="8"/>
      <c r="E107" s="23" t="s">
        <v>2251</v>
      </c>
      <c r="F107" s="23" t="s">
        <v>1182</v>
      </c>
      <c r="G107" s="23" t="s">
        <v>2276</v>
      </c>
      <c r="H107" s="23">
        <v>9</v>
      </c>
      <c r="I107" s="8" t="s">
        <v>127</v>
      </c>
      <c r="J107" s="260" t="s">
        <v>1434</v>
      </c>
      <c r="K107" s="7" t="s">
        <v>3294</v>
      </c>
      <c r="L107" s="8" t="s">
        <v>2526</v>
      </c>
      <c r="M107" s="155" t="s">
        <v>2635</v>
      </c>
      <c r="N107" s="155"/>
      <c r="O107" s="155"/>
      <c r="P107" s="54" t="s">
        <v>1298</v>
      </c>
      <c r="Q107" s="7" t="s">
        <v>1220</v>
      </c>
      <c r="R107" s="8"/>
      <c r="S107" s="8" t="s">
        <v>1219</v>
      </c>
      <c r="T107" s="9" t="s">
        <v>259</v>
      </c>
      <c r="U107" s="410" t="s">
        <v>1437</v>
      </c>
      <c r="V107" s="244">
        <v>665999.98</v>
      </c>
      <c r="W107" s="244">
        <v>666000</v>
      </c>
      <c r="X107" s="244">
        <v>666000</v>
      </c>
      <c r="Y107" s="804">
        <f>FACT!R960</f>
        <v>636723.75</v>
      </c>
      <c r="Z107" s="805">
        <f t="shared" ref="Z107:Z114" si="10">X107-Y107</f>
        <v>29276.25</v>
      </c>
      <c r="AA107" s="241">
        <v>0</v>
      </c>
      <c r="AB107" s="241">
        <v>0</v>
      </c>
      <c r="AC107" s="241">
        <f>X107</f>
        <v>666000</v>
      </c>
      <c r="AD107" s="241">
        <v>0</v>
      </c>
      <c r="AE107" s="242">
        <v>0</v>
      </c>
      <c r="AF107" s="130">
        <v>41612</v>
      </c>
      <c r="AG107" s="130">
        <v>41698</v>
      </c>
      <c r="AH107" s="153" t="s">
        <v>2797</v>
      </c>
      <c r="AI107" s="247">
        <f>85*79</f>
        <v>6715</v>
      </c>
      <c r="AJ107" s="155" t="s">
        <v>4996</v>
      </c>
      <c r="AK107" s="767">
        <f t="shared" ref="AK107:AK108" si="11">Y107/AI107</f>
        <v>94.821109456440809</v>
      </c>
      <c r="AL107" s="8">
        <v>100</v>
      </c>
      <c r="AM107" s="8">
        <f>AO107+AP107</f>
        <v>1242</v>
      </c>
      <c r="AN107" s="8"/>
      <c r="AO107" s="8">
        <v>634</v>
      </c>
      <c r="AP107" s="8">
        <v>608</v>
      </c>
      <c r="AQ107" s="8"/>
      <c r="AR107" s="177"/>
      <c r="AS107" s="201" t="s">
        <v>260</v>
      </c>
      <c r="AT107" s="201" t="s">
        <v>260</v>
      </c>
      <c r="AU107" s="201" t="s">
        <v>260</v>
      </c>
      <c r="AV107" s="201"/>
      <c r="AW107" s="201" t="s">
        <v>260</v>
      </c>
      <c r="AX107" s="201" t="s">
        <v>260</v>
      </c>
      <c r="AY107" s="201" t="s">
        <v>260</v>
      </c>
      <c r="AZ107" s="201" t="s">
        <v>127</v>
      </c>
      <c r="BA107" s="245" t="s">
        <v>260</v>
      </c>
      <c r="BB107" s="246"/>
      <c r="BC107" s="201"/>
      <c r="BD107" s="201"/>
      <c r="BE107" s="201"/>
      <c r="BF107" s="201"/>
      <c r="BG107" s="201"/>
      <c r="BH107" s="201"/>
      <c r="BI107" s="201" t="s">
        <v>260</v>
      </c>
      <c r="BJ107" s="201" t="s">
        <v>260</v>
      </c>
      <c r="BK107" s="201"/>
      <c r="BL107" s="201" t="s">
        <v>260</v>
      </c>
      <c r="BM107" s="201" t="s">
        <v>260</v>
      </c>
      <c r="BN107" s="201" t="s">
        <v>260</v>
      </c>
      <c r="BO107" s="201" t="s">
        <v>260</v>
      </c>
      <c r="BP107" s="201"/>
      <c r="BQ107" s="201" t="s">
        <v>1442</v>
      </c>
      <c r="BR107" s="201" t="s">
        <v>1442</v>
      </c>
      <c r="BS107" s="201"/>
      <c r="BT107" s="201" t="s">
        <v>1722</v>
      </c>
      <c r="BU107" s="201" t="s">
        <v>260</v>
      </c>
      <c r="BV107" s="201"/>
      <c r="BW107" s="201"/>
      <c r="BX107" s="201"/>
      <c r="BY107" s="201" t="s">
        <v>260</v>
      </c>
      <c r="BZ107" s="201" t="s">
        <v>260</v>
      </c>
      <c r="CA107" s="201"/>
      <c r="CB107" s="201"/>
      <c r="CC107" s="201" t="s">
        <v>260</v>
      </c>
      <c r="CD107" s="201" t="s">
        <v>260</v>
      </c>
      <c r="CE107" s="201" t="s">
        <v>260</v>
      </c>
      <c r="CF107" s="201"/>
      <c r="CG107" s="201"/>
      <c r="CH107" s="201" t="s">
        <v>260</v>
      </c>
      <c r="CI107" s="8" t="s">
        <v>260</v>
      </c>
      <c r="CJ107" s="8" t="s">
        <v>260</v>
      </c>
      <c r="CK107" s="8" t="s">
        <v>127</v>
      </c>
      <c r="CL107" s="8" t="s">
        <v>260</v>
      </c>
      <c r="CM107" s="8" t="s">
        <v>1442</v>
      </c>
      <c r="CN107" s="8"/>
      <c r="CO107" s="623" t="s">
        <v>2273</v>
      </c>
      <c r="CP107" s="619">
        <v>9</v>
      </c>
      <c r="CQ107" s="8"/>
      <c r="CR107" s="8"/>
    </row>
    <row r="108" spans="1:8279" s="24" customFormat="1" ht="38.25" hidden="1">
      <c r="A108" s="7"/>
      <c r="B108" s="23" t="s">
        <v>4091</v>
      </c>
      <c r="C108" s="8">
        <v>2013</v>
      </c>
      <c r="D108" s="8"/>
      <c r="E108" s="23" t="s">
        <v>2049</v>
      </c>
      <c r="F108" s="23" t="s">
        <v>1182</v>
      </c>
      <c r="G108" s="23" t="s">
        <v>2276</v>
      </c>
      <c r="H108" s="23">
        <v>10</v>
      </c>
      <c r="I108" s="8" t="s">
        <v>616</v>
      </c>
      <c r="J108" s="69" t="s">
        <v>1436</v>
      </c>
      <c r="K108" s="7"/>
      <c r="L108" s="8" t="s">
        <v>1671</v>
      </c>
      <c r="M108" s="155" t="s">
        <v>2630</v>
      </c>
      <c r="N108" s="155"/>
      <c r="O108" s="155"/>
      <c r="P108" s="54" t="s">
        <v>3274</v>
      </c>
      <c r="Q108" s="7" t="s">
        <v>704</v>
      </c>
      <c r="R108" s="8"/>
      <c r="S108" s="8" t="s">
        <v>1299</v>
      </c>
      <c r="T108" s="9" t="s">
        <v>1300</v>
      </c>
      <c r="U108" s="72" t="s">
        <v>1437</v>
      </c>
      <c r="V108" s="244">
        <v>164895.74</v>
      </c>
      <c r="W108" s="244">
        <v>172000</v>
      </c>
      <c r="X108" s="244">
        <v>172000</v>
      </c>
      <c r="Y108" s="804">
        <f>NOM!Q774+FACT!R944</f>
        <v>170153.3</v>
      </c>
      <c r="Z108" s="805">
        <f t="shared" si="10"/>
        <v>1846.7000000000116</v>
      </c>
      <c r="AA108" s="241">
        <v>0</v>
      </c>
      <c r="AB108" s="241">
        <v>0</v>
      </c>
      <c r="AC108" s="241">
        <f>X108</f>
        <v>172000</v>
      </c>
      <c r="AD108" s="241">
        <v>0</v>
      </c>
      <c r="AE108" s="242">
        <v>0</v>
      </c>
      <c r="AF108" s="130">
        <v>41493</v>
      </c>
      <c r="AG108" s="130">
        <v>41506</v>
      </c>
      <c r="AH108" s="7"/>
      <c r="AI108" s="247">
        <v>1168</v>
      </c>
      <c r="AJ108" s="155" t="s">
        <v>1065</v>
      </c>
      <c r="AK108" s="767">
        <f t="shared" si="11"/>
        <v>145.67919520547943</v>
      </c>
      <c r="AL108" s="8">
        <v>100</v>
      </c>
      <c r="AM108" s="8">
        <v>100</v>
      </c>
      <c r="AN108" s="8">
        <v>40</v>
      </c>
      <c r="AO108" s="8"/>
      <c r="AP108" s="8"/>
      <c r="AQ108" s="8" t="s">
        <v>1694</v>
      </c>
      <c r="AR108" s="177" t="s">
        <v>2071</v>
      </c>
      <c r="AS108" s="201" t="s">
        <v>260</v>
      </c>
      <c r="AT108" s="201" t="s">
        <v>260</v>
      </c>
      <c r="AU108" s="201" t="s">
        <v>260</v>
      </c>
      <c r="AV108" s="201"/>
      <c r="AW108" s="201" t="s">
        <v>260</v>
      </c>
      <c r="AX108" s="201" t="s">
        <v>260</v>
      </c>
      <c r="AY108" s="201" t="s">
        <v>260</v>
      </c>
      <c r="AZ108" s="201"/>
      <c r="BA108" s="245" t="s">
        <v>260</v>
      </c>
      <c r="BB108" s="246"/>
      <c r="BC108" s="201"/>
      <c r="BD108" s="201"/>
      <c r="BE108" s="201"/>
      <c r="BF108" s="201"/>
      <c r="BG108" s="201" t="s">
        <v>260</v>
      </c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 t="s">
        <v>260</v>
      </c>
      <c r="BR108" s="201" t="s">
        <v>260</v>
      </c>
      <c r="BS108" s="201"/>
      <c r="BT108" s="201" t="s">
        <v>260</v>
      </c>
      <c r="BU108" s="201" t="s">
        <v>260</v>
      </c>
      <c r="BV108" s="201"/>
      <c r="BW108" s="201"/>
      <c r="BX108" s="201"/>
      <c r="BY108" s="201"/>
      <c r="BZ108" s="201"/>
      <c r="CA108" s="201"/>
      <c r="CB108" s="201"/>
      <c r="CC108" s="201" t="s">
        <v>260</v>
      </c>
      <c r="CD108" s="201" t="s">
        <v>260</v>
      </c>
      <c r="CE108" s="201" t="s">
        <v>260</v>
      </c>
      <c r="CF108" s="201"/>
      <c r="CG108" s="569" t="s">
        <v>127</v>
      </c>
      <c r="CH108" s="201" t="s">
        <v>260</v>
      </c>
      <c r="CI108" s="8" t="s">
        <v>260</v>
      </c>
      <c r="CJ108" s="8" t="s">
        <v>260</v>
      </c>
      <c r="CK108" s="8" t="s">
        <v>260</v>
      </c>
      <c r="CL108" s="8" t="s">
        <v>260</v>
      </c>
      <c r="CM108" s="8" t="s">
        <v>260</v>
      </c>
      <c r="CN108" s="520" t="s">
        <v>260</v>
      </c>
      <c r="CO108" s="623" t="s">
        <v>2273</v>
      </c>
      <c r="CP108" s="619">
        <v>10</v>
      </c>
      <c r="CQ108" s="8" t="s">
        <v>2189</v>
      </c>
      <c r="CR108" s="8"/>
    </row>
    <row r="109" spans="1:8279" s="24" customFormat="1" ht="38.25" hidden="1">
      <c r="A109" s="7"/>
      <c r="B109" s="23" t="s">
        <v>4091</v>
      </c>
      <c r="C109" s="8">
        <v>2013</v>
      </c>
      <c r="D109" s="8"/>
      <c r="E109" s="23" t="s">
        <v>2251</v>
      </c>
      <c r="F109" s="23" t="s">
        <v>1182</v>
      </c>
      <c r="G109" s="23" t="s">
        <v>2276</v>
      </c>
      <c r="H109" s="23">
        <v>11</v>
      </c>
      <c r="I109" s="8" t="s">
        <v>127</v>
      </c>
      <c r="J109" s="260" t="s">
        <v>127</v>
      </c>
      <c r="K109" s="8"/>
      <c r="L109" s="8"/>
      <c r="M109" s="155"/>
      <c r="N109" s="155"/>
      <c r="O109" s="155"/>
      <c r="P109" s="54" t="s">
        <v>1301</v>
      </c>
      <c r="Q109" s="7" t="s">
        <v>1220</v>
      </c>
      <c r="R109" s="8"/>
      <c r="S109" s="8" t="s">
        <v>127</v>
      </c>
      <c r="T109" s="9" t="s">
        <v>1300</v>
      </c>
      <c r="U109" s="692" t="s">
        <v>1233</v>
      </c>
      <c r="V109" s="9"/>
      <c r="W109" s="9"/>
      <c r="X109" s="222">
        <v>300000</v>
      </c>
      <c r="Y109" s="8"/>
      <c r="Z109" s="334">
        <f t="shared" si="10"/>
        <v>300000</v>
      </c>
      <c r="AA109" s="241"/>
      <c r="AB109" s="241"/>
      <c r="AC109" s="241"/>
      <c r="AD109" s="241"/>
      <c r="AE109" s="242"/>
      <c r="AF109" s="8"/>
      <c r="AG109" s="8"/>
      <c r="AH109" s="7"/>
      <c r="AI109" s="7"/>
      <c r="AJ109" s="7"/>
      <c r="AK109" s="7"/>
      <c r="AL109" s="8"/>
      <c r="AM109" s="8"/>
      <c r="AN109" s="8"/>
      <c r="AO109" s="8"/>
      <c r="AP109" s="8"/>
      <c r="AQ109" s="8"/>
      <c r="AR109" s="177"/>
      <c r="AS109" s="201" t="s">
        <v>127</v>
      </c>
      <c r="AT109" s="201" t="s">
        <v>127</v>
      </c>
      <c r="AU109" s="201" t="s">
        <v>127</v>
      </c>
      <c r="AV109" s="201"/>
      <c r="AW109" s="201" t="s">
        <v>127</v>
      </c>
      <c r="AX109" s="201" t="s">
        <v>127</v>
      </c>
      <c r="AY109" s="201" t="s">
        <v>127</v>
      </c>
      <c r="AZ109" s="201"/>
      <c r="BA109" s="245"/>
      <c r="BB109" s="246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 t="s">
        <v>1722</v>
      </c>
      <c r="BU109" s="201" t="s">
        <v>127</v>
      </c>
      <c r="BV109" s="201"/>
      <c r="BW109" s="201"/>
      <c r="BX109" s="201"/>
      <c r="BY109" s="201"/>
      <c r="BZ109" s="201"/>
      <c r="CA109" s="201"/>
      <c r="CB109" s="201"/>
      <c r="CC109" s="201" t="s">
        <v>127</v>
      </c>
      <c r="CD109" s="201" t="s">
        <v>127</v>
      </c>
      <c r="CE109" s="201" t="s">
        <v>127</v>
      </c>
      <c r="CF109" s="201"/>
      <c r="CG109" s="201"/>
      <c r="CH109" s="201" t="s">
        <v>127</v>
      </c>
      <c r="CI109" s="8" t="s">
        <v>127</v>
      </c>
      <c r="CJ109" s="8" t="s">
        <v>127</v>
      </c>
      <c r="CK109" s="8" t="s">
        <v>127</v>
      </c>
      <c r="CL109" s="8" t="s">
        <v>127</v>
      </c>
      <c r="CM109" s="8" t="s">
        <v>127</v>
      </c>
      <c r="CN109" s="8"/>
      <c r="CO109" s="623" t="s">
        <v>2273</v>
      </c>
      <c r="CP109" s="619">
        <v>11</v>
      </c>
      <c r="CQ109" s="8"/>
      <c r="CR109" s="8"/>
    </row>
    <row r="110" spans="1:8279" s="24" customFormat="1" ht="38.25" hidden="1">
      <c r="A110" s="7"/>
      <c r="B110" s="23" t="s">
        <v>4091</v>
      </c>
      <c r="C110" s="8">
        <v>2013</v>
      </c>
      <c r="D110" s="8">
        <v>6</v>
      </c>
      <c r="E110" s="23" t="s">
        <v>2048</v>
      </c>
      <c r="F110" s="23" t="s">
        <v>1182</v>
      </c>
      <c r="G110" s="23" t="s">
        <v>2276</v>
      </c>
      <c r="H110" s="23">
        <v>12</v>
      </c>
      <c r="I110" s="8" t="s">
        <v>616</v>
      </c>
      <c r="J110" s="69" t="s">
        <v>1436</v>
      </c>
      <c r="K110" s="7" t="s">
        <v>3295</v>
      </c>
      <c r="L110" s="8" t="s">
        <v>1617</v>
      </c>
      <c r="M110" s="8" t="s">
        <v>1626</v>
      </c>
      <c r="N110" s="8"/>
      <c r="O110" s="8"/>
      <c r="P110" s="54" t="s">
        <v>1235</v>
      </c>
      <c r="Q110" s="7" t="s">
        <v>1235</v>
      </c>
      <c r="R110" s="8"/>
      <c r="S110" s="8" t="s">
        <v>705</v>
      </c>
      <c r="T110" s="9" t="s">
        <v>984</v>
      </c>
      <c r="U110" s="72" t="s">
        <v>1437</v>
      </c>
      <c r="V110" s="244">
        <v>318371.84999999998</v>
      </c>
      <c r="W110" s="244">
        <v>318371.84999999998</v>
      </c>
      <c r="X110" s="244">
        <v>323000</v>
      </c>
      <c r="Y110" s="804">
        <f>FACT!R922</f>
        <v>318370.37</v>
      </c>
      <c r="Z110" s="805">
        <f t="shared" si="10"/>
        <v>4629.6300000000047</v>
      </c>
      <c r="AA110" s="241">
        <v>0</v>
      </c>
      <c r="AB110" s="241">
        <v>0</v>
      </c>
      <c r="AC110" s="241">
        <f t="shared" ref="AC110:AC116" si="12">X110</f>
        <v>323000</v>
      </c>
      <c r="AD110" s="241">
        <v>0</v>
      </c>
      <c r="AE110" s="242">
        <v>0</v>
      </c>
      <c r="AF110" s="130">
        <v>41519</v>
      </c>
      <c r="AG110" s="130">
        <v>41573</v>
      </c>
      <c r="AH110" s="7" t="s">
        <v>1828</v>
      </c>
      <c r="AI110" s="247">
        <v>316</v>
      </c>
      <c r="AJ110" s="155" t="s">
        <v>4993</v>
      </c>
      <c r="AK110" s="767">
        <f t="shared" ref="AK110:AK113" si="13">Y110/AI110</f>
        <v>1007.5011708860759</v>
      </c>
      <c r="AL110" s="8">
        <v>100</v>
      </c>
      <c r="AM110" s="8">
        <v>500</v>
      </c>
      <c r="AN110" s="8">
        <v>100</v>
      </c>
      <c r="AO110" s="8"/>
      <c r="AP110" s="8"/>
      <c r="AQ110" s="8"/>
      <c r="AR110" s="177" t="s">
        <v>1618</v>
      </c>
      <c r="AS110" s="201" t="s">
        <v>260</v>
      </c>
      <c r="AT110" s="201" t="s">
        <v>260</v>
      </c>
      <c r="AU110" s="201" t="s">
        <v>260</v>
      </c>
      <c r="AV110" s="201"/>
      <c r="AW110" s="201" t="s">
        <v>260</v>
      </c>
      <c r="AX110" s="201" t="s">
        <v>260</v>
      </c>
      <c r="AY110" s="201" t="s">
        <v>260</v>
      </c>
      <c r="AZ110" s="201"/>
      <c r="BA110" s="245" t="s">
        <v>260</v>
      </c>
      <c r="BB110" s="246"/>
      <c r="BC110" s="201"/>
      <c r="BD110" s="201"/>
      <c r="BE110" s="201"/>
      <c r="BF110" s="201"/>
      <c r="BG110" s="201"/>
      <c r="BH110" s="201"/>
      <c r="BI110" s="201" t="s">
        <v>260</v>
      </c>
      <c r="BJ110" s="201" t="s">
        <v>260</v>
      </c>
      <c r="BK110" s="201"/>
      <c r="BL110" s="201" t="s">
        <v>260</v>
      </c>
      <c r="BM110" s="201" t="s">
        <v>260</v>
      </c>
      <c r="BN110" s="201" t="s">
        <v>260</v>
      </c>
      <c r="BO110" s="201"/>
      <c r="BP110" s="201"/>
      <c r="BQ110" s="201" t="s">
        <v>127</v>
      </c>
      <c r="BR110" s="201" t="s">
        <v>127</v>
      </c>
      <c r="BS110" s="201"/>
      <c r="BT110" s="201" t="s">
        <v>260</v>
      </c>
      <c r="BU110" s="201" t="s">
        <v>127</v>
      </c>
      <c r="BV110" s="201"/>
      <c r="BW110" s="201"/>
      <c r="BX110" s="201"/>
      <c r="BY110" s="201" t="s">
        <v>260</v>
      </c>
      <c r="BZ110" s="201" t="s">
        <v>260</v>
      </c>
      <c r="CA110" s="201"/>
      <c r="CB110" s="201" t="s">
        <v>260</v>
      </c>
      <c r="CC110" s="201" t="s">
        <v>260</v>
      </c>
      <c r="CD110" s="201" t="s">
        <v>260</v>
      </c>
      <c r="CE110" s="201" t="s">
        <v>260</v>
      </c>
      <c r="CF110" s="201"/>
      <c r="CG110" s="201"/>
      <c r="CH110" s="201" t="s">
        <v>127</v>
      </c>
      <c r="CI110" s="8" t="s">
        <v>127</v>
      </c>
      <c r="CJ110" s="8" t="s">
        <v>127</v>
      </c>
      <c r="CK110" s="8"/>
      <c r="CL110" s="8" t="s">
        <v>260</v>
      </c>
      <c r="CM110" s="8" t="s">
        <v>127</v>
      </c>
      <c r="CN110" s="8"/>
      <c r="CO110" s="623" t="s">
        <v>2273</v>
      </c>
      <c r="CP110" s="619">
        <v>12</v>
      </c>
      <c r="CQ110" s="8"/>
      <c r="CR110" s="8"/>
    </row>
    <row r="111" spans="1:8279" s="24" customFormat="1" ht="25.5" hidden="1">
      <c r="A111" s="7"/>
      <c r="B111" s="23" t="s">
        <v>3803</v>
      </c>
      <c r="C111" s="8">
        <v>2013</v>
      </c>
      <c r="D111" s="8"/>
      <c r="E111" s="23" t="s">
        <v>1741</v>
      </c>
      <c r="F111" s="23" t="s">
        <v>683</v>
      </c>
      <c r="G111" s="23"/>
      <c r="H111" s="23"/>
      <c r="I111" s="8" t="s">
        <v>616</v>
      </c>
      <c r="J111" s="260" t="s">
        <v>127</v>
      </c>
      <c r="K111" s="8"/>
      <c r="L111" s="8" t="s">
        <v>2656</v>
      </c>
      <c r="M111" s="155" t="s">
        <v>2642</v>
      </c>
      <c r="N111" s="155"/>
      <c r="O111" s="155"/>
      <c r="P111" s="54" t="s">
        <v>1280</v>
      </c>
      <c r="Q111" s="7" t="s">
        <v>1779</v>
      </c>
      <c r="R111" s="8" t="s">
        <v>1293</v>
      </c>
      <c r="S111" s="8" t="s">
        <v>127</v>
      </c>
      <c r="T111" s="9" t="s">
        <v>291</v>
      </c>
      <c r="U111" s="410" t="s">
        <v>1437</v>
      </c>
      <c r="V111" s="9"/>
      <c r="W111" s="9"/>
      <c r="X111" s="9">
        <v>100000</v>
      </c>
      <c r="Y111" s="9">
        <f>FACT!R986</f>
        <v>65337</v>
      </c>
      <c r="Z111" s="334">
        <f t="shared" si="10"/>
        <v>34663</v>
      </c>
      <c r="AA111" s="8">
        <v>0</v>
      </c>
      <c r="AB111" s="8">
        <v>0</v>
      </c>
      <c r="AC111" s="292">
        <f t="shared" si="12"/>
        <v>100000</v>
      </c>
      <c r="AD111" s="8">
        <v>0</v>
      </c>
      <c r="AE111" s="8">
        <v>0</v>
      </c>
      <c r="AF111" s="130">
        <v>41465</v>
      </c>
      <c r="AG111" s="130">
        <v>41479</v>
      </c>
      <c r="AH111" s="7"/>
      <c r="AI111" s="247">
        <v>1500</v>
      </c>
      <c r="AJ111" s="155" t="s">
        <v>4996</v>
      </c>
      <c r="AK111" s="767">
        <f t="shared" si="13"/>
        <v>43.558</v>
      </c>
      <c r="AL111" s="8">
        <v>100</v>
      </c>
      <c r="AM111" s="8">
        <f>AO111+AP111</f>
        <v>21128</v>
      </c>
      <c r="AN111" s="8"/>
      <c r="AO111" s="8">
        <v>10557</v>
      </c>
      <c r="AP111" s="8">
        <v>10571</v>
      </c>
      <c r="AQ111" s="8" t="s">
        <v>1766</v>
      </c>
      <c r="AR111" s="177" t="s">
        <v>1280</v>
      </c>
      <c r="AS111" s="201"/>
      <c r="AT111" s="201" t="s">
        <v>260</v>
      </c>
      <c r="AU111" s="201" t="s">
        <v>260</v>
      </c>
      <c r="AV111" s="201"/>
      <c r="AW111" s="201" t="s">
        <v>260</v>
      </c>
      <c r="AX111" s="201" t="s">
        <v>260</v>
      </c>
      <c r="AY111" s="201" t="s">
        <v>260</v>
      </c>
      <c r="AZ111" s="201"/>
      <c r="BA111" s="245" t="s">
        <v>260</v>
      </c>
      <c r="BB111" s="246"/>
      <c r="BC111" s="201"/>
      <c r="BD111" s="201"/>
      <c r="BE111" s="201"/>
      <c r="BF111" s="201"/>
      <c r="BG111" s="201" t="s">
        <v>127</v>
      </c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569" t="s">
        <v>127</v>
      </c>
      <c r="BR111" s="569" t="s">
        <v>127</v>
      </c>
      <c r="BS111" s="569"/>
      <c r="BT111" s="201" t="s">
        <v>260</v>
      </c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 t="s">
        <v>260</v>
      </c>
      <c r="CG111" s="201"/>
      <c r="CH111" s="201"/>
      <c r="CI111" s="8" t="s">
        <v>260</v>
      </c>
      <c r="CJ111" s="8"/>
      <c r="CK111" s="8"/>
      <c r="CL111" s="520" t="s">
        <v>127</v>
      </c>
      <c r="CM111" s="520" t="s">
        <v>127</v>
      </c>
      <c r="CN111" s="8"/>
      <c r="CO111" s="8"/>
      <c r="CP111" s="8"/>
      <c r="CQ111" s="8"/>
      <c r="CR111" s="8"/>
    </row>
    <row r="112" spans="1:8279" s="24" customFormat="1" ht="33.75">
      <c r="A112" s="7" t="s">
        <v>260</v>
      </c>
      <c r="B112" s="23" t="s">
        <v>3803</v>
      </c>
      <c r="C112" s="8">
        <v>2013</v>
      </c>
      <c r="D112" s="8"/>
      <c r="E112" s="557" t="s">
        <v>1728</v>
      </c>
      <c r="F112" s="8" t="s">
        <v>683</v>
      </c>
      <c r="G112" s="8"/>
      <c r="H112" s="8"/>
      <c r="I112" s="8" t="s">
        <v>616</v>
      </c>
      <c r="J112" s="69" t="s">
        <v>1436</v>
      </c>
      <c r="K112" s="7" t="s">
        <v>1018</v>
      </c>
      <c r="L112" s="8" t="s">
        <v>1680</v>
      </c>
      <c r="M112" s="8" t="s">
        <v>2640</v>
      </c>
      <c r="N112" s="8"/>
      <c r="O112" s="8"/>
      <c r="P112" s="54" t="s">
        <v>1826</v>
      </c>
      <c r="Q112" s="7" t="s">
        <v>692</v>
      </c>
      <c r="R112" s="8"/>
      <c r="S112" s="8" t="s">
        <v>1022</v>
      </c>
      <c r="T112" s="9" t="s">
        <v>984</v>
      </c>
      <c r="U112" s="72" t="s">
        <v>1437</v>
      </c>
      <c r="V112" s="9">
        <v>977397.28</v>
      </c>
      <c r="W112" s="9"/>
      <c r="X112" s="9">
        <v>977397.28</v>
      </c>
      <c r="Y112" s="292">
        <f>FACT!R985</f>
        <v>1464539.8</v>
      </c>
      <c r="Z112" s="519">
        <f t="shared" si="10"/>
        <v>-487142.52</v>
      </c>
      <c r="AA112" s="8">
        <v>0</v>
      </c>
      <c r="AB112" s="8">
        <v>0</v>
      </c>
      <c r="AC112" s="292">
        <f t="shared" si="12"/>
        <v>977397.28</v>
      </c>
      <c r="AD112" s="8">
        <v>0</v>
      </c>
      <c r="AE112" s="8">
        <v>0</v>
      </c>
      <c r="AF112" s="130">
        <v>41316</v>
      </c>
      <c r="AG112" s="130">
        <v>41394</v>
      </c>
      <c r="AH112" s="8"/>
      <c r="AI112" s="247">
        <v>320</v>
      </c>
      <c r="AJ112" s="155" t="s">
        <v>4996</v>
      </c>
      <c r="AK112" s="767">
        <f t="shared" si="13"/>
        <v>4576.6868750000003</v>
      </c>
      <c r="AL112" s="8">
        <v>100</v>
      </c>
      <c r="AM112" s="8">
        <f>AO112+AP112</f>
        <v>755</v>
      </c>
      <c r="AN112" s="8"/>
      <c r="AO112" s="8">
        <v>372</v>
      </c>
      <c r="AP112" s="8">
        <v>383</v>
      </c>
      <c r="AQ112" s="8" t="s">
        <v>1540</v>
      </c>
      <c r="AR112" s="177" t="s">
        <v>1683</v>
      </c>
      <c r="AS112" s="8" t="s">
        <v>260</v>
      </c>
      <c r="AT112" s="8" t="s">
        <v>260</v>
      </c>
      <c r="AU112" s="8" t="s">
        <v>260</v>
      </c>
      <c r="AV112" s="8"/>
      <c r="AW112" s="8" t="s">
        <v>260</v>
      </c>
      <c r="AX112" s="8" t="s">
        <v>260</v>
      </c>
      <c r="AY112" s="8" t="s">
        <v>260</v>
      </c>
      <c r="AZ112" s="8"/>
      <c r="BA112" s="185" t="s">
        <v>260</v>
      </c>
      <c r="BB112" s="207"/>
      <c r="BC112" s="8"/>
      <c r="BD112" s="8"/>
      <c r="BE112" s="8"/>
      <c r="BF112" s="8"/>
      <c r="BG112" s="8"/>
      <c r="BH112" s="8"/>
      <c r="BI112" s="8"/>
      <c r="BJ112" s="8" t="s">
        <v>260</v>
      </c>
      <c r="BK112" s="520" t="s">
        <v>1442</v>
      </c>
      <c r="BL112" s="521" t="s">
        <v>260</v>
      </c>
      <c r="BM112" s="8"/>
      <c r="BN112" s="8" t="s">
        <v>260</v>
      </c>
      <c r="BO112" s="8" t="s">
        <v>260</v>
      </c>
      <c r="BP112" s="8"/>
      <c r="BQ112" s="8" t="s">
        <v>260</v>
      </c>
      <c r="BR112" s="8" t="s">
        <v>260</v>
      </c>
      <c r="BS112" s="8"/>
      <c r="BT112" s="520" t="s">
        <v>127</v>
      </c>
      <c r="BU112" s="8"/>
      <c r="BV112" s="8"/>
      <c r="BW112" s="8"/>
      <c r="BX112" s="8"/>
      <c r="BY112" s="8"/>
      <c r="BZ112" s="8" t="s">
        <v>260</v>
      </c>
      <c r="CA112" s="8"/>
      <c r="CB112" s="8"/>
      <c r="CC112" s="8" t="s">
        <v>260</v>
      </c>
      <c r="CD112" s="8" t="s">
        <v>260</v>
      </c>
      <c r="CE112" s="8" t="s">
        <v>260</v>
      </c>
      <c r="CF112" s="8"/>
      <c r="CG112" s="8"/>
      <c r="CH112" s="8"/>
      <c r="CI112" s="8" t="s">
        <v>260</v>
      </c>
      <c r="CJ112" s="8"/>
      <c r="CK112" s="8" t="s">
        <v>260</v>
      </c>
      <c r="CL112" s="8" t="s">
        <v>260</v>
      </c>
      <c r="CM112" s="8" t="s">
        <v>260</v>
      </c>
      <c r="CN112" s="8"/>
      <c r="CO112" s="8"/>
      <c r="CP112" s="8"/>
      <c r="CQ112" s="106" t="s">
        <v>1727</v>
      </c>
      <c r="CR112" s="8"/>
    </row>
    <row r="113" spans="1:96" s="24" customFormat="1" ht="38.25" hidden="1">
      <c r="A113" s="7"/>
      <c r="B113" s="23" t="s">
        <v>4091</v>
      </c>
      <c r="C113" s="8">
        <v>2013</v>
      </c>
      <c r="D113" s="8"/>
      <c r="E113" s="23" t="s">
        <v>2048</v>
      </c>
      <c r="F113" s="23" t="s">
        <v>1182</v>
      </c>
      <c r="G113" s="23" t="s">
        <v>2276</v>
      </c>
      <c r="H113" s="23">
        <v>13</v>
      </c>
      <c r="I113" s="8" t="s">
        <v>616</v>
      </c>
      <c r="J113" s="69" t="s">
        <v>1436</v>
      </c>
      <c r="K113" s="7" t="s">
        <v>3295</v>
      </c>
      <c r="L113" s="8" t="s">
        <v>1622</v>
      </c>
      <c r="M113" s="8" t="s">
        <v>1627</v>
      </c>
      <c r="N113" s="8"/>
      <c r="O113" s="8"/>
      <c r="P113" s="54" t="s">
        <v>1235</v>
      </c>
      <c r="Q113" s="7" t="s">
        <v>1235</v>
      </c>
      <c r="R113" s="8"/>
      <c r="S113" s="8" t="s">
        <v>1302</v>
      </c>
      <c r="T113" s="9" t="s">
        <v>984</v>
      </c>
      <c r="U113" s="72" t="s">
        <v>1437</v>
      </c>
      <c r="V113" s="244">
        <v>223854.45</v>
      </c>
      <c r="W113" s="244">
        <v>223854.45</v>
      </c>
      <c r="X113" s="244">
        <v>249000</v>
      </c>
      <c r="Y113" s="804">
        <f>FACT!R923</f>
        <v>223853.44</v>
      </c>
      <c r="Z113" s="805">
        <f t="shared" si="10"/>
        <v>25146.559999999998</v>
      </c>
      <c r="AA113" s="241">
        <v>0</v>
      </c>
      <c r="AB113" s="241">
        <v>0</v>
      </c>
      <c r="AC113" s="241">
        <f t="shared" si="12"/>
        <v>249000</v>
      </c>
      <c r="AD113" s="241">
        <v>0</v>
      </c>
      <c r="AE113" s="242">
        <v>0</v>
      </c>
      <c r="AF113" s="130">
        <v>41505</v>
      </c>
      <c r="AG113" s="130">
        <v>41547</v>
      </c>
      <c r="AH113" s="7" t="s">
        <v>1828</v>
      </c>
      <c r="AI113" s="247">
        <v>100</v>
      </c>
      <c r="AJ113" s="155" t="s">
        <v>4993</v>
      </c>
      <c r="AK113" s="767">
        <f t="shared" si="13"/>
        <v>2238.5344</v>
      </c>
      <c r="AL113" s="8">
        <v>100</v>
      </c>
      <c r="AM113" s="8">
        <v>100</v>
      </c>
      <c r="AN113" s="8">
        <v>20</v>
      </c>
      <c r="AO113" s="8"/>
      <c r="AP113" s="8"/>
      <c r="AQ113" s="8"/>
      <c r="AR113" s="177" t="s">
        <v>1625</v>
      </c>
      <c r="AS113" s="201" t="s">
        <v>260</v>
      </c>
      <c r="AT113" s="201" t="s">
        <v>260</v>
      </c>
      <c r="AU113" s="201" t="s">
        <v>260</v>
      </c>
      <c r="AV113" s="201"/>
      <c r="AW113" s="201" t="s">
        <v>260</v>
      </c>
      <c r="AX113" s="201" t="s">
        <v>260</v>
      </c>
      <c r="AY113" s="201" t="s">
        <v>260</v>
      </c>
      <c r="AZ113" s="201"/>
      <c r="BA113" s="245" t="s">
        <v>260</v>
      </c>
      <c r="BB113" s="246"/>
      <c r="BC113" s="201"/>
      <c r="BD113" s="201"/>
      <c r="BE113" s="201"/>
      <c r="BF113" s="201"/>
      <c r="BG113" s="201"/>
      <c r="BH113" s="201"/>
      <c r="BI113" s="201" t="s">
        <v>260</v>
      </c>
      <c r="BJ113" s="201" t="s">
        <v>260</v>
      </c>
      <c r="BK113" s="201"/>
      <c r="BL113" s="201" t="s">
        <v>260</v>
      </c>
      <c r="BM113" s="201" t="s">
        <v>260</v>
      </c>
      <c r="BN113" s="201" t="s">
        <v>260</v>
      </c>
      <c r="BO113" s="201"/>
      <c r="BP113" s="201"/>
      <c r="BQ113" s="201" t="s">
        <v>127</v>
      </c>
      <c r="BR113" s="201" t="s">
        <v>127</v>
      </c>
      <c r="BS113" s="201"/>
      <c r="BT113" s="201" t="s">
        <v>260</v>
      </c>
      <c r="BU113" s="201" t="s">
        <v>127</v>
      </c>
      <c r="BV113" s="201"/>
      <c r="BW113" s="201"/>
      <c r="BX113" s="201"/>
      <c r="BY113" s="201" t="s">
        <v>260</v>
      </c>
      <c r="BZ113" s="201" t="s">
        <v>260</v>
      </c>
      <c r="CA113" s="201"/>
      <c r="CB113" s="201"/>
      <c r="CC113" s="201" t="s">
        <v>260</v>
      </c>
      <c r="CD113" s="201" t="s">
        <v>260</v>
      </c>
      <c r="CE113" s="201" t="s">
        <v>260</v>
      </c>
      <c r="CF113" s="201"/>
      <c r="CG113" s="201"/>
      <c r="CH113" s="201" t="s">
        <v>127</v>
      </c>
      <c r="CI113" s="8" t="s">
        <v>127</v>
      </c>
      <c r="CJ113" s="8" t="s">
        <v>127</v>
      </c>
      <c r="CK113" s="8"/>
      <c r="CL113" s="8" t="s">
        <v>260</v>
      </c>
      <c r="CM113" s="8" t="s">
        <v>127</v>
      </c>
      <c r="CN113" s="8"/>
      <c r="CO113" s="623" t="s">
        <v>2273</v>
      </c>
      <c r="CP113" s="619">
        <v>13</v>
      </c>
      <c r="CQ113" s="8"/>
      <c r="CR113" s="8"/>
    </row>
    <row r="114" spans="1:96" s="24" customFormat="1" ht="25.5" hidden="1">
      <c r="A114" s="7"/>
      <c r="B114" s="23" t="s">
        <v>3670</v>
      </c>
      <c r="C114" s="8">
        <v>2013</v>
      </c>
      <c r="D114" s="8"/>
      <c r="E114" s="23" t="s">
        <v>889</v>
      </c>
      <c r="F114" s="23" t="s">
        <v>683</v>
      </c>
      <c r="G114" s="23"/>
      <c r="H114" s="23"/>
      <c r="I114" s="8" t="s">
        <v>127</v>
      </c>
      <c r="J114" s="69" t="s">
        <v>1432</v>
      </c>
      <c r="K114" s="8"/>
      <c r="L114" s="8" t="s">
        <v>693</v>
      </c>
      <c r="M114" s="155"/>
      <c r="N114" s="155"/>
      <c r="O114" s="155"/>
      <c r="P114" s="155" t="s">
        <v>1720</v>
      </c>
      <c r="Q114" s="155" t="s">
        <v>693</v>
      </c>
      <c r="R114" s="155"/>
      <c r="S114" s="155" t="s">
        <v>696</v>
      </c>
      <c r="T114" s="189" t="s">
        <v>264</v>
      </c>
      <c r="U114" s="411" t="s">
        <v>1437</v>
      </c>
      <c r="V114" s="9"/>
      <c r="W114" s="9"/>
      <c r="X114" s="222">
        <v>416000</v>
      </c>
      <c r="Y114" s="292">
        <f>NOM!Q753+FACT!R980</f>
        <v>99517.43</v>
      </c>
      <c r="Z114" s="334">
        <f t="shared" si="10"/>
        <v>316482.57</v>
      </c>
      <c r="AA114" s="241">
        <v>0</v>
      </c>
      <c r="AB114" s="241">
        <v>0</v>
      </c>
      <c r="AC114" s="241">
        <f t="shared" si="12"/>
        <v>416000</v>
      </c>
      <c r="AD114" s="241">
        <v>0</v>
      </c>
      <c r="AE114" s="242">
        <v>0</v>
      </c>
      <c r="AF114" s="8"/>
      <c r="AG114" s="8"/>
      <c r="AH114" s="7"/>
      <c r="AI114" s="7">
        <v>2100</v>
      </c>
      <c r="AJ114" s="7" t="s">
        <v>1065</v>
      </c>
      <c r="AK114" s="7"/>
      <c r="AL114" s="8"/>
      <c r="AM114" s="8"/>
      <c r="AN114" s="8"/>
      <c r="AO114" s="8"/>
      <c r="AP114" s="8"/>
      <c r="AQ114" s="8"/>
      <c r="AR114" s="177"/>
      <c r="AS114" s="201" t="s">
        <v>127</v>
      </c>
      <c r="AT114" s="201" t="s">
        <v>127</v>
      </c>
      <c r="AU114" s="201" t="s">
        <v>127</v>
      </c>
      <c r="AV114" s="201"/>
      <c r="AW114" s="201" t="s">
        <v>127</v>
      </c>
      <c r="AX114" s="201" t="s">
        <v>127</v>
      </c>
      <c r="AY114" s="201" t="s">
        <v>127</v>
      </c>
      <c r="AZ114" s="201" t="s">
        <v>127</v>
      </c>
      <c r="BA114" s="245"/>
      <c r="BB114" s="246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 t="s">
        <v>127</v>
      </c>
      <c r="BU114" s="201" t="s">
        <v>127</v>
      </c>
      <c r="BV114" s="201"/>
      <c r="BW114" s="201"/>
      <c r="BX114" s="201"/>
      <c r="BY114" s="201"/>
      <c r="BZ114" s="201"/>
      <c r="CA114" s="201"/>
      <c r="CB114" s="201"/>
      <c r="CC114" s="201" t="s">
        <v>127</v>
      </c>
      <c r="CD114" s="201" t="s">
        <v>127</v>
      </c>
      <c r="CE114" s="201" t="s">
        <v>127</v>
      </c>
      <c r="CF114" s="201"/>
      <c r="CG114" s="201"/>
      <c r="CH114" s="201" t="s">
        <v>127</v>
      </c>
      <c r="CI114" s="8" t="s">
        <v>127</v>
      </c>
      <c r="CJ114" s="8" t="s">
        <v>127</v>
      </c>
      <c r="CK114" s="8" t="s">
        <v>127</v>
      </c>
      <c r="CL114" s="8" t="s">
        <v>127</v>
      </c>
      <c r="CM114" s="8" t="s">
        <v>127</v>
      </c>
      <c r="CN114" s="8"/>
      <c r="CO114" s="8"/>
      <c r="CP114" s="8"/>
      <c r="CQ114" s="8"/>
      <c r="CR114" s="8"/>
    </row>
    <row r="115" spans="1:96" s="24" customFormat="1" ht="45" hidden="1">
      <c r="A115" s="504"/>
      <c r="B115" s="23" t="s">
        <v>3803</v>
      </c>
      <c r="C115" s="505">
        <v>2013</v>
      </c>
      <c r="D115" s="827">
        <v>9</v>
      </c>
      <c r="E115" s="556" t="s">
        <v>1728</v>
      </c>
      <c r="F115" s="505" t="s">
        <v>683</v>
      </c>
      <c r="G115" s="505"/>
      <c r="H115" s="505"/>
      <c r="I115" s="505" t="s">
        <v>616</v>
      </c>
      <c r="J115" s="525" t="s">
        <v>1448</v>
      </c>
      <c r="K115" s="505" t="s">
        <v>1018</v>
      </c>
      <c r="L115" s="505" t="s">
        <v>1487</v>
      </c>
      <c r="M115" s="506" t="s">
        <v>2639</v>
      </c>
      <c r="N115" s="506"/>
      <c r="O115" s="506"/>
      <c r="P115" s="507" t="s">
        <v>1677</v>
      </c>
      <c r="Q115" s="504" t="s">
        <v>693</v>
      </c>
      <c r="R115" s="505"/>
      <c r="S115" s="505" t="s">
        <v>1678</v>
      </c>
      <c r="T115" s="508" t="s">
        <v>706</v>
      </c>
      <c r="U115" s="509" t="s">
        <v>1437</v>
      </c>
      <c r="V115" s="508"/>
      <c r="W115" s="508"/>
      <c r="X115" s="510"/>
      <c r="Y115" s="505"/>
      <c r="Z115" s="511"/>
      <c r="AA115" s="8">
        <v>0</v>
      </c>
      <c r="AB115" s="8">
        <v>0</v>
      </c>
      <c r="AC115" s="292">
        <f t="shared" si="12"/>
        <v>0</v>
      </c>
      <c r="AD115" s="8">
        <v>0</v>
      </c>
      <c r="AE115" s="8">
        <v>0</v>
      </c>
      <c r="AF115" s="516">
        <v>41328</v>
      </c>
      <c r="AG115" s="516">
        <v>41344</v>
      </c>
      <c r="AH115" s="505" t="s">
        <v>1780</v>
      </c>
      <c r="AI115" s="505"/>
      <c r="AJ115" s="505" t="s">
        <v>1457</v>
      </c>
      <c r="AK115" s="767" t="s">
        <v>127</v>
      </c>
      <c r="AL115" s="505">
        <v>100</v>
      </c>
      <c r="AM115" s="505"/>
      <c r="AN115" s="505"/>
      <c r="AO115" s="505"/>
      <c r="AP115" s="505"/>
      <c r="AQ115" s="505" t="s">
        <v>1694</v>
      </c>
      <c r="AR115" s="512" t="s">
        <v>694</v>
      </c>
      <c r="AS115" s="505" t="s">
        <v>260</v>
      </c>
      <c r="AT115" s="505" t="s">
        <v>260</v>
      </c>
      <c r="AU115" s="505" t="s">
        <v>260</v>
      </c>
      <c r="AV115" s="505"/>
      <c r="AW115" s="505" t="s">
        <v>260</v>
      </c>
      <c r="AX115" s="505" t="s">
        <v>260</v>
      </c>
      <c r="AY115" s="505" t="s">
        <v>260</v>
      </c>
      <c r="AZ115" s="505"/>
      <c r="BA115" s="513" t="s">
        <v>260</v>
      </c>
      <c r="BB115" s="514"/>
      <c r="BC115" s="505"/>
      <c r="BD115" s="505"/>
      <c r="BE115" s="505"/>
      <c r="BF115" s="505"/>
      <c r="BG115" s="505"/>
      <c r="BH115" s="505"/>
      <c r="BI115" s="505" t="s">
        <v>260</v>
      </c>
      <c r="BJ115" s="505" t="s">
        <v>260</v>
      </c>
      <c r="BK115" s="505"/>
      <c r="BL115" s="505" t="s">
        <v>260</v>
      </c>
      <c r="BM115" s="505"/>
      <c r="BN115" s="505" t="s">
        <v>260</v>
      </c>
      <c r="BO115" s="505" t="s">
        <v>260</v>
      </c>
      <c r="BP115" s="505"/>
      <c r="BQ115" s="505" t="s">
        <v>260</v>
      </c>
      <c r="BR115" s="505" t="s">
        <v>260</v>
      </c>
      <c r="BS115" s="505"/>
      <c r="BT115" s="505" t="s">
        <v>127</v>
      </c>
      <c r="BU115" s="505"/>
      <c r="BV115" s="505"/>
      <c r="BW115" s="505"/>
      <c r="BX115" s="505"/>
      <c r="BY115" s="505"/>
      <c r="BZ115" s="505" t="s">
        <v>260</v>
      </c>
      <c r="CA115" s="505"/>
      <c r="CB115" s="505"/>
      <c r="CC115" s="505" t="s">
        <v>260</v>
      </c>
      <c r="CD115" s="505" t="s">
        <v>260</v>
      </c>
      <c r="CE115" s="505" t="s">
        <v>260</v>
      </c>
      <c r="CF115" s="505"/>
      <c r="CG115" s="505"/>
      <c r="CH115" s="505"/>
      <c r="CI115" s="505" t="s">
        <v>260</v>
      </c>
      <c r="CJ115" s="505" t="s">
        <v>260</v>
      </c>
      <c r="CK115" s="505"/>
      <c r="CL115" s="505" t="s">
        <v>260</v>
      </c>
      <c r="CM115" s="505" t="s">
        <v>260</v>
      </c>
      <c r="CN115" s="505"/>
      <c r="CO115" s="505"/>
      <c r="CP115" s="505"/>
      <c r="CQ115" s="525"/>
      <c r="CR115" s="505"/>
    </row>
    <row r="116" spans="1:96" s="24" customFormat="1" ht="30" hidden="1">
      <c r="A116" s="7"/>
      <c r="B116" s="23" t="s">
        <v>3753</v>
      </c>
      <c r="C116" s="8">
        <v>2014</v>
      </c>
      <c r="D116" s="8"/>
      <c r="E116" s="23" t="s">
        <v>3696</v>
      </c>
      <c r="F116" s="8" t="s">
        <v>683</v>
      </c>
      <c r="G116" s="106"/>
      <c r="H116" s="8"/>
      <c r="I116" s="8" t="s">
        <v>616</v>
      </c>
      <c r="J116" s="648" t="s">
        <v>1434</v>
      </c>
      <c r="K116" s="8" t="s">
        <v>2466</v>
      </c>
      <c r="L116" s="8" t="s">
        <v>3188</v>
      </c>
      <c r="M116" s="155"/>
      <c r="N116" s="155"/>
      <c r="O116" s="155"/>
      <c r="P116" s="8" t="s">
        <v>3271</v>
      </c>
      <c r="Q116" s="7" t="s">
        <v>691</v>
      </c>
      <c r="R116" s="648"/>
      <c r="S116" s="8" t="s">
        <v>622</v>
      </c>
      <c r="T116" s="9" t="s">
        <v>654</v>
      </c>
      <c r="U116" s="410" t="s">
        <v>1437</v>
      </c>
      <c r="V116" s="785">
        <v>119790.69</v>
      </c>
      <c r="W116" s="922">
        <v>119790.69</v>
      </c>
      <c r="X116" s="944">
        <v>107289.52</v>
      </c>
      <c r="Y116" s="767">
        <f>NOM!Q859+FACT!R1026</f>
        <v>117891.47</v>
      </c>
      <c r="Z116" s="787">
        <f>X116-Y116</f>
        <v>-10601.949999999997</v>
      </c>
      <c r="AA116" s="804">
        <v>0</v>
      </c>
      <c r="AB116" s="804">
        <v>0</v>
      </c>
      <c r="AC116" s="804">
        <f t="shared" si="12"/>
        <v>107289.52</v>
      </c>
      <c r="AD116" s="804">
        <v>0</v>
      </c>
      <c r="AE116" s="997">
        <v>0</v>
      </c>
      <c r="AF116" s="892">
        <v>41876</v>
      </c>
      <c r="AG116" s="892">
        <v>41907</v>
      </c>
      <c r="AH116" s="8"/>
      <c r="AI116" s="247">
        <v>135</v>
      </c>
      <c r="AJ116" s="155" t="s">
        <v>4996</v>
      </c>
      <c r="AK116" s="767">
        <f t="shared" ref="AK116" si="14">Y116/AI116</f>
        <v>873.27014814814811</v>
      </c>
      <c r="AL116" s="8">
        <v>100</v>
      </c>
      <c r="AM116" s="8">
        <f>AO116+AP116</f>
        <v>21128</v>
      </c>
      <c r="AN116" s="8">
        <v>50</v>
      </c>
      <c r="AO116" s="8">
        <v>10571</v>
      </c>
      <c r="AP116" s="8">
        <v>10557</v>
      </c>
      <c r="AQ116" s="8"/>
      <c r="AR116" s="177"/>
      <c r="AS116" s="8" t="s">
        <v>260</v>
      </c>
      <c r="AT116" s="8" t="s">
        <v>260</v>
      </c>
      <c r="AU116" s="8" t="s">
        <v>260</v>
      </c>
      <c r="AV116" s="8"/>
      <c r="AW116" s="8" t="s">
        <v>260</v>
      </c>
      <c r="AX116" s="8" t="s">
        <v>260</v>
      </c>
      <c r="AY116" s="8" t="s">
        <v>260</v>
      </c>
      <c r="AZ116" s="8"/>
      <c r="BA116" s="185" t="s">
        <v>260</v>
      </c>
      <c r="BB116" s="207"/>
      <c r="BC116" s="8"/>
      <c r="BD116" s="8"/>
      <c r="BE116" s="8"/>
      <c r="BF116" s="8"/>
      <c r="BG116" s="8" t="s">
        <v>260</v>
      </c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 t="s">
        <v>260</v>
      </c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 t="s">
        <v>260</v>
      </c>
      <c r="CL116" s="8" t="s">
        <v>260</v>
      </c>
      <c r="CM116" s="8"/>
      <c r="CN116" s="8"/>
      <c r="CO116" s="619"/>
      <c r="CP116" s="619"/>
      <c r="CQ116" s="8"/>
      <c r="CR116" s="8"/>
    </row>
    <row r="117" spans="1:96" s="24" customFormat="1" ht="25.5" hidden="1">
      <c r="A117" s="7"/>
      <c r="B117" s="23" t="s">
        <v>3670</v>
      </c>
      <c r="C117" s="8">
        <v>2013</v>
      </c>
      <c r="D117" s="8"/>
      <c r="E117" s="23" t="s">
        <v>890</v>
      </c>
      <c r="F117" s="23" t="s">
        <v>683</v>
      </c>
      <c r="G117" s="23"/>
      <c r="H117" s="23"/>
      <c r="I117" s="8" t="s">
        <v>261</v>
      </c>
      <c r="J117" s="260" t="s">
        <v>127</v>
      </c>
      <c r="K117" s="8"/>
      <c r="L117" s="8" t="s">
        <v>718</v>
      </c>
      <c r="M117" s="155"/>
      <c r="N117" s="155"/>
      <c r="O117" s="155"/>
      <c r="P117" s="155" t="s">
        <v>1592</v>
      </c>
      <c r="Q117" s="155" t="s">
        <v>266</v>
      </c>
      <c r="R117" s="155"/>
      <c r="S117" s="155" t="s">
        <v>4</v>
      </c>
      <c r="T117" s="189" t="s">
        <v>1215</v>
      </c>
      <c r="U117" s="411" t="s">
        <v>1437</v>
      </c>
      <c r="V117" s="9"/>
      <c r="W117" s="9"/>
      <c r="X117" s="222"/>
      <c r="Y117" s="292">
        <f>NOM!Q92+FACT!R140</f>
        <v>1846.98</v>
      </c>
      <c r="Z117" s="334"/>
      <c r="AA117" s="241">
        <v>0</v>
      </c>
      <c r="AB117" s="241">
        <v>0</v>
      </c>
      <c r="AC117" s="241">
        <f>Y117</f>
        <v>1846.98</v>
      </c>
      <c r="AD117" s="241">
        <v>0</v>
      </c>
      <c r="AE117" s="242">
        <v>0</v>
      </c>
      <c r="AF117" s="8"/>
      <c r="AG117" s="8"/>
      <c r="AH117" s="7"/>
      <c r="AI117" s="7"/>
      <c r="AJ117" s="7"/>
      <c r="AK117" s="7"/>
      <c r="AL117" s="8"/>
      <c r="AM117" s="8"/>
      <c r="AN117" s="8"/>
      <c r="AO117" s="8"/>
      <c r="AP117" s="8"/>
      <c r="AQ117" s="8"/>
      <c r="AR117" s="177"/>
      <c r="AS117" s="201"/>
      <c r="AT117" s="201"/>
      <c r="AU117" s="201"/>
      <c r="AV117" s="201"/>
      <c r="AW117" s="201"/>
      <c r="AX117" s="201"/>
      <c r="AY117" s="201"/>
      <c r="AZ117" s="201"/>
      <c r="BA117" s="245"/>
      <c r="BB117" s="246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8"/>
      <c r="CJ117" s="8"/>
      <c r="CK117" s="8" t="s">
        <v>260</v>
      </c>
      <c r="CL117" s="8" t="s">
        <v>260</v>
      </c>
      <c r="CM117" s="8"/>
      <c r="CN117" s="8"/>
      <c r="CO117" s="8"/>
      <c r="CP117" s="8"/>
      <c r="CQ117" s="8"/>
      <c r="CR117" s="8"/>
    </row>
    <row r="118" spans="1:96" s="24" customFormat="1" ht="48" hidden="1">
      <c r="A118" s="7"/>
      <c r="B118" s="23" t="s">
        <v>3753</v>
      </c>
      <c r="C118" s="8">
        <v>2014</v>
      </c>
      <c r="D118" s="8"/>
      <c r="E118" s="23" t="s">
        <v>3696</v>
      </c>
      <c r="F118" s="8" t="s">
        <v>683</v>
      </c>
      <c r="G118" s="106" t="s">
        <v>3810</v>
      </c>
      <c r="H118" s="8"/>
      <c r="I118" s="8" t="s">
        <v>616</v>
      </c>
      <c r="J118" s="648" t="s">
        <v>1434</v>
      </c>
      <c r="K118" s="106" t="s">
        <v>2788</v>
      </c>
      <c r="L118" s="8" t="s">
        <v>3811</v>
      </c>
      <c r="M118" s="155"/>
      <c r="N118" s="155"/>
      <c r="O118" s="155"/>
      <c r="P118" s="8" t="s">
        <v>3271</v>
      </c>
      <c r="Q118" s="7" t="s">
        <v>691</v>
      </c>
      <c r="R118" s="8"/>
      <c r="S118" s="8" t="s">
        <v>622</v>
      </c>
      <c r="T118" s="9" t="s">
        <v>654</v>
      </c>
      <c r="U118" s="1022" t="s">
        <v>1233</v>
      </c>
      <c r="V118" s="785">
        <v>424121.74</v>
      </c>
      <c r="W118" s="922">
        <v>425152.03</v>
      </c>
      <c r="X118" s="961">
        <f>425152.03+107289.52</f>
        <v>532441.55000000005</v>
      </c>
      <c r="Y118" s="767">
        <f>FACT!R1043</f>
        <v>0</v>
      </c>
      <c r="Z118" s="787">
        <f>W118-Y118</f>
        <v>425152.03</v>
      </c>
      <c r="AA118" s="241">
        <v>0</v>
      </c>
      <c r="AB118" s="241">
        <v>0</v>
      </c>
      <c r="AC118" s="241">
        <f>Y118</f>
        <v>0</v>
      </c>
      <c r="AD118" s="241">
        <v>0</v>
      </c>
      <c r="AE118" s="242">
        <v>0</v>
      </c>
      <c r="AF118" s="892"/>
      <c r="AG118" s="892"/>
      <c r="AH118" s="8"/>
      <c r="AI118" s="146">
        <v>375</v>
      </c>
      <c r="AJ118" s="8" t="s">
        <v>1065</v>
      </c>
      <c r="AK118" s="767"/>
      <c r="AL118" s="8">
        <v>100</v>
      </c>
      <c r="AM118" s="8"/>
      <c r="AN118" s="8"/>
      <c r="AO118" s="8"/>
      <c r="AP118" s="8"/>
      <c r="AQ118" s="1199" t="s">
        <v>3813</v>
      </c>
      <c r="AR118" s="1199" t="s">
        <v>3812</v>
      </c>
      <c r="AS118" s="8"/>
      <c r="AT118" s="8"/>
      <c r="AU118" s="8"/>
      <c r="AV118" s="8"/>
      <c r="AW118" s="8" t="s">
        <v>260</v>
      </c>
      <c r="AX118" s="8" t="s">
        <v>260</v>
      </c>
      <c r="AY118" s="8" t="s">
        <v>260</v>
      </c>
      <c r="AZ118" s="8"/>
      <c r="BA118" s="185"/>
      <c r="BB118" s="207"/>
      <c r="BC118" s="8"/>
      <c r="BD118" s="8"/>
      <c r="BE118" s="8"/>
      <c r="BF118" s="8"/>
      <c r="BG118" s="8"/>
      <c r="BH118" s="8"/>
      <c r="BI118" s="8" t="s">
        <v>260</v>
      </c>
      <c r="BJ118" s="8" t="s">
        <v>260</v>
      </c>
      <c r="BK118" s="8"/>
      <c r="BL118" s="8"/>
      <c r="BM118" s="8"/>
      <c r="BN118" s="8"/>
      <c r="BO118" s="8"/>
      <c r="BP118" s="8"/>
      <c r="BQ118" s="8"/>
      <c r="BR118" s="8"/>
      <c r="BS118" s="8"/>
      <c r="BT118" s="8" t="s">
        <v>260</v>
      </c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619" t="s">
        <v>3810</v>
      </c>
      <c r="CP118" s="619"/>
      <c r="CQ118" s="8"/>
      <c r="CR118" s="8"/>
    </row>
    <row r="119" spans="1:96" s="24" customFormat="1" ht="56.25" hidden="1">
      <c r="A119" s="7"/>
      <c r="B119" s="23" t="s">
        <v>3803</v>
      </c>
      <c r="C119" s="8">
        <v>2013</v>
      </c>
      <c r="D119" s="827">
        <v>9</v>
      </c>
      <c r="E119" s="23" t="s">
        <v>1728</v>
      </c>
      <c r="F119" s="23" t="s">
        <v>683</v>
      </c>
      <c r="G119" s="23"/>
      <c r="H119" s="23"/>
      <c r="I119" s="8" t="s">
        <v>616</v>
      </c>
      <c r="J119" s="260" t="s">
        <v>1431</v>
      </c>
      <c r="K119" s="8" t="s">
        <v>2649</v>
      </c>
      <c r="L119" s="8" t="s">
        <v>1682</v>
      </c>
      <c r="M119" s="155" t="s">
        <v>2641</v>
      </c>
      <c r="N119" s="155"/>
      <c r="O119" s="155"/>
      <c r="P119" s="54" t="s">
        <v>268</v>
      </c>
      <c r="Q119" s="7" t="s">
        <v>693</v>
      </c>
      <c r="R119" s="8"/>
      <c r="S119" s="8" t="s">
        <v>269</v>
      </c>
      <c r="T119" s="9" t="s">
        <v>264</v>
      </c>
      <c r="U119" s="410" t="s">
        <v>1437</v>
      </c>
      <c r="V119" s="9">
        <v>320716.46000000002</v>
      </c>
      <c r="W119" s="9"/>
      <c r="X119" s="222">
        <v>318104.90999999997</v>
      </c>
      <c r="Y119" s="292">
        <f>FACT!R135</f>
        <v>318104.90999999997</v>
      </c>
      <c r="Z119" s="334">
        <f t="shared" ref="Z119:Z133" si="15">X119-Y119</f>
        <v>0</v>
      </c>
      <c r="AA119" s="8">
        <v>0</v>
      </c>
      <c r="AB119" s="8">
        <v>0</v>
      </c>
      <c r="AC119" s="292">
        <f>X119</f>
        <v>318104.90999999997</v>
      </c>
      <c r="AD119" s="8">
        <v>0</v>
      </c>
      <c r="AE119" s="8">
        <v>0</v>
      </c>
      <c r="AF119" s="130">
        <v>41328</v>
      </c>
      <c r="AG119" s="130">
        <v>41344</v>
      </c>
      <c r="AH119" s="7" t="s">
        <v>1681</v>
      </c>
      <c r="AI119" s="247">
        <v>69.430000000000007</v>
      </c>
      <c r="AJ119" s="155" t="s">
        <v>1457</v>
      </c>
      <c r="AK119" s="767">
        <f t="shared" ref="AK119:AK126" si="16">Y119/AI119</f>
        <v>4581.6636900475287</v>
      </c>
      <c r="AL119" s="8">
        <v>100</v>
      </c>
      <c r="AM119" s="8">
        <f t="shared" ref="AM119:AM124" si="17">AO119+AP119</f>
        <v>21128</v>
      </c>
      <c r="AN119" s="8"/>
      <c r="AO119" s="8">
        <v>10557</v>
      </c>
      <c r="AP119" s="8">
        <v>10571</v>
      </c>
      <c r="AQ119" s="8" t="s">
        <v>1540</v>
      </c>
      <c r="AR119" s="177" t="s">
        <v>694</v>
      </c>
      <c r="AS119" s="8" t="s">
        <v>260</v>
      </c>
      <c r="AT119" s="8" t="s">
        <v>260</v>
      </c>
      <c r="AU119" s="8" t="s">
        <v>127</v>
      </c>
      <c r="AV119" s="8"/>
      <c r="AW119" s="8" t="s">
        <v>260</v>
      </c>
      <c r="AX119" s="8" t="s">
        <v>260</v>
      </c>
      <c r="AY119" s="8" t="s">
        <v>260</v>
      </c>
      <c r="AZ119" s="8"/>
      <c r="BA119" s="185" t="s">
        <v>1442</v>
      </c>
      <c r="BB119" s="207"/>
      <c r="BC119" s="8"/>
      <c r="BD119" s="8"/>
      <c r="BE119" s="8"/>
      <c r="BF119" s="8"/>
      <c r="BG119" s="8"/>
      <c r="BH119" s="8"/>
      <c r="BI119" s="8" t="s">
        <v>260</v>
      </c>
      <c r="BJ119" s="8" t="s">
        <v>1722</v>
      </c>
      <c r="BK119" s="8"/>
      <c r="BL119" s="8" t="s">
        <v>260</v>
      </c>
      <c r="BM119" s="8"/>
      <c r="BN119" s="8" t="s">
        <v>260</v>
      </c>
      <c r="BO119" s="8" t="s">
        <v>260</v>
      </c>
      <c r="BP119" s="8"/>
      <c r="BQ119" s="8" t="s">
        <v>260</v>
      </c>
      <c r="BR119" s="8" t="s">
        <v>260</v>
      </c>
      <c r="BS119" s="8"/>
      <c r="BT119" s="8" t="s">
        <v>274</v>
      </c>
      <c r="BU119" s="8"/>
      <c r="BV119" s="8"/>
      <c r="BW119" s="8"/>
      <c r="BX119" s="8"/>
      <c r="BY119" s="8"/>
      <c r="BZ119" s="8"/>
      <c r="CA119" s="8"/>
      <c r="CB119" s="8"/>
      <c r="CC119" s="8" t="s">
        <v>260</v>
      </c>
      <c r="CD119" s="8" t="s">
        <v>260</v>
      </c>
      <c r="CE119" s="8" t="s">
        <v>260</v>
      </c>
      <c r="CF119" s="8"/>
      <c r="CG119" s="8"/>
      <c r="CH119" s="8"/>
      <c r="CI119" s="8" t="s">
        <v>260</v>
      </c>
      <c r="CJ119" s="8"/>
      <c r="CK119" s="8"/>
      <c r="CL119" s="8" t="s">
        <v>260</v>
      </c>
      <c r="CM119" s="8" t="s">
        <v>260</v>
      </c>
      <c r="CN119" s="8"/>
      <c r="CO119" s="8"/>
      <c r="CP119" s="8"/>
      <c r="CQ119" s="8"/>
      <c r="CR119" s="8"/>
    </row>
    <row r="120" spans="1:96" s="24" customFormat="1" ht="45" hidden="1">
      <c r="A120" s="7"/>
      <c r="B120" s="23" t="s">
        <v>4091</v>
      </c>
      <c r="C120" s="8">
        <v>2013</v>
      </c>
      <c r="D120" s="8">
        <v>18</v>
      </c>
      <c r="E120" s="23" t="s">
        <v>2250</v>
      </c>
      <c r="F120" s="8" t="s">
        <v>1182</v>
      </c>
      <c r="G120" s="8" t="s">
        <v>2276</v>
      </c>
      <c r="H120" s="8">
        <v>14</v>
      </c>
      <c r="I120" s="8" t="s">
        <v>616</v>
      </c>
      <c r="J120" s="648" t="s">
        <v>1436</v>
      </c>
      <c r="K120" s="8" t="s">
        <v>2466</v>
      </c>
      <c r="L120" s="8" t="s">
        <v>2676</v>
      </c>
      <c r="M120" s="155" t="s">
        <v>2187</v>
      </c>
      <c r="N120" s="155"/>
      <c r="O120" s="155"/>
      <c r="P120" s="54" t="s">
        <v>3274</v>
      </c>
      <c r="Q120" s="7" t="s">
        <v>704</v>
      </c>
      <c r="R120" s="8"/>
      <c r="S120" s="8" t="s">
        <v>1299</v>
      </c>
      <c r="T120" s="9" t="s">
        <v>1215</v>
      </c>
      <c r="U120" s="410" t="s">
        <v>1437</v>
      </c>
      <c r="V120" s="244"/>
      <c r="W120" s="244">
        <v>387451.67</v>
      </c>
      <c r="X120" s="244">
        <f>178240+98689.5+5000-X189</f>
        <v>254989.5</v>
      </c>
      <c r="Y120" s="804">
        <f>NOM!Q790+FACT!R948</f>
        <v>224639.88</v>
      </c>
      <c r="Z120" s="805">
        <f t="shared" si="15"/>
        <v>30349.619999999995</v>
      </c>
      <c r="AA120" s="241">
        <v>0</v>
      </c>
      <c r="AB120" s="241">
        <v>0</v>
      </c>
      <c r="AC120" s="241">
        <f>X120</f>
        <v>254989.5</v>
      </c>
      <c r="AD120" s="241">
        <v>0</v>
      </c>
      <c r="AE120" s="242">
        <v>0</v>
      </c>
      <c r="AF120" s="8"/>
      <c r="AG120" s="8"/>
      <c r="AH120" s="8"/>
      <c r="AI120" s="247">
        <v>1110</v>
      </c>
      <c r="AJ120" s="155" t="s">
        <v>1065</v>
      </c>
      <c r="AK120" s="767">
        <f t="shared" si="16"/>
        <v>202.37827027027026</v>
      </c>
      <c r="AL120" s="8">
        <v>100</v>
      </c>
      <c r="AM120" s="8">
        <v>200</v>
      </c>
      <c r="AN120" s="8">
        <v>38</v>
      </c>
      <c r="AO120" s="8"/>
      <c r="AP120" s="8"/>
      <c r="AQ120" s="8"/>
      <c r="AR120" s="177"/>
      <c r="AS120" s="8" t="s">
        <v>260</v>
      </c>
      <c r="AT120" s="8" t="s">
        <v>260</v>
      </c>
      <c r="AU120" s="8" t="s">
        <v>260</v>
      </c>
      <c r="AV120" s="8"/>
      <c r="AW120" s="8" t="s">
        <v>260</v>
      </c>
      <c r="AX120" s="8" t="s">
        <v>260</v>
      </c>
      <c r="AY120" s="8" t="s">
        <v>260</v>
      </c>
      <c r="AZ120" s="8"/>
      <c r="BA120" s="185" t="s">
        <v>260</v>
      </c>
      <c r="BB120" s="207"/>
      <c r="BC120" s="8"/>
      <c r="BD120" s="8"/>
      <c r="BE120" s="8"/>
      <c r="BF120" s="8"/>
      <c r="BG120" s="8" t="s">
        <v>260</v>
      </c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 t="s">
        <v>260</v>
      </c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623" t="s">
        <v>2273</v>
      </c>
      <c r="CP120" s="619">
        <v>14</v>
      </c>
      <c r="CQ120" s="8"/>
      <c r="CR120" s="8"/>
    </row>
    <row r="121" spans="1:96" s="24" customFormat="1" ht="45" hidden="1">
      <c r="A121" s="7"/>
      <c r="B121" s="23" t="s">
        <v>3706</v>
      </c>
      <c r="C121" s="8">
        <v>2013</v>
      </c>
      <c r="D121" s="8"/>
      <c r="E121" s="23" t="s">
        <v>3674</v>
      </c>
      <c r="F121" s="23" t="s">
        <v>1182</v>
      </c>
      <c r="G121" s="8" t="s">
        <v>2604</v>
      </c>
      <c r="H121" s="23">
        <v>1</v>
      </c>
      <c r="I121" s="8" t="s">
        <v>616</v>
      </c>
      <c r="J121" s="7" t="s">
        <v>1434</v>
      </c>
      <c r="K121" s="7"/>
      <c r="L121" s="8" t="s">
        <v>2820</v>
      </c>
      <c r="M121" s="155" t="s">
        <v>2668</v>
      </c>
      <c r="N121" s="155"/>
      <c r="O121" s="155"/>
      <c r="P121" s="54" t="s">
        <v>1226</v>
      </c>
      <c r="Q121" s="7" t="s">
        <v>704</v>
      </c>
      <c r="R121" s="8"/>
      <c r="S121" s="8" t="s">
        <v>267</v>
      </c>
      <c r="T121" s="9" t="s">
        <v>1300</v>
      </c>
      <c r="U121" s="72" t="s">
        <v>1437</v>
      </c>
      <c r="V121" s="244">
        <v>300000</v>
      </c>
      <c r="W121" s="244">
        <v>300000</v>
      </c>
      <c r="X121" s="244">
        <v>300000</v>
      </c>
      <c r="Y121" s="804">
        <f>NOM!Q783+FACT!R971</f>
        <v>276090.09999999998</v>
      </c>
      <c r="Z121" s="805">
        <f t="shared" si="15"/>
        <v>23909.900000000023</v>
      </c>
      <c r="AA121" s="241">
        <v>0</v>
      </c>
      <c r="AB121" s="241">
        <v>0</v>
      </c>
      <c r="AC121" s="241">
        <f>X121</f>
        <v>300000</v>
      </c>
      <c r="AD121" s="241">
        <v>0</v>
      </c>
      <c r="AE121" s="242">
        <v>0</v>
      </c>
      <c r="AF121" s="130">
        <v>41617</v>
      </c>
      <c r="AG121" s="130">
        <v>41638</v>
      </c>
      <c r="AH121" s="8" t="s">
        <v>2620</v>
      </c>
      <c r="AI121" s="247">
        <v>790.03</v>
      </c>
      <c r="AJ121" s="155" t="s">
        <v>1065</v>
      </c>
      <c r="AK121" s="767">
        <f t="shared" si="16"/>
        <v>349.46786830879836</v>
      </c>
      <c r="AL121" s="8">
        <v>100</v>
      </c>
      <c r="AM121" s="8">
        <v>2500</v>
      </c>
      <c r="AN121" s="8">
        <v>30</v>
      </c>
      <c r="AO121" s="8"/>
      <c r="AP121" s="8"/>
      <c r="AQ121" s="8"/>
      <c r="AR121" s="177" t="s">
        <v>2071</v>
      </c>
      <c r="AS121" s="201" t="s">
        <v>260</v>
      </c>
      <c r="AT121" s="201" t="s">
        <v>260</v>
      </c>
      <c r="AU121" s="201" t="s">
        <v>260</v>
      </c>
      <c r="AV121" s="201"/>
      <c r="AW121" s="201" t="s">
        <v>260</v>
      </c>
      <c r="AX121" s="201" t="s">
        <v>260</v>
      </c>
      <c r="AY121" s="201" t="s">
        <v>260</v>
      </c>
      <c r="AZ121" s="201"/>
      <c r="BA121" s="245" t="s">
        <v>260</v>
      </c>
      <c r="BB121" s="246"/>
      <c r="BC121" s="201"/>
      <c r="BD121" s="201"/>
      <c r="BE121" s="201"/>
      <c r="BF121" s="201"/>
      <c r="BG121" s="201" t="s">
        <v>260</v>
      </c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 t="s">
        <v>2669</v>
      </c>
      <c r="BR121" s="201" t="s">
        <v>2669</v>
      </c>
      <c r="BS121" s="201"/>
      <c r="BT121" s="201" t="s">
        <v>260</v>
      </c>
      <c r="BU121" s="201" t="s">
        <v>260</v>
      </c>
      <c r="BV121" s="201"/>
      <c r="BW121" s="201"/>
      <c r="BX121" s="201"/>
      <c r="BY121" s="201"/>
      <c r="BZ121" s="201"/>
      <c r="CA121" s="201"/>
      <c r="CB121" s="201"/>
      <c r="CC121" s="201" t="s">
        <v>2669</v>
      </c>
      <c r="CD121" s="201" t="s">
        <v>2669</v>
      </c>
      <c r="CE121" s="201" t="s">
        <v>2669</v>
      </c>
      <c r="CF121" s="201" t="s">
        <v>260</v>
      </c>
      <c r="CG121" s="201" t="s">
        <v>2669</v>
      </c>
      <c r="CH121" s="201"/>
      <c r="CI121" s="8" t="s">
        <v>260</v>
      </c>
      <c r="CJ121" s="8"/>
      <c r="CK121" s="8" t="s">
        <v>260</v>
      </c>
      <c r="CL121" s="8" t="s">
        <v>260</v>
      </c>
      <c r="CM121" s="8" t="s">
        <v>2669</v>
      </c>
      <c r="CN121" s="8"/>
      <c r="CO121" s="619" t="s">
        <v>2608</v>
      </c>
      <c r="CP121" s="619">
        <v>1</v>
      </c>
      <c r="CQ121" s="8"/>
      <c r="CR121" s="8"/>
    </row>
    <row r="122" spans="1:96" s="24" customFormat="1" ht="45">
      <c r="A122" s="7" t="s">
        <v>260</v>
      </c>
      <c r="B122" s="23" t="s">
        <v>3803</v>
      </c>
      <c r="C122" s="8">
        <v>2013</v>
      </c>
      <c r="D122" s="8">
        <v>16</v>
      </c>
      <c r="E122" s="23" t="s">
        <v>1730</v>
      </c>
      <c r="F122" s="8" t="s">
        <v>683</v>
      </c>
      <c r="G122" s="8"/>
      <c r="H122" s="8"/>
      <c r="I122" s="8" t="s">
        <v>616</v>
      </c>
      <c r="J122" s="260" t="s">
        <v>1448</v>
      </c>
      <c r="K122" s="8" t="s">
        <v>1018</v>
      </c>
      <c r="L122" s="8" t="s">
        <v>1447</v>
      </c>
      <c r="M122" s="155" t="s">
        <v>2647</v>
      </c>
      <c r="N122" s="155"/>
      <c r="O122" s="155"/>
      <c r="P122" s="54" t="s">
        <v>1530</v>
      </c>
      <c r="Q122" s="7" t="s">
        <v>710</v>
      </c>
      <c r="R122" s="8"/>
      <c r="S122" s="8" t="s">
        <v>1312</v>
      </c>
      <c r="T122" s="9" t="s">
        <v>712</v>
      </c>
      <c r="U122" s="410" t="s">
        <v>1437</v>
      </c>
      <c r="V122" s="9">
        <v>1807551.01</v>
      </c>
      <c r="W122" s="9"/>
      <c r="X122" s="222">
        <v>1807551</v>
      </c>
      <c r="Y122" s="292">
        <f>FACT!R901</f>
        <v>1807515.27</v>
      </c>
      <c r="Z122" s="334">
        <f t="shared" si="15"/>
        <v>35.729999999981374</v>
      </c>
      <c r="AA122" s="8">
        <v>0</v>
      </c>
      <c r="AB122" s="8">
        <v>0</v>
      </c>
      <c r="AC122" s="292">
        <f>X122</f>
        <v>1807551</v>
      </c>
      <c r="AD122" s="8">
        <v>0</v>
      </c>
      <c r="AE122" s="8">
        <v>0</v>
      </c>
      <c r="AF122" s="130">
        <v>41328</v>
      </c>
      <c r="AG122" s="130">
        <v>41344</v>
      </c>
      <c r="AH122" s="8"/>
      <c r="AI122" s="247">
        <v>4773.43</v>
      </c>
      <c r="AJ122" s="155" t="s">
        <v>1065</v>
      </c>
      <c r="AK122" s="767">
        <f t="shared" si="16"/>
        <v>378.66173171074047</v>
      </c>
      <c r="AL122" s="8">
        <v>100</v>
      </c>
      <c r="AM122" s="8">
        <f t="shared" si="17"/>
        <v>3794</v>
      </c>
      <c r="AN122" s="8">
        <v>60</v>
      </c>
      <c r="AO122" s="8">
        <v>1851</v>
      </c>
      <c r="AP122" s="8">
        <v>1943</v>
      </c>
      <c r="AQ122" s="8" t="s">
        <v>1694</v>
      </c>
      <c r="AR122" s="177" t="s">
        <v>1450</v>
      </c>
      <c r="AS122" s="8" t="s">
        <v>260</v>
      </c>
      <c r="AT122" s="8" t="s">
        <v>260</v>
      </c>
      <c r="AU122" s="8" t="s">
        <v>260</v>
      </c>
      <c r="AV122" s="8"/>
      <c r="AW122" s="8" t="s">
        <v>260</v>
      </c>
      <c r="AX122" s="8" t="s">
        <v>260</v>
      </c>
      <c r="AY122" s="8" t="s">
        <v>260</v>
      </c>
      <c r="AZ122" s="8"/>
      <c r="BA122" s="185" t="s">
        <v>260</v>
      </c>
      <c r="BB122" s="207"/>
      <c r="BC122" s="8"/>
      <c r="BD122" s="8"/>
      <c r="BE122" s="8"/>
      <c r="BF122" s="8"/>
      <c r="BG122" s="8"/>
      <c r="BH122" s="8"/>
      <c r="BI122" s="8"/>
      <c r="BJ122" s="8" t="s">
        <v>260</v>
      </c>
      <c r="BK122" s="8" t="s">
        <v>260</v>
      </c>
      <c r="BL122" s="8" t="s">
        <v>260</v>
      </c>
      <c r="BM122" s="8"/>
      <c r="BN122" s="8" t="s">
        <v>260</v>
      </c>
      <c r="BO122" s="8"/>
      <c r="BP122" s="8"/>
      <c r="BQ122" s="8" t="s">
        <v>260</v>
      </c>
      <c r="BR122" s="8" t="s">
        <v>260</v>
      </c>
      <c r="BS122" s="8"/>
      <c r="BT122" s="520" t="s">
        <v>274</v>
      </c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 t="s">
        <v>260</v>
      </c>
      <c r="CI122" s="8" t="s">
        <v>260</v>
      </c>
      <c r="CJ122" s="8" t="s">
        <v>260</v>
      </c>
      <c r="CK122" s="8"/>
      <c r="CL122" s="8" t="s">
        <v>260</v>
      </c>
      <c r="CM122" s="8" t="s">
        <v>260</v>
      </c>
      <c r="CN122" s="8"/>
      <c r="CO122" s="8"/>
      <c r="CP122" s="8"/>
      <c r="CQ122" s="106"/>
      <c r="CR122" s="8"/>
    </row>
    <row r="123" spans="1:96" s="24" customFormat="1" ht="45" hidden="1">
      <c r="A123" s="7"/>
      <c r="B123" s="23" t="s">
        <v>3803</v>
      </c>
      <c r="C123" s="8">
        <v>2013</v>
      </c>
      <c r="D123" s="8"/>
      <c r="E123" s="23" t="s">
        <v>1730</v>
      </c>
      <c r="F123" s="8" t="s">
        <v>683</v>
      </c>
      <c r="G123" s="8"/>
      <c r="H123" s="8"/>
      <c r="I123" s="8" t="s">
        <v>616</v>
      </c>
      <c r="J123" s="260" t="s">
        <v>1431</v>
      </c>
      <c r="K123" s="8" t="s">
        <v>2649</v>
      </c>
      <c r="L123" s="8" t="s">
        <v>1522</v>
      </c>
      <c r="M123" s="8" t="s">
        <v>2641</v>
      </c>
      <c r="N123" s="8"/>
      <c r="O123" s="8"/>
      <c r="P123" s="54" t="s">
        <v>1014</v>
      </c>
      <c r="Q123" s="7" t="s">
        <v>693</v>
      </c>
      <c r="R123" s="8"/>
      <c r="S123" s="155" t="s">
        <v>1015</v>
      </c>
      <c r="T123" s="9" t="s">
        <v>706</v>
      </c>
      <c r="U123" s="410" t="s">
        <v>1437</v>
      </c>
      <c r="V123" s="9">
        <v>229084.94</v>
      </c>
      <c r="W123" s="9"/>
      <c r="X123" s="222">
        <v>224365</v>
      </c>
      <c r="Y123" s="292">
        <f>FACT!R907</f>
        <v>224365.83</v>
      </c>
      <c r="Z123" s="436">
        <f t="shared" si="15"/>
        <v>-0.82999999998719431</v>
      </c>
      <c r="AA123" s="8">
        <v>0</v>
      </c>
      <c r="AB123" s="8">
        <v>0</v>
      </c>
      <c r="AC123" s="292">
        <f>X123</f>
        <v>224365</v>
      </c>
      <c r="AD123" s="8">
        <v>0</v>
      </c>
      <c r="AE123" s="8">
        <v>0</v>
      </c>
      <c r="AF123" s="130">
        <v>41358</v>
      </c>
      <c r="AG123" s="130">
        <v>41378</v>
      </c>
      <c r="AH123" s="8"/>
      <c r="AI123" s="247">
        <v>48</v>
      </c>
      <c r="AJ123" s="155" t="s">
        <v>1457</v>
      </c>
      <c r="AK123" s="767">
        <f t="shared" si="16"/>
        <v>4674.288125</v>
      </c>
      <c r="AL123" s="8">
        <v>100</v>
      </c>
      <c r="AM123" s="8">
        <f t="shared" si="17"/>
        <v>2100</v>
      </c>
      <c r="AN123" s="8">
        <v>50</v>
      </c>
      <c r="AO123" s="8">
        <v>1050</v>
      </c>
      <c r="AP123" s="8">
        <v>1050</v>
      </c>
      <c r="AQ123" s="8" t="s">
        <v>1538</v>
      </c>
      <c r="AR123" s="177" t="s">
        <v>1016</v>
      </c>
      <c r="AS123" s="8" t="s">
        <v>260</v>
      </c>
      <c r="AT123" s="8" t="s">
        <v>260</v>
      </c>
      <c r="AU123" s="8" t="s">
        <v>260</v>
      </c>
      <c r="AV123" s="8"/>
      <c r="AW123" s="8" t="s">
        <v>260</v>
      </c>
      <c r="AX123" s="8" t="s">
        <v>260</v>
      </c>
      <c r="AY123" s="8" t="s">
        <v>260</v>
      </c>
      <c r="AZ123" s="8"/>
      <c r="BA123" s="185" t="s">
        <v>260</v>
      </c>
      <c r="BB123" s="207"/>
      <c r="BC123" s="8"/>
      <c r="BD123" s="8"/>
      <c r="BE123" s="8"/>
      <c r="BF123" s="8"/>
      <c r="BG123" s="8"/>
      <c r="BH123" s="8"/>
      <c r="BI123" s="8" t="s">
        <v>260</v>
      </c>
      <c r="BJ123" s="8" t="s">
        <v>260</v>
      </c>
      <c r="BK123" s="8"/>
      <c r="BL123" s="8" t="s">
        <v>260</v>
      </c>
      <c r="BM123" s="8"/>
      <c r="BN123" s="8" t="s">
        <v>260</v>
      </c>
      <c r="BO123" s="8" t="s">
        <v>260</v>
      </c>
      <c r="BP123" s="8"/>
      <c r="BQ123" s="8" t="s">
        <v>260</v>
      </c>
      <c r="BR123" s="8" t="s">
        <v>260</v>
      </c>
      <c r="BS123" s="8"/>
      <c r="BT123" s="521" t="s">
        <v>260</v>
      </c>
      <c r="BU123" s="8"/>
      <c r="BV123" s="8"/>
      <c r="BW123" s="8"/>
      <c r="BX123" s="8"/>
      <c r="BY123" s="8" t="s">
        <v>260</v>
      </c>
      <c r="BZ123" s="8"/>
      <c r="CA123" s="8"/>
      <c r="CB123" s="8"/>
      <c r="CC123" s="8" t="s">
        <v>260</v>
      </c>
      <c r="CD123" s="8" t="s">
        <v>260</v>
      </c>
      <c r="CE123" s="8" t="s">
        <v>260</v>
      </c>
      <c r="CF123" s="8"/>
      <c r="CG123" s="8"/>
      <c r="CH123" s="8"/>
      <c r="CI123" s="8" t="s">
        <v>260</v>
      </c>
      <c r="CJ123" s="8"/>
      <c r="CK123" s="8"/>
      <c r="CL123" s="521" t="s">
        <v>260</v>
      </c>
      <c r="CM123" s="8" t="s">
        <v>260</v>
      </c>
      <c r="CN123" s="8"/>
      <c r="CO123" s="8"/>
      <c r="CP123" s="8"/>
      <c r="CQ123" s="8"/>
      <c r="CR123" s="8"/>
    </row>
    <row r="124" spans="1:96" s="24" customFormat="1" ht="30">
      <c r="A124" s="7" t="s">
        <v>260</v>
      </c>
      <c r="B124" s="23" t="s">
        <v>3706</v>
      </c>
      <c r="C124" s="8">
        <v>2013</v>
      </c>
      <c r="D124" s="827">
        <v>1</v>
      </c>
      <c r="E124" s="23" t="s">
        <v>3678</v>
      </c>
      <c r="F124" s="8" t="s">
        <v>1520</v>
      </c>
      <c r="G124" s="8"/>
      <c r="H124" s="8"/>
      <c r="I124" s="8" t="s">
        <v>127</v>
      </c>
      <c r="J124" s="260" t="s">
        <v>1432</v>
      </c>
      <c r="K124" s="69" t="s">
        <v>2651</v>
      </c>
      <c r="L124" s="8" t="s">
        <v>1519</v>
      </c>
      <c r="M124" s="155" t="s">
        <v>2648</v>
      </c>
      <c r="N124" s="155"/>
      <c r="O124" s="155"/>
      <c r="P124" s="54" t="s">
        <v>1530</v>
      </c>
      <c r="Q124" s="7" t="s">
        <v>710</v>
      </c>
      <c r="R124" s="8"/>
      <c r="S124" s="8" t="s">
        <v>1038</v>
      </c>
      <c r="T124" s="9" t="s">
        <v>264</v>
      </c>
      <c r="U124" s="410" t="s">
        <v>1437</v>
      </c>
      <c r="V124" s="9">
        <v>1998053.6</v>
      </c>
      <c r="W124" s="9"/>
      <c r="X124" s="222">
        <v>1998053.6</v>
      </c>
      <c r="Y124" s="292">
        <f>FACT!R908</f>
        <v>1998053.6</v>
      </c>
      <c r="Z124" s="334">
        <f t="shared" si="15"/>
        <v>0</v>
      </c>
      <c r="AA124" s="241"/>
      <c r="AB124" s="241"/>
      <c r="AC124" s="241"/>
      <c r="AD124" s="241"/>
      <c r="AE124" s="242"/>
      <c r="AF124" s="130">
        <v>41407</v>
      </c>
      <c r="AG124" s="130">
        <v>41468</v>
      </c>
      <c r="AH124" s="8" t="s">
        <v>3798</v>
      </c>
      <c r="AI124" s="247">
        <v>3940</v>
      </c>
      <c r="AJ124" s="155" t="s">
        <v>1065</v>
      </c>
      <c r="AK124" s="767">
        <f t="shared" si="16"/>
        <v>507.12020304568529</v>
      </c>
      <c r="AL124" s="8">
        <v>100</v>
      </c>
      <c r="AM124" s="8">
        <f t="shared" si="17"/>
        <v>10565</v>
      </c>
      <c r="AN124" s="8">
        <v>13</v>
      </c>
      <c r="AO124" s="8">
        <v>5279</v>
      </c>
      <c r="AP124" s="8">
        <v>5286</v>
      </c>
      <c r="AQ124" s="8" t="s">
        <v>1694</v>
      </c>
      <c r="AR124" s="177" t="s">
        <v>2143</v>
      </c>
      <c r="AS124" s="520" t="s">
        <v>127</v>
      </c>
      <c r="AT124" s="520" t="s">
        <v>127</v>
      </c>
      <c r="AU124" s="520" t="s">
        <v>127</v>
      </c>
      <c r="AV124" s="8"/>
      <c r="AW124" s="8" t="s">
        <v>260</v>
      </c>
      <c r="AX124" s="8" t="s">
        <v>260</v>
      </c>
      <c r="AY124" s="8" t="s">
        <v>260</v>
      </c>
      <c r="AZ124" s="8"/>
      <c r="BA124" s="185"/>
      <c r="BB124" s="207"/>
      <c r="BC124" s="8"/>
      <c r="BD124" s="8"/>
      <c r="BE124" s="8"/>
      <c r="BF124" s="8"/>
      <c r="BG124" s="8" t="s">
        <v>260</v>
      </c>
      <c r="BH124" s="8" t="s">
        <v>260</v>
      </c>
      <c r="BI124" s="8"/>
      <c r="BJ124" s="8">
        <v>9</v>
      </c>
      <c r="BK124" s="8" t="s">
        <v>260</v>
      </c>
      <c r="BL124" s="8" t="s">
        <v>260</v>
      </c>
      <c r="BM124" s="8" t="s">
        <v>260</v>
      </c>
      <c r="BN124" s="8" t="s">
        <v>260</v>
      </c>
      <c r="BO124" s="8" t="s">
        <v>260</v>
      </c>
      <c r="BP124" s="8"/>
      <c r="BQ124" s="521" t="s">
        <v>260</v>
      </c>
      <c r="BR124" s="521" t="s">
        <v>260</v>
      </c>
      <c r="BS124" s="521"/>
      <c r="BT124" s="8" t="s">
        <v>260</v>
      </c>
      <c r="BU124" s="8"/>
      <c r="BV124" s="8"/>
      <c r="BW124" s="8"/>
      <c r="BX124" s="8"/>
      <c r="BY124" s="8"/>
      <c r="BZ124" s="8" t="s">
        <v>260</v>
      </c>
      <c r="CA124" s="8"/>
      <c r="CB124" s="8"/>
      <c r="CC124" s="8" t="s">
        <v>260</v>
      </c>
      <c r="CD124" s="8" t="s">
        <v>260</v>
      </c>
      <c r="CE124" s="8" t="s">
        <v>260</v>
      </c>
      <c r="CF124" s="8"/>
      <c r="CG124" s="8"/>
      <c r="CH124" s="8"/>
      <c r="CI124" s="8" t="s">
        <v>260</v>
      </c>
      <c r="CJ124" s="8" t="s">
        <v>260</v>
      </c>
      <c r="CK124" s="8"/>
      <c r="CL124" s="8" t="s">
        <v>260</v>
      </c>
      <c r="CM124" s="521" t="s">
        <v>260</v>
      </c>
      <c r="CN124" s="8"/>
      <c r="CO124" s="8"/>
      <c r="CP124" s="8"/>
      <c r="CQ124" s="8" t="s">
        <v>1896</v>
      </c>
      <c r="CR124" s="8"/>
    </row>
    <row r="125" spans="1:96" s="24" customFormat="1" ht="78.75" hidden="1">
      <c r="A125" s="7"/>
      <c r="B125" s="23" t="s">
        <v>3803</v>
      </c>
      <c r="C125" s="8">
        <v>2013</v>
      </c>
      <c r="D125" s="827">
        <v>9</v>
      </c>
      <c r="E125" s="23" t="s">
        <v>1730</v>
      </c>
      <c r="F125" s="8" t="s">
        <v>683</v>
      </c>
      <c r="G125" s="8"/>
      <c r="H125" s="8"/>
      <c r="I125" s="8" t="s">
        <v>616</v>
      </c>
      <c r="J125" s="260" t="s">
        <v>1448</v>
      </c>
      <c r="K125" s="8" t="s">
        <v>2649</v>
      </c>
      <c r="L125" s="8" t="s">
        <v>1456</v>
      </c>
      <c r="M125" s="155" t="s">
        <v>2641</v>
      </c>
      <c r="N125" s="155"/>
      <c r="O125" s="155"/>
      <c r="P125" s="54" t="s">
        <v>268</v>
      </c>
      <c r="Q125" s="7" t="s">
        <v>693</v>
      </c>
      <c r="R125" s="8"/>
      <c r="S125" s="8" t="s">
        <v>269</v>
      </c>
      <c r="T125" s="9" t="s">
        <v>654</v>
      </c>
      <c r="U125" s="410" t="s">
        <v>1437</v>
      </c>
      <c r="V125" s="9">
        <v>572707.94999999995</v>
      </c>
      <c r="W125" s="9"/>
      <c r="X125" s="222">
        <v>572707.94999999995</v>
      </c>
      <c r="Y125" s="292">
        <f>FACT!R902</f>
        <v>545676.13</v>
      </c>
      <c r="Z125" s="334">
        <f t="shared" si="15"/>
        <v>27031.819999999949</v>
      </c>
      <c r="AA125" s="8">
        <v>0</v>
      </c>
      <c r="AB125" s="8">
        <v>0</v>
      </c>
      <c r="AC125" s="292">
        <f>X125</f>
        <v>572707.94999999995</v>
      </c>
      <c r="AD125" s="8">
        <v>0</v>
      </c>
      <c r="AE125" s="8">
        <v>0</v>
      </c>
      <c r="AF125" s="130">
        <v>41404</v>
      </c>
      <c r="AG125" s="130">
        <v>41424</v>
      </c>
      <c r="AH125" s="7" t="s">
        <v>1458</v>
      </c>
      <c r="AI125" s="247">
        <v>125</v>
      </c>
      <c r="AJ125" s="155" t="s">
        <v>1457</v>
      </c>
      <c r="AK125" s="767">
        <f t="shared" si="16"/>
        <v>4365.4090400000005</v>
      </c>
      <c r="AL125" s="8">
        <v>100</v>
      </c>
      <c r="AM125" s="8">
        <f t="shared" ref="AM125" si="18">AO125+AP125</f>
        <v>21128</v>
      </c>
      <c r="AN125" s="8"/>
      <c r="AO125" s="8">
        <v>10557</v>
      </c>
      <c r="AP125" s="8">
        <v>10571</v>
      </c>
      <c r="AQ125" s="8" t="s">
        <v>1694</v>
      </c>
      <c r="AR125" s="177" t="s">
        <v>694</v>
      </c>
      <c r="AS125" s="8" t="s">
        <v>260</v>
      </c>
      <c r="AT125" s="8" t="s">
        <v>260</v>
      </c>
      <c r="AU125" s="8" t="s">
        <v>260</v>
      </c>
      <c r="AV125" s="8"/>
      <c r="AW125" s="8" t="s">
        <v>260</v>
      </c>
      <c r="AX125" s="8" t="s">
        <v>260</v>
      </c>
      <c r="AY125" s="8" t="s">
        <v>260</v>
      </c>
      <c r="AZ125" s="8"/>
      <c r="BA125" s="185" t="s">
        <v>260</v>
      </c>
      <c r="BB125" s="207"/>
      <c r="BC125" s="8"/>
      <c r="BD125" s="8"/>
      <c r="BE125" s="8"/>
      <c r="BF125" s="8"/>
      <c r="BG125" s="8"/>
      <c r="BH125" s="8"/>
      <c r="BI125" s="8" t="s">
        <v>260</v>
      </c>
      <c r="BJ125" s="8" t="s">
        <v>260</v>
      </c>
      <c r="BK125" s="8"/>
      <c r="BL125" s="521" t="s">
        <v>260</v>
      </c>
      <c r="BM125" s="8"/>
      <c r="BN125" s="8" t="s">
        <v>260</v>
      </c>
      <c r="BO125" s="8" t="s">
        <v>260</v>
      </c>
      <c r="BP125" s="8"/>
      <c r="BQ125" s="8" t="s">
        <v>260</v>
      </c>
      <c r="BR125" s="8" t="s">
        <v>260</v>
      </c>
      <c r="BS125" s="8"/>
      <c r="BT125" s="520" t="s">
        <v>127</v>
      </c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 t="s">
        <v>260</v>
      </c>
      <c r="CF125" s="8"/>
      <c r="CG125" s="8"/>
      <c r="CH125" s="8" t="s">
        <v>260</v>
      </c>
      <c r="CI125" s="8" t="s">
        <v>260</v>
      </c>
      <c r="CJ125" s="8" t="s">
        <v>260</v>
      </c>
      <c r="CK125" s="8"/>
      <c r="CL125" s="8" t="s">
        <v>260</v>
      </c>
      <c r="CM125" s="8" t="s">
        <v>260</v>
      </c>
      <c r="CN125" s="8"/>
      <c r="CO125" s="8"/>
      <c r="CP125" s="8"/>
      <c r="CQ125" s="8"/>
      <c r="CR125" s="8"/>
    </row>
    <row r="126" spans="1:96" s="24" customFormat="1" ht="38.25">
      <c r="A126" s="7" t="s">
        <v>260</v>
      </c>
      <c r="B126" s="23" t="s">
        <v>4091</v>
      </c>
      <c r="C126" s="8">
        <v>2013</v>
      </c>
      <c r="D126" s="8"/>
      <c r="E126" s="23" t="s">
        <v>2250</v>
      </c>
      <c r="F126" s="23" t="s">
        <v>1182</v>
      </c>
      <c r="G126" s="23" t="s">
        <v>2276</v>
      </c>
      <c r="H126" s="23">
        <v>15</v>
      </c>
      <c r="I126" s="8" t="s">
        <v>127</v>
      </c>
      <c r="J126" s="260" t="s">
        <v>1436</v>
      </c>
      <c r="K126" s="8" t="s">
        <v>2466</v>
      </c>
      <c r="L126" s="8" t="s">
        <v>2677</v>
      </c>
      <c r="M126" s="155" t="s">
        <v>2628</v>
      </c>
      <c r="N126" s="155"/>
      <c r="O126" s="155"/>
      <c r="P126" s="54" t="s">
        <v>1086</v>
      </c>
      <c r="Q126" s="7" t="s">
        <v>618</v>
      </c>
      <c r="R126" s="8"/>
      <c r="S126" s="8" t="s">
        <v>1299</v>
      </c>
      <c r="T126" s="9" t="s">
        <v>1215</v>
      </c>
      <c r="U126" s="410" t="s">
        <v>1437</v>
      </c>
      <c r="V126" s="244"/>
      <c r="W126" s="244">
        <v>120948.09</v>
      </c>
      <c r="X126" s="244">
        <v>120450</v>
      </c>
      <c r="Y126" s="804">
        <f>+FACT!R949</f>
        <v>42298</v>
      </c>
      <c r="Z126" s="805">
        <f t="shared" si="15"/>
        <v>78152</v>
      </c>
      <c r="AA126" s="241">
        <v>0</v>
      </c>
      <c r="AB126" s="241">
        <v>0</v>
      </c>
      <c r="AC126" s="241">
        <f>X126</f>
        <v>120450</v>
      </c>
      <c r="AD126" s="241">
        <v>0</v>
      </c>
      <c r="AE126" s="242">
        <v>0</v>
      </c>
      <c r="AF126" s="8"/>
      <c r="AG126" s="8"/>
      <c r="AH126" s="7"/>
      <c r="AI126" s="247">
        <v>185</v>
      </c>
      <c r="AJ126" s="155" t="s">
        <v>1064</v>
      </c>
      <c r="AK126" s="767">
        <f t="shared" si="16"/>
        <v>228.63783783783785</v>
      </c>
      <c r="AL126" s="8">
        <v>100</v>
      </c>
      <c r="AM126" s="8">
        <v>200</v>
      </c>
      <c r="AN126" s="8">
        <v>38</v>
      </c>
      <c r="AO126" s="8"/>
      <c r="AP126" s="8"/>
      <c r="AQ126" s="8"/>
      <c r="AR126" s="177"/>
      <c r="AS126" s="201" t="s">
        <v>260</v>
      </c>
      <c r="AT126" s="201" t="s">
        <v>260</v>
      </c>
      <c r="AU126" s="201" t="s">
        <v>260</v>
      </c>
      <c r="AV126" s="201"/>
      <c r="AW126" s="201" t="s">
        <v>260</v>
      </c>
      <c r="AX126" s="201" t="s">
        <v>260</v>
      </c>
      <c r="AY126" s="201" t="s">
        <v>260</v>
      </c>
      <c r="AZ126" s="201"/>
      <c r="BA126" s="245" t="s">
        <v>260</v>
      </c>
      <c r="BB126" s="246"/>
      <c r="BC126" s="201"/>
      <c r="BD126" s="201"/>
      <c r="BE126" s="201"/>
      <c r="BF126" s="201"/>
      <c r="BG126" s="201" t="s">
        <v>260</v>
      </c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 t="s">
        <v>260</v>
      </c>
      <c r="BU126" s="201" t="s">
        <v>127</v>
      </c>
      <c r="BV126" s="201"/>
      <c r="BW126" s="201"/>
      <c r="BX126" s="201"/>
      <c r="BY126" s="201"/>
      <c r="BZ126" s="201"/>
      <c r="CA126" s="201"/>
      <c r="CB126" s="201"/>
      <c r="CC126" s="201" t="s">
        <v>127</v>
      </c>
      <c r="CD126" s="201" t="s">
        <v>127</v>
      </c>
      <c r="CE126" s="201" t="s">
        <v>127</v>
      </c>
      <c r="CF126" s="201"/>
      <c r="CG126" s="201"/>
      <c r="CH126" s="201" t="s">
        <v>127</v>
      </c>
      <c r="CI126" s="8" t="s">
        <v>127</v>
      </c>
      <c r="CJ126" s="8" t="s">
        <v>127</v>
      </c>
      <c r="CK126" s="8" t="s">
        <v>127</v>
      </c>
      <c r="CL126" s="8" t="s">
        <v>127</v>
      </c>
      <c r="CM126" s="8" t="s">
        <v>127</v>
      </c>
      <c r="CN126" s="8"/>
      <c r="CO126" s="623" t="s">
        <v>2273</v>
      </c>
      <c r="CP126" s="619">
        <v>15</v>
      </c>
      <c r="CQ126" s="8"/>
      <c r="CR126" s="8"/>
    </row>
    <row r="127" spans="1:96" s="614" customFormat="1" hidden="1">
      <c r="A127" s="599"/>
      <c r="B127" s="23"/>
      <c r="C127" s="600">
        <v>2013</v>
      </c>
      <c r="D127" s="600"/>
      <c r="E127" s="601"/>
      <c r="F127" s="601" t="s">
        <v>1182</v>
      </c>
      <c r="G127" s="601"/>
      <c r="H127" s="601"/>
      <c r="I127" s="600" t="s">
        <v>616</v>
      </c>
      <c r="J127" s="602" t="s">
        <v>1434</v>
      </c>
      <c r="K127" s="600"/>
      <c r="L127" s="600"/>
      <c r="M127" s="600"/>
      <c r="N127" s="600"/>
      <c r="O127" s="600"/>
      <c r="P127" s="603" t="s">
        <v>1086</v>
      </c>
      <c r="Q127" s="599" t="s">
        <v>618</v>
      </c>
      <c r="R127" s="600"/>
      <c r="S127" s="617" t="s">
        <v>1228</v>
      </c>
      <c r="T127" s="604" t="s">
        <v>294</v>
      </c>
      <c r="U127" s="605" t="s">
        <v>1437</v>
      </c>
      <c r="V127" s="604">
        <v>99675</v>
      </c>
      <c r="W127" s="604"/>
      <c r="X127" s="606"/>
      <c r="Y127" s="600"/>
      <c r="Z127" s="607">
        <f t="shared" si="15"/>
        <v>0</v>
      </c>
      <c r="AA127" s="608"/>
      <c r="AB127" s="608"/>
      <c r="AC127" s="608"/>
      <c r="AD127" s="608"/>
      <c r="AE127" s="609"/>
      <c r="AF127" s="600"/>
      <c r="AG127" s="600"/>
      <c r="AH127" s="599"/>
      <c r="AI127" s="599">
        <v>142.30000000000001</v>
      </c>
      <c r="AJ127" s="599" t="s">
        <v>1064</v>
      </c>
      <c r="AK127" s="599"/>
      <c r="AL127" s="8">
        <v>100</v>
      </c>
      <c r="AM127" s="600"/>
      <c r="AN127" s="600"/>
      <c r="AO127" s="600"/>
      <c r="AP127" s="600"/>
      <c r="AQ127" s="600"/>
      <c r="AR127" s="610"/>
      <c r="AS127" s="611" t="s">
        <v>127</v>
      </c>
      <c r="AT127" s="611" t="s">
        <v>127</v>
      </c>
      <c r="AU127" s="611" t="s">
        <v>127</v>
      </c>
      <c r="AV127" s="611"/>
      <c r="AW127" s="611" t="s">
        <v>260</v>
      </c>
      <c r="AX127" s="611" t="s">
        <v>260</v>
      </c>
      <c r="AY127" s="611" t="s">
        <v>260</v>
      </c>
      <c r="AZ127" s="611"/>
      <c r="BA127" s="612"/>
      <c r="BB127" s="613"/>
      <c r="BC127" s="611"/>
      <c r="BD127" s="611"/>
      <c r="BE127" s="611"/>
      <c r="BF127" s="611"/>
      <c r="BG127" s="611"/>
      <c r="BH127" s="611"/>
      <c r="BI127" s="611"/>
      <c r="BJ127" s="611"/>
      <c r="BK127" s="611"/>
      <c r="BL127" s="611"/>
      <c r="BM127" s="611"/>
      <c r="BN127" s="611"/>
      <c r="BO127" s="611"/>
      <c r="BP127" s="611"/>
      <c r="BQ127" s="611"/>
      <c r="BR127" s="611"/>
      <c r="BS127" s="611"/>
      <c r="BT127" s="611" t="s">
        <v>1722</v>
      </c>
      <c r="BU127" s="611" t="s">
        <v>127</v>
      </c>
      <c r="BV127" s="611"/>
      <c r="BW127" s="611"/>
      <c r="BX127" s="611"/>
      <c r="BY127" s="611"/>
      <c r="BZ127" s="611"/>
      <c r="CA127" s="611"/>
      <c r="CB127" s="611"/>
      <c r="CC127" s="611" t="s">
        <v>127</v>
      </c>
      <c r="CD127" s="611" t="s">
        <v>127</v>
      </c>
      <c r="CE127" s="611" t="s">
        <v>127</v>
      </c>
      <c r="CF127" s="611"/>
      <c r="CG127" s="611"/>
      <c r="CH127" s="611" t="s">
        <v>127</v>
      </c>
      <c r="CI127" s="600" t="s">
        <v>127</v>
      </c>
      <c r="CJ127" s="600" t="s">
        <v>127</v>
      </c>
      <c r="CK127" s="600" t="s">
        <v>127</v>
      </c>
      <c r="CL127" s="600" t="s">
        <v>127</v>
      </c>
      <c r="CM127" s="600" t="s">
        <v>127</v>
      </c>
      <c r="CN127" s="600"/>
      <c r="CO127" s="620"/>
      <c r="CP127" s="620"/>
      <c r="CQ127" s="600"/>
      <c r="CR127" s="600"/>
    </row>
    <row r="128" spans="1:96" s="614" customFormat="1" ht="24" hidden="1">
      <c r="A128" s="599"/>
      <c r="B128" s="23"/>
      <c r="C128" s="600">
        <v>2013</v>
      </c>
      <c r="D128" s="600"/>
      <c r="E128" s="601"/>
      <c r="F128" s="601" t="s">
        <v>1182</v>
      </c>
      <c r="G128" s="601"/>
      <c r="H128" s="601"/>
      <c r="I128" s="600" t="s">
        <v>239</v>
      </c>
      <c r="J128" s="602" t="s">
        <v>1431</v>
      </c>
      <c r="K128" s="600"/>
      <c r="L128" s="600"/>
      <c r="M128" s="600"/>
      <c r="N128" s="600"/>
      <c r="O128" s="600"/>
      <c r="P128" s="603" t="s">
        <v>1236</v>
      </c>
      <c r="Q128" s="599" t="s">
        <v>710</v>
      </c>
      <c r="R128" s="600"/>
      <c r="S128" s="617" t="s">
        <v>1229</v>
      </c>
      <c r="T128" s="615" t="s">
        <v>1221</v>
      </c>
      <c r="U128" s="616" t="s">
        <v>1437</v>
      </c>
      <c r="V128" s="604" t="s">
        <v>127</v>
      </c>
      <c r="W128" s="604"/>
      <c r="X128" s="606"/>
      <c r="Y128" s="600"/>
      <c r="Z128" s="607">
        <f t="shared" si="15"/>
        <v>0</v>
      </c>
      <c r="AA128" s="608"/>
      <c r="AB128" s="608"/>
      <c r="AC128" s="608"/>
      <c r="AD128" s="608"/>
      <c r="AE128" s="609"/>
      <c r="AF128" s="600"/>
      <c r="AG128" s="600"/>
      <c r="AH128" s="599" t="s">
        <v>1233</v>
      </c>
      <c r="AI128" s="599"/>
      <c r="AJ128" s="599"/>
      <c r="AK128" s="599"/>
      <c r="AL128" s="600">
        <v>0</v>
      </c>
      <c r="AM128" s="600"/>
      <c r="AN128" s="600"/>
      <c r="AO128" s="600"/>
      <c r="AP128" s="600"/>
      <c r="AQ128" s="600"/>
      <c r="AR128" s="610"/>
      <c r="AS128" s="611" t="s">
        <v>127</v>
      </c>
      <c r="AT128" s="611" t="s">
        <v>127</v>
      </c>
      <c r="AU128" s="611" t="s">
        <v>127</v>
      </c>
      <c r="AV128" s="611"/>
      <c r="AW128" s="611" t="s">
        <v>260</v>
      </c>
      <c r="AX128" s="611" t="s">
        <v>127</v>
      </c>
      <c r="AY128" s="611" t="s">
        <v>260</v>
      </c>
      <c r="AZ128" s="611" t="s">
        <v>127</v>
      </c>
      <c r="BA128" s="612"/>
      <c r="BB128" s="613"/>
      <c r="BC128" s="611"/>
      <c r="BD128" s="611"/>
      <c r="BE128" s="611"/>
      <c r="BF128" s="611"/>
      <c r="BG128" s="611"/>
      <c r="BH128" s="611"/>
      <c r="BI128" s="611"/>
      <c r="BJ128" s="611"/>
      <c r="BK128" s="611"/>
      <c r="BL128" s="611"/>
      <c r="BM128" s="611"/>
      <c r="BN128" s="611"/>
      <c r="BO128" s="611"/>
      <c r="BP128" s="611"/>
      <c r="BQ128" s="611"/>
      <c r="BR128" s="611"/>
      <c r="BS128" s="611"/>
      <c r="BT128" s="611" t="s">
        <v>260</v>
      </c>
      <c r="BU128" s="611" t="s">
        <v>127</v>
      </c>
      <c r="BV128" s="611"/>
      <c r="BW128" s="611"/>
      <c r="BX128" s="611"/>
      <c r="BY128" s="611"/>
      <c r="BZ128" s="611"/>
      <c r="CA128" s="611"/>
      <c r="CB128" s="611"/>
      <c r="CC128" s="611" t="s">
        <v>127</v>
      </c>
      <c r="CD128" s="611" t="s">
        <v>127</v>
      </c>
      <c r="CE128" s="611" t="s">
        <v>127</v>
      </c>
      <c r="CF128" s="611"/>
      <c r="CG128" s="611"/>
      <c r="CH128" s="611" t="s">
        <v>127</v>
      </c>
      <c r="CI128" s="600" t="s">
        <v>127</v>
      </c>
      <c r="CJ128" s="600" t="s">
        <v>127</v>
      </c>
      <c r="CK128" s="600" t="s">
        <v>127</v>
      </c>
      <c r="CL128" s="600" t="s">
        <v>127</v>
      </c>
      <c r="CM128" s="600" t="s">
        <v>127</v>
      </c>
      <c r="CN128" s="600"/>
      <c r="CO128" s="620"/>
      <c r="CP128" s="620"/>
      <c r="CQ128" s="600"/>
      <c r="CR128" s="600"/>
    </row>
    <row r="129" spans="1:96" s="614" customFormat="1" ht="30" hidden="1">
      <c r="A129" s="599"/>
      <c r="B129" s="23"/>
      <c r="C129" s="600">
        <v>2013</v>
      </c>
      <c r="D129" s="600"/>
      <c r="E129" s="601"/>
      <c r="F129" s="601" t="s">
        <v>1182</v>
      </c>
      <c r="G129" s="601"/>
      <c r="H129" s="601"/>
      <c r="I129" s="600" t="s">
        <v>239</v>
      </c>
      <c r="J129" s="602" t="s">
        <v>1431</v>
      </c>
      <c r="K129" s="600"/>
      <c r="L129" s="600"/>
      <c r="M129" s="600"/>
      <c r="N129" s="600"/>
      <c r="O129" s="600"/>
      <c r="P129" s="603" t="s">
        <v>1238</v>
      </c>
      <c r="Q129" s="599" t="s">
        <v>704</v>
      </c>
      <c r="R129" s="600"/>
      <c r="S129" s="600" t="s">
        <v>1229</v>
      </c>
      <c r="T129" s="604" t="s">
        <v>1221</v>
      </c>
      <c r="U129" s="605" t="s">
        <v>1437</v>
      </c>
      <c r="V129" s="604" t="s">
        <v>127</v>
      </c>
      <c r="W129" s="604"/>
      <c r="X129" s="606"/>
      <c r="Y129" s="600"/>
      <c r="Z129" s="607">
        <f t="shared" si="15"/>
        <v>0</v>
      </c>
      <c r="AA129" s="608"/>
      <c r="AB129" s="608"/>
      <c r="AC129" s="608"/>
      <c r="AD129" s="608"/>
      <c r="AE129" s="609"/>
      <c r="AF129" s="600"/>
      <c r="AG129" s="600"/>
      <c r="AH129" s="599" t="s">
        <v>1233</v>
      </c>
      <c r="AI129" s="599"/>
      <c r="AJ129" s="599"/>
      <c r="AK129" s="599"/>
      <c r="AL129" s="600">
        <v>0</v>
      </c>
      <c r="AM129" s="600"/>
      <c r="AN129" s="600"/>
      <c r="AO129" s="600"/>
      <c r="AP129" s="600"/>
      <c r="AQ129" s="600"/>
      <c r="AR129" s="610"/>
      <c r="AS129" s="611" t="s">
        <v>127</v>
      </c>
      <c r="AT129" s="611" t="s">
        <v>127</v>
      </c>
      <c r="AU129" s="611" t="s">
        <v>127</v>
      </c>
      <c r="AV129" s="611"/>
      <c r="AW129" s="611" t="s">
        <v>260</v>
      </c>
      <c r="AX129" s="611" t="s">
        <v>127</v>
      </c>
      <c r="AY129" s="611" t="s">
        <v>260</v>
      </c>
      <c r="AZ129" s="611" t="s">
        <v>127</v>
      </c>
      <c r="BA129" s="612"/>
      <c r="BB129" s="613"/>
      <c r="BC129" s="611"/>
      <c r="BD129" s="611"/>
      <c r="BE129" s="611"/>
      <c r="BF129" s="611"/>
      <c r="BG129" s="611"/>
      <c r="BH129" s="611"/>
      <c r="BI129" s="611"/>
      <c r="BJ129" s="611"/>
      <c r="BK129" s="611"/>
      <c r="BL129" s="611"/>
      <c r="BM129" s="611"/>
      <c r="BN129" s="611"/>
      <c r="BO129" s="611"/>
      <c r="BP129" s="611"/>
      <c r="BQ129" s="611"/>
      <c r="BR129" s="611"/>
      <c r="BS129" s="611"/>
      <c r="BT129" s="611" t="s">
        <v>1722</v>
      </c>
      <c r="BU129" s="611" t="s">
        <v>127</v>
      </c>
      <c r="BV129" s="611"/>
      <c r="BW129" s="611"/>
      <c r="BX129" s="611"/>
      <c r="BY129" s="611"/>
      <c r="BZ129" s="611"/>
      <c r="CA129" s="611"/>
      <c r="CB129" s="611"/>
      <c r="CC129" s="611" t="s">
        <v>127</v>
      </c>
      <c r="CD129" s="611" t="s">
        <v>127</v>
      </c>
      <c r="CE129" s="611" t="s">
        <v>127</v>
      </c>
      <c r="CF129" s="611"/>
      <c r="CG129" s="611"/>
      <c r="CH129" s="611" t="s">
        <v>127</v>
      </c>
      <c r="CI129" s="600" t="s">
        <v>127</v>
      </c>
      <c r="CJ129" s="600" t="s">
        <v>127</v>
      </c>
      <c r="CK129" s="600" t="s">
        <v>127</v>
      </c>
      <c r="CL129" s="600" t="s">
        <v>127</v>
      </c>
      <c r="CM129" s="600" t="s">
        <v>127</v>
      </c>
      <c r="CN129" s="600"/>
      <c r="CO129" s="620"/>
      <c r="CP129" s="620"/>
      <c r="CQ129" s="600"/>
      <c r="CR129" s="600"/>
    </row>
    <row r="130" spans="1:96" s="24" customFormat="1" ht="30">
      <c r="A130" s="7" t="s">
        <v>260</v>
      </c>
      <c r="B130" s="23" t="s">
        <v>3803</v>
      </c>
      <c r="C130" s="8">
        <v>2013</v>
      </c>
      <c r="D130" s="8">
        <v>3</v>
      </c>
      <c r="E130" s="23" t="s">
        <v>1730</v>
      </c>
      <c r="F130" s="23" t="s">
        <v>683</v>
      </c>
      <c r="G130" s="23"/>
      <c r="H130" s="23"/>
      <c r="I130" s="8" t="s">
        <v>616</v>
      </c>
      <c r="J130" s="260" t="s">
        <v>1434</v>
      </c>
      <c r="K130" s="8" t="s">
        <v>2650</v>
      </c>
      <c r="L130" s="8" t="s">
        <v>1248</v>
      </c>
      <c r="M130" s="8" t="s">
        <v>2646</v>
      </c>
      <c r="N130" s="8"/>
      <c r="O130" s="8"/>
      <c r="P130" s="54" t="s">
        <v>1249</v>
      </c>
      <c r="Q130" s="7" t="s">
        <v>980</v>
      </c>
      <c r="R130" s="8"/>
      <c r="S130" s="8" t="s">
        <v>1250</v>
      </c>
      <c r="T130" s="9" t="s">
        <v>654</v>
      </c>
      <c r="U130" s="410" t="s">
        <v>1437</v>
      </c>
      <c r="V130" s="9">
        <v>1346794.8</v>
      </c>
      <c r="W130" s="9"/>
      <c r="X130" s="189">
        <v>1346794.8</v>
      </c>
      <c r="Y130" s="292">
        <f>FACT!R900</f>
        <v>1334359.6000000001</v>
      </c>
      <c r="Z130" s="292">
        <f t="shared" si="15"/>
        <v>12435.199999999953</v>
      </c>
      <c r="AA130" s="241">
        <v>0</v>
      </c>
      <c r="AB130" s="241">
        <v>0</v>
      </c>
      <c r="AC130" s="292">
        <f>X130</f>
        <v>1346794.8</v>
      </c>
      <c r="AD130" s="241">
        <v>0</v>
      </c>
      <c r="AE130" s="242">
        <v>0</v>
      </c>
      <c r="AF130" s="130">
        <v>41442</v>
      </c>
      <c r="AG130" s="130">
        <v>41430</v>
      </c>
      <c r="AH130" s="7"/>
      <c r="AI130" s="248" t="s">
        <v>127</v>
      </c>
      <c r="AJ130" s="7" t="s">
        <v>127</v>
      </c>
      <c r="AK130" s="767" t="e">
        <f t="shared" ref="AK130:AK132" si="19">Y130/AI130</f>
        <v>#VALUE!</v>
      </c>
      <c r="AL130" s="8">
        <v>100</v>
      </c>
      <c r="AM130" s="8"/>
      <c r="AN130" s="8"/>
      <c r="AO130" s="8"/>
      <c r="AP130" s="8"/>
      <c r="AQ130" s="437" t="s">
        <v>1538</v>
      </c>
      <c r="AR130" s="177" t="s">
        <v>1251</v>
      </c>
      <c r="AS130" s="201" t="s">
        <v>260</v>
      </c>
      <c r="AT130" s="201" t="s">
        <v>260</v>
      </c>
      <c r="AU130" s="201" t="s">
        <v>260</v>
      </c>
      <c r="AV130" s="201" t="s">
        <v>260</v>
      </c>
      <c r="AW130" s="201" t="s">
        <v>260</v>
      </c>
      <c r="AX130" s="201" t="s">
        <v>260</v>
      </c>
      <c r="AY130" s="201" t="s">
        <v>260</v>
      </c>
      <c r="AZ130" s="201"/>
      <c r="BA130" s="245" t="s">
        <v>260</v>
      </c>
      <c r="BB130" s="246"/>
      <c r="BC130" s="201"/>
      <c r="BD130" s="201"/>
      <c r="BE130" s="201"/>
      <c r="BF130" s="201"/>
      <c r="BG130" s="201"/>
      <c r="BH130" s="201"/>
      <c r="BI130" s="201"/>
      <c r="BJ130" s="201" t="s">
        <v>274</v>
      </c>
      <c r="BK130" s="201" t="s">
        <v>260</v>
      </c>
      <c r="BL130" s="201" t="s">
        <v>260</v>
      </c>
      <c r="BM130" s="201" t="s">
        <v>260</v>
      </c>
      <c r="BN130" s="201" t="s">
        <v>260</v>
      </c>
      <c r="BO130" s="201" t="s">
        <v>260</v>
      </c>
      <c r="BP130" s="201"/>
      <c r="BQ130" s="201" t="s">
        <v>260</v>
      </c>
      <c r="BR130" s="201"/>
      <c r="BS130" s="201"/>
      <c r="BT130" s="201" t="s">
        <v>260</v>
      </c>
      <c r="BU130" s="201"/>
      <c r="BV130" s="201" t="s">
        <v>260</v>
      </c>
      <c r="BW130" s="201" t="s">
        <v>260</v>
      </c>
      <c r="BX130" s="201"/>
      <c r="BY130" s="201" t="s">
        <v>260</v>
      </c>
      <c r="BZ130" s="201" t="s">
        <v>260</v>
      </c>
      <c r="CA130" s="201" t="s">
        <v>260</v>
      </c>
      <c r="CB130" s="201" t="s">
        <v>127</v>
      </c>
      <c r="CC130" s="201" t="s">
        <v>260</v>
      </c>
      <c r="CD130" s="201" t="s">
        <v>260</v>
      </c>
      <c r="CE130" s="201"/>
      <c r="CF130" s="201"/>
      <c r="CG130" s="201"/>
      <c r="CH130" s="201" t="s">
        <v>260</v>
      </c>
      <c r="CI130" s="8" t="s">
        <v>260</v>
      </c>
      <c r="CJ130" s="8" t="s">
        <v>260</v>
      </c>
      <c r="CK130" s="8"/>
      <c r="CL130" s="8" t="s">
        <v>260</v>
      </c>
      <c r="CM130" s="8" t="s">
        <v>260</v>
      </c>
      <c r="CN130" s="8"/>
      <c r="CO130" s="618"/>
      <c r="CP130" s="8"/>
      <c r="CQ130" s="8"/>
      <c r="CR130" s="8"/>
    </row>
    <row r="131" spans="1:96" s="24" customFormat="1" ht="38.25" hidden="1">
      <c r="A131" s="7"/>
      <c r="B131" s="23" t="s">
        <v>4091</v>
      </c>
      <c r="C131" s="8">
        <v>2013</v>
      </c>
      <c r="D131" s="8">
        <v>10</v>
      </c>
      <c r="E131" s="23" t="s">
        <v>2050</v>
      </c>
      <c r="F131" s="23" t="s">
        <v>1182</v>
      </c>
      <c r="G131" s="23" t="s">
        <v>2276</v>
      </c>
      <c r="H131" s="23">
        <v>16</v>
      </c>
      <c r="I131" s="8" t="s">
        <v>1020</v>
      </c>
      <c r="J131" s="260" t="s">
        <v>1434</v>
      </c>
      <c r="K131" s="7" t="s">
        <v>3296</v>
      </c>
      <c r="L131" s="8" t="s">
        <v>1698</v>
      </c>
      <c r="M131" s="8" t="s">
        <v>2180</v>
      </c>
      <c r="N131" s="8"/>
      <c r="O131" s="8"/>
      <c r="P131" s="54" t="s">
        <v>3278</v>
      </c>
      <c r="Q131" s="7" t="s">
        <v>704</v>
      </c>
      <c r="R131" s="8"/>
      <c r="S131" s="155" t="s">
        <v>1229</v>
      </c>
      <c r="T131" s="9" t="s">
        <v>294</v>
      </c>
      <c r="U131" s="410" t="s">
        <v>1437</v>
      </c>
      <c r="V131" s="244">
        <v>363453.99</v>
      </c>
      <c r="W131" s="244">
        <v>363453.99</v>
      </c>
      <c r="X131" s="244">
        <v>363453.99</v>
      </c>
      <c r="Y131" s="804">
        <f>FACT!R928</f>
        <v>361775.26</v>
      </c>
      <c r="Z131" s="804">
        <f t="shared" si="15"/>
        <v>1678.7299999999814</v>
      </c>
      <c r="AA131" s="241">
        <v>0</v>
      </c>
      <c r="AB131" s="241">
        <v>0</v>
      </c>
      <c r="AC131" s="241">
        <f>X131</f>
        <v>363453.99</v>
      </c>
      <c r="AD131" s="241">
        <v>0</v>
      </c>
      <c r="AE131" s="242">
        <v>0</v>
      </c>
      <c r="AF131" s="130">
        <v>41548</v>
      </c>
      <c r="AG131" s="130">
        <v>41580</v>
      </c>
      <c r="AH131" s="7" t="s">
        <v>1230</v>
      </c>
      <c r="AI131" s="247">
        <v>919.8</v>
      </c>
      <c r="AJ131" s="155" t="s">
        <v>1065</v>
      </c>
      <c r="AK131" s="767">
        <f t="shared" si="19"/>
        <v>393.31948249619484</v>
      </c>
      <c r="AL131" s="8">
        <v>100</v>
      </c>
      <c r="AM131" s="8">
        <v>100</v>
      </c>
      <c r="AN131" s="8">
        <v>22</v>
      </c>
      <c r="AO131" s="8"/>
      <c r="AP131" s="8"/>
      <c r="AQ131" s="8"/>
      <c r="AR131" s="177" t="s">
        <v>1697</v>
      </c>
      <c r="AS131" s="201" t="s">
        <v>260</v>
      </c>
      <c r="AT131" s="201" t="s">
        <v>260</v>
      </c>
      <c r="AU131" s="201" t="s">
        <v>260</v>
      </c>
      <c r="AV131" s="201"/>
      <c r="AW131" s="201" t="s">
        <v>260</v>
      </c>
      <c r="AX131" s="201" t="s">
        <v>260</v>
      </c>
      <c r="AY131" s="201" t="s">
        <v>260</v>
      </c>
      <c r="AZ131" s="201"/>
      <c r="BA131" s="245" t="s">
        <v>260</v>
      </c>
      <c r="BB131" s="246"/>
      <c r="BC131" s="201"/>
      <c r="BD131" s="201"/>
      <c r="BE131" s="201"/>
      <c r="BF131" s="201"/>
      <c r="BG131" s="201"/>
      <c r="BH131" s="201"/>
      <c r="BI131" s="201" t="s">
        <v>260</v>
      </c>
      <c r="BJ131" s="201" t="s">
        <v>260</v>
      </c>
      <c r="BK131" s="201"/>
      <c r="BL131" s="201" t="s">
        <v>1442</v>
      </c>
      <c r="BM131" s="201" t="s">
        <v>260</v>
      </c>
      <c r="BN131" s="201" t="s">
        <v>127</v>
      </c>
      <c r="BO131" s="201" t="s">
        <v>127</v>
      </c>
      <c r="BP131" s="201"/>
      <c r="BQ131" s="201" t="s">
        <v>260</v>
      </c>
      <c r="BR131" s="201" t="s">
        <v>260</v>
      </c>
      <c r="BS131" s="201"/>
      <c r="BT131" s="201" t="s">
        <v>260</v>
      </c>
      <c r="BU131" s="201" t="s">
        <v>127</v>
      </c>
      <c r="BV131" s="201"/>
      <c r="BW131" s="201"/>
      <c r="BX131" s="201"/>
      <c r="BY131" s="201"/>
      <c r="BZ131" s="201"/>
      <c r="CA131" s="201"/>
      <c r="CB131" s="201"/>
      <c r="CC131" s="201" t="s">
        <v>127</v>
      </c>
      <c r="CD131" s="201" t="s">
        <v>127</v>
      </c>
      <c r="CE131" s="201" t="s">
        <v>127</v>
      </c>
      <c r="CF131" s="201"/>
      <c r="CG131" s="201"/>
      <c r="CH131" s="201" t="s">
        <v>127</v>
      </c>
      <c r="CI131" s="8" t="s">
        <v>127</v>
      </c>
      <c r="CJ131" s="8" t="s">
        <v>127</v>
      </c>
      <c r="CK131" s="8"/>
      <c r="CL131" s="8" t="s">
        <v>1442</v>
      </c>
      <c r="CM131" s="8" t="s">
        <v>127</v>
      </c>
      <c r="CN131" s="8"/>
      <c r="CO131" s="623" t="s">
        <v>2273</v>
      </c>
      <c r="CP131" s="619">
        <v>16</v>
      </c>
      <c r="CQ131" s="8" t="s">
        <v>2518</v>
      </c>
      <c r="CR131" s="8"/>
    </row>
    <row r="132" spans="1:96" s="24" customFormat="1" ht="38.25" hidden="1">
      <c r="A132" s="7"/>
      <c r="B132" s="23" t="s">
        <v>4091</v>
      </c>
      <c r="C132" s="8">
        <v>2013</v>
      </c>
      <c r="D132" s="8">
        <v>10</v>
      </c>
      <c r="E132" s="23" t="s">
        <v>2050</v>
      </c>
      <c r="F132" s="23" t="s">
        <v>1182</v>
      </c>
      <c r="G132" s="23" t="s">
        <v>2276</v>
      </c>
      <c r="H132" s="23">
        <v>17</v>
      </c>
      <c r="I132" s="8" t="s">
        <v>1020</v>
      </c>
      <c r="J132" s="260" t="s">
        <v>1434</v>
      </c>
      <c r="K132" s="7" t="s">
        <v>3296</v>
      </c>
      <c r="L132" s="8" t="s">
        <v>1696</v>
      </c>
      <c r="M132" s="155"/>
      <c r="N132" s="155"/>
      <c r="O132" s="155"/>
      <c r="P132" s="54" t="s">
        <v>1086</v>
      </c>
      <c r="Q132" s="7" t="s">
        <v>618</v>
      </c>
      <c r="R132" s="8"/>
      <c r="S132" s="8" t="s">
        <v>1229</v>
      </c>
      <c r="T132" s="9" t="s">
        <v>294</v>
      </c>
      <c r="U132" s="410" t="s">
        <v>1437</v>
      </c>
      <c r="V132" s="244">
        <v>99364.64</v>
      </c>
      <c r="W132" s="244">
        <v>99364.64</v>
      </c>
      <c r="X132" s="244">
        <v>99675</v>
      </c>
      <c r="Y132" s="804">
        <f>FACT!R929</f>
        <v>91694.8</v>
      </c>
      <c r="Z132" s="805">
        <f t="shared" si="15"/>
        <v>7980.1999999999971</v>
      </c>
      <c r="AA132" s="241">
        <v>0</v>
      </c>
      <c r="AB132" s="241">
        <v>0</v>
      </c>
      <c r="AC132" s="241">
        <f>X132</f>
        <v>99675</v>
      </c>
      <c r="AD132" s="241">
        <v>0</v>
      </c>
      <c r="AE132" s="242">
        <v>0</v>
      </c>
      <c r="AF132" s="130">
        <v>41548</v>
      </c>
      <c r="AG132" s="130">
        <v>41580</v>
      </c>
      <c r="AH132" s="7" t="s">
        <v>1230</v>
      </c>
      <c r="AI132" s="247">
        <v>142.30000000000001</v>
      </c>
      <c r="AJ132" s="155" t="s">
        <v>1064</v>
      </c>
      <c r="AK132" s="767">
        <f t="shared" si="19"/>
        <v>644.37666900913564</v>
      </c>
      <c r="AL132" s="8">
        <v>100</v>
      </c>
      <c r="AM132" s="8">
        <v>100</v>
      </c>
      <c r="AN132" s="8">
        <v>22</v>
      </c>
      <c r="AO132" s="8"/>
      <c r="AP132" s="8"/>
      <c r="AQ132" s="8" t="s">
        <v>2179</v>
      </c>
      <c r="AR132" s="177" t="s">
        <v>1699</v>
      </c>
      <c r="AS132" s="201" t="s">
        <v>260</v>
      </c>
      <c r="AT132" s="201" t="s">
        <v>260</v>
      </c>
      <c r="AU132" s="201" t="s">
        <v>260</v>
      </c>
      <c r="AV132" s="201"/>
      <c r="AW132" s="201" t="s">
        <v>260</v>
      </c>
      <c r="AX132" s="201" t="s">
        <v>260</v>
      </c>
      <c r="AY132" s="201" t="s">
        <v>260</v>
      </c>
      <c r="AZ132" s="201"/>
      <c r="BA132" s="245" t="s">
        <v>260</v>
      </c>
      <c r="BB132" s="246"/>
      <c r="BC132" s="201"/>
      <c r="BD132" s="201"/>
      <c r="BE132" s="201"/>
      <c r="BF132" s="201"/>
      <c r="BG132" s="201"/>
      <c r="BH132" s="201"/>
      <c r="BI132" s="201" t="s">
        <v>260</v>
      </c>
      <c r="BJ132" s="201" t="s">
        <v>260</v>
      </c>
      <c r="BK132" s="201"/>
      <c r="BL132" s="569" t="s">
        <v>1442</v>
      </c>
      <c r="BM132" s="201" t="s">
        <v>260</v>
      </c>
      <c r="BN132" s="201" t="s">
        <v>260</v>
      </c>
      <c r="BO132" s="201" t="s">
        <v>260</v>
      </c>
      <c r="BP132" s="201"/>
      <c r="BQ132" s="569" t="s">
        <v>127</v>
      </c>
      <c r="BR132" s="569" t="s">
        <v>127</v>
      </c>
      <c r="BS132" s="569"/>
      <c r="BT132" s="201" t="s">
        <v>260</v>
      </c>
      <c r="BU132" s="569" t="s">
        <v>127</v>
      </c>
      <c r="BV132" s="201"/>
      <c r="BW132" s="201"/>
      <c r="BX132" s="201"/>
      <c r="BY132" s="201"/>
      <c r="BZ132" s="201"/>
      <c r="CA132" s="201"/>
      <c r="CB132" s="201"/>
      <c r="CC132" s="569" t="s">
        <v>127</v>
      </c>
      <c r="CD132" s="569" t="s">
        <v>127</v>
      </c>
      <c r="CE132" s="569" t="s">
        <v>127</v>
      </c>
      <c r="CF132" s="201"/>
      <c r="CG132" s="201"/>
      <c r="CH132" s="201" t="s">
        <v>260</v>
      </c>
      <c r="CI132" s="8" t="s">
        <v>260</v>
      </c>
      <c r="CJ132" s="8" t="s">
        <v>127</v>
      </c>
      <c r="CK132" s="8"/>
      <c r="CL132" s="8" t="s">
        <v>260</v>
      </c>
      <c r="CM132" s="520" t="s">
        <v>127</v>
      </c>
      <c r="CN132" s="8"/>
      <c r="CO132" s="623" t="s">
        <v>2273</v>
      </c>
      <c r="CP132" s="619">
        <v>17</v>
      </c>
      <c r="CQ132" s="8" t="s">
        <v>2519</v>
      </c>
      <c r="CR132" s="8"/>
    </row>
    <row r="133" spans="1:96" s="24" customFormat="1" ht="45" hidden="1">
      <c r="A133" s="7"/>
      <c r="B133" s="23" t="s">
        <v>3670</v>
      </c>
      <c r="C133" s="8">
        <v>2013</v>
      </c>
      <c r="D133" s="8"/>
      <c r="E133" s="23" t="s">
        <v>889</v>
      </c>
      <c r="F133" s="8" t="s">
        <v>683</v>
      </c>
      <c r="G133" s="8"/>
      <c r="H133" s="8"/>
      <c r="I133" s="8" t="s">
        <v>127</v>
      </c>
      <c r="J133" s="260" t="s">
        <v>1431</v>
      </c>
      <c r="K133" s="8"/>
      <c r="L133" s="8" t="s">
        <v>127</v>
      </c>
      <c r="M133" s="155" t="s">
        <v>127</v>
      </c>
      <c r="N133" s="155"/>
      <c r="O133" s="155"/>
      <c r="P133" s="155" t="s">
        <v>268</v>
      </c>
      <c r="Q133" s="155" t="s">
        <v>693</v>
      </c>
      <c r="R133" s="155"/>
      <c r="S133" s="155" t="s">
        <v>269</v>
      </c>
      <c r="T133" s="189" t="s">
        <v>654</v>
      </c>
      <c r="U133" s="411" t="s">
        <v>1437</v>
      </c>
      <c r="V133" s="9"/>
      <c r="W133" s="9"/>
      <c r="X133" s="222">
        <v>318104.90999999997</v>
      </c>
      <c r="Y133" s="8"/>
      <c r="Z133" s="334">
        <f t="shared" si="15"/>
        <v>318104.90999999997</v>
      </c>
      <c r="AA133" s="241">
        <v>0</v>
      </c>
      <c r="AB133" s="241">
        <v>0</v>
      </c>
      <c r="AC133" s="241">
        <v>0</v>
      </c>
      <c r="AD133" s="241">
        <v>0</v>
      </c>
      <c r="AE133" s="242">
        <v>0</v>
      </c>
      <c r="AF133" s="8"/>
      <c r="AG133" s="8"/>
      <c r="AH133" s="7" t="s">
        <v>1313</v>
      </c>
      <c r="AI133" s="8"/>
      <c r="AJ133" s="8"/>
      <c r="AK133" s="8"/>
      <c r="AL133" s="8"/>
      <c r="AM133" s="8"/>
      <c r="AN133" s="8"/>
      <c r="AO133" s="8"/>
      <c r="AP133" s="8"/>
      <c r="AQ133" s="8"/>
      <c r="AR133" s="177"/>
      <c r="AS133" s="8"/>
      <c r="AT133" s="8"/>
      <c r="AU133" s="8"/>
      <c r="AV133" s="8"/>
      <c r="AW133" s="8"/>
      <c r="AX133" s="8"/>
      <c r="AY133" s="8"/>
      <c r="AZ133" s="8"/>
      <c r="BA133" s="185"/>
      <c r="BB133" s="207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</row>
    <row r="134" spans="1:96" s="24" customFormat="1" ht="25.5" hidden="1">
      <c r="A134" s="7"/>
      <c r="B134" s="23" t="s">
        <v>3670</v>
      </c>
      <c r="C134" s="8">
        <v>2013</v>
      </c>
      <c r="D134" s="8"/>
      <c r="E134" s="23" t="s">
        <v>1077</v>
      </c>
      <c r="F134" s="8" t="s">
        <v>1311</v>
      </c>
      <c r="G134" s="8"/>
      <c r="H134" s="8"/>
      <c r="I134" s="106" t="s">
        <v>12</v>
      </c>
      <c r="J134" s="260" t="s">
        <v>127</v>
      </c>
      <c r="K134" s="8"/>
      <c r="L134" s="8" t="s">
        <v>127</v>
      </c>
      <c r="M134" s="155" t="s">
        <v>127</v>
      </c>
      <c r="N134" s="155"/>
      <c r="O134" s="155"/>
      <c r="P134" s="155" t="s">
        <v>1170</v>
      </c>
      <c r="Q134" s="155" t="s">
        <v>887</v>
      </c>
      <c r="R134" s="155"/>
      <c r="S134" s="155" t="s">
        <v>127</v>
      </c>
      <c r="T134" s="189" t="s">
        <v>127</v>
      </c>
      <c r="U134" s="189"/>
      <c r="V134" s="9"/>
      <c r="W134" s="9"/>
      <c r="X134" s="222"/>
      <c r="Y134" s="8" t="s">
        <v>127</v>
      </c>
      <c r="Z134" s="334"/>
      <c r="AA134" s="241"/>
      <c r="AB134" s="241"/>
      <c r="AC134" s="241"/>
      <c r="AD134" s="241"/>
      <c r="AE134" s="242"/>
      <c r="AF134" s="8"/>
      <c r="AG134" s="8"/>
      <c r="AH134" s="8" t="s">
        <v>778</v>
      </c>
      <c r="AI134" s="8"/>
      <c r="AJ134" s="8"/>
      <c r="AK134" s="8"/>
      <c r="AL134" s="8"/>
      <c r="AM134" s="8"/>
      <c r="AN134" s="8"/>
      <c r="AO134" s="8"/>
      <c r="AP134" s="8"/>
      <c r="AQ134" s="8"/>
      <c r="AR134" s="177"/>
      <c r="AS134" s="8"/>
      <c r="AT134" s="8"/>
      <c r="AU134" s="8"/>
      <c r="AV134" s="8"/>
      <c r="AW134" s="8"/>
      <c r="AX134" s="8"/>
      <c r="AY134" s="8"/>
      <c r="AZ134" s="8"/>
      <c r="BA134" s="185"/>
      <c r="BB134" s="207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</row>
    <row r="135" spans="1:96" s="24" customFormat="1" ht="25.5" hidden="1">
      <c r="A135" s="7"/>
      <c r="B135" s="23" t="s">
        <v>4090</v>
      </c>
      <c r="C135" s="8">
        <v>2013</v>
      </c>
      <c r="D135" s="8"/>
      <c r="E135" s="23" t="s">
        <v>1314</v>
      </c>
      <c r="F135" s="8" t="s">
        <v>778</v>
      </c>
      <c r="G135" s="8"/>
      <c r="H135" s="8"/>
      <c r="I135" s="8" t="s">
        <v>1173</v>
      </c>
      <c r="J135" s="260" t="s">
        <v>127</v>
      </c>
      <c r="K135" s="8"/>
      <c r="L135" s="8" t="s">
        <v>127</v>
      </c>
      <c r="M135" s="155" t="s">
        <v>127</v>
      </c>
      <c r="N135" s="155"/>
      <c r="O135" s="155"/>
      <c r="P135" s="54" t="s">
        <v>1315</v>
      </c>
      <c r="Q135" s="7" t="s">
        <v>887</v>
      </c>
      <c r="R135" s="8"/>
      <c r="S135" s="8" t="s">
        <v>127</v>
      </c>
      <c r="T135" s="9" t="s">
        <v>127</v>
      </c>
      <c r="U135" s="9"/>
      <c r="V135" s="9"/>
      <c r="W135" s="9"/>
      <c r="X135" s="222"/>
      <c r="Y135" s="8" t="s">
        <v>127</v>
      </c>
      <c r="Z135" s="334"/>
      <c r="AA135" s="241"/>
      <c r="AB135" s="241"/>
      <c r="AC135" s="241"/>
      <c r="AD135" s="241"/>
      <c r="AE135" s="242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177"/>
      <c r="AS135" s="8"/>
      <c r="AT135" s="8"/>
      <c r="AU135" s="8"/>
      <c r="AV135" s="8"/>
      <c r="AW135" s="8"/>
      <c r="AX135" s="8"/>
      <c r="AY135" s="8"/>
      <c r="AZ135" s="8"/>
      <c r="BA135" s="185"/>
      <c r="BB135" s="207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</row>
    <row r="136" spans="1:96" s="24" customFormat="1" ht="25.5" hidden="1">
      <c r="A136" s="7"/>
      <c r="B136" s="23" t="s">
        <v>3803</v>
      </c>
      <c r="C136" s="8">
        <v>2012</v>
      </c>
      <c r="D136" s="8"/>
      <c r="E136" s="582" t="s">
        <v>2644</v>
      </c>
      <c r="F136" s="8" t="s">
        <v>778</v>
      </c>
      <c r="G136" s="8"/>
      <c r="H136" s="8"/>
      <c r="I136" s="8" t="s">
        <v>1173</v>
      </c>
      <c r="J136" s="260" t="s">
        <v>127</v>
      </c>
      <c r="K136" s="8"/>
      <c r="L136" s="8" t="s">
        <v>127</v>
      </c>
      <c r="M136" s="155" t="s">
        <v>127</v>
      </c>
      <c r="N136" s="155"/>
      <c r="O136" s="155"/>
      <c r="P136" s="54" t="s">
        <v>1315</v>
      </c>
      <c r="Q136" s="7" t="s">
        <v>887</v>
      </c>
      <c r="R136" s="8"/>
      <c r="S136" s="8" t="s">
        <v>127</v>
      </c>
      <c r="T136" s="9" t="s">
        <v>127</v>
      </c>
      <c r="U136" s="9"/>
      <c r="V136" s="9"/>
      <c r="W136" s="9"/>
      <c r="X136" s="222"/>
      <c r="Y136" s="8"/>
      <c r="Z136" s="334"/>
      <c r="AA136" s="241"/>
      <c r="AB136" s="241"/>
      <c r="AC136" s="241"/>
      <c r="AD136" s="241"/>
      <c r="AE136" s="242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177"/>
      <c r="AS136" s="8"/>
      <c r="AT136" s="8"/>
      <c r="AU136" s="8"/>
      <c r="AV136" s="8"/>
      <c r="AW136" s="8"/>
      <c r="AX136" s="8"/>
      <c r="AY136" s="8"/>
      <c r="AZ136" s="8"/>
      <c r="BA136" s="185"/>
      <c r="BB136" s="207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</row>
    <row r="137" spans="1:96" s="24" customFormat="1" ht="48">
      <c r="A137" s="7" t="s">
        <v>260</v>
      </c>
      <c r="B137" s="23" t="s">
        <v>4088</v>
      </c>
      <c r="C137" s="8">
        <v>2014</v>
      </c>
      <c r="D137" s="8"/>
      <c r="E137" s="23" t="s">
        <v>3730</v>
      </c>
      <c r="F137" s="23" t="s">
        <v>1278</v>
      </c>
      <c r="G137" s="23"/>
      <c r="H137" s="23"/>
      <c r="I137" s="8" t="s">
        <v>616</v>
      </c>
      <c r="J137" s="260" t="s">
        <v>1434</v>
      </c>
      <c r="K137" s="8" t="s">
        <v>2788</v>
      </c>
      <c r="L137" s="8" t="s">
        <v>2789</v>
      </c>
      <c r="M137" s="155" t="s">
        <v>2790</v>
      </c>
      <c r="N137" s="155"/>
      <c r="O137" s="155"/>
      <c r="P137" s="155" t="s">
        <v>1279</v>
      </c>
      <c r="Q137" s="7" t="s">
        <v>1021</v>
      </c>
      <c r="R137" s="8" t="s">
        <v>1085</v>
      </c>
      <c r="S137" s="8" t="s">
        <v>622</v>
      </c>
      <c r="T137" s="9" t="s">
        <v>264</v>
      </c>
      <c r="U137" s="410" t="s">
        <v>1437</v>
      </c>
      <c r="V137" s="9">
        <v>5000000</v>
      </c>
      <c r="W137" s="9">
        <v>5400000</v>
      </c>
      <c r="X137" s="9">
        <v>5000000</v>
      </c>
      <c r="Y137" s="767">
        <f>FACT!R993</f>
        <v>4996707.82</v>
      </c>
      <c r="Z137" s="292">
        <f>X137-Y137</f>
        <v>3292.179999999702</v>
      </c>
      <c r="AA137" s="241"/>
      <c r="AB137" s="241"/>
      <c r="AC137" s="241"/>
      <c r="AD137" s="241"/>
      <c r="AE137" s="242"/>
      <c r="AF137" s="130">
        <v>41694</v>
      </c>
      <c r="AG137" s="130">
        <v>41783</v>
      </c>
      <c r="AH137" s="7" t="s">
        <v>5001</v>
      </c>
      <c r="AI137" s="247">
        <v>6959.16</v>
      </c>
      <c r="AJ137" s="155" t="s">
        <v>4996</v>
      </c>
      <c r="AK137" s="767">
        <f>Y137/AI137</f>
        <v>718.00444593887778</v>
      </c>
      <c r="AL137" s="8">
        <v>100</v>
      </c>
      <c r="AM137" s="8">
        <f>AO137+AP137</f>
        <v>21128</v>
      </c>
      <c r="AN137" s="8"/>
      <c r="AO137" s="8">
        <v>10557</v>
      </c>
      <c r="AP137" s="8">
        <v>10571</v>
      </c>
      <c r="AQ137" s="8"/>
      <c r="AR137" s="177"/>
      <c r="AS137" s="201"/>
      <c r="AT137" s="201"/>
      <c r="AU137" s="201"/>
      <c r="AV137" s="201"/>
      <c r="AW137" s="201"/>
      <c r="AX137" s="201"/>
      <c r="AY137" s="201"/>
      <c r="AZ137" s="201"/>
      <c r="BA137" s="245"/>
      <c r="BB137" s="246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8"/>
      <c r="CJ137" s="8"/>
      <c r="CK137" s="8"/>
      <c r="CL137" s="8"/>
      <c r="CM137" s="8"/>
      <c r="CN137" s="8"/>
      <c r="CO137" s="8"/>
      <c r="CP137" s="8"/>
      <c r="CQ137" s="8"/>
      <c r="CR137" s="8"/>
    </row>
    <row r="138" spans="1:96" s="24" customFormat="1" ht="48">
      <c r="A138" s="7" t="s">
        <v>260</v>
      </c>
      <c r="B138" s="23" t="s">
        <v>4088</v>
      </c>
      <c r="C138" s="8">
        <v>2014</v>
      </c>
      <c r="D138" s="8"/>
      <c r="E138" s="23" t="s">
        <v>3731</v>
      </c>
      <c r="F138" s="23" t="s">
        <v>1278</v>
      </c>
      <c r="G138" s="23"/>
      <c r="H138" s="23"/>
      <c r="I138" s="8" t="s">
        <v>616</v>
      </c>
      <c r="J138" s="260" t="s">
        <v>1434</v>
      </c>
      <c r="K138" s="8" t="s">
        <v>2788</v>
      </c>
      <c r="L138" s="8" t="s">
        <v>2789</v>
      </c>
      <c r="M138" s="791"/>
      <c r="N138" s="1177"/>
      <c r="O138" s="1177"/>
      <c r="P138" s="155" t="s">
        <v>1279</v>
      </c>
      <c r="Q138" s="7" t="s">
        <v>1021</v>
      </c>
      <c r="R138" s="8" t="s">
        <v>1085</v>
      </c>
      <c r="S138" s="8" t="s">
        <v>622</v>
      </c>
      <c r="T138" s="9" t="s">
        <v>264</v>
      </c>
      <c r="U138" s="410" t="s">
        <v>1437</v>
      </c>
      <c r="V138" s="9" t="s">
        <v>127</v>
      </c>
      <c r="W138" s="9" t="s">
        <v>127</v>
      </c>
      <c r="X138" s="9" t="s">
        <v>127</v>
      </c>
      <c r="Y138" s="767" t="s">
        <v>127</v>
      </c>
      <c r="Z138" s="292" t="s">
        <v>127</v>
      </c>
      <c r="AA138" s="241"/>
      <c r="AB138" s="241"/>
      <c r="AC138" s="241"/>
      <c r="AD138" s="241"/>
      <c r="AE138" s="242"/>
      <c r="AF138" s="8"/>
      <c r="AG138" s="8"/>
      <c r="AH138" s="7" t="s">
        <v>4041</v>
      </c>
      <c r="AI138" s="7" t="s">
        <v>127</v>
      </c>
      <c r="AJ138" s="7" t="s">
        <v>127</v>
      </c>
      <c r="AK138" s="767" t="s">
        <v>127</v>
      </c>
      <c r="AL138" s="8"/>
      <c r="AM138" s="8"/>
      <c r="AN138" s="8"/>
      <c r="AO138" s="8"/>
      <c r="AP138" s="8"/>
      <c r="AQ138" s="8"/>
      <c r="AR138" s="177"/>
      <c r="AS138" s="201"/>
      <c r="AT138" s="201"/>
      <c r="AU138" s="201"/>
      <c r="AV138" s="201"/>
      <c r="AW138" s="201"/>
      <c r="AX138" s="201"/>
      <c r="AY138" s="201"/>
      <c r="AZ138" s="201"/>
      <c r="BA138" s="245"/>
      <c r="BB138" s="246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8"/>
      <c r="CJ138" s="8"/>
      <c r="CK138" s="8"/>
      <c r="CL138" s="8"/>
      <c r="CM138" s="8"/>
      <c r="CN138" s="8"/>
      <c r="CO138" s="8"/>
      <c r="CP138" s="8"/>
      <c r="CQ138" s="8"/>
      <c r="CR138" s="8"/>
    </row>
    <row r="139" spans="1:96" s="24" customFormat="1" ht="30" hidden="1">
      <c r="A139" s="7"/>
      <c r="B139" s="23" t="s">
        <v>3803</v>
      </c>
      <c r="C139" s="8">
        <v>2013</v>
      </c>
      <c r="D139" s="8"/>
      <c r="E139" s="23" t="s">
        <v>1741</v>
      </c>
      <c r="F139" s="8" t="s">
        <v>683</v>
      </c>
      <c r="G139" s="8"/>
      <c r="H139" s="8"/>
      <c r="I139" s="8" t="s">
        <v>616</v>
      </c>
      <c r="J139" s="648" t="s">
        <v>1433</v>
      </c>
      <c r="K139" s="8" t="s">
        <v>3293</v>
      </c>
      <c r="L139" s="8" t="s">
        <v>2656</v>
      </c>
      <c r="M139" s="155"/>
      <c r="N139" s="155"/>
      <c r="O139" s="155"/>
      <c r="P139" s="54" t="s">
        <v>1280</v>
      </c>
      <c r="Q139" s="7" t="s">
        <v>1779</v>
      </c>
      <c r="R139" s="8"/>
      <c r="S139" s="8" t="s">
        <v>1180</v>
      </c>
      <c r="T139" s="9" t="s">
        <v>264</v>
      </c>
      <c r="U139" s="410" t="s">
        <v>1437</v>
      </c>
      <c r="V139" s="9"/>
      <c r="W139" s="9"/>
      <c r="X139" s="222"/>
      <c r="Y139" s="8"/>
      <c r="Z139" s="334"/>
      <c r="AA139" s="241">
        <v>0</v>
      </c>
      <c r="AB139" s="241">
        <v>0</v>
      </c>
      <c r="AC139" s="241">
        <f>Y139</f>
        <v>0</v>
      </c>
      <c r="AD139" s="241">
        <v>0</v>
      </c>
      <c r="AE139" s="242">
        <v>0</v>
      </c>
      <c r="AF139" s="8"/>
      <c r="AG139" s="8"/>
      <c r="AH139" s="8"/>
      <c r="AI139" s="8"/>
      <c r="AJ139" s="8"/>
      <c r="AK139" s="767" t="s">
        <v>127</v>
      </c>
      <c r="AL139" s="8">
        <v>100</v>
      </c>
      <c r="AM139" s="8"/>
      <c r="AN139" s="8"/>
      <c r="AO139" s="8"/>
      <c r="AP139" s="8"/>
      <c r="AQ139" s="8"/>
      <c r="AR139" s="177" t="s">
        <v>1280</v>
      </c>
      <c r="AS139" s="8"/>
      <c r="AT139" s="8"/>
      <c r="AU139" s="8"/>
      <c r="AV139" s="8"/>
      <c r="AW139" s="8"/>
      <c r="AX139" s="8"/>
      <c r="AY139" s="8"/>
      <c r="AZ139" s="8"/>
      <c r="BA139" s="185"/>
      <c r="BB139" s="207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</row>
    <row r="140" spans="1:96" s="24" customFormat="1" ht="30" hidden="1">
      <c r="A140" s="7"/>
      <c r="B140" s="23" t="s">
        <v>3803</v>
      </c>
      <c r="C140" s="8">
        <v>2013</v>
      </c>
      <c r="D140" s="8">
        <v>11</v>
      </c>
      <c r="E140" s="23" t="s">
        <v>1729</v>
      </c>
      <c r="F140" s="435" t="s">
        <v>683</v>
      </c>
      <c r="G140" s="435"/>
      <c r="H140" s="435"/>
      <c r="I140" s="8" t="s">
        <v>616</v>
      </c>
      <c r="J140" s="260" t="s">
        <v>1432</v>
      </c>
      <c r="K140" s="106" t="s">
        <v>2651</v>
      </c>
      <c r="L140" s="8" t="s">
        <v>1529</v>
      </c>
      <c r="M140" s="155" t="s">
        <v>2643</v>
      </c>
      <c r="N140" s="155"/>
      <c r="O140" s="155"/>
      <c r="P140" s="54" t="s">
        <v>1530</v>
      </c>
      <c r="Q140" s="7" t="s">
        <v>710</v>
      </c>
      <c r="R140" s="8"/>
      <c r="S140" s="8" t="s">
        <v>273</v>
      </c>
      <c r="T140" s="9" t="s">
        <v>264</v>
      </c>
      <c r="U140" s="410" t="s">
        <v>1437</v>
      </c>
      <c r="V140" s="9">
        <v>427449.56</v>
      </c>
      <c r="W140" s="9"/>
      <c r="X140" s="222">
        <v>427449.56</v>
      </c>
      <c r="Y140" s="292">
        <f>FACT!R909</f>
        <v>427449.56</v>
      </c>
      <c r="Z140" s="334">
        <f t="shared" ref="Z140:Z145" si="20">X140-Y140</f>
        <v>0</v>
      </c>
      <c r="AA140" s="241">
        <v>0</v>
      </c>
      <c r="AB140" s="241">
        <v>0</v>
      </c>
      <c r="AC140" s="292">
        <f>X140</f>
        <v>427449.56</v>
      </c>
      <c r="AD140" s="241">
        <v>0</v>
      </c>
      <c r="AE140" s="242">
        <v>0</v>
      </c>
      <c r="AF140" s="130">
        <v>41435</v>
      </c>
      <c r="AG140" s="130">
        <v>41453</v>
      </c>
      <c r="AH140" s="8" t="s">
        <v>3799</v>
      </c>
      <c r="AI140" s="247">
        <v>807</v>
      </c>
      <c r="AJ140" s="155" t="s">
        <v>1065</v>
      </c>
      <c r="AK140" s="767">
        <f t="shared" ref="AK140:AK145" si="21">Y140/AI140</f>
        <v>529.67727385377941</v>
      </c>
      <c r="AL140" s="8">
        <v>100</v>
      </c>
      <c r="AM140" s="8">
        <f>AO140+AP140</f>
        <v>10565</v>
      </c>
      <c r="AN140" s="8">
        <v>4</v>
      </c>
      <c r="AO140" s="8">
        <v>5279</v>
      </c>
      <c r="AP140" s="8">
        <v>5286</v>
      </c>
      <c r="AQ140" s="8" t="s">
        <v>1538</v>
      </c>
      <c r="AR140" s="177" t="s">
        <v>2143</v>
      </c>
      <c r="AS140" s="8" t="s">
        <v>260</v>
      </c>
      <c r="AT140" s="8" t="s">
        <v>260</v>
      </c>
      <c r="AU140" s="8" t="s">
        <v>260</v>
      </c>
      <c r="AV140" s="8"/>
      <c r="AW140" s="8" t="s">
        <v>260</v>
      </c>
      <c r="AX140" s="8" t="s">
        <v>260</v>
      </c>
      <c r="AY140" s="8" t="s">
        <v>260</v>
      </c>
      <c r="AZ140" s="8"/>
      <c r="BA140" s="185" t="s">
        <v>260</v>
      </c>
      <c r="BB140" s="207"/>
      <c r="BC140" s="8"/>
      <c r="BD140" s="8"/>
      <c r="BE140" s="8"/>
      <c r="BF140" s="8"/>
      <c r="BG140" s="8" t="s">
        <v>260</v>
      </c>
      <c r="BH140" s="8"/>
      <c r="BI140" s="8" t="s">
        <v>260</v>
      </c>
      <c r="BJ140" s="8" t="s">
        <v>260</v>
      </c>
      <c r="BK140" s="8"/>
      <c r="BL140" s="8" t="s">
        <v>260</v>
      </c>
      <c r="BM140" s="8"/>
      <c r="BN140" s="8" t="s">
        <v>260</v>
      </c>
      <c r="BO140" s="8" t="s">
        <v>260</v>
      </c>
      <c r="BP140" s="8"/>
      <c r="BQ140" s="8" t="s">
        <v>260</v>
      </c>
      <c r="BR140" s="8" t="s">
        <v>260</v>
      </c>
      <c r="BS140" s="8"/>
      <c r="BT140" s="8" t="s">
        <v>260</v>
      </c>
      <c r="BU140" s="8"/>
      <c r="BV140" s="8"/>
      <c r="BW140" s="8"/>
      <c r="BX140" s="8"/>
      <c r="BY140" s="8"/>
      <c r="BZ140" s="8" t="s">
        <v>260</v>
      </c>
      <c r="CA140" s="8"/>
      <c r="CB140" s="8"/>
      <c r="CC140" s="8" t="s">
        <v>260</v>
      </c>
      <c r="CD140" s="8" t="s">
        <v>260</v>
      </c>
      <c r="CE140" s="8" t="s">
        <v>260</v>
      </c>
      <c r="CF140" s="8"/>
      <c r="CG140" s="8"/>
      <c r="CH140" s="8"/>
      <c r="CI140" s="8" t="s">
        <v>260</v>
      </c>
      <c r="CJ140" s="8" t="s">
        <v>260</v>
      </c>
      <c r="CK140" s="8"/>
      <c r="CL140" s="8" t="s">
        <v>260</v>
      </c>
      <c r="CM140" s="8" t="s">
        <v>260</v>
      </c>
      <c r="CN140" s="8"/>
      <c r="CO140" s="8"/>
      <c r="CP140" s="8"/>
      <c r="CQ140" s="8"/>
      <c r="CR140" s="8"/>
    </row>
    <row r="141" spans="1:96" s="24" customFormat="1" ht="42.75" hidden="1" customHeight="1">
      <c r="A141" s="7"/>
      <c r="B141" s="23" t="s">
        <v>4091</v>
      </c>
      <c r="C141" s="8">
        <v>2013</v>
      </c>
      <c r="D141" s="8"/>
      <c r="E141" s="23" t="s">
        <v>1668</v>
      </c>
      <c r="F141" s="23" t="s">
        <v>1182</v>
      </c>
      <c r="G141" s="23" t="s">
        <v>2276</v>
      </c>
      <c r="H141" s="23">
        <v>18</v>
      </c>
      <c r="I141" s="8" t="s">
        <v>616</v>
      </c>
      <c r="J141" s="260" t="s">
        <v>1431</v>
      </c>
      <c r="K141" s="8"/>
      <c r="L141" s="8" t="s">
        <v>1675</v>
      </c>
      <c r="M141" s="8" t="s">
        <v>2634</v>
      </c>
      <c r="N141" s="8"/>
      <c r="O141" s="8"/>
      <c r="P141" s="54" t="s">
        <v>1530</v>
      </c>
      <c r="Q141" s="7" t="s">
        <v>710</v>
      </c>
      <c r="R141" s="8"/>
      <c r="S141" s="155" t="s">
        <v>1223</v>
      </c>
      <c r="T141" s="189" t="s">
        <v>1221</v>
      </c>
      <c r="U141" s="411" t="s">
        <v>1437</v>
      </c>
      <c r="V141" s="244">
        <f>118233.84+24691.09+91613.19</f>
        <v>234538.12</v>
      </c>
      <c r="W141" s="244">
        <v>234538.12</v>
      </c>
      <c r="X141" s="244">
        <f>118233.84+24691.09+91613.19</f>
        <v>234538.12</v>
      </c>
      <c r="Y141" s="804">
        <f>FACT!R930</f>
        <v>181909.28</v>
      </c>
      <c r="Z141" s="804">
        <f t="shared" si="20"/>
        <v>52628.84</v>
      </c>
      <c r="AA141" s="241">
        <v>0</v>
      </c>
      <c r="AB141" s="241">
        <v>0</v>
      </c>
      <c r="AC141" s="241">
        <f>X141</f>
        <v>234538.12</v>
      </c>
      <c r="AD141" s="241">
        <v>0</v>
      </c>
      <c r="AE141" s="242">
        <v>0</v>
      </c>
      <c r="AF141" s="130">
        <v>41479</v>
      </c>
      <c r="AG141" s="130">
        <v>41486</v>
      </c>
      <c r="AH141" s="7"/>
      <c r="AI141" s="247">
        <f>453.89+122.33+585.78</f>
        <v>1162</v>
      </c>
      <c r="AJ141" s="155" t="s">
        <v>1065</v>
      </c>
      <c r="AK141" s="767">
        <f t="shared" si="21"/>
        <v>156.54843373493975</v>
      </c>
      <c r="AL141" s="8">
        <v>100</v>
      </c>
      <c r="AM141" s="8">
        <f>AO141+AP141</f>
        <v>2331</v>
      </c>
      <c r="AN141" s="8">
        <v>80</v>
      </c>
      <c r="AO141" s="8">
        <v>1129</v>
      </c>
      <c r="AP141" s="8">
        <v>1202</v>
      </c>
      <c r="AQ141" s="8" t="s">
        <v>1560</v>
      </c>
      <c r="AR141" s="177" t="s">
        <v>1703</v>
      </c>
      <c r="AS141" s="201" t="s">
        <v>260</v>
      </c>
      <c r="AT141" s="201" t="s">
        <v>260</v>
      </c>
      <c r="AU141" s="201" t="s">
        <v>260</v>
      </c>
      <c r="AV141" s="201" t="s">
        <v>260</v>
      </c>
      <c r="AW141" s="201" t="s">
        <v>260</v>
      </c>
      <c r="AX141" s="201" t="s">
        <v>260</v>
      </c>
      <c r="AY141" s="201" t="s">
        <v>260</v>
      </c>
      <c r="AZ141" s="201"/>
      <c r="BA141" s="245" t="s">
        <v>260</v>
      </c>
      <c r="BB141" s="246"/>
      <c r="BC141" s="201"/>
      <c r="BD141" s="201"/>
      <c r="BE141" s="201"/>
      <c r="BF141" s="201"/>
      <c r="BG141" s="201" t="s">
        <v>260</v>
      </c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 t="s">
        <v>260</v>
      </c>
      <c r="BU141" s="569" t="s">
        <v>127</v>
      </c>
      <c r="BV141" s="201"/>
      <c r="BW141" s="201"/>
      <c r="BX141" s="201"/>
      <c r="BY141" s="201"/>
      <c r="BZ141" s="201"/>
      <c r="CA141" s="201"/>
      <c r="CB141" s="201"/>
      <c r="CC141" s="201" t="s">
        <v>260</v>
      </c>
      <c r="CD141" s="201" t="s">
        <v>260</v>
      </c>
      <c r="CE141" s="201" t="s">
        <v>260</v>
      </c>
      <c r="CF141" s="201"/>
      <c r="CG141" s="201"/>
      <c r="CH141" s="201"/>
      <c r="CI141" s="8" t="s">
        <v>260</v>
      </c>
      <c r="CJ141" s="8" t="s">
        <v>260</v>
      </c>
      <c r="CK141" s="520" t="s">
        <v>127</v>
      </c>
      <c r="CL141" s="8" t="s">
        <v>260</v>
      </c>
      <c r="CM141" s="520" t="s">
        <v>127</v>
      </c>
      <c r="CN141" s="8"/>
      <c r="CO141" s="623" t="s">
        <v>2273</v>
      </c>
      <c r="CP141" s="619">
        <v>18</v>
      </c>
      <c r="CQ141" s="8"/>
      <c r="CR141" s="8"/>
    </row>
    <row r="142" spans="1:96" s="24" customFormat="1" ht="30.75" thickBot="1">
      <c r="A142" s="7" t="s">
        <v>260</v>
      </c>
      <c r="B142" s="23" t="s">
        <v>4090</v>
      </c>
      <c r="C142" s="8">
        <v>2013</v>
      </c>
      <c r="D142" s="827">
        <v>2</v>
      </c>
      <c r="E142" s="23" t="s">
        <v>2287</v>
      </c>
      <c r="F142" s="8" t="s">
        <v>1079</v>
      </c>
      <c r="G142" s="8"/>
      <c r="H142" s="8"/>
      <c r="I142" s="8" t="s">
        <v>1052</v>
      </c>
      <c r="J142" s="260" t="s">
        <v>1434</v>
      </c>
      <c r="K142" s="8" t="s">
        <v>3293</v>
      </c>
      <c r="L142" s="8" t="s">
        <v>1679</v>
      </c>
      <c r="M142" s="8" t="s">
        <v>2602</v>
      </c>
      <c r="N142" s="8"/>
      <c r="O142" s="8"/>
      <c r="P142" s="54" t="s">
        <v>3280</v>
      </c>
      <c r="Q142" s="7" t="s">
        <v>1021</v>
      </c>
      <c r="R142" s="8"/>
      <c r="S142" s="8" t="s">
        <v>1244</v>
      </c>
      <c r="T142" s="9" t="s">
        <v>706</v>
      </c>
      <c r="U142" s="410" t="s">
        <v>1437</v>
      </c>
      <c r="V142" s="9">
        <f>AB142+AC142</f>
        <v>2564102.5700000003</v>
      </c>
      <c r="W142" s="9">
        <v>2564102.67</v>
      </c>
      <c r="X142" s="9">
        <f>V142</f>
        <v>2564102.5700000003</v>
      </c>
      <c r="Y142" s="292">
        <f>+FACT!R945</f>
        <v>3127377.14</v>
      </c>
      <c r="Z142" s="292">
        <f t="shared" si="20"/>
        <v>-563274.56999999983</v>
      </c>
      <c r="AA142" s="222" t="s">
        <v>127</v>
      </c>
      <c r="AB142" s="222">
        <v>1538461.54</v>
      </c>
      <c r="AC142" s="222">
        <v>1025641.03</v>
      </c>
      <c r="AD142" s="8" t="s">
        <v>127</v>
      </c>
      <c r="AE142" s="9">
        <v>0</v>
      </c>
      <c r="AF142" s="130">
        <v>41518</v>
      </c>
      <c r="AG142" s="130">
        <v>41608</v>
      </c>
      <c r="AH142" s="8"/>
      <c r="AI142" s="1770" t="s">
        <v>127</v>
      </c>
      <c r="AJ142" s="1764" t="s">
        <v>127</v>
      </c>
      <c r="AK142" s="767" t="s">
        <v>127</v>
      </c>
      <c r="AL142" s="8">
        <v>100</v>
      </c>
      <c r="AM142" s="8">
        <v>5000</v>
      </c>
      <c r="AN142" s="8" t="s">
        <v>127</v>
      </c>
      <c r="AO142" s="8" t="s">
        <v>127</v>
      </c>
      <c r="AP142" s="8" t="s">
        <v>127</v>
      </c>
      <c r="AQ142" s="8"/>
      <c r="AR142" s="177" t="s">
        <v>1081</v>
      </c>
      <c r="AS142" s="8" t="s">
        <v>260</v>
      </c>
      <c r="AT142" s="8" t="s">
        <v>260</v>
      </c>
      <c r="AU142" s="8" t="s">
        <v>260</v>
      </c>
      <c r="AV142" s="8"/>
      <c r="AW142" s="8" t="s">
        <v>260</v>
      </c>
      <c r="AX142" s="8" t="s">
        <v>260</v>
      </c>
      <c r="AY142" s="8" t="s">
        <v>260</v>
      </c>
      <c r="AZ142" s="8" t="s">
        <v>260</v>
      </c>
      <c r="BA142" s="185" t="s">
        <v>260</v>
      </c>
      <c r="BB142" s="207" t="s">
        <v>260</v>
      </c>
      <c r="BC142" s="8"/>
      <c r="BD142" s="8"/>
      <c r="BE142" s="8" t="s">
        <v>260</v>
      </c>
      <c r="BF142" s="8" t="s">
        <v>260</v>
      </c>
      <c r="BG142" s="8"/>
      <c r="BH142" s="8"/>
      <c r="BI142" s="8"/>
      <c r="BJ142" s="201" t="s">
        <v>260</v>
      </c>
      <c r="BK142" s="201"/>
      <c r="BL142" s="201" t="s">
        <v>1442</v>
      </c>
      <c r="BM142" s="201" t="s">
        <v>260</v>
      </c>
      <c r="BN142" s="201" t="s">
        <v>260</v>
      </c>
      <c r="BO142" s="8"/>
      <c r="BP142" s="8" t="s">
        <v>260</v>
      </c>
      <c r="BQ142" s="8" t="s">
        <v>260</v>
      </c>
      <c r="BR142" s="8"/>
      <c r="BS142" s="8"/>
      <c r="BT142" s="8" t="s">
        <v>260</v>
      </c>
      <c r="BU142" s="201" t="s">
        <v>127</v>
      </c>
      <c r="BV142" s="201"/>
      <c r="BW142" s="201" t="s">
        <v>260</v>
      </c>
      <c r="BX142" s="201"/>
      <c r="BY142" s="201"/>
      <c r="BZ142" s="201" t="s">
        <v>260</v>
      </c>
      <c r="CA142" s="201"/>
      <c r="CB142" s="201" t="s">
        <v>260</v>
      </c>
      <c r="CC142" s="201" t="s">
        <v>127</v>
      </c>
      <c r="CD142" s="201" t="s">
        <v>127</v>
      </c>
      <c r="CE142" s="201" t="s">
        <v>127</v>
      </c>
      <c r="CF142" s="8"/>
      <c r="CG142" s="648" t="s">
        <v>2674</v>
      </c>
      <c r="CH142" s="8" t="s">
        <v>274</v>
      </c>
      <c r="CI142" s="8"/>
      <c r="CJ142" s="8"/>
      <c r="CK142" s="8"/>
      <c r="CL142" s="8"/>
      <c r="CM142" s="8"/>
      <c r="CN142" s="8"/>
      <c r="CO142" s="8"/>
      <c r="CP142" s="8"/>
      <c r="CQ142" s="8"/>
      <c r="CR142" s="8"/>
    </row>
    <row r="143" spans="1:96" s="24" customFormat="1" ht="45.75" hidden="1" thickBot="1">
      <c r="A143" s="7"/>
      <c r="B143" s="23" t="s">
        <v>3803</v>
      </c>
      <c r="C143" s="8">
        <v>2013</v>
      </c>
      <c r="D143" s="8"/>
      <c r="E143" s="582" t="s">
        <v>1729</v>
      </c>
      <c r="F143" s="8" t="s">
        <v>683</v>
      </c>
      <c r="G143" s="8"/>
      <c r="H143" s="8"/>
      <c r="I143" s="8" t="s">
        <v>616</v>
      </c>
      <c r="J143" s="260" t="s">
        <v>1431</v>
      </c>
      <c r="K143" s="8" t="s">
        <v>1018</v>
      </c>
      <c r="L143" s="8" t="s">
        <v>1510</v>
      </c>
      <c r="M143" s="155" t="s">
        <v>2641</v>
      </c>
      <c r="N143" s="155"/>
      <c r="O143" s="155"/>
      <c r="P143" s="54" t="s">
        <v>268</v>
      </c>
      <c r="Q143" s="7" t="s">
        <v>693</v>
      </c>
      <c r="R143" s="8"/>
      <c r="S143" s="8" t="s">
        <v>269</v>
      </c>
      <c r="T143" s="9" t="s">
        <v>264</v>
      </c>
      <c r="U143" s="410" t="s">
        <v>1437</v>
      </c>
      <c r="V143" s="9">
        <v>418619.7</v>
      </c>
      <c r="W143" s="9"/>
      <c r="X143" s="222">
        <v>418619.7</v>
      </c>
      <c r="Y143" s="292">
        <f>FACT!R910</f>
        <v>415204.98</v>
      </c>
      <c r="Z143" s="292">
        <f t="shared" si="20"/>
        <v>3414.7200000000303</v>
      </c>
      <c r="AA143" s="241">
        <v>0</v>
      </c>
      <c r="AB143" s="241">
        <v>0</v>
      </c>
      <c r="AC143" s="292">
        <f>X143</f>
        <v>418619.7</v>
      </c>
      <c r="AD143" s="241">
        <v>0</v>
      </c>
      <c r="AE143" s="242">
        <v>0</v>
      </c>
      <c r="AF143" s="130">
        <v>41519</v>
      </c>
      <c r="AG143" s="130">
        <v>41542</v>
      </c>
      <c r="AH143" s="7" t="s">
        <v>1514</v>
      </c>
      <c r="AI143" s="247">
        <v>87.47</v>
      </c>
      <c r="AJ143" s="155" t="s">
        <v>1717</v>
      </c>
      <c r="AK143" s="767">
        <f t="shared" si="21"/>
        <v>4746.8272550588772</v>
      </c>
      <c r="AL143" s="8">
        <v>100</v>
      </c>
      <c r="AM143" s="8">
        <f t="shared" ref="AM143:AM144" si="22">AO143+AP143</f>
        <v>21128</v>
      </c>
      <c r="AN143" s="8"/>
      <c r="AO143" s="8">
        <v>10557</v>
      </c>
      <c r="AP143" s="8">
        <v>10571</v>
      </c>
      <c r="AQ143" s="8" t="s">
        <v>1560</v>
      </c>
      <c r="AR143" s="177" t="s">
        <v>694</v>
      </c>
      <c r="AS143" s="8" t="s">
        <v>260</v>
      </c>
      <c r="AT143" s="8" t="s">
        <v>260</v>
      </c>
      <c r="AU143" s="8" t="s">
        <v>260</v>
      </c>
      <c r="AV143" s="8"/>
      <c r="AW143" s="8" t="s">
        <v>260</v>
      </c>
      <c r="AX143" s="8" t="s">
        <v>260</v>
      </c>
      <c r="AY143" s="8" t="s">
        <v>260</v>
      </c>
      <c r="AZ143" s="8"/>
      <c r="BA143" s="185" t="s">
        <v>260</v>
      </c>
      <c r="BB143" s="207"/>
      <c r="BC143" s="8"/>
      <c r="BD143" s="8"/>
      <c r="BE143" s="8"/>
      <c r="BF143" s="8"/>
      <c r="BG143" s="8"/>
      <c r="BH143" s="8"/>
      <c r="BI143" s="521" t="s">
        <v>260</v>
      </c>
      <c r="BJ143" s="521" t="s">
        <v>260</v>
      </c>
      <c r="BK143" s="8"/>
      <c r="BL143" s="8" t="s">
        <v>260</v>
      </c>
      <c r="BM143" s="8"/>
      <c r="BN143" s="521" t="s">
        <v>260</v>
      </c>
      <c r="BO143" s="521" t="s">
        <v>260</v>
      </c>
      <c r="BP143" s="521"/>
      <c r="BQ143" s="521" t="s">
        <v>260</v>
      </c>
      <c r="BR143" s="521" t="s">
        <v>260</v>
      </c>
      <c r="BS143" s="521"/>
      <c r="BT143" s="8" t="s">
        <v>260</v>
      </c>
      <c r="BU143" s="8"/>
      <c r="BV143" s="8"/>
      <c r="BW143" s="8"/>
      <c r="BX143" s="8"/>
      <c r="BY143" s="8"/>
      <c r="BZ143" s="8"/>
      <c r="CA143" s="8"/>
      <c r="CB143" s="8"/>
      <c r="CC143" s="8" t="s">
        <v>260</v>
      </c>
      <c r="CD143" s="8" t="s">
        <v>260</v>
      </c>
      <c r="CE143" s="8" t="s">
        <v>260</v>
      </c>
      <c r="CF143" s="8"/>
      <c r="CG143" s="8"/>
      <c r="CH143" s="8"/>
      <c r="CI143" s="8" t="s">
        <v>260</v>
      </c>
      <c r="CJ143" s="8" t="s">
        <v>260</v>
      </c>
      <c r="CK143" s="8"/>
      <c r="CL143" s="8" t="s">
        <v>260</v>
      </c>
      <c r="CM143" s="521" t="s">
        <v>260</v>
      </c>
      <c r="CN143" s="8" t="s">
        <v>260</v>
      </c>
      <c r="CO143" s="8"/>
      <c r="CP143" s="8"/>
      <c r="CQ143" s="106"/>
      <c r="CR143" s="8"/>
    </row>
    <row r="144" spans="1:96" s="24" customFormat="1" ht="47.25" hidden="1" customHeight="1">
      <c r="A144" s="7"/>
      <c r="B144" s="23" t="s">
        <v>4091</v>
      </c>
      <c r="C144" s="8">
        <v>2013</v>
      </c>
      <c r="D144" s="8"/>
      <c r="E144" s="23" t="s">
        <v>1668</v>
      </c>
      <c r="F144" s="23" t="s">
        <v>1182</v>
      </c>
      <c r="G144" s="23" t="s">
        <v>2276</v>
      </c>
      <c r="H144" s="23">
        <v>19</v>
      </c>
      <c r="I144" s="8" t="s">
        <v>616</v>
      </c>
      <c r="J144" s="260" t="s">
        <v>1431</v>
      </c>
      <c r="K144" s="8"/>
      <c r="L144" s="8" t="s">
        <v>1674</v>
      </c>
      <c r="M144" s="8" t="s">
        <v>2187</v>
      </c>
      <c r="N144" s="8"/>
      <c r="O144" s="8"/>
      <c r="P144" s="54" t="s">
        <v>265</v>
      </c>
      <c r="Q144" s="7" t="s">
        <v>693</v>
      </c>
      <c r="R144" s="8"/>
      <c r="S144" s="8" t="s">
        <v>269</v>
      </c>
      <c r="T144" s="189" t="s">
        <v>1221</v>
      </c>
      <c r="U144" s="411" t="s">
        <v>1437</v>
      </c>
      <c r="V144" s="244">
        <f>27389.15+28685+18972.64+6712.87</f>
        <v>81759.66</v>
      </c>
      <c r="W144" s="244">
        <v>81759.66</v>
      </c>
      <c r="X144" s="244">
        <f>27389.15+28685+18972.64+6712.87</f>
        <v>81759.66</v>
      </c>
      <c r="Y144" s="804">
        <f>NOM!Q206+FACT!R152</f>
        <v>81752.149999999994</v>
      </c>
      <c r="Z144" s="804">
        <f t="shared" si="20"/>
        <v>7.5100000000093132</v>
      </c>
      <c r="AA144" s="241">
        <v>0</v>
      </c>
      <c r="AB144" s="241">
        <v>0</v>
      </c>
      <c r="AC144" s="241">
        <f>X144</f>
        <v>81759.66</v>
      </c>
      <c r="AD144" s="241">
        <v>0</v>
      </c>
      <c r="AE144" s="242">
        <v>0</v>
      </c>
      <c r="AF144" s="130">
        <v>41479</v>
      </c>
      <c r="AG144" s="130">
        <v>41493</v>
      </c>
      <c r="AH144" s="7" t="s">
        <v>1222</v>
      </c>
      <c r="AI144" s="247">
        <v>1084</v>
      </c>
      <c r="AJ144" s="189" t="s">
        <v>1065</v>
      </c>
      <c r="AK144" s="767">
        <f t="shared" si="21"/>
        <v>75.417112546125452</v>
      </c>
      <c r="AL144" s="8">
        <v>100</v>
      </c>
      <c r="AM144" s="8">
        <f t="shared" si="22"/>
        <v>2331</v>
      </c>
      <c r="AN144" s="8"/>
      <c r="AO144" s="8">
        <v>1129</v>
      </c>
      <c r="AP144" s="8">
        <v>1202</v>
      </c>
      <c r="AQ144" s="8" t="s">
        <v>1560</v>
      </c>
      <c r="AR144" s="177"/>
      <c r="AS144" s="201" t="s">
        <v>260</v>
      </c>
      <c r="AT144" s="201" t="s">
        <v>260</v>
      </c>
      <c r="AU144" s="201" t="s">
        <v>260</v>
      </c>
      <c r="AV144" s="201"/>
      <c r="AW144" s="201" t="s">
        <v>260</v>
      </c>
      <c r="AX144" s="201" t="s">
        <v>260</v>
      </c>
      <c r="AY144" s="201" t="s">
        <v>260</v>
      </c>
      <c r="AZ144" s="201"/>
      <c r="BA144" s="245" t="s">
        <v>260</v>
      </c>
      <c r="BB144" s="246"/>
      <c r="BC144" s="201"/>
      <c r="BD144" s="201"/>
      <c r="BE144" s="201"/>
      <c r="BF144" s="201"/>
      <c r="BG144" s="201" t="s">
        <v>260</v>
      </c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 t="s">
        <v>260</v>
      </c>
      <c r="BU144" s="569" t="s">
        <v>127</v>
      </c>
      <c r="BV144" s="201"/>
      <c r="BW144" s="201"/>
      <c r="BX144" s="201"/>
      <c r="BY144" s="201"/>
      <c r="BZ144" s="201"/>
      <c r="CA144" s="201"/>
      <c r="CB144" s="201"/>
      <c r="CC144" s="201" t="s">
        <v>260</v>
      </c>
      <c r="CD144" s="201" t="s">
        <v>260</v>
      </c>
      <c r="CE144" s="201" t="s">
        <v>260</v>
      </c>
      <c r="CF144" s="201"/>
      <c r="CG144" s="201"/>
      <c r="CH144" s="201" t="s">
        <v>260</v>
      </c>
      <c r="CI144" s="8" t="s">
        <v>260</v>
      </c>
      <c r="CJ144" s="8"/>
      <c r="CK144" s="520" t="s">
        <v>127</v>
      </c>
      <c r="CL144" s="8" t="s">
        <v>260</v>
      </c>
      <c r="CM144" s="520" t="s">
        <v>127</v>
      </c>
      <c r="CN144" s="8"/>
      <c r="CO144" s="623" t="s">
        <v>2273</v>
      </c>
      <c r="CP144" s="619">
        <v>19</v>
      </c>
      <c r="CQ144" s="8"/>
      <c r="CR144" s="8"/>
    </row>
    <row r="145" spans="1:96" s="24" customFormat="1" ht="39" hidden="1" thickBot="1">
      <c r="A145" s="7"/>
      <c r="B145" s="23" t="s">
        <v>4091</v>
      </c>
      <c r="C145" s="8">
        <v>2013</v>
      </c>
      <c r="D145" s="8"/>
      <c r="E145" s="23" t="s">
        <v>1668</v>
      </c>
      <c r="F145" s="23" t="s">
        <v>1182</v>
      </c>
      <c r="G145" s="23" t="s">
        <v>2276</v>
      </c>
      <c r="H145" s="23">
        <v>20</v>
      </c>
      <c r="I145" s="8" t="s">
        <v>616</v>
      </c>
      <c r="J145" s="260" t="s">
        <v>1434</v>
      </c>
      <c r="K145" s="8"/>
      <c r="L145" s="8" t="s">
        <v>1673</v>
      </c>
      <c r="M145" s="8"/>
      <c r="N145" s="8"/>
      <c r="O145" s="8"/>
      <c r="P145" s="54" t="s">
        <v>1226</v>
      </c>
      <c r="Q145" s="7" t="s">
        <v>704</v>
      </c>
      <c r="R145" s="8"/>
      <c r="S145" s="8" t="s">
        <v>2603</v>
      </c>
      <c r="T145" s="189" t="s">
        <v>276</v>
      </c>
      <c r="U145" s="411" t="s">
        <v>1437</v>
      </c>
      <c r="V145" s="244">
        <v>270189.96000000002</v>
      </c>
      <c r="W145" s="244">
        <v>270189.96000000002</v>
      </c>
      <c r="X145" s="244">
        <v>270189.96000000002</v>
      </c>
      <c r="Y145" s="804">
        <f>NOM!Q227+FACT!R943</f>
        <v>269982.81</v>
      </c>
      <c r="Z145" s="804">
        <f t="shared" si="20"/>
        <v>207.15000000002328</v>
      </c>
      <c r="AA145" s="241">
        <v>0</v>
      </c>
      <c r="AB145" s="241">
        <v>0</v>
      </c>
      <c r="AC145" s="241">
        <f>X145</f>
        <v>270189.96000000002</v>
      </c>
      <c r="AD145" s="241">
        <v>0</v>
      </c>
      <c r="AE145" s="242">
        <v>0</v>
      </c>
      <c r="AF145" s="130">
        <v>41479</v>
      </c>
      <c r="AG145" s="130">
        <v>41510</v>
      </c>
      <c r="AH145" s="7" t="s">
        <v>1303</v>
      </c>
      <c r="AI145" s="247">
        <v>840</v>
      </c>
      <c r="AJ145" s="155" t="s">
        <v>1065</v>
      </c>
      <c r="AK145" s="767">
        <f t="shared" si="21"/>
        <v>321.40810714285715</v>
      </c>
      <c r="AL145" s="8">
        <v>100</v>
      </c>
      <c r="AM145" s="8">
        <v>50</v>
      </c>
      <c r="AN145" s="8">
        <v>13</v>
      </c>
      <c r="AO145" s="8"/>
      <c r="AP145" s="8"/>
      <c r="AQ145" s="8"/>
      <c r="AR145" s="177" t="s">
        <v>1767</v>
      </c>
      <c r="AS145" s="201" t="s">
        <v>260</v>
      </c>
      <c r="AT145" s="201" t="s">
        <v>260</v>
      </c>
      <c r="AU145" s="201" t="s">
        <v>260</v>
      </c>
      <c r="AV145" s="201"/>
      <c r="AW145" s="201" t="s">
        <v>260</v>
      </c>
      <c r="AX145" s="201" t="s">
        <v>260</v>
      </c>
      <c r="AY145" s="201" t="s">
        <v>260</v>
      </c>
      <c r="AZ145" s="201"/>
      <c r="BA145" s="245" t="s">
        <v>260</v>
      </c>
      <c r="BB145" s="246"/>
      <c r="BC145" s="201"/>
      <c r="BD145" s="201"/>
      <c r="BE145" s="201"/>
      <c r="BF145" s="201"/>
      <c r="BG145" s="201" t="s">
        <v>260</v>
      </c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569" t="s">
        <v>127</v>
      </c>
      <c r="BR145" s="569" t="s">
        <v>127</v>
      </c>
      <c r="BS145" s="569"/>
      <c r="BT145" s="201" t="s">
        <v>260</v>
      </c>
      <c r="BU145" s="201" t="s">
        <v>260</v>
      </c>
      <c r="BV145" s="201"/>
      <c r="BW145" s="201"/>
      <c r="BX145" s="201"/>
      <c r="BY145" s="201"/>
      <c r="BZ145" s="201" t="s">
        <v>260</v>
      </c>
      <c r="CA145" s="201"/>
      <c r="CB145" s="201"/>
      <c r="CC145" s="569" t="s">
        <v>127</v>
      </c>
      <c r="CD145" s="569" t="s">
        <v>127</v>
      </c>
      <c r="CE145" s="569" t="s">
        <v>127</v>
      </c>
      <c r="CF145" s="569"/>
      <c r="CG145" s="569" t="s">
        <v>127</v>
      </c>
      <c r="CH145" s="201" t="s">
        <v>127</v>
      </c>
      <c r="CI145" s="8" t="s">
        <v>260</v>
      </c>
      <c r="CJ145" s="8" t="s">
        <v>260</v>
      </c>
      <c r="CK145" s="8" t="s">
        <v>260</v>
      </c>
      <c r="CL145" s="8" t="s">
        <v>260</v>
      </c>
      <c r="CM145" s="8" t="s">
        <v>260</v>
      </c>
      <c r="CN145" s="8"/>
      <c r="CO145" s="623" t="s">
        <v>2273</v>
      </c>
      <c r="CP145" s="619">
        <v>20</v>
      </c>
      <c r="CQ145" s="7" t="s">
        <v>2188</v>
      </c>
      <c r="CR145" s="8"/>
    </row>
    <row r="146" spans="1:96" s="24" customFormat="1" ht="26.25" hidden="1" thickBot="1">
      <c r="A146" s="7"/>
      <c r="B146" s="23" t="s">
        <v>3670</v>
      </c>
      <c r="C146" s="8">
        <v>2013</v>
      </c>
      <c r="D146" s="8"/>
      <c r="E146" s="23" t="s">
        <v>1632</v>
      </c>
      <c r="F146" s="8" t="s">
        <v>683</v>
      </c>
      <c r="G146" s="8"/>
      <c r="H146" s="8"/>
      <c r="I146" s="8" t="s">
        <v>1587</v>
      </c>
      <c r="J146" s="260" t="s">
        <v>1589</v>
      </c>
      <c r="K146" s="8"/>
      <c r="L146" s="8" t="s">
        <v>127</v>
      </c>
      <c r="M146" s="155"/>
      <c r="N146" s="155"/>
      <c r="O146" s="155"/>
      <c r="P146" s="155" t="s">
        <v>1588</v>
      </c>
      <c r="Q146" s="155" t="s">
        <v>887</v>
      </c>
      <c r="R146" s="155"/>
      <c r="S146" s="155" t="s">
        <v>127</v>
      </c>
      <c r="T146" s="189" t="s">
        <v>654</v>
      </c>
      <c r="U146" s="411" t="s">
        <v>127</v>
      </c>
      <c r="V146" s="9"/>
      <c r="W146" s="9"/>
      <c r="X146" s="222" t="s">
        <v>127</v>
      </c>
      <c r="Y146" s="8" t="s">
        <v>127</v>
      </c>
      <c r="Z146" s="334"/>
      <c r="AA146" s="241">
        <v>0</v>
      </c>
      <c r="AB146" s="241">
        <v>0</v>
      </c>
      <c r="AC146" s="241">
        <v>0</v>
      </c>
      <c r="AD146" s="241">
        <v>0</v>
      </c>
      <c r="AE146" s="242">
        <v>0</v>
      </c>
      <c r="AF146" s="8"/>
      <c r="AG146" s="8"/>
      <c r="AH146" s="8" t="s">
        <v>1590</v>
      </c>
      <c r="AI146" s="8"/>
      <c r="AJ146" s="8"/>
      <c r="AK146" s="8"/>
      <c r="AL146" s="8"/>
      <c r="AM146" s="8"/>
      <c r="AN146" s="8"/>
      <c r="AO146" s="8"/>
      <c r="AP146" s="8"/>
      <c r="AQ146" s="8"/>
      <c r="AR146" s="177"/>
      <c r="AS146" s="8"/>
      <c r="AT146" s="8"/>
      <c r="AU146" s="8"/>
      <c r="AV146" s="8"/>
      <c r="AW146" s="8"/>
      <c r="AX146" s="8"/>
      <c r="AY146" s="8"/>
      <c r="AZ146" s="8"/>
      <c r="BA146" s="185"/>
      <c r="BB146" s="207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</row>
    <row r="147" spans="1:96" s="515" customFormat="1" ht="39" hidden="1" thickBot="1">
      <c r="A147" s="7"/>
      <c r="B147" s="23" t="s">
        <v>4091</v>
      </c>
      <c r="C147" s="8">
        <v>2013</v>
      </c>
      <c r="D147" s="8"/>
      <c r="E147" s="23" t="s">
        <v>2251</v>
      </c>
      <c r="F147" s="23" t="s">
        <v>1182</v>
      </c>
      <c r="G147" s="23" t="s">
        <v>2276</v>
      </c>
      <c r="H147" s="23">
        <v>21</v>
      </c>
      <c r="I147" s="8" t="s">
        <v>127</v>
      </c>
      <c r="J147" s="260" t="s">
        <v>127</v>
      </c>
      <c r="K147" s="8"/>
      <c r="L147" s="8"/>
      <c r="M147" s="155"/>
      <c r="N147" s="155"/>
      <c r="O147" s="155"/>
      <c r="P147" s="54" t="s">
        <v>2605</v>
      </c>
      <c r="Q147" s="7" t="s">
        <v>980</v>
      </c>
      <c r="R147" s="8"/>
      <c r="S147" s="8" t="s">
        <v>127</v>
      </c>
      <c r="T147" s="9" t="s">
        <v>981</v>
      </c>
      <c r="U147" s="692" t="s">
        <v>1233</v>
      </c>
      <c r="V147" s="9" t="s">
        <v>127</v>
      </c>
      <c r="W147" s="9" t="s">
        <v>127</v>
      </c>
      <c r="X147" s="222">
        <v>230000</v>
      </c>
      <c r="Y147" s="8" t="s">
        <v>127</v>
      </c>
      <c r="Z147" s="334" t="s">
        <v>127</v>
      </c>
      <c r="AA147" s="241" t="s">
        <v>127</v>
      </c>
      <c r="AB147" s="241" t="s">
        <v>127</v>
      </c>
      <c r="AC147" s="241" t="s">
        <v>127</v>
      </c>
      <c r="AD147" s="241" t="s">
        <v>127</v>
      </c>
      <c r="AE147" s="242" t="s">
        <v>127</v>
      </c>
      <c r="AF147" s="8" t="s">
        <v>127</v>
      </c>
      <c r="AG147" s="8" t="s">
        <v>127</v>
      </c>
      <c r="AH147" s="7" t="s">
        <v>1304</v>
      </c>
      <c r="AI147" s="7">
        <v>1300</v>
      </c>
      <c r="AJ147" s="7" t="s">
        <v>1064</v>
      </c>
      <c r="AK147" s="7"/>
      <c r="AL147" s="8"/>
      <c r="AM147" s="8"/>
      <c r="AN147" s="8"/>
      <c r="AO147" s="8"/>
      <c r="AP147" s="8"/>
      <c r="AQ147" s="8"/>
      <c r="AR147" s="177"/>
      <c r="AS147" s="201" t="s">
        <v>127</v>
      </c>
      <c r="AT147" s="201" t="s">
        <v>127</v>
      </c>
      <c r="AU147" s="201" t="s">
        <v>127</v>
      </c>
      <c r="AV147" s="201"/>
      <c r="AW147" s="201" t="s">
        <v>127</v>
      </c>
      <c r="AX147" s="201" t="s">
        <v>127</v>
      </c>
      <c r="AY147" s="201" t="s">
        <v>127</v>
      </c>
      <c r="AZ147" s="201" t="s">
        <v>127</v>
      </c>
      <c r="BA147" s="245"/>
      <c r="BB147" s="246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 t="s">
        <v>1722</v>
      </c>
      <c r="BU147" s="201" t="s">
        <v>127</v>
      </c>
      <c r="BV147" s="201"/>
      <c r="BW147" s="201"/>
      <c r="BX147" s="201"/>
      <c r="BY147" s="201"/>
      <c r="BZ147" s="201"/>
      <c r="CA147" s="201"/>
      <c r="CB147" s="201"/>
      <c r="CC147" s="201" t="s">
        <v>127</v>
      </c>
      <c r="CD147" s="201" t="s">
        <v>127</v>
      </c>
      <c r="CE147" s="201" t="s">
        <v>127</v>
      </c>
      <c r="CF147" s="201"/>
      <c r="CG147" s="201"/>
      <c r="CH147" s="201" t="s">
        <v>127</v>
      </c>
      <c r="CI147" s="8" t="s">
        <v>127</v>
      </c>
      <c r="CJ147" s="8" t="s">
        <v>127</v>
      </c>
      <c r="CK147" s="8" t="s">
        <v>127</v>
      </c>
      <c r="CL147" s="8" t="s">
        <v>127</v>
      </c>
      <c r="CM147" s="8" t="s">
        <v>127</v>
      </c>
      <c r="CN147" s="8"/>
      <c r="CO147" s="623" t="s">
        <v>2273</v>
      </c>
      <c r="CP147" s="619">
        <v>21</v>
      </c>
      <c r="CQ147" s="8"/>
      <c r="CR147" s="8"/>
    </row>
    <row r="148" spans="1:96" s="24" customFormat="1" ht="26.25" hidden="1" thickBot="1">
      <c r="A148" s="7"/>
      <c r="B148" s="23" t="s">
        <v>3670</v>
      </c>
      <c r="C148" s="8">
        <v>2013</v>
      </c>
      <c r="D148" s="8"/>
      <c r="E148" s="23" t="s">
        <v>890</v>
      </c>
      <c r="F148" s="8" t="s">
        <v>683</v>
      </c>
      <c r="G148" s="8"/>
      <c r="H148" s="8"/>
      <c r="I148" s="8" t="s">
        <v>261</v>
      </c>
      <c r="J148" s="260" t="s">
        <v>127</v>
      </c>
      <c r="K148" s="8"/>
      <c r="L148" s="8" t="s">
        <v>718</v>
      </c>
      <c r="M148" s="155"/>
      <c r="N148" s="155"/>
      <c r="O148" s="155"/>
      <c r="P148" s="155" t="s">
        <v>1598</v>
      </c>
      <c r="Q148" s="155" t="s">
        <v>266</v>
      </c>
      <c r="R148" s="155"/>
      <c r="S148" s="155" t="s">
        <v>1073</v>
      </c>
      <c r="T148" s="189" t="s">
        <v>276</v>
      </c>
      <c r="U148" s="411" t="s">
        <v>1437</v>
      </c>
      <c r="V148" s="9"/>
      <c r="W148" s="9"/>
      <c r="X148" s="222"/>
      <c r="Y148" s="292">
        <f>FACT!R141</f>
        <v>2463.4899999999998</v>
      </c>
      <c r="Z148" s="334"/>
      <c r="AA148" s="241">
        <v>0</v>
      </c>
      <c r="AB148" s="241">
        <v>0</v>
      </c>
      <c r="AC148" s="241">
        <f>Y148</f>
        <v>2463.4899999999998</v>
      </c>
      <c r="AD148" s="241">
        <v>0</v>
      </c>
      <c r="AE148" s="242">
        <v>0</v>
      </c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177"/>
      <c r="AS148" s="8"/>
      <c r="AT148" s="8"/>
      <c r="AU148" s="8"/>
      <c r="AV148" s="8"/>
      <c r="AW148" s="8"/>
      <c r="AX148" s="8"/>
      <c r="AY148" s="8"/>
      <c r="AZ148" s="8"/>
      <c r="BA148" s="185"/>
      <c r="BB148" s="207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</row>
    <row r="149" spans="1:96" s="24" customFormat="1" ht="26.25" hidden="1" thickBot="1">
      <c r="A149" s="7"/>
      <c r="B149" s="23" t="s">
        <v>3670</v>
      </c>
      <c r="C149" s="8">
        <v>2013</v>
      </c>
      <c r="D149" s="8"/>
      <c r="E149" s="23" t="s">
        <v>890</v>
      </c>
      <c r="F149" s="8" t="s">
        <v>683</v>
      </c>
      <c r="G149" s="8"/>
      <c r="H149" s="8"/>
      <c r="I149" s="8" t="s">
        <v>261</v>
      </c>
      <c r="J149" s="260" t="s">
        <v>127</v>
      </c>
      <c r="K149" s="8"/>
      <c r="L149" s="8" t="s">
        <v>718</v>
      </c>
      <c r="M149" s="155"/>
      <c r="N149" s="155"/>
      <c r="O149" s="155"/>
      <c r="P149" s="155" t="s">
        <v>1601</v>
      </c>
      <c r="Q149" s="155" t="s">
        <v>1060</v>
      </c>
      <c r="R149" s="155"/>
      <c r="S149" s="155" t="s">
        <v>127</v>
      </c>
      <c r="T149" s="189" t="s">
        <v>1221</v>
      </c>
      <c r="U149" s="411" t="s">
        <v>1437</v>
      </c>
      <c r="V149" s="9"/>
      <c r="W149" s="9"/>
      <c r="X149" s="222"/>
      <c r="Y149" s="292">
        <f>NOM!Q83</f>
        <v>1200</v>
      </c>
      <c r="Z149" s="334"/>
      <c r="AA149" s="241">
        <v>0</v>
      </c>
      <c r="AB149" s="241">
        <v>0</v>
      </c>
      <c r="AC149" s="241">
        <f>Y149</f>
        <v>1200</v>
      </c>
      <c r="AD149" s="241">
        <v>0</v>
      </c>
      <c r="AE149" s="242">
        <v>0</v>
      </c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177"/>
      <c r="AS149" s="8"/>
      <c r="AT149" s="8"/>
      <c r="AU149" s="8"/>
      <c r="AV149" s="8"/>
      <c r="AW149" s="8"/>
      <c r="AX149" s="8"/>
      <c r="AY149" s="8"/>
      <c r="AZ149" s="8"/>
      <c r="BA149" s="185"/>
      <c r="BB149" s="207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</row>
    <row r="150" spans="1:96" s="24" customFormat="1" ht="26.25" hidden="1" thickBot="1">
      <c r="A150" s="7"/>
      <c r="B150" s="23" t="s">
        <v>3670</v>
      </c>
      <c r="C150" s="8">
        <v>2013</v>
      </c>
      <c r="D150" s="8"/>
      <c r="E150" s="23" t="s">
        <v>890</v>
      </c>
      <c r="F150" s="8" t="s">
        <v>683</v>
      </c>
      <c r="G150" s="8"/>
      <c r="H150" s="8"/>
      <c r="I150" s="8" t="s">
        <v>261</v>
      </c>
      <c r="J150" s="260" t="s">
        <v>127</v>
      </c>
      <c r="K150" s="8"/>
      <c r="L150" s="8" t="s">
        <v>718</v>
      </c>
      <c r="M150" s="155"/>
      <c r="N150" s="155"/>
      <c r="O150" s="155"/>
      <c r="P150" s="155" t="s">
        <v>1603</v>
      </c>
      <c r="Q150" s="155" t="s">
        <v>980</v>
      </c>
      <c r="R150" s="155"/>
      <c r="S150" s="155" t="s">
        <v>1604</v>
      </c>
      <c r="T150" s="189" t="s">
        <v>1067</v>
      </c>
      <c r="U150" s="411" t="s">
        <v>1437</v>
      </c>
      <c r="V150" s="9"/>
      <c r="W150" s="9"/>
      <c r="X150" s="222"/>
      <c r="Y150" s="292">
        <f>NOM!Q757+FACT!R913</f>
        <v>12640.91</v>
      </c>
      <c r="Z150" s="334"/>
      <c r="AA150" s="241">
        <v>0</v>
      </c>
      <c r="AB150" s="241">
        <v>0</v>
      </c>
      <c r="AC150" s="241">
        <f>Y150</f>
        <v>12640.91</v>
      </c>
      <c r="AD150" s="241">
        <v>0</v>
      </c>
      <c r="AE150" s="242">
        <v>0</v>
      </c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177"/>
      <c r="AS150" s="8"/>
      <c r="AT150" s="8"/>
      <c r="AU150" s="8"/>
      <c r="AV150" s="8"/>
      <c r="AW150" s="8"/>
      <c r="AX150" s="8"/>
      <c r="AY150" s="8"/>
      <c r="AZ150" s="8"/>
      <c r="BA150" s="185"/>
      <c r="BB150" s="207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</row>
    <row r="151" spans="1:96" s="24" customFormat="1" ht="26.25" hidden="1" thickBot="1">
      <c r="A151" s="7"/>
      <c r="B151" s="23" t="s">
        <v>3670</v>
      </c>
      <c r="C151" s="8">
        <v>2013</v>
      </c>
      <c r="D151" s="8"/>
      <c r="E151" s="23" t="s">
        <v>890</v>
      </c>
      <c r="F151" s="8" t="s">
        <v>683</v>
      </c>
      <c r="G151" s="8"/>
      <c r="H151" s="8"/>
      <c r="I151" s="8" t="s">
        <v>261</v>
      </c>
      <c r="J151" s="260" t="s">
        <v>127</v>
      </c>
      <c r="K151" s="8"/>
      <c r="L151" s="8"/>
      <c r="M151" s="155"/>
      <c r="N151" s="155"/>
      <c r="O151" s="155"/>
      <c r="P151" s="155" t="s">
        <v>1608</v>
      </c>
      <c r="Q151" s="155" t="s">
        <v>691</v>
      </c>
      <c r="R151" s="155"/>
      <c r="S151" s="155" t="s">
        <v>127</v>
      </c>
      <c r="T151" s="189" t="s">
        <v>981</v>
      </c>
      <c r="U151" s="411"/>
      <c r="V151" s="9"/>
      <c r="W151" s="9"/>
      <c r="X151" s="222"/>
      <c r="Y151" s="292">
        <f>FACT!R143</f>
        <v>67.989999999999995</v>
      </c>
      <c r="Z151" s="334"/>
      <c r="AA151" s="241">
        <v>0</v>
      </c>
      <c r="AB151" s="241">
        <v>0</v>
      </c>
      <c r="AC151" s="241">
        <v>0</v>
      </c>
      <c r="AD151" s="241">
        <v>0</v>
      </c>
      <c r="AE151" s="242">
        <v>0</v>
      </c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177"/>
      <c r="AS151" s="8"/>
      <c r="AT151" s="8"/>
      <c r="AU151" s="8"/>
      <c r="AV151" s="8"/>
      <c r="AW151" s="8"/>
      <c r="AX151" s="8"/>
      <c r="AY151" s="8"/>
      <c r="AZ151" s="8"/>
      <c r="BA151" s="185"/>
      <c r="BB151" s="207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</row>
    <row r="152" spans="1:96" s="24" customFormat="1" ht="26.25" hidden="1" thickBot="1">
      <c r="A152" s="7"/>
      <c r="B152" s="23" t="s">
        <v>3670</v>
      </c>
      <c r="C152" s="8">
        <v>2013</v>
      </c>
      <c r="D152" s="8"/>
      <c r="E152" s="23" t="s">
        <v>890</v>
      </c>
      <c r="F152" s="8" t="s">
        <v>683</v>
      </c>
      <c r="G152" s="8"/>
      <c r="H152" s="8"/>
      <c r="I152" s="8" t="s">
        <v>261</v>
      </c>
      <c r="J152" s="260" t="s">
        <v>127</v>
      </c>
      <c r="K152" s="8"/>
      <c r="L152" s="8" t="s">
        <v>693</v>
      </c>
      <c r="M152" s="155"/>
      <c r="N152" s="155"/>
      <c r="O152" s="155"/>
      <c r="P152" s="155" t="s">
        <v>265</v>
      </c>
      <c r="Q152" s="155" t="s">
        <v>693</v>
      </c>
      <c r="R152" s="155"/>
      <c r="S152" s="155" t="s">
        <v>273</v>
      </c>
      <c r="T152" s="189" t="s">
        <v>294</v>
      </c>
      <c r="U152" s="411" t="s">
        <v>1437</v>
      </c>
      <c r="V152" s="9"/>
      <c r="W152" s="9"/>
      <c r="X152" s="222"/>
      <c r="Y152" s="292">
        <f>FACT!R34</f>
        <v>806.97</v>
      </c>
      <c r="Z152" s="334"/>
      <c r="AA152" s="241">
        <v>0</v>
      </c>
      <c r="AB152" s="241">
        <v>0</v>
      </c>
      <c r="AC152" s="241">
        <f>Y152</f>
        <v>806.97</v>
      </c>
      <c r="AD152" s="241">
        <v>0</v>
      </c>
      <c r="AE152" s="242">
        <v>0</v>
      </c>
      <c r="AF152" s="8"/>
      <c r="AG152" s="8"/>
      <c r="AH152" s="457" t="s">
        <v>1616</v>
      </c>
      <c r="AI152" s="8"/>
      <c r="AJ152" s="8"/>
      <c r="AK152" s="8"/>
      <c r="AL152" s="8"/>
      <c r="AM152" s="8"/>
      <c r="AN152" s="8"/>
      <c r="AO152" s="8"/>
      <c r="AP152" s="8"/>
      <c r="AQ152" s="8"/>
      <c r="AR152" s="177"/>
      <c r="AS152" s="8"/>
      <c r="AT152" s="8"/>
      <c r="AU152" s="8"/>
      <c r="AV152" s="8"/>
      <c r="AW152" s="8"/>
      <c r="AX152" s="8"/>
      <c r="AY152" s="8"/>
      <c r="AZ152" s="8"/>
      <c r="BA152" s="185"/>
      <c r="BB152" s="207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</row>
    <row r="153" spans="1:96" s="1217" customFormat="1" ht="26.25" hidden="1" thickBot="1">
      <c r="A153" s="1203"/>
      <c r="B153" s="1204" t="s">
        <v>3670</v>
      </c>
      <c r="C153" s="1205">
        <v>2013</v>
      </c>
      <c r="D153" s="1205"/>
      <c r="E153" s="875" t="s">
        <v>890</v>
      </c>
      <c r="F153" s="1205" t="s">
        <v>683</v>
      </c>
      <c r="G153" s="1205"/>
      <c r="H153" s="1205"/>
      <c r="I153" s="1205" t="s">
        <v>261</v>
      </c>
      <c r="J153" s="1751" t="s">
        <v>127</v>
      </c>
      <c r="K153" s="1205"/>
      <c r="L153" s="1205" t="s">
        <v>718</v>
      </c>
      <c r="M153" s="155"/>
      <c r="N153" s="155"/>
      <c r="O153" s="155"/>
      <c r="P153" s="876" t="s">
        <v>266</v>
      </c>
      <c r="Q153" s="876" t="s">
        <v>692</v>
      </c>
      <c r="R153" s="876"/>
      <c r="S153" s="876" t="s">
        <v>1022</v>
      </c>
      <c r="T153" s="1634" t="s">
        <v>984</v>
      </c>
      <c r="U153" s="1635" t="s">
        <v>1437</v>
      </c>
      <c r="V153" s="1207"/>
      <c r="W153" s="1207"/>
      <c r="X153" s="1597"/>
      <c r="Y153" s="1209">
        <f>NOM!Q800+FACT!R86</f>
        <v>17141.990000000002</v>
      </c>
      <c r="Z153" s="1209"/>
      <c r="AA153" s="1250">
        <v>0</v>
      </c>
      <c r="AB153" s="1250">
        <v>0</v>
      </c>
      <c r="AC153" s="1250">
        <f>Y153</f>
        <v>17141.990000000002</v>
      </c>
      <c r="AD153" s="1250">
        <v>0</v>
      </c>
      <c r="AE153" s="1251">
        <v>0</v>
      </c>
      <c r="AF153" s="1205"/>
      <c r="AG153" s="1205"/>
      <c r="AH153" s="1205"/>
      <c r="AI153" s="1205"/>
      <c r="AJ153" s="1205"/>
      <c r="AK153" s="1205"/>
      <c r="AL153" s="1205"/>
      <c r="AM153" s="1205"/>
      <c r="AN153" s="1205"/>
      <c r="AO153" s="1205"/>
      <c r="AP153" s="1205"/>
      <c r="AQ153" s="1205"/>
      <c r="AR153" s="1213"/>
      <c r="AS153" s="1205"/>
      <c r="AT153" s="1205"/>
      <c r="AU153" s="1205"/>
      <c r="AV153" s="1205"/>
      <c r="AW153" s="1205"/>
      <c r="AX153" s="1205"/>
      <c r="AY153" s="1205"/>
      <c r="AZ153" s="1205"/>
      <c r="BA153" s="1214"/>
      <c r="BB153" s="1215"/>
      <c r="BC153" s="1205"/>
      <c r="BD153" s="1205"/>
      <c r="BE153" s="1205"/>
      <c r="BF153" s="1205"/>
      <c r="BG153" s="1205"/>
      <c r="BH153" s="1205"/>
      <c r="BI153" s="1205"/>
      <c r="BJ153" s="1205"/>
      <c r="BK153" s="1205"/>
      <c r="BL153" s="1205"/>
      <c r="BM153" s="1205"/>
      <c r="BN153" s="1205"/>
      <c r="BO153" s="1205"/>
      <c r="BP153" s="1205"/>
      <c r="BQ153" s="1205"/>
      <c r="BR153" s="1205"/>
      <c r="BS153" s="1205"/>
      <c r="BT153" s="1205"/>
      <c r="BU153" s="1205"/>
      <c r="BV153" s="1205"/>
      <c r="BW153" s="1205"/>
      <c r="BX153" s="1205"/>
      <c r="BY153" s="1205"/>
      <c r="BZ153" s="1205"/>
      <c r="CA153" s="1205"/>
      <c r="CB153" s="1205"/>
      <c r="CC153" s="1205"/>
      <c r="CD153" s="1205"/>
      <c r="CE153" s="1205"/>
      <c r="CF153" s="1205"/>
      <c r="CG153" s="1205"/>
      <c r="CH153" s="1205"/>
      <c r="CI153" s="1205"/>
      <c r="CJ153" s="1205"/>
      <c r="CK153" s="1205"/>
      <c r="CL153" s="1205"/>
      <c r="CM153" s="1205"/>
      <c r="CN153" s="1205"/>
      <c r="CO153" s="1205"/>
      <c r="CP153" s="1205"/>
      <c r="CQ153" s="1205"/>
      <c r="CR153" s="1205"/>
    </row>
    <row r="154" spans="1:96" s="1217" customFormat="1" ht="26.25" hidden="1" thickBot="1">
      <c r="A154" s="1203"/>
      <c r="B154" s="1204" t="s">
        <v>3670</v>
      </c>
      <c r="C154" s="1205">
        <v>2013</v>
      </c>
      <c r="D154" s="1205"/>
      <c r="E154" s="875" t="s">
        <v>890</v>
      </c>
      <c r="F154" s="1205" t="s">
        <v>683</v>
      </c>
      <c r="G154" s="1205"/>
      <c r="H154" s="1205"/>
      <c r="I154" s="1205" t="s">
        <v>261</v>
      </c>
      <c r="J154" s="1751" t="s">
        <v>127</v>
      </c>
      <c r="K154" s="1205"/>
      <c r="L154" s="1205" t="s">
        <v>718</v>
      </c>
      <c r="M154" s="155"/>
      <c r="N154" s="155"/>
      <c r="O154" s="155"/>
      <c r="P154" s="876" t="s">
        <v>266</v>
      </c>
      <c r="Q154" s="876" t="s">
        <v>266</v>
      </c>
      <c r="R154" s="876"/>
      <c r="S154" s="876" t="s">
        <v>1613</v>
      </c>
      <c r="T154" s="1634" t="s">
        <v>712</v>
      </c>
      <c r="U154" s="1635" t="s">
        <v>1437</v>
      </c>
      <c r="V154" s="1207"/>
      <c r="W154" s="1207"/>
      <c r="X154" s="1597"/>
      <c r="Y154" s="1209">
        <f>NOM!Q754</f>
        <v>11700</v>
      </c>
      <c r="Z154" s="1209"/>
      <c r="AA154" s="1250">
        <v>0</v>
      </c>
      <c r="AB154" s="1250">
        <v>0</v>
      </c>
      <c r="AC154" s="1250">
        <f>Y154</f>
        <v>11700</v>
      </c>
      <c r="AD154" s="1250">
        <v>0</v>
      </c>
      <c r="AE154" s="1251">
        <v>0</v>
      </c>
      <c r="AF154" s="1205"/>
      <c r="AG154" s="1205"/>
      <c r="AH154" s="1205"/>
      <c r="AI154" s="1205"/>
      <c r="AJ154" s="1205"/>
      <c r="AK154" s="1205"/>
      <c r="AL154" s="1205"/>
      <c r="AM154" s="1205"/>
      <c r="AN154" s="1205"/>
      <c r="AO154" s="1205"/>
      <c r="AP154" s="1205"/>
      <c r="AQ154" s="1205"/>
      <c r="AR154" s="1213"/>
      <c r="AS154" s="1205"/>
      <c r="AT154" s="1205"/>
      <c r="AU154" s="1205"/>
      <c r="AV154" s="1205"/>
      <c r="AW154" s="1205"/>
      <c r="AX154" s="1205"/>
      <c r="AY154" s="1205"/>
      <c r="AZ154" s="1205"/>
      <c r="BA154" s="1214"/>
      <c r="BB154" s="1215"/>
      <c r="BC154" s="1205"/>
      <c r="BD154" s="1205"/>
      <c r="BE154" s="1205"/>
      <c r="BF154" s="1205"/>
      <c r="BG154" s="1205"/>
      <c r="BH154" s="1205"/>
      <c r="BI154" s="1205"/>
      <c r="BJ154" s="1205"/>
      <c r="BK154" s="1205"/>
      <c r="BL154" s="1205"/>
      <c r="BM154" s="1205"/>
      <c r="BN154" s="1205"/>
      <c r="BO154" s="1205"/>
      <c r="BP154" s="1205"/>
      <c r="BQ154" s="1205"/>
      <c r="BR154" s="1205"/>
      <c r="BS154" s="1205"/>
      <c r="BT154" s="1205"/>
      <c r="BU154" s="1205"/>
      <c r="BV154" s="1205"/>
      <c r="BW154" s="1205"/>
      <c r="BX154" s="1205"/>
      <c r="BY154" s="1205"/>
      <c r="BZ154" s="1205"/>
      <c r="CA154" s="1205"/>
      <c r="CB154" s="1205"/>
      <c r="CC154" s="1205"/>
      <c r="CD154" s="1205"/>
      <c r="CE154" s="1205"/>
      <c r="CF154" s="1205"/>
      <c r="CG154" s="1205"/>
      <c r="CH154" s="1205"/>
      <c r="CI154" s="1205"/>
      <c r="CJ154" s="1205"/>
      <c r="CK154" s="1205"/>
      <c r="CL154" s="1205"/>
      <c r="CM154" s="1205"/>
      <c r="CN154" s="1205"/>
      <c r="CO154" s="1205"/>
      <c r="CP154" s="1205"/>
      <c r="CQ154" s="1205"/>
      <c r="CR154" s="1205"/>
    </row>
    <row r="155" spans="1:96" s="24" customFormat="1" ht="26.25" hidden="1" thickBot="1">
      <c r="A155" s="7"/>
      <c r="B155" s="23" t="s">
        <v>4090</v>
      </c>
      <c r="C155" s="8">
        <v>2013</v>
      </c>
      <c r="D155" s="8"/>
      <c r="E155" s="23" t="s">
        <v>1314</v>
      </c>
      <c r="F155" s="8" t="s">
        <v>778</v>
      </c>
      <c r="G155" s="8"/>
      <c r="H155" s="8"/>
      <c r="I155" s="8" t="s">
        <v>1628</v>
      </c>
      <c r="J155" s="260" t="s">
        <v>127</v>
      </c>
      <c r="K155" s="8"/>
      <c r="L155" s="8" t="s">
        <v>127</v>
      </c>
      <c r="M155" s="155" t="s">
        <v>127</v>
      </c>
      <c r="N155" s="155"/>
      <c r="O155" s="155"/>
      <c r="P155" s="54" t="s">
        <v>1629</v>
      </c>
      <c r="Q155" s="7" t="s">
        <v>887</v>
      </c>
      <c r="R155" s="8"/>
      <c r="S155" s="8" t="s">
        <v>127</v>
      </c>
      <c r="T155" s="9" t="s">
        <v>127</v>
      </c>
      <c r="U155" s="410"/>
      <c r="V155" s="9"/>
      <c r="W155" s="9"/>
      <c r="X155" s="222"/>
      <c r="Y155" s="8" t="s">
        <v>127</v>
      </c>
      <c r="Z155" s="334"/>
      <c r="AA155" s="241"/>
      <c r="AB155" s="241"/>
      <c r="AC155" s="241"/>
      <c r="AD155" s="241"/>
      <c r="AE155" s="242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177"/>
      <c r="AS155" s="8"/>
      <c r="AT155" s="8"/>
      <c r="AU155" s="8"/>
      <c r="AV155" s="8"/>
      <c r="AW155" s="8"/>
      <c r="AX155" s="8"/>
      <c r="AY155" s="8"/>
      <c r="AZ155" s="8"/>
      <c r="BA155" s="185"/>
      <c r="BB155" s="207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</row>
    <row r="156" spans="1:96" s="24" customFormat="1" ht="26.25" hidden="1" thickBot="1">
      <c r="A156" s="7"/>
      <c r="B156" s="23" t="s">
        <v>4090</v>
      </c>
      <c r="C156" s="8">
        <v>2013</v>
      </c>
      <c r="D156" s="8"/>
      <c r="E156" s="23" t="s">
        <v>1314</v>
      </c>
      <c r="F156" s="8" t="s">
        <v>778</v>
      </c>
      <c r="G156" s="8"/>
      <c r="H156" s="8"/>
      <c r="I156" s="8" t="s">
        <v>1173</v>
      </c>
      <c r="J156" s="260" t="s">
        <v>127</v>
      </c>
      <c r="K156" s="8"/>
      <c r="L156" s="8" t="s">
        <v>127</v>
      </c>
      <c r="M156" s="155" t="s">
        <v>127</v>
      </c>
      <c r="N156" s="155"/>
      <c r="O156" s="155"/>
      <c r="P156" s="54" t="s">
        <v>1630</v>
      </c>
      <c r="Q156" s="7" t="s">
        <v>887</v>
      </c>
      <c r="R156" s="8"/>
      <c r="S156" s="8" t="s">
        <v>127</v>
      </c>
      <c r="T156" s="9" t="s">
        <v>127</v>
      </c>
      <c r="U156" s="410"/>
      <c r="V156" s="9"/>
      <c r="W156" s="9"/>
      <c r="X156" s="222"/>
      <c r="Y156" s="8" t="s">
        <v>127</v>
      </c>
      <c r="Z156" s="334"/>
      <c r="AA156" s="241"/>
      <c r="AB156" s="241"/>
      <c r="AC156" s="241"/>
      <c r="AD156" s="241"/>
      <c r="AE156" s="242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177"/>
      <c r="AS156" s="8"/>
      <c r="AT156" s="8"/>
      <c r="AU156" s="8"/>
      <c r="AV156" s="8"/>
      <c r="AW156" s="8"/>
      <c r="AX156" s="8"/>
      <c r="AY156" s="8"/>
      <c r="AZ156" s="8"/>
      <c r="BA156" s="185"/>
      <c r="BB156" s="207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</row>
    <row r="157" spans="1:96" s="24" customFormat="1" ht="26.25" hidden="1" thickBot="1">
      <c r="A157" s="7"/>
      <c r="B157" s="23" t="s">
        <v>4090</v>
      </c>
      <c r="C157" s="8">
        <v>2013</v>
      </c>
      <c r="D157" s="8"/>
      <c r="E157" s="23" t="s">
        <v>1314</v>
      </c>
      <c r="F157" s="8" t="s">
        <v>778</v>
      </c>
      <c r="G157" s="8"/>
      <c r="H157" s="8"/>
      <c r="I157" s="106" t="s">
        <v>4907</v>
      </c>
      <c r="J157" s="260" t="s">
        <v>127</v>
      </c>
      <c r="K157" s="8"/>
      <c r="L157" s="8" t="s">
        <v>127</v>
      </c>
      <c r="M157" s="155" t="s">
        <v>127</v>
      </c>
      <c r="N157" s="155"/>
      <c r="O157" s="155"/>
      <c r="P157" s="54" t="s">
        <v>1631</v>
      </c>
      <c r="Q157" s="7" t="s">
        <v>887</v>
      </c>
      <c r="R157" s="8"/>
      <c r="S157" s="8" t="s">
        <v>127</v>
      </c>
      <c r="T157" s="9" t="s">
        <v>127</v>
      </c>
      <c r="U157" s="410"/>
      <c r="V157" s="9"/>
      <c r="W157" s="9"/>
      <c r="X157" s="222"/>
      <c r="Y157" s="8" t="s">
        <v>127</v>
      </c>
      <c r="Z157" s="334"/>
      <c r="AA157" s="241"/>
      <c r="AB157" s="241"/>
      <c r="AC157" s="241"/>
      <c r="AD157" s="241"/>
      <c r="AE157" s="242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177"/>
      <c r="AS157" s="8"/>
      <c r="AT157" s="8"/>
      <c r="AU157" s="8"/>
      <c r="AV157" s="8"/>
      <c r="AW157" s="8"/>
      <c r="AX157" s="8"/>
      <c r="AY157" s="8"/>
      <c r="AZ157" s="8"/>
      <c r="BA157" s="185"/>
      <c r="BB157" s="207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</row>
    <row r="158" spans="1:96" s="24" customFormat="1" ht="26.25" hidden="1" thickBot="1">
      <c r="A158" s="7"/>
      <c r="B158" s="23" t="s">
        <v>3670</v>
      </c>
      <c r="C158" s="8">
        <v>2013</v>
      </c>
      <c r="D158" s="8"/>
      <c r="E158" s="23" t="s">
        <v>1632</v>
      </c>
      <c r="F158" s="8" t="s">
        <v>683</v>
      </c>
      <c r="G158" s="8"/>
      <c r="H158" s="8"/>
      <c r="I158" s="8" t="s">
        <v>261</v>
      </c>
      <c r="J158" s="648" t="s">
        <v>1432</v>
      </c>
      <c r="K158" s="8"/>
      <c r="L158" s="8" t="s">
        <v>718</v>
      </c>
      <c r="M158" s="155"/>
      <c r="N158" s="155"/>
      <c r="O158" s="155"/>
      <c r="P158" s="155" t="s">
        <v>266</v>
      </c>
      <c r="Q158" s="155" t="s">
        <v>266</v>
      </c>
      <c r="R158" s="155"/>
      <c r="S158" s="155" t="s">
        <v>1636</v>
      </c>
      <c r="T158" s="189" t="s">
        <v>264</v>
      </c>
      <c r="U158" s="411" t="s">
        <v>1437</v>
      </c>
      <c r="V158" s="9"/>
      <c r="W158" s="9"/>
      <c r="X158" s="222"/>
      <c r="Y158" s="292">
        <f>FACT!R17</f>
        <v>744.94</v>
      </c>
      <c r="Z158" s="334"/>
      <c r="AA158" s="241">
        <v>0</v>
      </c>
      <c r="AB158" s="241">
        <v>0</v>
      </c>
      <c r="AC158" s="241">
        <f>Y158</f>
        <v>744.94</v>
      </c>
      <c r="AD158" s="241">
        <v>0</v>
      </c>
      <c r="AE158" s="242">
        <v>0</v>
      </c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177"/>
      <c r="AS158" s="8"/>
      <c r="AT158" s="8"/>
      <c r="AU158" s="8"/>
      <c r="AV158" s="8"/>
      <c r="AW158" s="8"/>
      <c r="AX158" s="8"/>
      <c r="AY158" s="8"/>
      <c r="AZ158" s="8"/>
      <c r="BA158" s="185"/>
      <c r="BB158" s="207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</row>
    <row r="159" spans="1:96" s="1217" customFormat="1" ht="26.25" hidden="1" thickBot="1">
      <c r="A159" s="1203"/>
      <c r="B159" s="1204" t="s">
        <v>3670</v>
      </c>
      <c r="C159" s="1205">
        <v>2013</v>
      </c>
      <c r="D159" s="1205"/>
      <c r="E159" s="875" t="s">
        <v>890</v>
      </c>
      <c r="F159" s="1205" t="s">
        <v>683</v>
      </c>
      <c r="G159" s="1205"/>
      <c r="H159" s="1205"/>
      <c r="I159" s="1205" t="s">
        <v>261</v>
      </c>
      <c r="J159" s="528" t="s">
        <v>1432</v>
      </c>
      <c r="K159" s="1205"/>
      <c r="L159" s="1205" t="s">
        <v>718</v>
      </c>
      <c r="M159" s="155"/>
      <c r="N159" s="155"/>
      <c r="O159" s="155"/>
      <c r="P159" s="876" t="s">
        <v>266</v>
      </c>
      <c r="Q159" s="876" t="s">
        <v>266</v>
      </c>
      <c r="R159" s="876"/>
      <c r="S159" s="876" t="s">
        <v>2372</v>
      </c>
      <c r="T159" s="1634" t="s">
        <v>984</v>
      </c>
      <c r="U159" s="411" t="s">
        <v>1437</v>
      </c>
      <c r="V159" s="1207"/>
      <c r="W159" s="1207"/>
      <c r="X159" s="1597"/>
      <c r="Y159" s="1209">
        <f>NOM!Q771</f>
        <v>4000</v>
      </c>
      <c r="Z159" s="1209"/>
      <c r="AA159" s="1250">
        <v>0</v>
      </c>
      <c r="AB159" s="1250">
        <v>0</v>
      </c>
      <c r="AC159" s="1250">
        <f>Y159</f>
        <v>4000</v>
      </c>
      <c r="AD159" s="1250">
        <v>0</v>
      </c>
      <c r="AE159" s="1251">
        <v>0</v>
      </c>
      <c r="AF159" s="1205"/>
      <c r="AG159" s="1205"/>
      <c r="AH159" s="1205"/>
      <c r="AI159" s="1205"/>
      <c r="AJ159" s="1205"/>
      <c r="AK159" s="1205"/>
      <c r="AL159" s="1205"/>
      <c r="AM159" s="1205"/>
      <c r="AN159" s="1205"/>
      <c r="AO159" s="1205"/>
      <c r="AP159" s="1205"/>
      <c r="AQ159" s="1205"/>
      <c r="AR159" s="1213"/>
      <c r="AS159" s="1205"/>
      <c r="AT159" s="1205"/>
      <c r="AU159" s="1205"/>
      <c r="AV159" s="1205"/>
      <c r="AW159" s="1205"/>
      <c r="AX159" s="1205"/>
      <c r="AY159" s="1205"/>
      <c r="AZ159" s="1205"/>
      <c r="BA159" s="1214"/>
      <c r="BB159" s="1215"/>
      <c r="BC159" s="1205"/>
      <c r="BD159" s="1205"/>
      <c r="BE159" s="1205"/>
      <c r="BF159" s="1205"/>
      <c r="BG159" s="1205"/>
      <c r="BH159" s="1205"/>
      <c r="BI159" s="1205"/>
      <c r="BJ159" s="1205"/>
      <c r="BK159" s="1205"/>
      <c r="BL159" s="1205"/>
      <c r="BM159" s="1205"/>
      <c r="BN159" s="1205"/>
      <c r="BO159" s="1205"/>
      <c r="BP159" s="1205"/>
      <c r="BQ159" s="1205"/>
      <c r="BR159" s="1205"/>
      <c r="BS159" s="1205"/>
      <c r="BT159" s="1205"/>
      <c r="BU159" s="1205"/>
      <c r="BV159" s="1205"/>
      <c r="BW159" s="1205"/>
      <c r="BX159" s="1205"/>
      <c r="BY159" s="1205"/>
      <c r="BZ159" s="1205"/>
      <c r="CA159" s="1205"/>
      <c r="CB159" s="1205"/>
      <c r="CC159" s="1205"/>
      <c r="CD159" s="1205"/>
      <c r="CE159" s="1205"/>
      <c r="CF159" s="1205"/>
      <c r="CG159" s="1205"/>
      <c r="CH159" s="1205"/>
      <c r="CI159" s="1205"/>
      <c r="CJ159" s="1205"/>
      <c r="CK159" s="1205"/>
      <c r="CL159" s="1205"/>
      <c r="CM159" s="1205"/>
      <c r="CN159" s="1205"/>
      <c r="CO159" s="1205"/>
      <c r="CP159" s="1205"/>
      <c r="CQ159" s="1205"/>
      <c r="CR159" s="1205"/>
    </row>
    <row r="160" spans="1:96" s="24" customFormat="1" ht="26.25" hidden="1" thickBot="1">
      <c r="A160" s="7"/>
      <c r="B160" s="23" t="s">
        <v>3671</v>
      </c>
      <c r="C160" s="8">
        <v>2013</v>
      </c>
      <c r="D160" s="8"/>
      <c r="E160" s="23" t="s">
        <v>2680</v>
      </c>
      <c r="F160" s="8" t="s">
        <v>1781</v>
      </c>
      <c r="G160" s="8"/>
      <c r="H160" s="8"/>
      <c r="I160" s="106" t="s">
        <v>12</v>
      </c>
      <c r="J160" s="648" t="s">
        <v>1782</v>
      </c>
      <c r="K160" s="8"/>
      <c r="L160" s="8" t="s">
        <v>127</v>
      </c>
      <c r="M160" s="155"/>
      <c r="N160" s="155"/>
      <c r="O160" s="155"/>
      <c r="P160" s="54" t="s">
        <v>1783</v>
      </c>
      <c r="Q160" s="7" t="s">
        <v>887</v>
      </c>
      <c r="R160" s="8"/>
      <c r="S160" s="8" t="s">
        <v>127</v>
      </c>
      <c r="T160" s="9" t="s">
        <v>291</v>
      </c>
      <c r="U160" s="410" t="s">
        <v>127</v>
      </c>
      <c r="V160" s="9"/>
      <c r="W160" s="9"/>
      <c r="X160" s="222"/>
      <c r="Y160" s="8"/>
      <c r="Z160" s="334"/>
      <c r="AA160" s="241" t="s">
        <v>127</v>
      </c>
      <c r="AB160" s="241" t="s">
        <v>127</v>
      </c>
      <c r="AC160" s="241" t="s">
        <v>127</v>
      </c>
      <c r="AD160" s="241" t="s">
        <v>127</v>
      </c>
      <c r="AE160" s="242" t="s">
        <v>127</v>
      </c>
      <c r="AF160" s="8"/>
      <c r="AG160" s="8"/>
      <c r="AH160" s="8" t="s">
        <v>1784</v>
      </c>
      <c r="AI160" s="8"/>
      <c r="AJ160" s="8"/>
      <c r="AK160" s="8"/>
      <c r="AL160" s="8"/>
      <c r="AM160" s="8"/>
      <c r="AN160" s="8"/>
      <c r="AO160" s="8"/>
      <c r="AP160" s="8"/>
      <c r="AQ160" s="8"/>
      <c r="AR160" s="177"/>
      <c r="AS160" s="8"/>
      <c r="AT160" s="8"/>
      <c r="AU160" s="8"/>
      <c r="AV160" s="8"/>
      <c r="AW160" s="8"/>
      <c r="AX160" s="8"/>
      <c r="AY160" s="8"/>
      <c r="AZ160" s="8"/>
      <c r="BA160" s="185"/>
      <c r="BB160" s="207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</row>
    <row r="161" spans="1:96" s="24" customFormat="1" ht="26.25" hidden="1" thickBot="1">
      <c r="A161" s="7"/>
      <c r="B161" s="23" t="s">
        <v>3671</v>
      </c>
      <c r="C161" s="8">
        <v>2013</v>
      </c>
      <c r="D161" s="8"/>
      <c r="E161" s="23" t="s">
        <v>2680</v>
      </c>
      <c r="F161" s="8" t="s">
        <v>1781</v>
      </c>
      <c r="G161" s="8"/>
      <c r="H161" s="8"/>
      <c r="I161" s="106" t="s">
        <v>12</v>
      </c>
      <c r="J161" s="648" t="s">
        <v>1782</v>
      </c>
      <c r="K161" s="8"/>
      <c r="L161" s="8" t="s">
        <v>127</v>
      </c>
      <c r="M161" s="155"/>
      <c r="N161" s="155"/>
      <c r="O161" s="155"/>
      <c r="P161" s="54" t="s">
        <v>1785</v>
      </c>
      <c r="Q161" s="7" t="s">
        <v>887</v>
      </c>
      <c r="R161" s="8"/>
      <c r="S161" s="8" t="s">
        <v>127</v>
      </c>
      <c r="T161" s="9" t="s">
        <v>291</v>
      </c>
      <c r="U161" s="410" t="s">
        <v>127</v>
      </c>
      <c r="V161" s="9"/>
      <c r="W161" s="9"/>
      <c r="X161" s="222"/>
      <c r="Y161" s="8"/>
      <c r="Z161" s="334"/>
      <c r="AA161" s="241" t="s">
        <v>127</v>
      </c>
      <c r="AB161" s="241" t="s">
        <v>127</v>
      </c>
      <c r="AC161" s="241" t="s">
        <v>127</v>
      </c>
      <c r="AD161" s="241" t="s">
        <v>127</v>
      </c>
      <c r="AE161" s="242" t="s">
        <v>127</v>
      </c>
      <c r="AF161" s="8"/>
      <c r="AG161" s="8"/>
      <c r="AH161" s="8" t="s">
        <v>1804</v>
      </c>
      <c r="AI161" s="8"/>
      <c r="AJ161" s="8"/>
      <c r="AK161" s="8"/>
      <c r="AL161" s="8"/>
      <c r="AM161" s="8"/>
      <c r="AN161" s="8"/>
      <c r="AO161" s="8"/>
      <c r="AP161" s="8"/>
      <c r="AQ161" s="8"/>
      <c r="AR161" s="177"/>
      <c r="AS161" s="8"/>
      <c r="AT161" s="8"/>
      <c r="AU161" s="8"/>
      <c r="AV161" s="8"/>
      <c r="AW161" s="8"/>
      <c r="AX161" s="8"/>
      <c r="AY161" s="8"/>
      <c r="AZ161" s="8"/>
      <c r="BA161" s="185"/>
      <c r="BB161" s="207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</row>
    <row r="162" spans="1:96" s="24" customFormat="1" ht="26.25" hidden="1" thickBot="1">
      <c r="A162" s="7"/>
      <c r="B162" s="23" t="s">
        <v>3670</v>
      </c>
      <c r="C162" s="8">
        <v>2013</v>
      </c>
      <c r="D162" s="8"/>
      <c r="E162" s="23" t="s">
        <v>1632</v>
      </c>
      <c r="F162" s="8" t="s">
        <v>683</v>
      </c>
      <c r="G162" s="8"/>
      <c r="H162" s="8"/>
      <c r="I162" s="8" t="s">
        <v>261</v>
      </c>
      <c r="J162" s="648" t="s">
        <v>1432</v>
      </c>
      <c r="K162" s="8"/>
      <c r="L162" s="8" t="s">
        <v>718</v>
      </c>
      <c r="M162" s="155"/>
      <c r="N162" s="155"/>
      <c r="O162" s="155"/>
      <c r="P162" s="155" t="s">
        <v>266</v>
      </c>
      <c r="Q162" s="155" t="s">
        <v>266</v>
      </c>
      <c r="R162" s="155"/>
      <c r="S162" s="155" t="s">
        <v>1801</v>
      </c>
      <c r="T162" s="189" t="s">
        <v>654</v>
      </c>
      <c r="U162" s="411" t="s">
        <v>1437</v>
      </c>
      <c r="V162" s="9"/>
      <c r="W162" s="9"/>
      <c r="X162" s="222"/>
      <c r="Y162" s="292">
        <f>NOM!Q777+FACT!R285</f>
        <v>32920.28</v>
      </c>
      <c r="Z162" s="334"/>
      <c r="AA162" s="241">
        <v>0</v>
      </c>
      <c r="AB162" s="241">
        <v>0</v>
      </c>
      <c r="AC162" s="241">
        <f>Y162</f>
        <v>32920.28</v>
      </c>
      <c r="AD162" s="241">
        <v>0</v>
      </c>
      <c r="AE162" s="242">
        <v>0</v>
      </c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177"/>
      <c r="AS162" s="8"/>
      <c r="AT162" s="8"/>
      <c r="AU162" s="8"/>
      <c r="AV162" s="8"/>
      <c r="AW162" s="8"/>
      <c r="AX162" s="8"/>
      <c r="AY162" s="8"/>
      <c r="AZ162" s="8"/>
      <c r="BA162" s="185"/>
      <c r="BB162" s="207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</row>
    <row r="163" spans="1:96" s="24" customFormat="1" ht="26.25" hidden="1" thickBot="1">
      <c r="A163" s="7"/>
      <c r="B163" s="23" t="s">
        <v>3671</v>
      </c>
      <c r="C163" s="8">
        <v>2013</v>
      </c>
      <c r="D163" s="8"/>
      <c r="E163" s="23" t="s">
        <v>2680</v>
      </c>
      <c r="F163" s="8" t="s">
        <v>1781</v>
      </c>
      <c r="G163" s="8"/>
      <c r="H163" s="8"/>
      <c r="I163" s="8" t="s">
        <v>1173</v>
      </c>
      <c r="J163" s="648" t="s">
        <v>1782</v>
      </c>
      <c r="K163" s="8"/>
      <c r="L163" s="8" t="s">
        <v>127</v>
      </c>
      <c r="M163" s="155"/>
      <c r="N163" s="155"/>
      <c r="O163" s="155"/>
      <c r="P163" s="54" t="s">
        <v>1803</v>
      </c>
      <c r="Q163" s="7" t="s">
        <v>887</v>
      </c>
      <c r="R163" s="8"/>
      <c r="S163" s="8" t="s">
        <v>127</v>
      </c>
      <c r="T163" s="9" t="s">
        <v>127</v>
      </c>
      <c r="U163" s="410"/>
      <c r="V163" s="9"/>
      <c r="W163" s="9"/>
      <c r="X163" s="222"/>
      <c r="Y163" s="8"/>
      <c r="Z163" s="334">
        <f>X163-Y163</f>
        <v>0</v>
      </c>
      <c r="AA163" s="241" t="s">
        <v>127</v>
      </c>
      <c r="AB163" s="241" t="s">
        <v>127</v>
      </c>
      <c r="AC163" s="241" t="s">
        <v>127</v>
      </c>
      <c r="AD163" s="241" t="s">
        <v>127</v>
      </c>
      <c r="AE163" s="242" t="s">
        <v>127</v>
      </c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177"/>
      <c r="AS163" s="8"/>
      <c r="AT163" s="8"/>
      <c r="AU163" s="8"/>
      <c r="AV163" s="8"/>
      <c r="AW163" s="8"/>
      <c r="AX163" s="8"/>
      <c r="AY163" s="8"/>
      <c r="AZ163" s="8"/>
      <c r="BA163" s="185"/>
      <c r="BB163" s="207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</row>
    <row r="164" spans="1:96" s="24" customFormat="1" ht="26.25" hidden="1" thickBot="1">
      <c r="A164" s="7"/>
      <c r="B164" s="23" t="s">
        <v>3671</v>
      </c>
      <c r="C164" s="8">
        <v>2013</v>
      </c>
      <c r="D164" s="8"/>
      <c r="E164" s="23" t="s">
        <v>2680</v>
      </c>
      <c r="F164" s="8" t="s">
        <v>1781</v>
      </c>
      <c r="G164" s="8"/>
      <c r="H164" s="8"/>
      <c r="I164" s="106" t="s">
        <v>12</v>
      </c>
      <c r="J164" s="648" t="s">
        <v>1782</v>
      </c>
      <c r="K164" s="8"/>
      <c r="L164" s="8" t="s">
        <v>127</v>
      </c>
      <c r="M164" s="155"/>
      <c r="N164" s="155"/>
      <c r="O164" s="155"/>
      <c r="P164" s="54" t="s">
        <v>417</v>
      </c>
      <c r="Q164" s="7" t="s">
        <v>887</v>
      </c>
      <c r="R164" s="8"/>
      <c r="S164" s="8" t="s">
        <v>127</v>
      </c>
      <c r="T164" s="9" t="s">
        <v>291</v>
      </c>
      <c r="U164" s="410" t="s">
        <v>127</v>
      </c>
      <c r="V164" s="9"/>
      <c r="W164" s="9"/>
      <c r="X164" s="222"/>
      <c r="Y164" s="8"/>
      <c r="Z164" s="334"/>
      <c r="AA164" s="241" t="s">
        <v>127</v>
      </c>
      <c r="AB164" s="241" t="s">
        <v>127</v>
      </c>
      <c r="AC164" s="241" t="s">
        <v>127</v>
      </c>
      <c r="AD164" s="241" t="s">
        <v>127</v>
      </c>
      <c r="AE164" s="242" t="s">
        <v>127</v>
      </c>
      <c r="AF164" s="8"/>
      <c r="AG164" s="8"/>
      <c r="AH164" s="8" t="s">
        <v>1805</v>
      </c>
      <c r="AI164" s="8"/>
      <c r="AJ164" s="8"/>
      <c r="AK164" s="8"/>
      <c r="AL164" s="8"/>
      <c r="AM164" s="8"/>
      <c r="AN164" s="8"/>
      <c r="AO164" s="8"/>
      <c r="AP164" s="8"/>
      <c r="AQ164" s="8"/>
      <c r="AR164" s="177"/>
      <c r="AS164" s="8"/>
      <c r="AT164" s="8"/>
      <c r="AU164" s="8"/>
      <c r="AV164" s="8"/>
      <c r="AW164" s="8"/>
      <c r="AX164" s="8"/>
      <c r="AY164" s="8"/>
      <c r="AZ164" s="8"/>
      <c r="BA164" s="185"/>
      <c r="BB164" s="207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</row>
    <row r="165" spans="1:96" s="24" customFormat="1" ht="26.25" hidden="1" thickBot="1">
      <c r="A165" s="7"/>
      <c r="B165" s="23" t="s">
        <v>3671</v>
      </c>
      <c r="C165" s="8">
        <v>2013</v>
      </c>
      <c r="D165" s="8"/>
      <c r="E165" s="23" t="s">
        <v>2680</v>
      </c>
      <c r="F165" s="8" t="s">
        <v>1781</v>
      </c>
      <c r="G165" s="8"/>
      <c r="H165" s="8"/>
      <c r="I165" s="106" t="s">
        <v>12</v>
      </c>
      <c r="J165" s="648" t="s">
        <v>1782</v>
      </c>
      <c r="K165" s="8"/>
      <c r="L165" s="8" t="s">
        <v>127</v>
      </c>
      <c r="M165" s="155"/>
      <c r="N165" s="155"/>
      <c r="O165" s="155"/>
      <c r="P165" s="54" t="s">
        <v>417</v>
      </c>
      <c r="Q165" s="7" t="s">
        <v>887</v>
      </c>
      <c r="R165" s="8"/>
      <c r="S165" s="8" t="s">
        <v>127</v>
      </c>
      <c r="T165" s="9" t="s">
        <v>291</v>
      </c>
      <c r="U165" s="410" t="s">
        <v>127</v>
      </c>
      <c r="V165" s="9"/>
      <c r="W165" s="9"/>
      <c r="X165" s="222"/>
      <c r="Y165" s="8"/>
      <c r="Z165" s="334"/>
      <c r="AA165" s="241" t="s">
        <v>127</v>
      </c>
      <c r="AB165" s="241" t="s">
        <v>127</v>
      </c>
      <c r="AC165" s="241" t="s">
        <v>127</v>
      </c>
      <c r="AD165" s="241" t="s">
        <v>127</v>
      </c>
      <c r="AE165" s="242" t="s">
        <v>127</v>
      </c>
      <c r="AF165" s="8"/>
      <c r="AG165" s="8"/>
      <c r="AH165" s="8" t="s">
        <v>1806</v>
      </c>
      <c r="AI165" s="8"/>
      <c r="AJ165" s="8"/>
      <c r="AK165" s="8"/>
      <c r="AL165" s="8"/>
      <c r="AM165" s="8"/>
      <c r="AN165" s="8"/>
      <c r="AO165" s="8"/>
      <c r="AP165" s="8"/>
      <c r="AQ165" s="8"/>
      <c r="AR165" s="177"/>
      <c r="AS165" s="8"/>
      <c r="AT165" s="8"/>
      <c r="AU165" s="8"/>
      <c r="AV165" s="8"/>
      <c r="AW165" s="8"/>
      <c r="AX165" s="8"/>
      <c r="AY165" s="8"/>
      <c r="AZ165" s="8"/>
      <c r="BA165" s="185"/>
      <c r="BB165" s="207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</row>
    <row r="166" spans="1:96" s="24" customFormat="1" ht="26.25" hidden="1" thickBot="1">
      <c r="A166" s="7"/>
      <c r="B166" s="23" t="s">
        <v>3671</v>
      </c>
      <c r="C166" s="8">
        <v>2013</v>
      </c>
      <c r="D166" s="8"/>
      <c r="E166" s="23" t="s">
        <v>2680</v>
      </c>
      <c r="F166" s="8" t="s">
        <v>1781</v>
      </c>
      <c r="G166" s="8"/>
      <c r="H166" s="8"/>
      <c r="I166" s="106" t="s">
        <v>12</v>
      </c>
      <c r="J166" s="648" t="s">
        <v>1782</v>
      </c>
      <c r="K166" s="8"/>
      <c r="L166" s="8" t="s">
        <v>127</v>
      </c>
      <c r="M166" s="155"/>
      <c r="N166" s="155"/>
      <c r="O166" s="155"/>
      <c r="P166" s="54" t="s">
        <v>417</v>
      </c>
      <c r="Q166" s="7" t="s">
        <v>887</v>
      </c>
      <c r="R166" s="8"/>
      <c r="S166" s="8" t="s">
        <v>127</v>
      </c>
      <c r="T166" s="9" t="s">
        <v>291</v>
      </c>
      <c r="U166" s="410" t="s">
        <v>127</v>
      </c>
      <c r="V166" s="9"/>
      <c r="W166" s="9"/>
      <c r="X166" s="222"/>
      <c r="Y166" s="8"/>
      <c r="Z166" s="334"/>
      <c r="AA166" s="241" t="s">
        <v>127</v>
      </c>
      <c r="AB166" s="241" t="s">
        <v>127</v>
      </c>
      <c r="AC166" s="241" t="s">
        <v>127</v>
      </c>
      <c r="AD166" s="241" t="s">
        <v>127</v>
      </c>
      <c r="AE166" s="242" t="s">
        <v>127</v>
      </c>
      <c r="AF166" s="8"/>
      <c r="AG166" s="8"/>
      <c r="AH166" s="8" t="s">
        <v>1807</v>
      </c>
      <c r="AI166" s="8"/>
      <c r="AJ166" s="8"/>
      <c r="AK166" s="8"/>
      <c r="AL166" s="8"/>
      <c r="AM166" s="8"/>
      <c r="AN166" s="8"/>
      <c r="AO166" s="8"/>
      <c r="AP166" s="8"/>
      <c r="AQ166" s="8"/>
      <c r="AR166" s="177"/>
      <c r="AS166" s="8"/>
      <c r="AT166" s="8"/>
      <c r="AU166" s="8"/>
      <c r="AV166" s="8"/>
      <c r="AW166" s="8"/>
      <c r="AX166" s="8"/>
      <c r="AY166" s="8"/>
      <c r="AZ166" s="8"/>
      <c r="BA166" s="185"/>
      <c r="BB166" s="207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</row>
    <row r="167" spans="1:96" s="24" customFormat="1" ht="26.25" hidden="1" thickBot="1">
      <c r="A167" s="7"/>
      <c r="B167" s="23" t="s">
        <v>3671</v>
      </c>
      <c r="C167" s="8">
        <v>2013</v>
      </c>
      <c r="D167" s="8"/>
      <c r="E167" s="23" t="s">
        <v>2680</v>
      </c>
      <c r="F167" s="8" t="s">
        <v>1781</v>
      </c>
      <c r="G167" s="8"/>
      <c r="H167" s="8"/>
      <c r="I167" s="106" t="s">
        <v>12</v>
      </c>
      <c r="J167" s="648" t="s">
        <v>1782</v>
      </c>
      <c r="K167" s="8"/>
      <c r="L167" s="8" t="s">
        <v>127</v>
      </c>
      <c r="M167" s="155"/>
      <c r="N167" s="155"/>
      <c r="O167" s="155"/>
      <c r="P167" s="54" t="s">
        <v>1808</v>
      </c>
      <c r="Q167" s="7" t="s">
        <v>887</v>
      </c>
      <c r="R167" s="8"/>
      <c r="S167" s="8" t="s">
        <v>127</v>
      </c>
      <c r="T167" s="9" t="s">
        <v>291</v>
      </c>
      <c r="U167" s="410" t="s">
        <v>127</v>
      </c>
      <c r="V167" s="9"/>
      <c r="W167" s="9"/>
      <c r="X167" s="222"/>
      <c r="Y167" s="8"/>
      <c r="Z167" s="334"/>
      <c r="AA167" s="241" t="s">
        <v>127</v>
      </c>
      <c r="AB167" s="241" t="s">
        <v>127</v>
      </c>
      <c r="AC167" s="241" t="s">
        <v>127</v>
      </c>
      <c r="AD167" s="241" t="s">
        <v>127</v>
      </c>
      <c r="AE167" s="242" t="s">
        <v>127</v>
      </c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177"/>
      <c r="AS167" s="8"/>
      <c r="AT167" s="8"/>
      <c r="AU167" s="8"/>
      <c r="AV167" s="8"/>
      <c r="AW167" s="8"/>
      <c r="AX167" s="8"/>
      <c r="AY167" s="8"/>
      <c r="AZ167" s="8"/>
      <c r="BA167" s="185"/>
      <c r="BB167" s="207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</row>
    <row r="168" spans="1:96" s="24" customFormat="1" ht="26.25" hidden="1" thickBot="1">
      <c r="A168" s="7"/>
      <c r="B168" s="23" t="s">
        <v>3671</v>
      </c>
      <c r="C168" s="8">
        <v>2013</v>
      </c>
      <c r="D168" s="8"/>
      <c r="E168" s="23" t="s">
        <v>2680</v>
      </c>
      <c r="F168" s="8" t="s">
        <v>1781</v>
      </c>
      <c r="G168" s="8"/>
      <c r="H168" s="8"/>
      <c r="I168" s="106" t="s">
        <v>12</v>
      </c>
      <c r="J168" s="648" t="s">
        <v>1782</v>
      </c>
      <c r="K168" s="8"/>
      <c r="L168" s="8" t="s">
        <v>127</v>
      </c>
      <c r="M168" s="155"/>
      <c r="N168" s="155"/>
      <c r="O168" s="155"/>
      <c r="P168" s="54" t="s">
        <v>1809</v>
      </c>
      <c r="Q168" s="7" t="s">
        <v>887</v>
      </c>
      <c r="R168" s="8"/>
      <c r="S168" s="8" t="s">
        <v>127</v>
      </c>
      <c r="T168" s="9" t="s">
        <v>291</v>
      </c>
      <c r="U168" s="410" t="s">
        <v>127</v>
      </c>
      <c r="V168" s="9"/>
      <c r="W168" s="9"/>
      <c r="X168" s="222"/>
      <c r="Y168" s="8"/>
      <c r="Z168" s="334"/>
      <c r="AA168" s="241" t="s">
        <v>127</v>
      </c>
      <c r="AB168" s="241" t="s">
        <v>127</v>
      </c>
      <c r="AC168" s="241" t="s">
        <v>127</v>
      </c>
      <c r="AD168" s="241" t="s">
        <v>127</v>
      </c>
      <c r="AE168" s="242" t="s">
        <v>127</v>
      </c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177"/>
      <c r="AS168" s="8"/>
      <c r="AT168" s="8"/>
      <c r="AU168" s="8"/>
      <c r="AV168" s="8"/>
      <c r="AW168" s="8"/>
      <c r="AX168" s="8"/>
      <c r="AY168" s="8"/>
      <c r="AZ168" s="8"/>
      <c r="BA168" s="185"/>
      <c r="BB168" s="207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</row>
    <row r="169" spans="1:96" s="24" customFormat="1" ht="26.25" hidden="1" thickBot="1">
      <c r="A169" s="7"/>
      <c r="B169" s="23" t="s">
        <v>3671</v>
      </c>
      <c r="C169" s="8">
        <v>2013</v>
      </c>
      <c r="D169" s="8"/>
      <c r="E169" s="23" t="s">
        <v>3631</v>
      </c>
      <c r="F169" s="8" t="s">
        <v>1781</v>
      </c>
      <c r="G169" s="8"/>
      <c r="H169" s="8"/>
      <c r="I169" s="106" t="s">
        <v>12</v>
      </c>
      <c r="J169" s="260" t="s">
        <v>127</v>
      </c>
      <c r="K169" s="8"/>
      <c r="L169" s="8" t="s">
        <v>127</v>
      </c>
      <c r="M169" s="155"/>
      <c r="N169" s="155"/>
      <c r="O169" s="155"/>
      <c r="P169" s="54" t="s">
        <v>3791</v>
      </c>
      <c r="Q169" s="7" t="s">
        <v>887</v>
      </c>
      <c r="R169" s="8"/>
      <c r="S169" s="8" t="s">
        <v>127</v>
      </c>
      <c r="T169" s="9" t="s">
        <v>291</v>
      </c>
      <c r="U169" s="410" t="s">
        <v>127</v>
      </c>
      <c r="V169" s="9"/>
      <c r="W169" s="9"/>
      <c r="X169" s="222"/>
      <c r="Y169" s="8"/>
      <c r="Z169" s="334"/>
      <c r="AA169" s="241" t="s">
        <v>127</v>
      </c>
      <c r="AB169" s="241" t="s">
        <v>127</v>
      </c>
      <c r="AC169" s="241" t="s">
        <v>127</v>
      </c>
      <c r="AD169" s="241" t="s">
        <v>127</v>
      </c>
      <c r="AE169" s="242" t="s">
        <v>127</v>
      </c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177"/>
      <c r="AS169" s="8"/>
      <c r="AT169" s="8"/>
      <c r="AU169" s="8"/>
      <c r="AV169" s="8"/>
      <c r="AW169" s="8"/>
      <c r="AX169" s="8"/>
      <c r="AY169" s="8"/>
      <c r="AZ169" s="8"/>
      <c r="BA169" s="185"/>
      <c r="BB169" s="207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</row>
    <row r="170" spans="1:96" s="24" customFormat="1" ht="18.75" hidden="1" thickBot="1">
      <c r="A170" s="7"/>
      <c r="B170" s="23"/>
      <c r="C170" s="8">
        <v>2013</v>
      </c>
      <c r="D170" s="8"/>
      <c r="E170" s="1682" t="s">
        <v>4817</v>
      </c>
      <c r="F170" s="8" t="s">
        <v>1781</v>
      </c>
      <c r="G170" s="8" t="s">
        <v>3634</v>
      </c>
      <c r="H170" s="8"/>
      <c r="I170" s="106" t="s">
        <v>12</v>
      </c>
      <c r="J170" s="260" t="s">
        <v>4819</v>
      </c>
      <c r="K170" s="8"/>
      <c r="L170" s="8" t="s">
        <v>127</v>
      </c>
      <c r="M170" s="155"/>
      <c r="N170" s="155"/>
      <c r="O170" s="155"/>
      <c r="P170" s="54" t="s">
        <v>3791</v>
      </c>
      <c r="Q170" s="7" t="s">
        <v>887</v>
      </c>
      <c r="R170" s="8"/>
      <c r="S170" s="8" t="s">
        <v>127</v>
      </c>
      <c r="T170" s="9" t="s">
        <v>291</v>
      </c>
      <c r="U170" s="410" t="s">
        <v>127</v>
      </c>
      <c r="V170" s="9"/>
      <c r="W170" s="9"/>
      <c r="X170" s="222"/>
      <c r="Y170" s="8"/>
      <c r="Z170" s="334"/>
      <c r="AA170" s="241" t="s">
        <v>127</v>
      </c>
      <c r="AB170" s="241" t="s">
        <v>127</v>
      </c>
      <c r="AC170" s="241" t="s">
        <v>127</v>
      </c>
      <c r="AD170" s="241" t="s">
        <v>127</v>
      </c>
      <c r="AE170" s="242" t="s">
        <v>127</v>
      </c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177"/>
      <c r="AS170" s="8"/>
      <c r="AT170" s="8"/>
      <c r="AU170" s="8"/>
      <c r="AV170" s="8"/>
      <c r="AW170" s="8"/>
      <c r="AX170" s="8"/>
      <c r="AY170" s="8"/>
      <c r="AZ170" s="8"/>
      <c r="BA170" s="185"/>
      <c r="BB170" s="207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</row>
    <row r="171" spans="1:96" s="24" customFormat="1" ht="18.75" hidden="1" thickBot="1">
      <c r="A171" s="7"/>
      <c r="B171" s="23"/>
      <c r="C171" s="8">
        <v>2013</v>
      </c>
      <c r="D171" s="8"/>
      <c r="E171" s="1682" t="s">
        <v>4818</v>
      </c>
      <c r="F171" s="8" t="s">
        <v>1781</v>
      </c>
      <c r="G171" s="8" t="s">
        <v>3635</v>
      </c>
      <c r="H171" s="8"/>
      <c r="I171" s="106" t="s">
        <v>12</v>
      </c>
      <c r="J171" s="260" t="s">
        <v>4819</v>
      </c>
      <c r="K171" s="8"/>
      <c r="L171" s="8" t="s">
        <v>127</v>
      </c>
      <c r="M171" s="155"/>
      <c r="N171" s="155"/>
      <c r="O171" s="155"/>
      <c r="P171" s="54" t="s">
        <v>3791</v>
      </c>
      <c r="Q171" s="7" t="s">
        <v>887</v>
      </c>
      <c r="R171" s="8"/>
      <c r="S171" s="8" t="s">
        <v>127</v>
      </c>
      <c r="T171" s="9" t="s">
        <v>291</v>
      </c>
      <c r="U171" s="410" t="s">
        <v>127</v>
      </c>
      <c r="V171" s="9"/>
      <c r="W171" s="9"/>
      <c r="X171" s="222"/>
      <c r="Y171" s="8"/>
      <c r="Z171" s="334"/>
      <c r="AA171" s="241" t="s">
        <v>127</v>
      </c>
      <c r="AB171" s="241" t="s">
        <v>127</v>
      </c>
      <c r="AC171" s="241" t="s">
        <v>127</v>
      </c>
      <c r="AD171" s="241" t="s">
        <v>127</v>
      </c>
      <c r="AE171" s="242" t="s">
        <v>127</v>
      </c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177"/>
      <c r="AS171" s="8"/>
      <c r="AT171" s="8"/>
      <c r="AU171" s="8"/>
      <c r="AV171" s="8"/>
      <c r="AW171" s="8"/>
      <c r="AX171" s="8"/>
      <c r="AY171" s="8"/>
      <c r="AZ171" s="8"/>
      <c r="BA171" s="185"/>
      <c r="BB171" s="207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</row>
    <row r="172" spans="1:96" s="24" customFormat="1" ht="39" hidden="1" customHeight="1">
      <c r="A172" s="7"/>
      <c r="B172" s="23" t="s">
        <v>4091</v>
      </c>
      <c r="C172" s="8">
        <v>2013</v>
      </c>
      <c r="D172" s="8">
        <v>14</v>
      </c>
      <c r="E172" s="23" t="s">
        <v>2250</v>
      </c>
      <c r="F172" s="23" t="s">
        <v>1182</v>
      </c>
      <c r="G172" s="23" t="s">
        <v>2276</v>
      </c>
      <c r="H172" s="23">
        <v>22</v>
      </c>
      <c r="I172" s="8" t="s">
        <v>616</v>
      </c>
      <c r="J172" s="7" t="s">
        <v>1436</v>
      </c>
      <c r="K172" s="8" t="s">
        <v>2466</v>
      </c>
      <c r="L172" s="8" t="s">
        <v>2678</v>
      </c>
      <c r="M172" s="155" t="s">
        <v>2187</v>
      </c>
      <c r="N172" s="155"/>
      <c r="O172" s="155"/>
      <c r="P172" s="54" t="s">
        <v>1305</v>
      </c>
      <c r="Q172" s="7" t="s">
        <v>710</v>
      </c>
      <c r="R172" s="8"/>
      <c r="S172" s="8" t="s">
        <v>1072</v>
      </c>
      <c r="T172" s="9" t="s">
        <v>1067</v>
      </c>
      <c r="U172" s="72" t="s">
        <v>1437</v>
      </c>
      <c r="V172" s="244">
        <v>339164.5</v>
      </c>
      <c r="W172" s="244">
        <v>339164.5</v>
      </c>
      <c r="X172" s="809">
        <v>339164.5</v>
      </c>
      <c r="Y172" s="804">
        <f>NOM!Q793+FACT!R955</f>
        <v>327010.77</v>
      </c>
      <c r="Z172" s="805">
        <f>X172-Y172</f>
        <v>12153.729999999981</v>
      </c>
      <c r="AA172" s="241">
        <v>0</v>
      </c>
      <c r="AB172" s="241">
        <v>0</v>
      </c>
      <c r="AC172" s="241">
        <f>X172</f>
        <v>339164.5</v>
      </c>
      <c r="AD172" s="241">
        <v>0</v>
      </c>
      <c r="AE172" s="242">
        <v>0</v>
      </c>
      <c r="AF172" s="8"/>
      <c r="AG172" s="8"/>
      <c r="AH172" s="7" t="s">
        <v>2597</v>
      </c>
      <c r="AI172" s="247">
        <v>1168</v>
      </c>
      <c r="AJ172" s="155" t="s">
        <v>1065</v>
      </c>
      <c r="AK172" s="767">
        <f t="shared" ref="AK172:AK175" si="23">Y172/AI172</f>
        <v>279.97497431506849</v>
      </c>
      <c r="AL172" s="8">
        <v>100</v>
      </c>
      <c r="AM172" s="8">
        <f>AO172+AP172</f>
        <v>1366</v>
      </c>
      <c r="AN172" s="8">
        <v>11</v>
      </c>
      <c r="AO172" s="8">
        <v>669</v>
      </c>
      <c r="AP172" s="8">
        <v>697</v>
      </c>
      <c r="AQ172" s="8"/>
      <c r="AR172" s="177" t="s">
        <v>2474</v>
      </c>
      <c r="AS172" s="201" t="s">
        <v>260</v>
      </c>
      <c r="AT172" s="201" t="s">
        <v>260</v>
      </c>
      <c r="AU172" s="201" t="s">
        <v>260</v>
      </c>
      <c r="AV172" s="201"/>
      <c r="AW172" s="201" t="s">
        <v>260</v>
      </c>
      <c r="AX172" s="201" t="s">
        <v>260</v>
      </c>
      <c r="AY172" s="201" t="s">
        <v>260</v>
      </c>
      <c r="AZ172" s="201"/>
      <c r="BA172" s="245" t="s">
        <v>260</v>
      </c>
      <c r="BB172" s="246"/>
      <c r="BC172" s="201"/>
      <c r="BD172" s="201"/>
      <c r="BE172" s="201"/>
      <c r="BF172" s="201"/>
      <c r="BG172" s="201"/>
      <c r="BH172" s="201"/>
      <c r="BI172" s="201"/>
      <c r="BJ172" s="201"/>
      <c r="BK172" s="201"/>
      <c r="BL172" s="201"/>
      <c r="BM172" s="201"/>
      <c r="BN172" s="201"/>
      <c r="BO172" s="201"/>
      <c r="BP172" s="201"/>
      <c r="BQ172" s="201"/>
      <c r="BR172" s="201"/>
      <c r="BS172" s="201"/>
      <c r="BT172" s="201" t="s">
        <v>1722</v>
      </c>
      <c r="BU172" s="201" t="s">
        <v>127</v>
      </c>
      <c r="BV172" s="201"/>
      <c r="BW172" s="201"/>
      <c r="BX172" s="201"/>
      <c r="BY172" s="201"/>
      <c r="BZ172" s="201"/>
      <c r="CA172" s="201"/>
      <c r="CB172" s="201"/>
      <c r="CC172" s="201" t="s">
        <v>127</v>
      </c>
      <c r="CD172" s="201" t="s">
        <v>127</v>
      </c>
      <c r="CE172" s="201" t="s">
        <v>127</v>
      </c>
      <c r="CF172" s="201"/>
      <c r="CG172" s="201"/>
      <c r="CH172" s="201" t="s">
        <v>127</v>
      </c>
      <c r="CI172" s="8" t="s">
        <v>127</v>
      </c>
      <c r="CJ172" s="8" t="s">
        <v>127</v>
      </c>
      <c r="CK172" s="8" t="s">
        <v>127</v>
      </c>
      <c r="CL172" s="8" t="s">
        <v>127</v>
      </c>
      <c r="CM172" s="8" t="s">
        <v>127</v>
      </c>
      <c r="CN172" s="8"/>
      <c r="CO172" s="623" t="s">
        <v>2273</v>
      </c>
      <c r="CP172" s="619">
        <v>22</v>
      </c>
      <c r="CQ172" s="8"/>
      <c r="CR172" s="8"/>
    </row>
    <row r="173" spans="1:96" s="24" customFormat="1" ht="39" hidden="1" thickBot="1">
      <c r="A173" s="7"/>
      <c r="B173" s="23" t="s">
        <v>4091</v>
      </c>
      <c r="C173" s="8">
        <v>2013</v>
      </c>
      <c r="D173" s="827">
        <v>17</v>
      </c>
      <c r="E173" s="23" t="s">
        <v>2250</v>
      </c>
      <c r="F173" s="23" t="s">
        <v>1182</v>
      </c>
      <c r="G173" s="23" t="s">
        <v>2276</v>
      </c>
      <c r="H173" s="23">
        <v>23</v>
      </c>
      <c r="I173" s="8" t="s">
        <v>127</v>
      </c>
      <c r="J173" s="69" t="s">
        <v>1436</v>
      </c>
      <c r="K173" s="8" t="s">
        <v>2466</v>
      </c>
      <c r="L173" s="8" t="s">
        <v>1669</v>
      </c>
      <c r="M173" s="155"/>
      <c r="N173" s="155"/>
      <c r="O173" s="155"/>
      <c r="P173" s="54" t="s">
        <v>1307</v>
      </c>
      <c r="Q173" s="7" t="s">
        <v>266</v>
      </c>
      <c r="R173" s="8"/>
      <c r="S173" s="8" t="s">
        <v>4</v>
      </c>
      <c r="T173" s="9" t="s">
        <v>1067</v>
      </c>
      <c r="U173" s="72" t="s">
        <v>1437</v>
      </c>
      <c r="V173" s="244">
        <v>93916.43</v>
      </c>
      <c r="W173" s="244">
        <v>93916.43</v>
      </c>
      <c r="X173" s="810">
        <v>105062.06</v>
      </c>
      <c r="Y173" s="804">
        <f>NOM!Q769+FACT!R939</f>
        <v>105062.06</v>
      </c>
      <c r="Z173" s="805">
        <f>X173-Y173</f>
        <v>0</v>
      </c>
      <c r="AA173" s="241">
        <v>0</v>
      </c>
      <c r="AB173" s="241">
        <v>0</v>
      </c>
      <c r="AC173" s="241">
        <f>X173</f>
        <v>105062.06</v>
      </c>
      <c r="AD173" s="241">
        <v>0</v>
      </c>
      <c r="AE173" s="242">
        <v>0</v>
      </c>
      <c r="AF173" s="130">
        <v>41507</v>
      </c>
      <c r="AG173" s="130">
        <v>41545</v>
      </c>
      <c r="AH173" s="7"/>
      <c r="AI173" s="247">
        <f>12.5*7.8</f>
        <v>97.5</v>
      </c>
      <c r="AJ173" s="155" t="s">
        <v>4996</v>
      </c>
      <c r="AK173" s="767">
        <f t="shared" si="23"/>
        <v>1077.5595897435896</v>
      </c>
      <c r="AL173" s="8">
        <v>100</v>
      </c>
      <c r="AM173" s="8">
        <f>AO173+AP173</f>
        <v>1366</v>
      </c>
      <c r="AN173" s="8">
        <v>500</v>
      </c>
      <c r="AO173" s="8">
        <v>697</v>
      </c>
      <c r="AP173" s="8">
        <v>669</v>
      </c>
      <c r="AQ173" s="8"/>
      <c r="AR173" s="177" t="s">
        <v>1658</v>
      </c>
      <c r="AS173" s="201" t="s">
        <v>260</v>
      </c>
      <c r="AT173" s="201" t="s">
        <v>260</v>
      </c>
      <c r="AU173" s="201" t="s">
        <v>260</v>
      </c>
      <c r="AV173" s="201"/>
      <c r="AW173" s="201" t="s">
        <v>260</v>
      </c>
      <c r="AX173" s="201" t="s">
        <v>260</v>
      </c>
      <c r="AY173" s="201" t="s">
        <v>260</v>
      </c>
      <c r="AZ173" s="201"/>
      <c r="BA173" s="245" t="s">
        <v>260</v>
      </c>
      <c r="BB173" s="246"/>
      <c r="BC173" s="201"/>
      <c r="BD173" s="201"/>
      <c r="BE173" s="201"/>
      <c r="BF173" s="201"/>
      <c r="BG173" s="201" t="s">
        <v>260</v>
      </c>
      <c r="BH173" s="201"/>
      <c r="BI173" s="201"/>
      <c r="BJ173" s="201"/>
      <c r="BK173" s="201"/>
      <c r="BL173" s="201"/>
      <c r="BM173" s="201"/>
      <c r="BN173" s="201"/>
      <c r="BO173" s="201"/>
      <c r="BP173" s="201"/>
      <c r="BQ173" s="201"/>
      <c r="BR173" s="201"/>
      <c r="BS173" s="201"/>
      <c r="BT173" s="201" t="s">
        <v>1722</v>
      </c>
      <c r="BU173" s="201" t="s">
        <v>127</v>
      </c>
      <c r="BV173" s="201"/>
      <c r="BW173" s="201"/>
      <c r="BX173" s="201"/>
      <c r="BY173" s="201"/>
      <c r="BZ173" s="201"/>
      <c r="CA173" s="201"/>
      <c r="CB173" s="201"/>
      <c r="CC173" s="201" t="s">
        <v>127</v>
      </c>
      <c r="CD173" s="201" t="s">
        <v>127</v>
      </c>
      <c r="CE173" s="201" t="s">
        <v>127</v>
      </c>
      <c r="CF173" s="201"/>
      <c r="CG173" s="201"/>
      <c r="CH173" s="201" t="s">
        <v>1442</v>
      </c>
      <c r="CI173" s="8" t="s">
        <v>1442</v>
      </c>
      <c r="CJ173" s="8" t="s">
        <v>127</v>
      </c>
      <c r="CK173" s="8" t="s">
        <v>1442</v>
      </c>
      <c r="CL173" s="8" t="s">
        <v>127</v>
      </c>
      <c r="CM173" s="8" t="s">
        <v>127</v>
      </c>
      <c r="CN173" s="8" t="s">
        <v>260</v>
      </c>
      <c r="CO173" s="623" t="s">
        <v>2273</v>
      </c>
      <c r="CP173" s="619">
        <v>23</v>
      </c>
      <c r="CQ173" s="8"/>
      <c r="CR173" s="8"/>
    </row>
    <row r="174" spans="1:96" s="24" customFormat="1" ht="45" hidden="1" customHeight="1">
      <c r="A174" s="7"/>
      <c r="B174" s="23" t="s">
        <v>3803</v>
      </c>
      <c r="C174" s="8">
        <v>2013</v>
      </c>
      <c r="D174" s="8"/>
      <c r="E174" s="582" t="s">
        <v>1729</v>
      </c>
      <c r="F174" s="8" t="s">
        <v>683</v>
      </c>
      <c r="G174" s="106"/>
      <c r="H174" s="8"/>
      <c r="I174" s="8" t="s">
        <v>616</v>
      </c>
      <c r="J174" s="648" t="s">
        <v>1434</v>
      </c>
      <c r="K174" s="8" t="s">
        <v>3293</v>
      </c>
      <c r="L174" s="8" t="s">
        <v>1884</v>
      </c>
      <c r="M174" s="155"/>
      <c r="N174" s="155"/>
      <c r="O174" s="155"/>
      <c r="P174" s="54" t="s">
        <v>1226</v>
      </c>
      <c r="Q174" s="7" t="s">
        <v>704</v>
      </c>
      <c r="R174" s="8"/>
      <c r="S174" s="8" t="s">
        <v>1286</v>
      </c>
      <c r="T174" s="9" t="s">
        <v>276</v>
      </c>
      <c r="U174" s="410" t="s">
        <v>1437</v>
      </c>
      <c r="V174" s="9">
        <v>97904</v>
      </c>
      <c r="W174" s="9"/>
      <c r="X174" s="222">
        <v>97904</v>
      </c>
      <c r="Y174" s="292">
        <f>FACT!R178</f>
        <v>97904</v>
      </c>
      <c r="Z174" s="334">
        <f>X174-Y174</f>
        <v>0</v>
      </c>
      <c r="AA174" s="241">
        <v>0</v>
      </c>
      <c r="AB174" s="241">
        <v>0</v>
      </c>
      <c r="AC174" s="292">
        <f>X174</f>
        <v>97904</v>
      </c>
      <c r="AD174" s="241">
        <v>0</v>
      </c>
      <c r="AE174" s="242">
        <v>0</v>
      </c>
      <c r="AF174" s="130">
        <v>41407</v>
      </c>
      <c r="AG174" s="130">
        <v>41412</v>
      </c>
      <c r="AH174" s="8"/>
      <c r="AI174" s="247">
        <v>400</v>
      </c>
      <c r="AJ174" s="155" t="s">
        <v>1065</v>
      </c>
      <c r="AK174" s="767">
        <f t="shared" si="23"/>
        <v>244.76</v>
      </c>
      <c r="AL174" s="8">
        <v>100</v>
      </c>
      <c r="AM174" s="8">
        <v>45</v>
      </c>
      <c r="AN174" s="8">
        <v>12</v>
      </c>
      <c r="AO174" s="8"/>
      <c r="AP174" s="8"/>
      <c r="AQ174" s="8" t="s">
        <v>1540</v>
      </c>
      <c r="AR174" s="177" t="s">
        <v>1767</v>
      </c>
      <c r="AS174" s="8" t="s">
        <v>260</v>
      </c>
      <c r="AT174" s="8" t="s">
        <v>260</v>
      </c>
      <c r="AU174" s="8" t="s">
        <v>260</v>
      </c>
      <c r="AV174" s="8"/>
      <c r="AW174" s="8" t="s">
        <v>260</v>
      </c>
      <c r="AX174" s="8" t="s">
        <v>260</v>
      </c>
      <c r="AY174" s="8" t="s">
        <v>260</v>
      </c>
      <c r="AZ174" s="8"/>
      <c r="BA174" s="185" t="s">
        <v>260</v>
      </c>
      <c r="BB174" s="207"/>
      <c r="BC174" s="8"/>
      <c r="BD174" s="8"/>
      <c r="BE174" s="8"/>
      <c r="BF174" s="8"/>
      <c r="BG174" s="8"/>
      <c r="BH174" s="8"/>
      <c r="BI174" s="8" t="s">
        <v>260</v>
      </c>
      <c r="BJ174" s="8" t="s">
        <v>260</v>
      </c>
      <c r="BK174" s="8"/>
      <c r="BL174" s="520" t="s">
        <v>1442</v>
      </c>
      <c r="BM174" s="8"/>
      <c r="BN174" s="8" t="s">
        <v>260</v>
      </c>
      <c r="BO174" s="8" t="s">
        <v>260</v>
      </c>
      <c r="BP174" s="8"/>
      <c r="BQ174" s="679" t="s">
        <v>260</v>
      </c>
      <c r="BR174" s="521" t="s">
        <v>260</v>
      </c>
      <c r="BS174" s="521"/>
      <c r="BT174" s="8" t="s">
        <v>260</v>
      </c>
      <c r="BU174" s="8"/>
      <c r="BV174" s="8"/>
      <c r="BW174" s="8"/>
      <c r="BX174" s="8"/>
      <c r="BY174" s="8"/>
      <c r="BZ174" s="8" t="s">
        <v>260</v>
      </c>
      <c r="CA174" s="8"/>
      <c r="CB174" s="8"/>
      <c r="CC174" s="8" t="s">
        <v>260</v>
      </c>
      <c r="CD174" s="8" t="s">
        <v>260</v>
      </c>
      <c r="CE174" s="8" t="s">
        <v>260</v>
      </c>
      <c r="CF174" s="8"/>
      <c r="CG174" s="8"/>
      <c r="CH174" s="8" t="s">
        <v>260</v>
      </c>
      <c r="CI174" s="8" t="s">
        <v>260</v>
      </c>
      <c r="CJ174" s="8" t="s">
        <v>260</v>
      </c>
      <c r="CK174" s="8"/>
      <c r="CL174" s="8" t="s">
        <v>260</v>
      </c>
      <c r="CM174" s="521" t="s">
        <v>260</v>
      </c>
      <c r="CN174" s="8"/>
      <c r="CO174" s="8"/>
      <c r="CP174" s="8"/>
      <c r="CQ174" s="7" t="s">
        <v>2675</v>
      </c>
      <c r="CR174" s="8"/>
    </row>
    <row r="175" spans="1:96" s="24" customFormat="1" ht="30.75" hidden="1" thickBot="1">
      <c r="A175" s="7"/>
      <c r="B175" s="23" t="s">
        <v>4091</v>
      </c>
      <c r="C175" s="8">
        <v>2013</v>
      </c>
      <c r="D175" s="8"/>
      <c r="E175" s="23" t="s">
        <v>2050</v>
      </c>
      <c r="F175" s="8" t="s">
        <v>1182</v>
      </c>
      <c r="G175" s="8"/>
      <c r="H175" s="8"/>
      <c r="I175" s="8" t="s">
        <v>1020</v>
      </c>
      <c r="J175" s="648" t="s">
        <v>1432</v>
      </c>
      <c r="K175" s="8"/>
      <c r="L175" s="8" t="s">
        <v>2819</v>
      </c>
      <c r="M175" s="155"/>
      <c r="N175" s="155"/>
      <c r="O175" s="155"/>
      <c r="P175" s="54" t="s">
        <v>1891</v>
      </c>
      <c r="Q175" s="7" t="s">
        <v>980</v>
      </c>
      <c r="R175" s="8"/>
      <c r="S175" s="8" t="s">
        <v>1250</v>
      </c>
      <c r="T175" s="9" t="s">
        <v>654</v>
      </c>
      <c r="U175" s="410" t="s">
        <v>1437</v>
      </c>
      <c r="V175" s="244"/>
      <c r="W175" s="244">
        <v>80000</v>
      </c>
      <c r="X175" s="244">
        <v>80000</v>
      </c>
      <c r="Y175" s="804">
        <f>NOM!Q787+FACT!R975</f>
        <v>44482.400000000001</v>
      </c>
      <c r="Z175" s="805">
        <f>X175-Y175</f>
        <v>35517.599999999999</v>
      </c>
      <c r="AA175" s="241">
        <v>0</v>
      </c>
      <c r="AB175" s="241">
        <v>0</v>
      </c>
      <c r="AC175" s="241">
        <f>X175</f>
        <v>80000</v>
      </c>
      <c r="AD175" s="241">
        <v>0</v>
      </c>
      <c r="AE175" s="242">
        <v>0</v>
      </c>
      <c r="AF175" s="130">
        <v>41617</v>
      </c>
      <c r="AG175" s="130">
        <v>41638</v>
      </c>
      <c r="AH175" s="8"/>
      <c r="AI175" s="247">
        <v>278.33</v>
      </c>
      <c r="AJ175" s="155" t="s">
        <v>4996</v>
      </c>
      <c r="AK175" s="767">
        <f t="shared" si="23"/>
        <v>159.81891998706573</v>
      </c>
      <c r="AL175" s="8">
        <v>100</v>
      </c>
      <c r="AM175" s="8">
        <f t="shared" ref="AM175" si="24">AO175+AP175</f>
        <v>10565</v>
      </c>
      <c r="AN175" s="8"/>
      <c r="AO175" s="8">
        <v>5279</v>
      </c>
      <c r="AP175" s="8">
        <v>5286</v>
      </c>
      <c r="AQ175" s="8"/>
      <c r="AR175" s="177"/>
      <c r="AS175" s="8" t="s">
        <v>260</v>
      </c>
      <c r="AT175" s="8" t="s">
        <v>260</v>
      </c>
      <c r="AU175" s="8" t="s">
        <v>260</v>
      </c>
      <c r="AV175" s="8"/>
      <c r="AW175" s="8"/>
      <c r="AX175" s="8"/>
      <c r="AY175" s="8"/>
      <c r="AZ175" s="8"/>
      <c r="BA175" s="185"/>
      <c r="BB175" s="207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 t="s">
        <v>260</v>
      </c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618"/>
      <c r="CP175" s="8"/>
      <c r="CQ175" s="8"/>
      <c r="CR175" s="8"/>
    </row>
    <row r="176" spans="1:96" s="24" customFormat="1" ht="26.25" hidden="1" thickBot="1">
      <c r="A176" s="7"/>
      <c r="B176" s="23" t="s">
        <v>4090</v>
      </c>
      <c r="C176" s="8">
        <v>2013</v>
      </c>
      <c r="D176" s="8"/>
      <c r="E176" s="23" t="s">
        <v>1316</v>
      </c>
      <c r="F176" s="8" t="s">
        <v>1892</v>
      </c>
      <c r="G176" s="8"/>
      <c r="H176" s="8"/>
      <c r="I176" s="106" t="s">
        <v>12</v>
      </c>
      <c r="J176" s="260" t="s">
        <v>127</v>
      </c>
      <c r="K176" s="8"/>
      <c r="L176" s="8" t="s">
        <v>127</v>
      </c>
      <c r="M176" s="155"/>
      <c r="N176" s="155"/>
      <c r="O176" s="155"/>
      <c r="P176" s="54" t="s">
        <v>1183</v>
      </c>
      <c r="Q176" s="7" t="s">
        <v>887</v>
      </c>
      <c r="R176" s="8"/>
      <c r="S176" s="8" t="s">
        <v>269</v>
      </c>
      <c r="T176" s="9" t="s">
        <v>291</v>
      </c>
      <c r="U176" s="410"/>
      <c r="V176" s="9"/>
      <c r="W176" s="9"/>
      <c r="X176" s="222"/>
      <c r="Y176" s="8"/>
      <c r="Z176" s="334"/>
      <c r="AA176" s="241"/>
      <c r="AB176" s="241"/>
      <c r="AC176" s="241"/>
      <c r="AD176" s="241"/>
      <c r="AE176" s="242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177"/>
      <c r="AS176" s="8"/>
      <c r="AT176" s="8"/>
      <c r="AU176" s="8"/>
      <c r="AV176" s="8"/>
      <c r="AW176" s="8"/>
      <c r="AX176" s="8"/>
      <c r="AY176" s="8"/>
      <c r="AZ176" s="8"/>
      <c r="BA176" s="185"/>
      <c r="BB176" s="207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</row>
    <row r="177" spans="1:96" s="24" customFormat="1" ht="26.25" hidden="1" thickBot="1">
      <c r="A177" s="7"/>
      <c r="B177" s="23" t="s">
        <v>4090</v>
      </c>
      <c r="C177" s="8">
        <v>2013</v>
      </c>
      <c r="D177" s="8"/>
      <c r="E177" s="23" t="s">
        <v>1316</v>
      </c>
      <c r="F177" s="8" t="s">
        <v>1892</v>
      </c>
      <c r="G177" s="8"/>
      <c r="H177" s="8"/>
      <c r="I177" s="106" t="s">
        <v>12</v>
      </c>
      <c r="J177" s="260" t="s">
        <v>127</v>
      </c>
      <c r="K177" s="8"/>
      <c r="L177" s="8" t="s">
        <v>127</v>
      </c>
      <c r="M177" s="155"/>
      <c r="N177" s="155"/>
      <c r="O177" s="155"/>
      <c r="P177" s="54" t="s">
        <v>1893</v>
      </c>
      <c r="Q177" s="7" t="s">
        <v>887</v>
      </c>
      <c r="R177" s="8"/>
      <c r="S177" s="8" t="s">
        <v>269</v>
      </c>
      <c r="T177" s="9" t="s">
        <v>291</v>
      </c>
      <c r="U177" s="410"/>
      <c r="V177" s="9"/>
      <c r="W177" s="9"/>
      <c r="X177" s="222"/>
      <c r="Y177" s="8"/>
      <c r="Z177" s="334"/>
      <c r="AA177" s="241"/>
      <c r="AB177" s="241"/>
      <c r="AC177" s="241"/>
      <c r="AD177" s="241"/>
      <c r="AE177" s="242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177"/>
      <c r="AS177" s="8"/>
      <c r="AT177" s="8"/>
      <c r="AU177" s="8"/>
      <c r="AV177" s="8"/>
      <c r="AW177" s="8"/>
      <c r="AX177" s="8"/>
      <c r="AY177" s="8"/>
      <c r="AZ177" s="8"/>
      <c r="BA177" s="185"/>
      <c r="BB177" s="207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</row>
    <row r="178" spans="1:96" s="24" customFormat="1" ht="24.75" hidden="1" thickBot="1">
      <c r="A178" s="7"/>
      <c r="B178" s="1193" t="s">
        <v>4386</v>
      </c>
      <c r="C178" s="8">
        <v>2014</v>
      </c>
      <c r="D178" s="8"/>
      <c r="E178" s="23" t="s">
        <v>4032</v>
      </c>
      <c r="F178" s="8" t="s">
        <v>979</v>
      </c>
      <c r="G178" s="8"/>
      <c r="H178" s="8"/>
      <c r="I178" s="8" t="s">
        <v>1020</v>
      </c>
      <c r="J178" s="260" t="s">
        <v>127</v>
      </c>
      <c r="K178" s="8"/>
      <c r="L178" s="8" t="s">
        <v>3594</v>
      </c>
      <c r="M178" s="155"/>
      <c r="N178" s="155"/>
      <c r="O178" s="155"/>
      <c r="P178" s="155" t="s">
        <v>2605</v>
      </c>
      <c r="Q178" s="7" t="s">
        <v>980</v>
      </c>
      <c r="R178" s="8"/>
      <c r="S178" s="8" t="s">
        <v>4</v>
      </c>
      <c r="T178" s="9" t="s">
        <v>981</v>
      </c>
      <c r="U178" s="1022" t="s">
        <v>1233</v>
      </c>
      <c r="V178" s="9">
        <v>0</v>
      </c>
      <c r="W178" s="9">
        <v>0</v>
      </c>
      <c r="X178" s="222">
        <v>0</v>
      </c>
      <c r="Y178" s="222">
        <v>0</v>
      </c>
      <c r="Z178" s="334">
        <f>X178-Y178</f>
        <v>0</v>
      </c>
      <c r="AA178" s="241"/>
      <c r="AB178" s="241"/>
      <c r="AC178" s="241"/>
      <c r="AD178" s="241"/>
      <c r="AE178" s="242"/>
      <c r="AF178" s="8"/>
      <c r="AG178" s="8"/>
      <c r="AH178" s="8"/>
      <c r="AI178" s="146"/>
      <c r="AJ178" s="8"/>
      <c r="AK178" s="8"/>
      <c r="AL178" s="8"/>
      <c r="AM178" s="8"/>
      <c r="AN178" s="8"/>
      <c r="AO178" s="8"/>
      <c r="AP178" s="8"/>
      <c r="AQ178" s="8"/>
      <c r="AR178" s="177"/>
      <c r="AS178" s="8"/>
      <c r="AT178" s="8"/>
      <c r="AU178" s="8"/>
      <c r="AV178" s="8"/>
      <c r="AW178" s="8"/>
      <c r="AX178" s="8"/>
      <c r="AY178" s="8"/>
      <c r="AZ178" s="8"/>
      <c r="BA178" s="185"/>
      <c r="BB178" s="207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</row>
    <row r="179" spans="1:96" s="24" customFormat="1" ht="24.75" hidden="1" thickBot="1">
      <c r="A179" s="7"/>
      <c r="B179" s="1193" t="s">
        <v>4386</v>
      </c>
      <c r="C179" s="8">
        <v>2014</v>
      </c>
      <c r="D179" s="8"/>
      <c r="E179" s="23" t="s">
        <v>4032</v>
      </c>
      <c r="F179" s="8" t="s">
        <v>979</v>
      </c>
      <c r="G179" s="8"/>
      <c r="H179" s="8"/>
      <c r="I179" s="8" t="s">
        <v>1020</v>
      </c>
      <c r="J179" s="260" t="s">
        <v>127</v>
      </c>
      <c r="K179" s="8"/>
      <c r="L179" s="8" t="s">
        <v>3594</v>
      </c>
      <c r="M179" s="155"/>
      <c r="N179" s="155"/>
      <c r="O179" s="155"/>
      <c r="P179" s="155" t="s">
        <v>2309</v>
      </c>
      <c r="Q179" s="7" t="s">
        <v>1235</v>
      </c>
      <c r="R179" s="8"/>
      <c r="S179" s="8" t="s">
        <v>127</v>
      </c>
      <c r="T179" s="9" t="s">
        <v>1231</v>
      </c>
      <c r="U179" s="410" t="s">
        <v>1438</v>
      </c>
      <c r="V179" s="9">
        <v>0</v>
      </c>
      <c r="W179" s="9">
        <v>0</v>
      </c>
      <c r="X179" s="222">
        <v>0</v>
      </c>
      <c r="Y179" s="222">
        <v>0</v>
      </c>
      <c r="Z179" s="334">
        <f>X179-Y179</f>
        <v>0</v>
      </c>
      <c r="AA179" s="241"/>
      <c r="AB179" s="241"/>
      <c r="AC179" s="241"/>
      <c r="AD179" s="241"/>
      <c r="AE179" s="242"/>
      <c r="AF179" s="8"/>
      <c r="AG179" s="8"/>
      <c r="AH179" s="8"/>
      <c r="AI179" s="146"/>
      <c r="AJ179" s="8"/>
      <c r="AK179" s="8"/>
      <c r="AL179" s="8"/>
      <c r="AM179" s="8"/>
      <c r="AN179" s="8"/>
      <c r="AO179" s="8"/>
      <c r="AP179" s="8"/>
      <c r="AQ179" s="8"/>
      <c r="AR179" s="177"/>
      <c r="AS179" s="8"/>
      <c r="AT179" s="8"/>
      <c r="AU179" s="8"/>
      <c r="AV179" s="8"/>
      <c r="AW179" s="8"/>
      <c r="AX179" s="8"/>
      <c r="AY179" s="8"/>
      <c r="AZ179" s="8"/>
      <c r="BA179" s="185"/>
      <c r="BB179" s="207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</row>
    <row r="180" spans="1:96" s="689" customFormat="1" ht="15.75" hidden="1" thickBot="1">
      <c r="A180" s="499"/>
      <c r="B180" s="456"/>
      <c r="C180" s="435">
        <v>2014</v>
      </c>
      <c r="D180" s="435"/>
      <c r="E180" s="456"/>
      <c r="F180" s="435" t="s">
        <v>979</v>
      </c>
      <c r="G180" s="435"/>
      <c r="H180" s="435"/>
      <c r="I180" s="435" t="s">
        <v>1020</v>
      </c>
      <c r="J180" s="1744" t="s">
        <v>127</v>
      </c>
      <c r="K180" s="435"/>
      <c r="L180" s="435" t="s">
        <v>3594</v>
      </c>
      <c r="M180" s="680"/>
      <c r="N180" s="680"/>
      <c r="O180" s="680"/>
      <c r="P180" s="680" t="s">
        <v>1235</v>
      </c>
      <c r="Q180" s="499" t="s">
        <v>1235</v>
      </c>
      <c r="R180" s="435"/>
      <c r="S180" s="435" t="s">
        <v>127</v>
      </c>
      <c r="T180" s="681" t="s">
        <v>984</v>
      </c>
      <c r="U180" s="1610" t="s">
        <v>1233</v>
      </c>
      <c r="V180" s="681">
        <v>0</v>
      </c>
      <c r="W180" s="681">
        <v>0</v>
      </c>
      <c r="X180" s="682">
        <v>0</v>
      </c>
      <c r="Y180" s="682">
        <v>0</v>
      </c>
      <c r="Z180" s="683">
        <v>0</v>
      </c>
      <c r="AA180" s="684"/>
      <c r="AB180" s="684"/>
      <c r="AC180" s="684"/>
      <c r="AD180" s="684"/>
      <c r="AE180" s="685"/>
      <c r="AF180" s="435"/>
      <c r="AG180" s="435"/>
      <c r="AH180" s="690" t="s">
        <v>1233</v>
      </c>
      <c r="AI180" s="976"/>
      <c r="AJ180" s="435"/>
      <c r="AK180" s="435"/>
      <c r="AL180" s="435"/>
      <c r="AM180" s="435"/>
      <c r="AN180" s="435"/>
      <c r="AO180" s="435"/>
      <c r="AP180" s="435"/>
      <c r="AQ180" s="435"/>
      <c r="AR180" s="686"/>
      <c r="AS180" s="435"/>
      <c r="AT180" s="435"/>
      <c r="AU180" s="435"/>
      <c r="AV180" s="435"/>
      <c r="AW180" s="435"/>
      <c r="AX180" s="435"/>
      <c r="AY180" s="435"/>
      <c r="AZ180" s="435"/>
      <c r="BA180" s="687"/>
      <c r="BB180" s="688"/>
      <c r="BC180" s="435"/>
      <c r="BD180" s="435"/>
      <c r="BE180" s="435"/>
      <c r="BF180" s="435"/>
      <c r="BG180" s="435"/>
      <c r="BH180" s="435"/>
      <c r="BI180" s="435"/>
      <c r="BJ180" s="435"/>
      <c r="BK180" s="435"/>
      <c r="BL180" s="435"/>
      <c r="BM180" s="435"/>
      <c r="BN180" s="435"/>
      <c r="BO180" s="435"/>
      <c r="BP180" s="435"/>
      <c r="BQ180" s="435"/>
      <c r="BR180" s="435"/>
      <c r="BS180" s="435"/>
      <c r="BT180" s="435"/>
      <c r="BU180" s="435"/>
      <c r="BV180" s="435"/>
      <c r="BW180" s="435"/>
      <c r="BX180" s="435"/>
      <c r="BY180" s="435"/>
      <c r="BZ180" s="435"/>
      <c r="CA180" s="435"/>
      <c r="CB180" s="435"/>
      <c r="CC180" s="435"/>
      <c r="CD180" s="435"/>
      <c r="CE180" s="435"/>
      <c r="CF180" s="435"/>
      <c r="CG180" s="435"/>
      <c r="CH180" s="435"/>
      <c r="CI180" s="435"/>
      <c r="CJ180" s="435"/>
      <c r="CK180" s="435"/>
      <c r="CL180" s="435"/>
      <c r="CM180" s="435"/>
      <c r="CN180" s="435"/>
      <c r="CO180" s="435"/>
      <c r="CP180" s="435"/>
      <c r="CQ180" s="435"/>
      <c r="CR180" s="435"/>
    </row>
    <row r="181" spans="1:96" s="24" customFormat="1" ht="15.75" hidden="1" thickBot="1">
      <c r="A181" s="7"/>
      <c r="B181" s="1193" t="s">
        <v>4386</v>
      </c>
      <c r="C181" s="8">
        <v>2014</v>
      </c>
      <c r="D181" s="8"/>
      <c r="E181" s="23" t="s">
        <v>4032</v>
      </c>
      <c r="F181" s="8" t="s">
        <v>979</v>
      </c>
      <c r="G181" s="8"/>
      <c r="H181" s="8"/>
      <c r="I181" s="8" t="s">
        <v>1020</v>
      </c>
      <c r="J181" s="648" t="s">
        <v>127</v>
      </c>
      <c r="K181" s="8"/>
      <c r="L181" s="8" t="s">
        <v>3594</v>
      </c>
      <c r="M181" s="155"/>
      <c r="N181" s="155"/>
      <c r="O181" s="155"/>
      <c r="P181" s="155" t="s">
        <v>2310</v>
      </c>
      <c r="Q181" s="7" t="s">
        <v>980</v>
      </c>
      <c r="R181" s="8"/>
      <c r="S181" s="8" t="s">
        <v>127</v>
      </c>
      <c r="T181" s="9" t="s">
        <v>918</v>
      </c>
      <c r="U181" s="1022" t="s">
        <v>1233</v>
      </c>
      <c r="V181" s="9">
        <v>0</v>
      </c>
      <c r="W181" s="9">
        <v>0</v>
      </c>
      <c r="X181" s="222">
        <v>0</v>
      </c>
      <c r="Y181" s="222">
        <v>0</v>
      </c>
      <c r="Z181" s="334">
        <f>X181-Y181</f>
        <v>0</v>
      </c>
      <c r="AA181" s="241"/>
      <c r="AB181" s="241"/>
      <c r="AC181" s="241"/>
      <c r="AD181" s="241"/>
      <c r="AE181" s="242"/>
      <c r="AF181" s="8"/>
      <c r="AG181" s="8"/>
      <c r="AH181" s="8"/>
      <c r="AI181" s="146"/>
      <c r="AJ181" s="8"/>
      <c r="AK181" s="8"/>
      <c r="AL181" s="8"/>
      <c r="AM181" s="8"/>
      <c r="AN181" s="8"/>
      <c r="AO181" s="8"/>
      <c r="AP181" s="8"/>
      <c r="AQ181" s="8"/>
      <c r="AR181" s="177"/>
      <c r="AS181" s="8"/>
      <c r="AT181" s="8"/>
      <c r="AU181" s="8"/>
      <c r="AV181" s="8"/>
      <c r="AW181" s="8"/>
      <c r="AX181" s="8"/>
      <c r="AY181" s="8"/>
      <c r="AZ181" s="8"/>
      <c r="BA181" s="185"/>
      <c r="BB181" s="207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</row>
    <row r="182" spans="1:96" s="24" customFormat="1" ht="27.75" hidden="1" customHeight="1">
      <c r="A182" s="7"/>
      <c r="B182" s="23" t="s">
        <v>4091</v>
      </c>
      <c r="C182" s="8">
        <v>2013</v>
      </c>
      <c r="D182" s="8"/>
      <c r="E182" s="23" t="s">
        <v>2251</v>
      </c>
      <c r="F182" s="8" t="s">
        <v>1182</v>
      </c>
      <c r="G182" s="8"/>
      <c r="H182" s="8"/>
      <c r="I182" s="8" t="s">
        <v>616</v>
      </c>
      <c r="J182" s="648" t="s">
        <v>127</v>
      </c>
      <c r="K182" s="8"/>
      <c r="L182" s="8" t="s">
        <v>1177</v>
      </c>
      <c r="M182" s="155"/>
      <c r="N182" s="155"/>
      <c r="O182" s="155"/>
      <c r="P182" s="54" t="s">
        <v>980</v>
      </c>
      <c r="Q182" s="7" t="s">
        <v>980</v>
      </c>
      <c r="R182" s="8"/>
      <c r="S182" s="8" t="s">
        <v>1227</v>
      </c>
      <c r="T182" s="1162" t="s">
        <v>294</v>
      </c>
      <c r="U182" s="692" t="s">
        <v>1233</v>
      </c>
      <c r="V182" s="9"/>
      <c r="W182" s="9"/>
      <c r="X182" s="222"/>
      <c r="Y182" s="8"/>
      <c r="Z182" s="334"/>
      <c r="AA182" s="241" t="s">
        <v>127</v>
      </c>
      <c r="AB182" s="241" t="s">
        <v>127</v>
      </c>
      <c r="AC182" s="241" t="s">
        <v>127</v>
      </c>
      <c r="AD182" s="241" t="s">
        <v>127</v>
      </c>
      <c r="AE182" s="242" t="s">
        <v>127</v>
      </c>
      <c r="AF182" s="8"/>
      <c r="AG182" s="8"/>
      <c r="AH182" s="228" t="s">
        <v>2525</v>
      </c>
      <c r="AI182" s="8"/>
      <c r="AJ182" s="8"/>
      <c r="AK182" s="8"/>
      <c r="AL182" s="8"/>
      <c r="AM182" s="8"/>
      <c r="AN182" s="8"/>
      <c r="AO182" s="8"/>
      <c r="AP182" s="8"/>
      <c r="AQ182" s="8"/>
      <c r="AR182" s="177"/>
      <c r="AS182" s="8"/>
      <c r="AT182" s="8"/>
      <c r="AU182" s="8"/>
      <c r="AV182" s="8"/>
      <c r="AW182" s="8"/>
      <c r="AX182" s="8"/>
      <c r="AY182" s="8"/>
      <c r="AZ182" s="8"/>
      <c r="BA182" s="185"/>
      <c r="BB182" s="207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 t="s">
        <v>260</v>
      </c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619"/>
      <c r="CP182" s="619"/>
      <c r="CQ182" s="8"/>
      <c r="CR182" s="8"/>
    </row>
    <row r="183" spans="1:96" s="24" customFormat="1" ht="30.75" hidden="1" thickBot="1">
      <c r="A183" s="7"/>
      <c r="B183" s="23" t="s">
        <v>3670</v>
      </c>
      <c r="C183" s="8">
        <v>2013</v>
      </c>
      <c r="D183" s="8"/>
      <c r="E183" s="23" t="s">
        <v>1632</v>
      </c>
      <c r="F183" s="8" t="s">
        <v>1973</v>
      </c>
      <c r="G183" s="8"/>
      <c r="H183" s="8"/>
      <c r="I183" s="8" t="s">
        <v>1020</v>
      </c>
      <c r="J183" s="648" t="s">
        <v>127</v>
      </c>
      <c r="K183" s="8"/>
      <c r="L183" s="8"/>
      <c r="M183" s="155"/>
      <c r="N183" s="155"/>
      <c r="O183" s="155"/>
      <c r="P183" s="155" t="s">
        <v>1974</v>
      </c>
      <c r="Q183" s="155" t="s">
        <v>948</v>
      </c>
      <c r="R183" s="155"/>
      <c r="S183" s="155" t="s">
        <v>1974</v>
      </c>
      <c r="T183" s="189" t="s">
        <v>264</v>
      </c>
      <c r="U183" s="411" t="s">
        <v>1437</v>
      </c>
      <c r="V183" s="9"/>
      <c r="W183" s="9"/>
      <c r="X183" s="222"/>
      <c r="Y183" s="8"/>
      <c r="Z183" s="334"/>
      <c r="AA183" s="241"/>
      <c r="AB183" s="241"/>
      <c r="AC183" s="241"/>
      <c r="AD183" s="241"/>
      <c r="AE183" s="242"/>
      <c r="AF183" s="8"/>
      <c r="AG183" s="8"/>
      <c r="AH183" s="8" t="s">
        <v>1975</v>
      </c>
      <c r="AI183" s="8"/>
      <c r="AJ183" s="8"/>
      <c r="AK183" s="8"/>
      <c r="AL183" s="8"/>
      <c r="AM183" s="8"/>
      <c r="AN183" s="8"/>
      <c r="AO183" s="8"/>
      <c r="AP183" s="8"/>
      <c r="AQ183" s="8"/>
      <c r="AR183" s="177"/>
      <c r="AS183" s="8" t="s">
        <v>260</v>
      </c>
      <c r="AT183" s="8"/>
      <c r="AU183" s="8"/>
      <c r="AV183" s="8"/>
      <c r="AW183" s="8"/>
      <c r="AX183" s="8"/>
      <c r="AY183" s="8"/>
      <c r="AZ183" s="8"/>
      <c r="BA183" s="185"/>
      <c r="BB183" s="207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</row>
    <row r="184" spans="1:96" s="24" customFormat="1" ht="26.25" hidden="1" thickBot="1">
      <c r="A184" s="7"/>
      <c r="B184" s="23" t="s">
        <v>3670</v>
      </c>
      <c r="C184" s="8">
        <v>2013</v>
      </c>
      <c r="D184" s="8"/>
      <c r="E184" s="23" t="s">
        <v>889</v>
      </c>
      <c r="F184" s="8" t="s">
        <v>683</v>
      </c>
      <c r="G184" s="106"/>
      <c r="H184" s="8"/>
      <c r="I184" s="8" t="s">
        <v>261</v>
      </c>
      <c r="J184" s="648" t="s">
        <v>127</v>
      </c>
      <c r="K184" s="8"/>
      <c r="L184" s="8" t="s">
        <v>718</v>
      </c>
      <c r="M184" s="155"/>
      <c r="N184" s="155"/>
      <c r="O184" s="155"/>
      <c r="P184" s="155" t="s">
        <v>2014</v>
      </c>
      <c r="Q184" s="155" t="s">
        <v>127</v>
      </c>
      <c r="R184" s="155"/>
      <c r="S184" s="155" t="s">
        <v>2015</v>
      </c>
      <c r="T184" s="189" t="s">
        <v>264</v>
      </c>
      <c r="U184" s="1643" t="s">
        <v>1233</v>
      </c>
      <c r="V184" s="9" t="s">
        <v>127</v>
      </c>
      <c r="W184" s="9" t="s">
        <v>127</v>
      </c>
      <c r="X184" s="222" t="s">
        <v>127</v>
      </c>
      <c r="Y184" s="8" t="s">
        <v>127</v>
      </c>
      <c r="Z184" s="334" t="s">
        <v>127</v>
      </c>
      <c r="AA184" s="241">
        <v>0</v>
      </c>
      <c r="AB184" s="241">
        <v>0</v>
      </c>
      <c r="AC184" s="241" t="str">
        <f>Y184</f>
        <v>-</v>
      </c>
      <c r="AD184" s="241">
        <v>0</v>
      </c>
      <c r="AE184" s="242">
        <v>0</v>
      </c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177"/>
      <c r="AS184" s="8"/>
      <c r="AT184" s="8"/>
      <c r="AU184" s="8"/>
      <c r="AV184" s="8"/>
      <c r="AW184" s="8"/>
      <c r="AX184" s="8"/>
      <c r="AY184" s="8"/>
      <c r="AZ184" s="8"/>
      <c r="BA184" s="185"/>
      <c r="BB184" s="207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</row>
    <row r="185" spans="1:96" s="24" customFormat="1" ht="30.75" hidden="1" thickBot="1">
      <c r="A185" s="7"/>
      <c r="B185" s="23" t="s">
        <v>4090</v>
      </c>
      <c r="C185" s="8">
        <v>2013</v>
      </c>
      <c r="D185" s="827">
        <v>4</v>
      </c>
      <c r="E185" s="23" t="s">
        <v>3636</v>
      </c>
      <c r="F185" s="23" t="s">
        <v>2166</v>
      </c>
      <c r="G185" s="23"/>
      <c r="H185" s="23"/>
      <c r="I185" s="8" t="s">
        <v>616</v>
      </c>
      <c r="J185" s="648" t="s">
        <v>1434</v>
      </c>
      <c r="K185" s="23" t="s">
        <v>2167</v>
      </c>
      <c r="L185" s="8" t="s">
        <v>1824</v>
      </c>
      <c r="M185" s="155" t="s">
        <v>2168</v>
      </c>
      <c r="N185" s="155"/>
      <c r="O185" s="155"/>
      <c r="P185" s="54" t="s">
        <v>2169</v>
      </c>
      <c r="Q185" s="7" t="s">
        <v>1220</v>
      </c>
      <c r="R185" s="8"/>
      <c r="S185" s="8" t="s">
        <v>1825</v>
      </c>
      <c r="T185" s="9" t="s">
        <v>654</v>
      </c>
      <c r="U185" s="410" t="s">
        <v>1437</v>
      </c>
      <c r="V185" s="9">
        <v>1237339.1000000001</v>
      </c>
      <c r="W185" s="9"/>
      <c r="X185" s="222">
        <v>1299999</v>
      </c>
      <c r="Y185" s="292">
        <f>FACT!R981</f>
        <v>1299411.1499999999</v>
      </c>
      <c r="Z185" s="334">
        <f>X185-Y185</f>
        <v>587.85000000009313</v>
      </c>
      <c r="AA185" s="241">
        <v>867257</v>
      </c>
      <c r="AB185" s="241">
        <v>289885.67</v>
      </c>
      <c r="AC185" s="241">
        <v>289885.67</v>
      </c>
      <c r="AD185" s="241"/>
      <c r="AE185" s="242"/>
      <c r="AF185" s="130">
        <v>41547</v>
      </c>
      <c r="AG185" s="130">
        <v>41608</v>
      </c>
      <c r="AH185" s="8" t="s">
        <v>4995</v>
      </c>
      <c r="AI185" s="247">
        <f>1500+5917</f>
        <v>7417</v>
      </c>
      <c r="AJ185" s="155" t="s">
        <v>4996</v>
      </c>
      <c r="AK185" s="767">
        <f>Y185/AI185</f>
        <v>175.19362949979774</v>
      </c>
      <c r="AL185" s="8">
        <v>100</v>
      </c>
      <c r="AM185" s="8">
        <f>AO185+AP185</f>
        <v>10565</v>
      </c>
      <c r="AN185" s="8"/>
      <c r="AO185" s="8">
        <v>5279</v>
      </c>
      <c r="AP185" s="8">
        <v>5286</v>
      </c>
      <c r="AQ185" s="8"/>
      <c r="AR185" s="177" t="s">
        <v>2136</v>
      </c>
      <c r="AS185" s="8" t="s">
        <v>260</v>
      </c>
      <c r="AT185" s="8" t="s">
        <v>260</v>
      </c>
      <c r="AU185" s="8" t="s">
        <v>260</v>
      </c>
      <c r="AV185" s="8"/>
      <c r="AW185" s="8" t="s">
        <v>260</v>
      </c>
      <c r="AX185" s="8" t="s">
        <v>260</v>
      </c>
      <c r="AY185" s="8" t="s">
        <v>260</v>
      </c>
      <c r="AZ185" s="8"/>
      <c r="BA185" s="185" t="s">
        <v>260</v>
      </c>
      <c r="BB185" s="207"/>
      <c r="BC185" s="8"/>
      <c r="BD185" s="8"/>
      <c r="BE185" s="8"/>
      <c r="BF185" s="8"/>
      <c r="BG185" s="8"/>
      <c r="BH185" s="8"/>
      <c r="BI185" s="8" t="s">
        <v>260</v>
      </c>
      <c r="BJ185" s="8" t="s">
        <v>260</v>
      </c>
      <c r="BK185" s="8"/>
      <c r="BL185" s="520" t="s">
        <v>260</v>
      </c>
      <c r="BM185" s="8" t="s">
        <v>260</v>
      </c>
      <c r="BN185" s="520" t="s">
        <v>127</v>
      </c>
      <c r="BO185" s="520" t="s">
        <v>127</v>
      </c>
      <c r="BP185" s="8"/>
      <c r="BQ185" s="520" t="s">
        <v>127</v>
      </c>
      <c r="BR185" s="520" t="s">
        <v>127</v>
      </c>
      <c r="BS185" s="520"/>
      <c r="BT185" s="520" t="s">
        <v>260</v>
      </c>
      <c r="BU185" s="8"/>
      <c r="BV185" s="8"/>
      <c r="BW185" s="8"/>
      <c r="BX185" s="8"/>
      <c r="BY185" s="8"/>
      <c r="BZ185" s="8"/>
      <c r="CA185" s="8"/>
      <c r="CB185" s="8"/>
      <c r="CC185" s="8" t="s">
        <v>260</v>
      </c>
      <c r="CD185" s="8" t="s">
        <v>260</v>
      </c>
      <c r="CE185" s="8" t="s">
        <v>260</v>
      </c>
      <c r="CF185" s="8"/>
      <c r="CG185" s="8"/>
      <c r="CH185" s="8" t="s">
        <v>260</v>
      </c>
      <c r="CI185" s="521" t="s">
        <v>260</v>
      </c>
      <c r="CJ185" s="521" t="s">
        <v>260</v>
      </c>
      <c r="CK185" s="8"/>
      <c r="CL185" s="520" t="s">
        <v>1442</v>
      </c>
      <c r="CM185" s="520" t="s">
        <v>127</v>
      </c>
      <c r="CN185" s="8" t="s">
        <v>260</v>
      </c>
      <c r="CO185" s="8" t="s">
        <v>2509</v>
      </c>
      <c r="CP185" s="8"/>
      <c r="CQ185" s="8" t="s">
        <v>2508</v>
      </c>
      <c r="CR185" s="8"/>
    </row>
    <row r="186" spans="1:96" s="24" customFormat="1" ht="26.25" hidden="1" thickBot="1">
      <c r="A186" s="7"/>
      <c r="B186" s="23" t="s">
        <v>3670</v>
      </c>
      <c r="C186" s="8">
        <v>2013</v>
      </c>
      <c r="D186" s="8"/>
      <c r="E186" s="23" t="s">
        <v>889</v>
      </c>
      <c r="F186" s="8" t="s">
        <v>683</v>
      </c>
      <c r="G186" s="8"/>
      <c r="H186" s="8"/>
      <c r="I186" s="8" t="s">
        <v>261</v>
      </c>
      <c r="J186" s="648" t="s">
        <v>1431</v>
      </c>
      <c r="K186" s="8"/>
      <c r="L186" s="8" t="s">
        <v>718</v>
      </c>
      <c r="M186" s="155"/>
      <c r="N186" s="155"/>
      <c r="O186" s="155"/>
      <c r="P186" s="155" t="s">
        <v>2176</v>
      </c>
      <c r="Q186" s="155" t="s">
        <v>266</v>
      </c>
      <c r="R186" s="155"/>
      <c r="S186" s="155" t="s">
        <v>1211</v>
      </c>
      <c r="T186" s="189" t="s">
        <v>264</v>
      </c>
      <c r="U186" s="411" t="s">
        <v>1437</v>
      </c>
      <c r="V186" s="9"/>
      <c r="W186" s="9"/>
      <c r="X186" s="222"/>
      <c r="Y186" s="292">
        <f>FACT!R947</f>
        <v>9873.98</v>
      </c>
      <c r="Z186" s="334"/>
      <c r="AA186" s="241">
        <v>0</v>
      </c>
      <c r="AB186" s="241">
        <v>0</v>
      </c>
      <c r="AC186" s="241">
        <v>0</v>
      </c>
      <c r="AD186" s="241">
        <v>0</v>
      </c>
      <c r="AE186" s="242">
        <v>0</v>
      </c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177"/>
      <c r="AS186" s="8"/>
      <c r="AT186" s="8"/>
      <c r="AU186" s="8"/>
      <c r="AV186" s="8"/>
      <c r="AW186" s="8"/>
      <c r="AX186" s="8"/>
      <c r="AY186" s="8"/>
      <c r="AZ186" s="8"/>
      <c r="BA186" s="185"/>
      <c r="BB186" s="207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</row>
    <row r="187" spans="1:96" s="24" customFormat="1" ht="39" hidden="1" thickBot="1">
      <c r="A187" s="7"/>
      <c r="B187" s="23" t="s">
        <v>4091</v>
      </c>
      <c r="C187" s="8">
        <v>2013</v>
      </c>
      <c r="D187" s="8"/>
      <c r="E187" s="23" t="s">
        <v>2049</v>
      </c>
      <c r="F187" s="23" t="s">
        <v>1182</v>
      </c>
      <c r="G187" s="23" t="s">
        <v>2276</v>
      </c>
      <c r="H187" s="23">
        <v>24</v>
      </c>
      <c r="I187" s="8" t="s">
        <v>127</v>
      </c>
      <c r="J187" s="69" t="s">
        <v>1436</v>
      </c>
      <c r="K187" s="7"/>
      <c r="L187" s="8" t="s">
        <v>1901</v>
      </c>
      <c r="M187" s="155" t="s">
        <v>2638</v>
      </c>
      <c r="N187" s="155"/>
      <c r="O187" s="155"/>
      <c r="P187" s="54" t="s">
        <v>3274</v>
      </c>
      <c r="Q187" s="7" t="s">
        <v>704</v>
      </c>
      <c r="R187" s="8"/>
      <c r="S187" s="8" t="s">
        <v>1053</v>
      </c>
      <c r="T187" s="9" t="s">
        <v>712</v>
      </c>
      <c r="U187" s="72" t="s">
        <v>1437</v>
      </c>
      <c r="V187" s="244">
        <v>196528.82</v>
      </c>
      <c r="W187" s="244">
        <v>371000</v>
      </c>
      <c r="X187" s="244">
        <v>371000</v>
      </c>
      <c r="Y187" s="804">
        <f>NOM!Q768+FACT!R938</f>
        <v>187724.11</v>
      </c>
      <c r="Z187" s="805">
        <f>X187-Y187</f>
        <v>183275.89</v>
      </c>
      <c r="AA187" s="241">
        <v>0</v>
      </c>
      <c r="AB187" s="241">
        <v>0</v>
      </c>
      <c r="AC187" s="241">
        <f>X187</f>
        <v>371000</v>
      </c>
      <c r="AD187" s="241">
        <v>0</v>
      </c>
      <c r="AE187" s="242">
        <v>0</v>
      </c>
      <c r="AF187" s="693">
        <v>41859</v>
      </c>
      <c r="AG187" s="693">
        <v>41950</v>
      </c>
      <c r="AH187" s="7"/>
      <c r="AI187" s="247">
        <v>1424</v>
      </c>
      <c r="AJ187" s="155" t="s">
        <v>1065</v>
      </c>
      <c r="AK187" s="767">
        <f t="shared" ref="AK187:AK189" si="25">Y187/AI187</f>
        <v>131.82872893258426</v>
      </c>
      <c r="AL187" s="8">
        <v>100</v>
      </c>
      <c r="AM187" s="8">
        <f t="shared" ref="AM187" si="26">AO187+AP187</f>
        <v>3794</v>
      </c>
      <c r="AN187" s="8">
        <v>21</v>
      </c>
      <c r="AO187" s="8">
        <v>1851</v>
      </c>
      <c r="AP187" s="8">
        <v>1943</v>
      </c>
      <c r="AQ187" s="8" t="s">
        <v>1694</v>
      </c>
      <c r="AR187" s="177" t="s">
        <v>1567</v>
      </c>
      <c r="AS187" s="201" t="s">
        <v>260</v>
      </c>
      <c r="AT187" s="201" t="s">
        <v>260</v>
      </c>
      <c r="AU187" s="201" t="s">
        <v>260</v>
      </c>
      <c r="AV187" s="201"/>
      <c r="AW187" s="201" t="s">
        <v>260</v>
      </c>
      <c r="AX187" s="201" t="s">
        <v>260</v>
      </c>
      <c r="AY187" s="201" t="s">
        <v>260</v>
      </c>
      <c r="AZ187" s="201"/>
      <c r="BA187" s="245" t="s">
        <v>260</v>
      </c>
      <c r="BB187" s="246"/>
      <c r="BC187" s="201"/>
      <c r="BD187" s="201"/>
      <c r="BE187" s="201"/>
      <c r="BF187" s="201"/>
      <c r="BG187" s="201" t="s">
        <v>260</v>
      </c>
      <c r="BH187" s="201"/>
      <c r="BI187" s="201"/>
      <c r="BJ187" s="201"/>
      <c r="BK187" s="201"/>
      <c r="BL187" s="201"/>
      <c r="BM187" s="201"/>
      <c r="BN187" s="201"/>
      <c r="BO187" s="201"/>
      <c r="BP187" s="201"/>
      <c r="BQ187" s="201"/>
      <c r="BR187" s="201"/>
      <c r="BS187" s="201"/>
      <c r="BT187" s="201" t="s">
        <v>1722</v>
      </c>
      <c r="BU187" s="201" t="s">
        <v>260</v>
      </c>
      <c r="BV187" s="201"/>
      <c r="BW187" s="201"/>
      <c r="BX187" s="201"/>
      <c r="BY187" s="201"/>
      <c r="BZ187" s="201"/>
      <c r="CA187" s="201"/>
      <c r="CB187" s="201"/>
      <c r="CC187" s="201" t="s">
        <v>127</v>
      </c>
      <c r="CD187" s="201" t="s">
        <v>127</v>
      </c>
      <c r="CE187" s="201" t="s">
        <v>127</v>
      </c>
      <c r="CF187" s="201"/>
      <c r="CG187" s="201" t="s">
        <v>260</v>
      </c>
      <c r="CH187" s="201" t="s">
        <v>260</v>
      </c>
      <c r="CI187" s="8" t="s">
        <v>260</v>
      </c>
      <c r="CJ187" s="8" t="s">
        <v>260</v>
      </c>
      <c r="CK187" s="8" t="s">
        <v>260</v>
      </c>
      <c r="CL187" s="8" t="s">
        <v>260</v>
      </c>
      <c r="CM187" s="8" t="s">
        <v>260</v>
      </c>
      <c r="CN187" s="8"/>
      <c r="CO187" s="623" t="s">
        <v>2273</v>
      </c>
      <c r="CP187" s="619">
        <v>24</v>
      </c>
      <c r="CQ187" s="8"/>
      <c r="CR187" s="8"/>
    </row>
    <row r="188" spans="1:96" s="24" customFormat="1" ht="39" hidden="1" thickBot="1">
      <c r="A188" s="7"/>
      <c r="B188" s="23" t="s">
        <v>4091</v>
      </c>
      <c r="C188" s="8">
        <v>2013</v>
      </c>
      <c r="D188" s="8"/>
      <c r="E188" s="23" t="s">
        <v>2250</v>
      </c>
      <c r="F188" s="23" t="s">
        <v>1182</v>
      </c>
      <c r="G188" s="23" t="s">
        <v>2276</v>
      </c>
      <c r="H188" s="23">
        <v>25</v>
      </c>
      <c r="I188" s="8" t="s">
        <v>127</v>
      </c>
      <c r="J188" s="260" t="s">
        <v>1436</v>
      </c>
      <c r="K188" s="8" t="s">
        <v>2466</v>
      </c>
      <c r="L188" s="8" t="s">
        <v>2181</v>
      </c>
      <c r="M188" s="155" t="s">
        <v>2187</v>
      </c>
      <c r="N188" s="155"/>
      <c r="O188" s="155"/>
      <c r="P188" s="54" t="s">
        <v>2629</v>
      </c>
      <c r="Q188" s="7" t="s">
        <v>704</v>
      </c>
      <c r="R188" s="8"/>
      <c r="S188" s="8" t="s">
        <v>1043</v>
      </c>
      <c r="T188" s="9" t="s">
        <v>712</v>
      </c>
      <c r="U188" s="410" t="s">
        <v>1437</v>
      </c>
      <c r="V188" s="244">
        <v>151421.78</v>
      </c>
      <c r="W188" s="244">
        <v>150310.03</v>
      </c>
      <c r="X188" s="244">
        <v>150310.03</v>
      </c>
      <c r="Y188" s="804">
        <f>NOM!Q779+FACT!R946</f>
        <v>123710.39</v>
      </c>
      <c r="Z188" s="805">
        <f>X188-Y188</f>
        <v>26599.64</v>
      </c>
      <c r="AA188" s="241">
        <v>0</v>
      </c>
      <c r="AB188" s="241">
        <v>0</v>
      </c>
      <c r="AC188" s="241">
        <f>X188</f>
        <v>150310.03</v>
      </c>
      <c r="AD188" s="241">
        <v>0</v>
      </c>
      <c r="AE188" s="242">
        <v>0</v>
      </c>
      <c r="AF188" s="130">
        <v>41589</v>
      </c>
      <c r="AG188" s="130">
        <v>41608</v>
      </c>
      <c r="AH188" s="7"/>
      <c r="AI188" s="247">
        <v>400</v>
      </c>
      <c r="AJ188" s="155" t="s">
        <v>1065</v>
      </c>
      <c r="AK188" s="767">
        <f t="shared" si="25"/>
        <v>309.27597500000002</v>
      </c>
      <c r="AL188" s="8">
        <v>100</v>
      </c>
      <c r="AM188" s="8">
        <v>80</v>
      </c>
      <c r="AN188" s="8">
        <v>10</v>
      </c>
      <c r="AO188" s="8"/>
      <c r="AP188" s="8"/>
      <c r="AQ188" s="8"/>
      <c r="AR188" s="177"/>
      <c r="AS188" s="201" t="s">
        <v>260</v>
      </c>
      <c r="AT188" s="201" t="s">
        <v>260</v>
      </c>
      <c r="AU188" s="201" t="s">
        <v>260</v>
      </c>
      <c r="AV188" s="201"/>
      <c r="AW188" s="201" t="s">
        <v>260</v>
      </c>
      <c r="AX188" s="201" t="s">
        <v>260</v>
      </c>
      <c r="AY188" s="201" t="s">
        <v>260</v>
      </c>
      <c r="AZ188" s="201"/>
      <c r="BA188" s="245" t="s">
        <v>260</v>
      </c>
      <c r="BB188" s="246"/>
      <c r="BC188" s="201"/>
      <c r="BD188" s="201"/>
      <c r="BE188" s="201"/>
      <c r="BF188" s="201"/>
      <c r="BG188" s="201" t="s">
        <v>260</v>
      </c>
      <c r="BH188" s="201"/>
      <c r="BI188" s="201"/>
      <c r="BJ188" s="201"/>
      <c r="BK188" s="201"/>
      <c r="BL188" s="201"/>
      <c r="BM188" s="201"/>
      <c r="BN188" s="201"/>
      <c r="BO188" s="201"/>
      <c r="BP188" s="201"/>
      <c r="BQ188" s="201" t="s">
        <v>127</v>
      </c>
      <c r="BR188" s="201" t="s">
        <v>127</v>
      </c>
      <c r="BS188" s="201"/>
      <c r="BT188" s="201" t="s">
        <v>260</v>
      </c>
      <c r="BU188" s="201" t="s">
        <v>127</v>
      </c>
      <c r="BV188" s="201"/>
      <c r="BW188" s="201"/>
      <c r="BX188" s="201"/>
      <c r="BY188" s="201"/>
      <c r="BZ188" s="201"/>
      <c r="CA188" s="201"/>
      <c r="CB188" s="201"/>
      <c r="CC188" s="201" t="s">
        <v>127</v>
      </c>
      <c r="CD188" s="201" t="s">
        <v>127</v>
      </c>
      <c r="CE188" s="201" t="s">
        <v>127</v>
      </c>
      <c r="CF188" s="201"/>
      <c r="CG188" s="201" t="s">
        <v>127</v>
      </c>
      <c r="CH188" s="201" t="s">
        <v>260</v>
      </c>
      <c r="CI188" s="8" t="s">
        <v>260</v>
      </c>
      <c r="CJ188" s="8" t="s">
        <v>127</v>
      </c>
      <c r="CK188" s="8" t="s">
        <v>1442</v>
      </c>
      <c r="CL188" s="8" t="s">
        <v>127</v>
      </c>
      <c r="CM188" s="8" t="s">
        <v>127</v>
      </c>
      <c r="CN188" s="8"/>
      <c r="CO188" s="623" t="s">
        <v>2273</v>
      </c>
      <c r="CP188" s="619">
        <v>25</v>
      </c>
      <c r="CQ188" s="8"/>
      <c r="CR188" s="8"/>
    </row>
    <row r="189" spans="1:96" s="24" customFormat="1" ht="30.75" hidden="1" thickBot="1">
      <c r="A189" s="7"/>
      <c r="B189" s="23" t="s">
        <v>4091</v>
      </c>
      <c r="C189" s="8">
        <v>2013</v>
      </c>
      <c r="D189" s="8"/>
      <c r="E189" s="23" t="s">
        <v>2250</v>
      </c>
      <c r="F189" s="8" t="s">
        <v>1182</v>
      </c>
      <c r="G189" s="8"/>
      <c r="H189" s="8"/>
      <c r="I189" s="8" t="s">
        <v>616</v>
      </c>
      <c r="J189" s="648" t="s">
        <v>1436</v>
      </c>
      <c r="K189" s="8" t="s">
        <v>2466</v>
      </c>
      <c r="L189" s="8" t="s">
        <v>2544</v>
      </c>
      <c r="M189" s="155"/>
      <c r="N189" s="155"/>
      <c r="O189" s="155"/>
      <c r="P189" s="54" t="s">
        <v>980</v>
      </c>
      <c r="Q189" s="7" t="s">
        <v>980</v>
      </c>
      <c r="R189" s="8"/>
      <c r="S189" s="8" t="s">
        <v>1299</v>
      </c>
      <c r="T189" s="9" t="s">
        <v>1215</v>
      </c>
      <c r="U189" s="410" t="s">
        <v>1437</v>
      </c>
      <c r="V189" s="244"/>
      <c r="W189" s="244">
        <v>108190</v>
      </c>
      <c r="X189" s="244">
        <v>26940</v>
      </c>
      <c r="Y189" s="804">
        <f>+FACT!R950</f>
        <v>28771.64</v>
      </c>
      <c r="Z189" s="805">
        <f>X189-Y189</f>
        <v>-1831.6399999999994</v>
      </c>
      <c r="AA189" s="241">
        <v>0</v>
      </c>
      <c r="AB189" s="241">
        <v>0</v>
      </c>
      <c r="AC189" s="241">
        <f>X189</f>
        <v>26940</v>
      </c>
      <c r="AD189" s="241">
        <v>0</v>
      </c>
      <c r="AE189" s="242">
        <v>0</v>
      </c>
      <c r="AF189" s="8"/>
      <c r="AG189" s="8"/>
      <c r="AH189" s="8" t="s">
        <v>2278</v>
      </c>
      <c r="AI189" s="247">
        <v>185</v>
      </c>
      <c r="AJ189" s="155" t="s">
        <v>1064</v>
      </c>
      <c r="AK189" s="19">
        <f t="shared" si="25"/>
        <v>155.52237837837836</v>
      </c>
      <c r="AL189" s="8">
        <v>100</v>
      </c>
      <c r="AM189" s="8">
        <v>200</v>
      </c>
      <c r="AN189" s="8">
        <v>38</v>
      </c>
      <c r="AO189" s="8"/>
      <c r="AP189" s="8"/>
      <c r="AQ189" s="8"/>
      <c r="AR189" s="177"/>
      <c r="AS189" s="201" t="s">
        <v>260</v>
      </c>
      <c r="AT189" s="201" t="s">
        <v>260</v>
      </c>
      <c r="AU189" s="201" t="s">
        <v>260</v>
      </c>
      <c r="AV189" s="201"/>
      <c r="AW189" s="201" t="s">
        <v>260</v>
      </c>
      <c r="AX189" s="201" t="s">
        <v>260</v>
      </c>
      <c r="AY189" s="201" t="s">
        <v>260</v>
      </c>
      <c r="AZ189" s="201"/>
      <c r="BA189" s="245" t="s">
        <v>260</v>
      </c>
      <c r="BB189" s="246"/>
      <c r="BC189" s="201"/>
      <c r="BD189" s="201"/>
      <c r="BE189" s="201"/>
      <c r="BF189" s="201"/>
      <c r="BG189" s="201" t="s">
        <v>260</v>
      </c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</row>
    <row r="190" spans="1:96" s="24" customFormat="1" ht="30" hidden="1" customHeight="1">
      <c r="A190" s="7"/>
      <c r="B190" s="1193" t="s">
        <v>4386</v>
      </c>
      <c r="C190" s="8">
        <v>2014</v>
      </c>
      <c r="D190" s="8"/>
      <c r="E190" s="23" t="s">
        <v>4032</v>
      </c>
      <c r="F190" s="8" t="s">
        <v>979</v>
      </c>
      <c r="G190" s="8"/>
      <c r="H190" s="8"/>
      <c r="I190" s="8" t="s">
        <v>1020</v>
      </c>
      <c r="J190" s="648" t="s">
        <v>127</v>
      </c>
      <c r="K190" s="8"/>
      <c r="L190" s="8" t="s">
        <v>3594</v>
      </c>
      <c r="M190" s="54"/>
      <c r="N190" s="54"/>
      <c r="O190" s="54"/>
      <c r="P190" s="155" t="s">
        <v>3279</v>
      </c>
      <c r="Q190" s="7" t="s">
        <v>1235</v>
      </c>
      <c r="R190" s="8"/>
      <c r="S190" s="8" t="s">
        <v>4</v>
      </c>
      <c r="T190" s="9" t="s">
        <v>981</v>
      </c>
      <c r="U190" s="1022" t="s">
        <v>1233</v>
      </c>
      <c r="V190" s="9">
        <v>0</v>
      </c>
      <c r="W190" s="9">
        <v>0</v>
      </c>
      <c r="X190" s="222">
        <v>0</v>
      </c>
      <c r="Y190" s="222">
        <v>0</v>
      </c>
      <c r="Z190" s="334">
        <f>X190-Y190</f>
        <v>0</v>
      </c>
      <c r="AA190" s="241"/>
      <c r="AB190" s="241"/>
      <c r="AC190" s="241"/>
      <c r="AD190" s="241"/>
      <c r="AE190" s="242"/>
      <c r="AF190" s="8"/>
      <c r="AG190" s="8"/>
      <c r="AH190" s="8"/>
      <c r="AI190" s="146"/>
      <c r="AJ190" s="8"/>
      <c r="AK190" s="8"/>
      <c r="AL190" s="8"/>
      <c r="AM190" s="8"/>
      <c r="AN190" s="8"/>
      <c r="AO190" s="8"/>
      <c r="AP190" s="8"/>
      <c r="AQ190" s="8"/>
      <c r="AR190" s="177"/>
      <c r="AS190" s="8"/>
      <c r="AT190" s="8"/>
      <c r="AU190" s="8"/>
      <c r="AV190" s="8"/>
      <c r="AW190" s="8"/>
      <c r="AX190" s="8"/>
      <c r="AY190" s="8"/>
      <c r="AZ190" s="8"/>
      <c r="BA190" s="185"/>
      <c r="BB190" s="207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</row>
    <row r="191" spans="1:96" s="24" customFormat="1" ht="36.75" hidden="1" thickBot="1">
      <c r="A191" s="7"/>
      <c r="B191" s="1193" t="s">
        <v>4386</v>
      </c>
      <c r="C191" s="8">
        <v>2014</v>
      </c>
      <c r="D191" s="8"/>
      <c r="E191" s="23" t="s">
        <v>4032</v>
      </c>
      <c r="F191" s="8" t="s">
        <v>979</v>
      </c>
      <c r="G191" s="8"/>
      <c r="H191" s="8"/>
      <c r="I191" s="8" t="s">
        <v>1020</v>
      </c>
      <c r="J191" s="648" t="s">
        <v>127</v>
      </c>
      <c r="K191" s="8"/>
      <c r="L191" s="8" t="s">
        <v>3594</v>
      </c>
      <c r="M191" s="155"/>
      <c r="N191" s="155"/>
      <c r="O191" s="155"/>
      <c r="P191" s="155" t="s">
        <v>3279</v>
      </c>
      <c r="Q191" s="7" t="s">
        <v>1235</v>
      </c>
      <c r="R191" s="8"/>
      <c r="S191" s="8" t="s">
        <v>4</v>
      </c>
      <c r="T191" s="9" t="s">
        <v>276</v>
      </c>
      <c r="U191" s="1022" t="s">
        <v>1233</v>
      </c>
      <c r="V191" s="9">
        <v>0</v>
      </c>
      <c r="W191" s="9">
        <v>0</v>
      </c>
      <c r="X191" s="222">
        <v>0</v>
      </c>
      <c r="Y191" s="222">
        <v>0</v>
      </c>
      <c r="Z191" s="334">
        <f>X191-Y191</f>
        <v>0</v>
      </c>
      <c r="AA191" s="241"/>
      <c r="AB191" s="241"/>
      <c r="AC191" s="241"/>
      <c r="AD191" s="241"/>
      <c r="AE191" s="242"/>
      <c r="AF191" s="8"/>
      <c r="AG191" s="8"/>
      <c r="AH191" s="8"/>
      <c r="AI191" s="146"/>
      <c r="AJ191" s="8"/>
      <c r="AK191" s="8"/>
      <c r="AL191" s="8"/>
      <c r="AM191" s="8"/>
      <c r="AN191" s="8"/>
      <c r="AO191" s="8"/>
      <c r="AP191" s="8"/>
      <c r="AQ191" s="8"/>
      <c r="AR191" s="177"/>
      <c r="AS191" s="8"/>
      <c r="AT191" s="8"/>
      <c r="AU191" s="8"/>
      <c r="AV191" s="8"/>
      <c r="AW191" s="8"/>
      <c r="AX191" s="8"/>
      <c r="AY191" s="8"/>
      <c r="AZ191" s="8"/>
      <c r="BA191" s="185"/>
      <c r="BB191" s="207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</row>
    <row r="192" spans="1:96" s="24" customFormat="1" ht="30.75" hidden="1" thickBot="1">
      <c r="A192" s="7"/>
      <c r="B192" s="23" t="s">
        <v>3670</v>
      </c>
      <c r="C192" s="8">
        <v>2013</v>
      </c>
      <c r="D192" s="8"/>
      <c r="E192" s="23" t="s">
        <v>889</v>
      </c>
      <c r="F192" s="8" t="s">
        <v>683</v>
      </c>
      <c r="G192" s="8"/>
      <c r="H192" s="8"/>
      <c r="I192" s="8" t="s">
        <v>261</v>
      </c>
      <c r="J192" s="648" t="s">
        <v>2448</v>
      </c>
      <c r="K192" s="8"/>
      <c r="L192" s="8" t="s">
        <v>693</v>
      </c>
      <c r="M192" s="155"/>
      <c r="N192" s="155"/>
      <c r="O192" s="155"/>
      <c r="P192" s="155" t="s">
        <v>268</v>
      </c>
      <c r="Q192" s="155" t="s">
        <v>693</v>
      </c>
      <c r="R192" s="155"/>
      <c r="S192" s="155" t="s">
        <v>269</v>
      </c>
      <c r="T192" s="189" t="s">
        <v>264</v>
      </c>
      <c r="U192" s="411" t="s">
        <v>1437</v>
      </c>
      <c r="V192" s="9"/>
      <c r="W192" s="9"/>
      <c r="X192" s="222"/>
      <c r="Y192" s="292">
        <f>FACT!R977+NOM!Q784</f>
        <v>130598.96</v>
      </c>
      <c r="Z192" s="334"/>
      <c r="AA192" s="241">
        <v>0</v>
      </c>
      <c r="AB192" s="241">
        <v>0</v>
      </c>
      <c r="AC192" s="241">
        <f>Y192</f>
        <v>130598.96</v>
      </c>
      <c r="AD192" s="241">
        <v>0</v>
      </c>
      <c r="AE192" s="242">
        <v>0</v>
      </c>
      <c r="AF192" s="130">
        <v>41610</v>
      </c>
      <c r="AG192" s="8"/>
      <c r="AH192" s="8" t="s">
        <v>2355</v>
      </c>
      <c r="AI192" s="8"/>
      <c r="AJ192" s="8"/>
      <c r="AK192" s="8"/>
      <c r="AL192" s="8"/>
      <c r="AM192" s="8"/>
      <c r="AN192" s="8"/>
      <c r="AO192" s="8"/>
      <c r="AP192" s="8"/>
      <c r="AQ192" s="8"/>
      <c r="AR192" s="177"/>
      <c r="AS192" s="8"/>
      <c r="AT192" s="8"/>
      <c r="AU192" s="8"/>
      <c r="AV192" s="8"/>
      <c r="AW192" s="8"/>
      <c r="AX192" s="8"/>
      <c r="AY192" s="8"/>
      <c r="AZ192" s="8"/>
      <c r="BA192" s="185"/>
      <c r="BB192" s="207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</row>
    <row r="193" spans="1:96" s="24" customFormat="1" ht="26.25" hidden="1" thickBot="1">
      <c r="A193" s="7"/>
      <c r="B193" s="23" t="s">
        <v>3670</v>
      </c>
      <c r="C193" s="8">
        <v>2013</v>
      </c>
      <c r="D193" s="8"/>
      <c r="E193" s="23" t="s">
        <v>889</v>
      </c>
      <c r="F193" s="8" t="s">
        <v>683</v>
      </c>
      <c r="G193" s="8"/>
      <c r="H193" s="8"/>
      <c r="I193" s="8" t="s">
        <v>261</v>
      </c>
      <c r="J193" s="648" t="s">
        <v>1431</v>
      </c>
      <c r="K193" s="8"/>
      <c r="L193" s="8" t="s">
        <v>718</v>
      </c>
      <c r="M193" s="155"/>
      <c r="N193" s="155"/>
      <c r="O193" s="155"/>
      <c r="P193" s="155" t="s">
        <v>2356</v>
      </c>
      <c r="Q193" s="155" t="s">
        <v>266</v>
      </c>
      <c r="R193" s="155"/>
      <c r="S193" s="155" t="s">
        <v>1211</v>
      </c>
      <c r="T193" s="189" t="s">
        <v>264</v>
      </c>
      <c r="U193" s="411" t="s">
        <v>1437</v>
      </c>
      <c r="V193" s="9"/>
      <c r="W193" s="9"/>
      <c r="X193" s="222"/>
      <c r="Y193" s="292">
        <f>NOM!Q799</f>
        <v>4500</v>
      </c>
      <c r="Z193" s="334"/>
      <c r="AA193" s="241">
        <v>0</v>
      </c>
      <c r="AB193" s="241">
        <v>0</v>
      </c>
      <c r="AC193" s="241">
        <v>0</v>
      </c>
      <c r="AD193" s="241">
        <v>0</v>
      </c>
      <c r="AE193" s="242">
        <v>0</v>
      </c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177"/>
      <c r="AS193" s="8"/>
      <c r="AT193" s="8"/>
      <c r="AU193" s="8"/>
      <c r="AV193" s="8"/>
      <c r="AW193" s="8"/>
      <c r="AX193" s="8"/>
      <c r="AY193" s="8"/>
      <c r="AZ193" s="8"/>
      <c r="BA193" s="185"/>
      <c r="BB193" s="207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</row>
    <row r="194" spans="1:96" s="24" customFormat="1" ht="21.75" hidden="1" customHeight="1">
      <c r="A194" s="7"/>
      <c r="B194" s="23"/>
      <c r="C194" s="8">
        <v>2013</v>
      </c>
      <c r="D194" s="8"/>
      <c r="E194" s="23"/>
      <c r="F194" s="8" t="s">
        <v>683</v>
      </c>
      <c r="G194" s="8"/>
      <c r="H194" s="8"/>
      <c r="I194" s="8" t="s">
        <v>261</v>
      </c>
      <c r="J194" s="648" t="s">
        <v>127</v>
      </c>
      <c r="K194" s="8"/>
      <c r="L194" s="8" t="s">
        <v>718</v>
      </c>
      <c r="M194" s="155"/>
      <c r="N194" s="155"/>
      <c r="O194" s="155"/>
      <c r="P194" s="54" t="s">
        <v>2360</v>
      </c>
      <c r="Q194" s="7" t="s">
        <v>1220</v>
      </c>
      <c r="R194" s="8"/>
      <c r="S194" s="8" t="s">
        <v>2361</v>
      </c>
      <c r="T194" s="222" t="s">
        <v>712</v>
      </c>
      <c r="U194" s="410" t="s">
        <v>1437</v>
      </c>
      <c r="V194" s="9"/>
      <c r="W194" s="9"/>
      <c r="X194" s="222"/>
      <c r="Y194" s="292">
        <f>NOM!Q752</f>
        <v>750</v>
      </c>
      <c r="Z194" s="334"/>
      <c r="AA194" s="241">
        <v>0</v>
      </c>
      <c r="AB194" s="241">
        <v>0</v>
      </c>
      <c r="AC194" s="241">
        <f>Y194</f>
        <v>750</v>
      </c>
      <c r="AD194" s="241">
        <v>0</v>
      </c>
      <c r="AE194" s="242">
        <v>0</v>
      </c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177"/>
      <c r="AS194" s="8"/>
      <c r="AT194" s="8"/>
      <c r="AU194" s="8"/>
      <c r="AV194" s="8"/>
      <c r="AW194" s="8"/>
      <c r="AX194" s="8"/>
      <c r="AY194" s="8"/>
      <c r="AZ194" s="8"/>
      <c r="BA194" s="185"/>
      <c r="BB194" s="207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Q194" s="8"/>
      <c r="CR194" s="8"/>
    </row>
    <row r="195" spans="1:96" s="229" customFormat="1" ht="26.25" hidden="1" thickBot="1">
      <c r="A195" s="319"/>
      <c r="B195" s="23"/>
      <c r="C195" s="228">
        <v>2013</v>
      </c>
      <c r="D195" s="228"/>
      <c r="E195" s="320" t="s">
        <v>655</v>
      </c>
      <c r="F195" s="228" t="s">
        <v>683</v>
      </c>
      <c r="G195" s="228"/>
      <c r="H195" s="228"/>
      <c r="I195" s="228" t="s">
        <v>655</v>
      </c>
      <c r="J195" s="648" t="s">
        <v>655</v>
      </c>
      <c r="K195" s="228" t="s">
        <v>655</v>
      </c>
      <c r="L195" s="228" t="s">
        <v>655</v>
      </c>
      <c r="M195" s="321" t="s">
        <v>655</v>
      </c>
      <c r="N195" s="321"/>
      <c r="O195" s="321"/>
      <c r="P195" s="322" t="s">
        <v>266</v>
      </c>
      <c r="Q195" s="319" t="s">
        <v>266</v>
      </c>
      <c r="R195" s="228"/>
      <c r="S195" s="228" t="s">
        <v>4</v>
      </c>
      <c r="T195" s="323" t="s">
        <v>291</v>
      </c>
      <c r="U195" s="412" t="s">
        <v>1437</v>
      </c>
      <c r="V195" s="323"/>
      <c r="W195" s="323"/>
      <c r="X195" s="644"/>
      <c r="Y195" s="647">
        <f>Y5+Y6+Y74+Y117</f>
        <v>33305.85</v>
      </c>
      <c r="Z195" s="645"/>
      <c r="AA195" s="241">
        <v>0</v>
      </c>
      <c r="AB195" s="241">
        <v>0</v>
      </c>
      <c r="AC195" s="241">
        <v>0</v>
      </c>
      <c r="AD195" s="241">
        <v>0</v>
      </c>
      <c r="AE195" s="242">
        <v>0</v>
      </c>
      <c r="AF195" s="228"/>
      <c r="AG195" s="228"/>
      <c r="AH195" s="228"/>
      <c r="AI195" s="228"/>
      <c r="AJ195" s="228"/>
      <c r="AK195" s="228"/>
      <c r="AL195" s="228"/>
      <c r="AM195" s="228"/>
      <c r="AN195" s="228"/>
      <c r="AO195" s="228"/>
      <c r="AP195" s="228"/>
      <c r="AQ195" s="228"/>
      <c r="AR195" s="326"/>
      <c r="AS195" s="228"/>
      <c r="AT195" s="228"/>
      <c r="AU195" s="228"/>
      <c r="AV195" s="228"/>
      <c r="AW195" s="228"/>
      <c r="AX195" s="228"/>
      <c r="AY195" s="228"/>
      <c r="AZ195" s="228"/>
      <c r="BA195" s="185"/>
      <c r="BB195" s="185"/>
      <c r="BC195" s="228"/>
      <c r="BD195" s="228"/>
      <c r="BE195" s="228"/>
      <c r="BF195" s="228"/>
      <c r="BG195" s="228"/>
      <c r="BH195" s="228"/>
      <c r="BI195" s="228"/>
      <c r="BJ195" s="228"/>
      <c r="BK195" s="228"/>
      <c r="BL195" s="228"/>
      <c r="BM195" s="228"/>
      <c r="BN195" s="228"/>
      <c r="BO195" s="228"/>
      <c r="BP195" s="228"/>
      <c r="BQ195" s="228"/>
      <c r="BR195" s="228"/>
      <c r="BS195" s="228"/>
      <c r="BT195" s="228"/>
      <c r="BU195" s="228"/>
      <c r="BV195" s="228"/>
      <c r="BW195" s="228"/>
      <c r="BX195" s="228"/>
      <c r="BY195" s="228"/>
      <c r="BZ195" s="228"/>
      <c r="CA195" s="228"/>
      <c r="CB195" s="228"/>
      <c r="CC195" s="228"/>
      <c r="CD195" s="228"/>
      <c r="CE195" s="228"/>
      <c r="CF195" s="228"/>
      <c r="CG195" s="228"/>
      <c r="CH195" s="228"/>
      <c r="CI195" s="228"/>
      <c r="CJ195" s="228"/>
      <c r="CK195" s="228"/>
      <c r="CL195" s="228"/>
      <c r="CM195" s="228"/>
      <c r="CN195" s="228"/>
      <c r="CO195" s="228"/>
      <c r="CP195" s="228"/>
      <c r="CQ195" s="228"/>
      <c r="CR195" s="228"/>
    </row>
    <row r="196" spans="1:96" s="1217" customFormat="1" ht="39" hidden="1" customHeight="1">
      <c r="A196" s="1203"/>
      <c r="B196" s="1204" t="s">
        <v>3670</v>
      </c>
      <c r="C196" s="1205">
        <v>2013</v>
      </c>
      <c r="D196" s="1205"/>
      <c r="E196" s="875" t="s">
        <v>890</v>
      </c>
      <c r="F196" s="1205" t="s">
        <v>683</v>
      </c>
      <c r="G196" s="1205"/>
      <c r="H196" s="1205"/>
      <c r="I196" s="1205" t="s">
        <v>261</v>
      </c>
      <c r="J196" s="528" t="s">
        <v>1432</v>
      </c>
      <c r="K196" s="1205"/>
      <c r="L196" s="1205" t="s">
        <v>718</v>
      </c>
      <c r="M196" s="155"/>
      <c r="N196" s="155"/>
      <c r="O196" s="155"/>
      <c r="P196" s="876" t="s">
        <v>3269</v>
      </c>
      <c r="Q196" s="876" t="s">
        <v>266</v>
      </c>
      <c r="R196" s="876"/>
      <c r="S196" s="876" t="s">
        <v>2373</v>
      </c>
      <c r="T196" s="1634" t="s">
        <v>712</v>
      </c>
      <c r="U196" s="1635" t="s">
        <v>1437</v>
      </c>
      <c r="V196" s="1207"/>
      <c r="W196" s="1207"/>
      <c r="X196" s="1597"/>
      <c r="Y196" s="1209">
        <f>NOM!Q770+FACT!R219</f>
        <v>36104</v>
      </c>
      <c r="Z196" s="1209"/>
      <c r="AA196" s="1250">
        <v>0</v>
      </c>
      <c r="AB196" s="1250">
        <v>0</v>
      </c>
      <c r="AC196" s="1250">
        <f t="shared" ref="AC196:AC201" si="27">Y196</f>
        <v>36104</v>
      </c>
      <c r="AD196" s="1250">
        <v>0</v>
      </c>
      <c r="AE196" s="1251">
        <v>0</v>
      </c>
      <c r="AF196" s="1205"/>
      <c r="AG196" s="1205"/>
      <c r="AH196" s="1205" t="s">
        <v>3272</v>
      </c>
      <c r="AI196" s="1205"/>
      <c r="AJ196" s="1205"/>
      <c r="AK196" s="1205"/>
      <c r="AL196" s="1205"/>
      <c r="AM196" s="1205"/>
      <c r="AN196" s="1205"/>
      <c r="AO196" s="1205"/>
      <c r="AP196" s="1205"/>
      <c r="AQ196" s="1205"/>
      <c r="AR196" s="1213"/>
      <c r="AS196" s="1205"/>
      <c r="AT196" s="1205"/>
      <c r="AU196" s="1205"/>
      <c r="AV196" s="1205"/>
      <c r="AW196" s="1205"/>
      <c r="AX196" s="1205"/>
      <c r="AY196" s="1205"/>
      <c r="AZ196" s="1205"/>
      <c r="BA196" s="1214"/>
      <c r="BB196" s="1215"/>
      <c r="BC196" s="1205"/>
      <c r="BD196" s="1205"/>
      <c r="BE196" s="1205"/>
      <c r="BF196" s="1205"/>
      <c r="BG196" s="1205"/>
      <c r="BH196" s="1205"/>
      <c r="BI196" s="1205"/>
      <c r="BJ196" s="1205"/>
      <c r="BK196" s="1205"/>
      <c r="BL196" s="1205"/>
      <c r="BM196" s="1205"/>
      <c r="BN196" s="1205"/>
      <c r="BO196" s="1205"/>
      <c r="BP196" s="1205"/>
      <c r="BQ196" s="1205"/>
      <c r="BR196" s="1205"/>
      <c r="BS196" s="1205"/>
      <c r="BT196" s="1205"/>
      <c r="BU196" s="1205"/>
      <c r="BV196" s="1205"/>
      <c r="BW196" s="1205"/>
      <c r="BX196" s="1205"/>
      <c r="BY196" s="1205"/>
      <c r="BZ196" s="1205"/>
      <c r="CA196" s="1205"/>
      <c r="CB196" s="1205"/>
      <c r="CC196" s="1205"/>
      <c r="CD196" s="1205"/>
      <c r="CE196" s="1205"/>
      <c r="CF196" s="1205"/>
      <c r="CG196" s="1205"/>
      <c r="CH196" s="1205"/>
      <c r="CI196" s="1205"/>
      <c r="CJ196" s="1205"/>
      <c r="CK196" s="1205"/>
      <c r="CL196" s="1205"/>
      <c r="CM196" s="1205"/>
      <c r="CN196" s="1205"/>
      <c r="CO196" s="1205"/>
      <c r="CP196" s="1205"/>
      <c r="CQ196" s="1205"/>
      <c r="CR196" s="1205"/>
    </row>
    <row r="197" spans="1:96" s="1217" customFormat="1" ht="26.25" hidden="1" thickBot="1">
      <c r="A197" s="1203"/>
      <c r="B197" s="1204" t="s">
        <v>3670</v>
      </c>
      <c r="C197" s="1205">
        <v>2013</v>
      </c>
      <c r="D197" s="1205"/>
      <c r="E197" s="875" t="s">
        <v>889</v>
      </c>
      <c r="F197" s="1205" t="s">
        <v>683</v>
      </c>
      <c r="G197" s="1205"/>
      <c r="H197" s="1205"/>
      <c r="I197" s="1205" t="s">
        <v>261</v>
      </c>
      <c r="J197" s="528" t="s">
        <v>1432</v>
      </c>
      <c r="K197" s="1205"/>
      <c r="L197" s="1205" t="s">
        <v>718</v>
      </c>
      <c r="M197" s="155"/>
      <c r="N197" s="155"/>
      <c r="O197" s="155"/>
      <c r="P197" s="876" t="s">
        <v>266</v>
      </c>
      <c r="Q197" s="876" t="s">
        <v>266</v>
      </c>
      <c r="R197" s="876"/>
      <c r="S197" s="876" t="s">
        <v>3350</v>
      </c>
      <c r="T197" s="1634" t="s">
        <v>264</v>
      </c>
      <c r="U197" s="1635" t="s">
        <v>1437</v>
      </c>
      <c r="V197" s="1207"/>
      <c r="W197" s="1207"/>
      <c r="X197" s="1597"/>
      <c r="Y197" s="1209">
        <f>NOM!Q755+FACT!R6</f>
        <v>3652.95</v>
      </c>
      <c r="Z197" s="1209"/>
      <c r="AA197" s="1250">
        <v>0</v>
      </c>
      <c r="AB197" s="1250">
        <v>0</v>
      </c>
      <c r="AC197" s="1250">
        <f t="shared" si="27"/>
        <v>3652.95</v>
      </c>
      <c r="AD197" s="1250">
        <v>0</v>
      </c>
      <c r="AE197" s="1251">
        <v>0</v>
      </c>
      <c r="AF197" s="1205"/>
      <c r="AG197" s="1205"/>
      <c r="AH197" s="1205"/>
      <c r="AI197" s="1205"/>
      <c r="AJ197" s="1205"/>
      <c r="AK197" s="1205"/>
      <c r="AL197" s="1205"/>
      <c r="AM197" s="1205"/>
      <c r="AN197" s="1205"/>
      <c r="AO197" s="1205"/>
      <c r="AP197" s="1205"/>
      <c r="AQ197" s="1205"/>
      <c r="AR197" s="1213"/>
      <c r="AS197" s="1205"/>
      <c r="AT197" s="1205"/>
      <c r="AU197" s="1205"/>
      <c r="AV197" s="1205"/>
      <c r="AW197" s="1205"/>
      <c r="AX197" s="1205"/>
      <c r="AY197" s="1205"/>
      <c r="AZ197" s="1205"/>
      <c r="BA197" s="1214"/>
      <c r="BB197" s="1215"/>
      <c r="BC197" s="1205"/>
      <c r="BD197" s="1205"/>
      <c r="BE197" s="1205"/>
      <c r="BF197" s="1205"/>
      <c r="BG197" s="1205"/>
      <c r="BH197" s="1205"/>
      <c r="BI197" s="1205"/>
      <c r="BJ197" s="1205"/>
      <c r="BK197" s="1205"/>
      <c r="BL197" s="1205"/>
      <c r="BM197" s="1205"/>
      <c r="BN197" s="1205"/>
      <c r="BO197" s="1205"/>
      <c r="BP197" s="1205"/>
      <c r="BQ197" s="1205"/>
      <c r="BR197" s="1205"/>
      <c r="BS197" s="1205"/>
      <c r="BT197" s="1205"/>
      <c r="BU197" s="1205"/>
      <c r="BV197" s="1205"/>
      <c r="BW197" s="1205"/>
      <c r="BX197" s="1205"/>
      <c r="BY197" s="1205"/>
      <c r="BZ197" s="1205"/>
      <c r="CA197" s="1205"/>
      <c r="CB197" s="1205"/>
      <c r="CC197" s="1205"/>
      <c r="CD197" s="1205"/>
      <c r="CE197" s="1205"/>
      <c r="CF197" s="1205"/>
      <c r="CG197" s="1205"/>
      <c r="CH197" s="1205"/>
      <c r="CI197" s="1205"/>
      <c r="CJ197" s="1205"/>
      <c r="CK197" s="1205"/>
      <c r="CL197" s="1205"/>
      <c r="CM197" s="1205"/>
      <c r="CN197" s="1205"/>
      <c r="CO197" s="1205"/>
      <c r="CP197" s="1205"/>
      <c r="CQ197" s="1205"/>
      <c r="CR197" s="1205"/>
    </row>
    <row r="198" spans="1:96" s="1217" customFormat="1" ht="26.25" hidden="1" thickBot="1">
      <c r="A198" s="1203"/>
      <c r="B198" s="1204" t="s">
        <v>3670</v>
      </c>
      <c r="C198" s="1205">
        <v>2013</v>
      </c>
      <c r="D198" s="1205"/>
      <c r="E198" s="875" t="s">
        <v>890</v>
      </c>
      <c r="F198" s="1205" t="s">
        <v>683</v>
      </c>
      <c r="G198" s="1205"/>
      <c r="H198" s="1205"/>
      <c r="I198" s="1205" t="s">
        <v>261</v>
      </c>
      <c r="J198" s="528" t="s">
        <v>1432</v>
      </c>
      <c r="K198" s="1205"/>
      <c r="L198" s="1205" t="s">
        <v>718</v>
      </c>
      <c r="M198" s="155"/>
      <c r="N198" s="155"/>
      <c r="O198" s="155"/>
      <c r="P198" s="876" t="s">
        <v>2374</v>
      </c>
      <c r="Q198" s="876" t="s">
        <v>266</v>
      </c>
      <c r="R198" s="876"/>
      <c r="S198" s="876" t="s">
        <v>2375</v>
      </c>
      <c r="T198" s="1634" t="s">
        <v>259</v>
      </c>
      <c r="U198" s="1635" t="s">
        <v>1437</v>
      </c>
      <c r="V198" s="1207"/>
      <c r="W198" s="1207"/>
      <c r="X198" s="1597"/>
      <c r="Y198" s="1209">
        <f>FACT!R43</f>
        <v>1008.44</v>
      </c>
      <c r="Z198" s="1209"/>
      <c r="AA198" s="1250">
        <v>0</v>
      </c>
      <c r="AB198" s="1250">
        <v>0</v>
      </c>
      <c r="AC198" s="1250">
        <f t="shared" si="27"/>
        <v>1008.44</v>
      </c>
      <c r="AD198" s="1250">
        <v>0</v>
      </c>
      <c r="AE198" s="1251">
        <v>0</v>
      </c>
      <c r="AF198" s="1205"/>
      <c r="AG198" s="1205"/>
      <c r="AH198" s="1205"/>
      <c r="AI198" s="1205"/>
      <c r="AJ198" s="1205"/>
      <c r="AK198" s="1205"/>
      <c r="AL198" s="1205"/>
      <c r="AM198" s="1205"/>
      <c r="AN198" s="1205"/>
      <c r="AO198" s="1205"/>
      <c r="AP198" s="1205"/>
      <c r="AQ198" s="1205"/>
      <c r="AR198" s="1213"/>
      <c r="AS198" s="1205"/>
      <c r="AT198" s="1205"/>
      <c r="AU198" s="1205"/>
      <c r="AV198" s="1205"/>
      <c r="AW198" s="1205"/>
      <c r="AX198" s="1205"/>
      <c r="AY198" s="1205"/>
      <c r="AZ198" s="1205"/>
      <c r="BA198" s="1214"/>
      <c r="BB198" s="1215"/>
      <c r="BC198" s="1205"/>
      <c r="BD198" s="1205"/>
      <c r="BE198" s="1205"/>
      <c r="BF198" s="1205"/>
      <c r="BG198" s="1205"/>
      <c r="BH198" s="1205"/>
      <c r="BI198" s="1205"/>
      <c r="BJ198" s="1205"/>
      <c r="BK198" s="1205"/>
      <c r="BL198" s="1205"/>
      <c r="BM198" s="1205"/>
      <c r="BN198" s="1205"/>
      <c r="BO198" s="1205"/>
      <c r="BP198" s="1205"/>
      <c r="BQ198" s="1205"/>
      <c r="BR198" s="1205"/>
      <c r="BS198" s="1205"/>
      <c r="BT198" s="1205"/>
      <c r="BU198" s="1205"/>
      <c r="BV198" s="1205"/>
      <c r="BW198" s="1205"/>
      <c r="BX198" s="1205"/>
      <c r="BY198" s="1205"/>
      <c r="BZ198" s="1205"/>
      <c r="CA198" s="1205"/>
      <c r="CB198" s="1205"/>
      <c r="CC198" s="1205"/>
      <c r="CD198" s="1205"/>
      <c r="CE198" s="1205"/>
      <c r="CF198" s="1205"/>
      <c r="CG198" s="1205"/>
      <c r="CH198" s="1205"/>
      <c r="CI198" s="1205"/>
      <c r="CJ198" s="1205"/>
      <c r="CK198" s="1205"/>
      <c r="CL198" s="1205"/>
      <c r="CM198" s="1205"/>
      <c r="CN198" s="1205"/>
      <c r="CO198" s="1205"/>
      <c r="CP198" s="1205"/>
      <c r="CQ198" s="1205"/>
      <c r="CR198" s="1205"/>
    </row>
    <row r="199" spans="1:96" s="1217" customFormat="1" ht="26.25" hidden="1" thickBot="1">
      <c r="A199" s="1203"/>
      <c r="B199" s="1204" t="s">
        <v>3670</v>
      </c>
      <c r="C199" s="1205">
        <v>2013</v>
      </c>
      <c r="D199" s="1205"/>
      <c r="E199" s="875" t="s">
        <v>889</v>
      </c>
      <c r="F199" s="1205" t="s">
        <v>683</v>
      </c>
      <c r="G199" s="1205"/>
      <c r="H199" s="1205"/>
      <c r="I199" s="1205" t="s">
        <v>261</v>
      </c>
      <c r="J199" s="528" t="s">
        <v>1431</v>
      </c>
      <c r="K199" s="1205"/>
      <c r="L199" s="1205" t="s">
        <v>718</v>
      </c>
      <c r="M199" s="155"/>
      <c r="N199" s="155"/>
      <c r="O199" s="155"/>
      <c r="P199" s="876" t="s">
        <v>653</v>
      </c>
      <c r="Q199" s="876" t="s">
        <v>691</v>
      </c>
      <c r="R199" s="876"/>
      <c r="S199" s="876" t="s">
        <v>2376</v>
      </c>
      <c r="T199" s="1634" t="s">
        <v>264</v>
      </c>
      <c r="U199" s="1635" t="s">
        <v>1437</v>
      </c>
      <c r="V199" s="1207"/>
      <c r="W199" s="1207"/>
      <c r="X199" s="1597"/>
      <c r="Y199" s="1209">
        <f>FACT!R221</f>
        <v>789.9</v>
      </c>
      <c r="Z199" s="1209"/>
      <c r="AA199" s="1250">
        <v>0</v>
      </c>
      <c r="AB199" s="1250">
        <v>0</v>
      </c>
      <c r="AC199" s="1250">
        <f t="shared" si="27"/>
        <v>789.9</v>
      </c>
      <c r="AD199" s="1250">
        <v>0</v>
      </c>
      <c r="AE199" s="1251">
        <v>0</v>
      </c>
      <c r="AF199" s="1205"/>
      <c r="AG199" s="1205"/>
      <c r="AH199" s="1205"/>
      <c r="AI199" s="1205"/>
      <c r="AJ199" s="1205"/>
      <c r="AK199" s="1205"/>
      <c r="AL199" s="1205"/>
      <c r="AM199" s="1205"/>
      <c r="AN199" s="1205"/>
      <c r="AO199" s="1205"/>
      <c r="AP199" s="1205"/>
      <c r="AQ199" s="1205"/>
      <c r="AR199" s="1213"/>
      <c r="AS199" s="1205"/>
      <c r="AT199" s="1205"/>
      <c r="AU199" s="1205"/>
      <c r="AV199" s="1205"/>
      <c r="AW199" s="1205"/>
      <c r="AX199" s="1205"/>
      <c r="AY199" s="1205"/>
      <c r="AZ199" s="1205"/>
      <c r="BA199" s="1214"/>
      <c r="BB199" s="1215"/>
      <c r="BC199" s="1205"/>
      <c r="BD199" s="1205"/>
      <c r="BE199" s="1205"/>
      <c r="BF199" s="1205"/>
      <c r="BG199" s="1205"/>
      <c r="BH199" s="1205"/>
      <c r="BI199" s="1205"/>
      <c r="BJ199" s="1205"/>
      <c r="BK199" s="1205"/>
      <c r="BL199" s="1205"/>
      <c r="BM199" s="1205"/>
      <c r="BN199" s="1205"/>
      <c r="BO199" s="1205"/>
      <c r="BP199" s="1205"/>
      <c r="BQ199" s="1205"/>
      <c r="BR199" s="1205"/>
      <c r="BS199" s="1205"/>
      <c r="BT199" s="1205"/>
      <c r="BU199" s="1205"/>
      <c r="BV199" s="1205"/>
      <c r="BW199" s="1205"/>
      <c r="BX199" s="1205"/>
      <c r="BY199" s="1205"/>
      <c r="BZ199" s="1205"/>
      <c r="CA199" s="1205"/>
      <c r="CB199" s="1205"/>
      <c r="CC199" s="1205"/>
      <c r="CD199" s="1205"/>
      <c r="CE199" s="1205"/>
      <c r="CF199" s="1205"/>
      <c r="CG199" s="1205"/>
      <c r="CH199" s="1205"/>
      <c r="CI199" s="1205"/>
      <c r="CJ199" s="1205"/>
      <c r="CK199" s="1205"/>
      <c r="CL199" s="1205"/>
      <c r="CM199" s="1205"/>
      <c r="CN199" s="1205"/>
      <c r="CO199" s="1205"/>
      <c r="CP199" s="1205"/>
      <c r="CQ199" s="1205"/>
      <c r="CR199" s="1205"/>
    </row>
    <row r="200" spans="1:96" s="1217" customFormat="1" ht="26.25" hidden="1" thickBot="1">
      <c r="A200" s="1203"/>
      <c r="B200" s="1204" t="s">
        <v>3670</v>
      </c>
      <c r="C200" s="1205">
        <v>2013</v>
      </c>
      <c r="D200" s="1205"/>
      <c r="E200" s="875" t="s">
        <v>1632</v>
      </c>
      <c r="F200" s="1205" t="s">
        <v>683</v>
      </c>
      <c r="G200" s="1205"/>
      <c r="H200" s="1205"/>
      <c r="I200" s="1205" t="s">
        <v>261</v>
      </c>
      <c r="J200" s="528" t="s">
        <v>1432</v>
      </c>
      <c r="K200" s="1205"/>
      <c r="L200" s="1205" t="s">
        <v>718</v>
      </c>
      <c r="M200" s="155"/>
      <c r="N200" s="155"/>
      <c r="O200" s="155"/>
      <c r="P200" s="876" t="s">
        <v>2379</v>
      </c>
      <c r="Q200" s="876" t="s">
        <v>266</v>
      </c>
      <c r="R200" s="876"/>
      <c r="S200" s="876" t="s">
        <v>696</v>
      </c>
      <c r="T200" s="1634" t="s">
        <v>264</v>
      </c>
      <c r="U200" s="1635" t="s">
        <v>1437</v>
      </c>
      <c r="V200" s="1207"/>
      <c r="W200" s="1207"/>
      <c r="X200" s="1597"/>
      <c r="Y200" s="1209">
        <f>NOM!Q71</f>
        <v>2000</v>
      </c>
      <c r="Z200" s="1209"/>
      <c r="AA200" s="1250">
        <v>0</v>
      </c>
      <c r="AB200" s="1250">
        <v>0</v>
      </c>
      <c r="AC200" s="1250">
        <f t="shared" si="27"/>
        <v>2000</v>
      </c>
      <c r="AD200" s="1250">
        <v>0</v>
      </c>
      <c r="AE200" s="1251">
        <v>0</v>
      </c>
      <c r="AF200" s="1205"/>
      <c r="AG200" s="1205"/>
      <c r="AH200" s="1205"/>
      <c r="AI200" s="1205"/>
      <c r="AJ200" s="1205"/>
      <c r="AK200" s="1205"/>
      <c r="AL200" s="1205"/>
      <c r="AM200" s="1205"/>
      <c r="AN200" s="1205"/>
      <c r="AO200" s="1205"/>
      <c r="AP200" s="1205"/>
      <c r="AQ200" s="1205"/>
      <c r="AR200" s="1213"/>
      <c r="AS200" s="1205"/>
      <c r="AT200" s="1205"/>
      <c r="AU200" s="1205"/>
      <c r="AV200" s="1205"/>
      <c r="AW200" s="1205"/>
      <c r="AX200" s="1205"/>
      <c r="AY200" s="1205"/>
      <c r="AZ200" s="1205"/>
      <c r="BA200" s="1214"/>
      <c r="BB200" s="1215"/>
      <c r="BC200" s="1205"/>
      <c r="BD200" s="1205"/>
      <c r="BE200" s="1205"/>
      <c r="BF200" s="1205"/>
      <c r="BG200" s="1205"/>
      <c r="BH200" s="1205"/>
      <c r="BI200" s="1205"/>
      <c r="BJ200" s="1205"/>
      <c r="BK200" s="1205"/>
      <c r="BL200" s="1205"/>
      <c r="BM200" s="1205"/>
      <c r="BN200" s="1205"/>
      <c r="BO200" s="1205"/>
      <c r="BP200" s="1205"/>
      <c r="BQ200" s="1205"/>
      <c r="BR200" s="1205"/>
      <c r="BS200" s="1205"/>
      <c r="BT200" s="1205"/>
      <c r="BU200" s="1205"/>
      <c r="BV200" s="1205"/>
      <c r="BW200" s="1205"/>
      <c r="BX200" s="1205"/>
      <c r="BY200" s="1205"/>
      <c r="BZ200" s="1205"/>
      <c r="CA200" s="1205"/>
      <c r="CB200" s="1205"/>
      <c r="CC200" s="1205"/>
      <c r="CD200" s="1205"/>
      <c r="CE200" s="1205"/>
      <c r="CF200" s="1205"/>
      <c r="CG200" s="1205"/>
      <c r="CH200" s="1205"/>
      <c r="CI200" s="1205"/>
      <c r="CJ200" s="1205"/>
      <c r="CK200" s="1205"/>
      <c r="CL200" s="1205"/>
      <c r="CM200" s="1205"/>
      <c r="CN200" s="1205"/>
      <c r="CO200" s="1205"/>
      <c r="CP200" s="1205"/>
      <c r="CQ200" s="1205"/>
      <c r="CR200" s="1205"/>
    </row>
    <row r="201" spans="1:96" s="1217" customFormat="1" ht="26.25" hidden="1" thickBot="1">
      <c r="A201" s="1203"/>
      <c r="B201" s="1204" t="s">
        <v>3670</v>
      </c>
      <c r="C201" s="1205">
        <v>2013</v>
      </c>
      <c r="D201" s="1205"/>
      <c r="E201" s="875" t="s">
        <v>1632</v>
      </c>
      <c r="F201" s="1205" t="s">
        <v>683</v>
      </c>
      <c r="G201" s="1205"/>
      <c r="H201" s="1205"/>
      <c r="I201" s="1205" t="s">
        <v>261</v>
      </c>
      <c r="J201" s="528" t="s">
        <v>1432</v>
      </c>
      <c r="K201" s="1205"/>
      <c r="L201" s="1205" t="s">
        <v>718</v>
      </c>
      <c r="M201" s="155"/>
      <c r="N201" s="155"/>
      <c r="O201" s="155"/>
      <c r="P201" s="876" t="s">
        <v>266</v>
      </c>
      <c r="Q201" s="876" t="s">
        <v>266</v>
      </c>
      <c r="R201" s="876"/>
      <c r="S201" s="876" t="s">
        <v>696</v>
      </c>
      <c r="T201" s="1634" t="s">
        <v>264</v>
      </c>
      <c r="U201" s="1635" t="s">
        <v>1437</v>
      </c>
      <c r="V201" s="1207"/>
      <c r="W201" s="1207"/>
      <c r="X201" s="1597"/>
      <c r="Y201" s="1209">
        <f>FACT!R979</f>
        <v>2028.94</v>
      </c>
      <c r="Z201" s="1209"/>
      <c r="AA201" s="1250">
        <v>0</v>
      </c>
      <c r="AB201" s="1250">
        <v>0</v>
      </c>
      <c r="AC201" s="1250">
        <f t="shared" si="27"/>
        <v>2028.94</v>
      </c>
      <c r="AD201" s="1250">
        <v>0</v>
      </c>
      <c r="AE201" s="1251">
        <v>0</v>
      </c>
      <c r="AF201" s="1205"/>
      <c r="AG201" s="1205"/>
      <c r="AH201" s="1205"/>
      <c r="AI201" s="1205"/>
      <c r="AJ201" s="1205"/>
      <c r="AK201" s="1205"/>
      <c r="AL201" s="1205"/>
      <c r="AM201" s="1205"/>
      <c r="AN201" s="1205"/>
      <c r="AO201" s="1205"/>
      <c r="AP201" s="1205"/>
      <c r="AQ201" s="1205"/>
      <c r="AR201" s="1213"/>
      <c r="AS201" s="1205"/>
      <c r="AT201" s="1205"/>
      <c r="AU201" s="1205"/>
      <c r="AV201" s="1205"/>
      <c r="AW201" s="1205"/>
      <c r="AX201" s="1205"/>
      <c r="AY201" s="1205"/>
      <c r="AZ201" s="1205"/>
      <c r="BA201" s="1214"/>
      <c r="BB201" s="1215"/>
      <c r="BC201" s="1205"/>
      <c r="BD201" s="1205"/>
      <c r="BE201" s="1205"/>
      <c r="BF201" s="1205"/>
      <c r="BG201" s="1205"/>
      <c r="BH201" s="1205"/>
      <c r="BI201" s="1205"/>
      <c r="BJ201" s="1205"/>
      <c r="BK201" s="1205"/>
      <c r="BL201" s="1205"/>
      <c r="BM201" s="1205"/>
      <c r="BN201" s="1205"/>
      <c r="BO201" s="1205"/>
      <c r="BP201" s="1205"/>
      <c r="BQ201" s="1205"/>
      <c r="BR201" s="1205"/>
      <c r="BS201" s="1205"/>
      <c r="BT201" s="1205"/>
      <c r="BU201" s="1205"/>
      <c r="BV201" s="1205"/>
      <c r="BW201" s="1205"/>
      <c r="BX201" s="1205"/>
      <c r="BY201" s="1205"/>
      <c r="BZ201" s="1205"/>
      <c r="CA201" s="1205"/>
      <c r="CB201" s="1205"/>
      <c r="CC201" s="1205"/>
      <c r="CD201" s="1205"/>
      <c r="CE201" s="1205"/>
      <c r="CF201" s="1205"/>
      <c r="CG201" s="1205"/>
      <c r="CH201" s="1205"/>
      <c r="CI201" s="1205"/>
      <c r="CJ201" s="1205"/>
      <c r="CK201" s="1205"/>
      <c r="CL201" s="1205"/>
      <c r="CM201" s="1205"/>
      <c r="CN201" s="1205"/>
      <c r="CO201" s="1205"/>
      <c r="CP201" s="1205"/>
      <c r="CQ201" s="1205"/>
      <c r="CR201" s="1205"/>
    </row>
    <row r="202" spans="1:96" s="24" customFormat="1" ht="26.25" hidden="1" thickBot="1">
      <c r="A202" s="7"/>
      <c r="B202" s="23" t="s">
        <v>3670</v>
      </c>
      <c r="C202" s="8">
        <v>2013</v>
      </c>
      <c r="D202" s="8"/>
      <c r="E202" s="23" t="s">
        <v>1632</v>
      </c>
      <c r="F202" s="8" t="s">
        <v>683</v>
      </c>
      <c r="G202" s="8"/>
      <c r="H202" s="8"/>
      <c r="I202" s="8" t="s">
        <v>261</v>
      </c>
      <c r="J202" s="648" t="s">
        <v>1432</v>
      </c>
      <c r="K202" s="8" t="s">
        <v>655</v>
      </c>
      <c r="L202" s="8" t="s">
        <v>655</v>
      </c>
      <c r="M202" s="155" t="s">
        <v>655</v>
      </c>
      <c r="N202" s="155"/>
      <c r="O202" s="155"/>
      <c r="P202" s="155" t="s">
        <v>266</v>
      </c>
      <c r="Q202" s="155" t="s">
        <v>266</v>
      </c>
      <c r="R202" s="155"/>
      <c r="S202" s="155" t="s">
        <v>1649</v>
      </c>
      <c r="T202" s="189" t="s">
        <v>264</v>
      </c>
      <c r="U202" s="411" t="s">
        <v>1437</v>
      </c>
      <c r="V202" s="9"/>
      <c r="W202" s="9"/>
      <c r="X202" s="222"/>
      <c r="Y202" s="292">
        <f>NOM!Q758+FACT!R889</f>
        <v>31166.969999999998</v>
      </c>
      <c r="Z202" s="334"/>
      <c r="AA202" s="241">
        <v>0</v>
      </c>
      <c r="AB202" s="241">
        <v>0</v>
      </c>
      <c r="AC202" s="241">
        <v>0</v>
      </c>
      <c r="AD202" s="241">
        <v>0</v>
      </c>
      <c r="AE202" s="242">
        <v>0</v>
      </c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177"/>
      <c r="AS202" s="8"/>
      <c r="AT202" s="8"/>
      <c r="AU202" s="8"/>
      <c r="AV202" s="8"/>
      <c r="AW202" s="8"/>
      <c r="AX202" s="8"/>
      <c r="AY202" s="8"/>
      <c r="AZ202" s="8"/>
      <c r="BA202" s="185"/>
      <c r="BB202" s="207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</row>
    <row r="203" spans="1:96" s="24" customFormat="1" ht="26.25" hidden="1" thickBot="1">
      <c r="A203" s="7"/>
      <c r="B203" s="23" t="s">
        <v>3670</v>
      </c>
      <c r="C203" s="8">
        <v>2013</v>
      </c>
      <c r="D203" s="8"/>
      <c r="E203" s="23" t="s">
        <v>1632</v>
      </c>
      <c r="F203" s="8" t="s">
        <v>683</v>
      </c>
      <c r="G203" s="8"/>
      <c r="H203" s="8"/>
      <c r="I203" s="8" t="s">
        <v>261</v>
      </c>
      <c r="J203" s="648" t="s">
        <v>1432</v>
      </c>
      <c r="K203" s="8"/>
      <c r="L203" s="8" t="s">
        <v>718</v>
      </c>
      <c r="M203" s="155"/>
      <c r="N203" s="155"/>
      <c r="O203" s="155"/>
      <c r="P203" s="155" t="s">
        <v>266</v>
      </c>
      <c r="Q203" s="155" t="s">
        <v>266</v>
      </c>
      <c r="R203" s="155"/>
      <c r="S203" s="155" t="s">
        <v>1742</v>
      </c>
      <c r="T203" s="189" t="s">
        <v>654</v>
      </c>
      <c r="U203" s="411" t="s">
        <v>1437</v>
      </c>
      <c r="V203" s="9"/>
      <c r="W203" s="9"/>
      <c r="X203" s="222"/>
      <c r="Y203" s="292">
        <f>NOM!Q761+FACT!R890</f>
        <v>6213.3899999999994</v>
      </c>
      <c r="Z203" s="334"/>
      <c r="AA203" s="241">
        <v>0</v>
      </c>
      <c r="AB203" s="241">
        <v>0</v>
      </c>
      <c r="AC203" s="241">
        <f>Y203</f>
        <v>6213.3899999999994</v>
      </c>
      <c r="AD203" s="241">
        <v>0</v>
      </c>
      <c r="AE203" s="242">
        <v>0</v>
      </c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177"/>
      <c r="AS203" s="8"/>
      <c r="AT203" s="8"/>
      <c r="AU203" s="8"/>
      <c r="AV203" s="8"/>
      <c r="AW203" s="8"/>
      <c r="AX203" s="8"/>
      <c r="AY203" s="8"/>
      <c r="AZ203" s="8"/>
      <c r="BA203" s="185"/>
      <c r="BB203" s="207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</row>
    <row r="204" spans="1:96" s="24" customFormat="1" ht="30.75" hidden="1" thickBot="1">
      <c r="A204" s="7"/>
      <c r="B204" s="23" t="s">
        <v>4091</v>
      </c>
      <c r="C204" s="8">
        <v>2013</v>
      </c>
      <c r="D204" s="8"/>
      <c r="E204" s="23" t="s">
        <v>2050</v>
      </c>
      <c r="F204" s="8" t="s">
        <v>1182</v>
      </c>
      <c r="G204" s="8"/>
      <c r="H204" s="8"/>
      <c r="I204" s="8" t="s">
        <v>261</v>
      </c>
      <c r="J204" s="648" t="s">
        <v>1432</v>
      </c>
      <c r="K204" s="8"/>
      <c r="L204" s="8" t="s">
        <v>2555</v>
      </c>
      <c r="M204" s="155" t="s">
        <v>2187</v>
      </c>
      <c r="N204" s="155"/>
      <c r="O204" s="155"/>
      <c r="P204" s="54" t="s">
        <v>3273</v>
      </c>
      <c r="Q204" s="7" t="s">
        <v>1821</v>
      </c>
      <c r="R204" s="8"/>
      <c r="S204" s="8" t="s">
        <v>1250</v>
      </c>
      <c r="T204" s="9" t="s">
        <v>654</v>
      </c>
      <c r="U204" s="410" t="s">
        <v>1437</v>
      </c>
      <c r="V204" s="244"/>
      <c r="W204" s="244">
        <v>65000</v>
      </c>
      <c r="X204" s="244">
        <v>65000</v>
      </c>
      <c r="Y204" s="804">
        <f>FACT!R974</f>
        <v>62966</v>
      </c>
      <c r="Z204" s="805">
        <f>X204-Y204</f>
        <v>2034</v>
      </c>
      <c r="AA204" s="241">
        <v>0</v>
      </c>
      <c r="AB204" s="241">
        <v>0</v>
      </c>
      <c r="AC204" s="241">
        <f>X204</f>
        <v>65000</v>
      </c>
      <c r="AD204" s="241">
        <v>0</v>
      </c>
      <c r="AE204" s="242">
        <v>0</v>
      </c>
      <c r="AF204" s="8"/>
      <c r="AG204" s="8"/>
      <c r="AH204" s="8"/>
      <c r="AI204" s="146" t="s">
        <v>127</v>
      </c>
      <c r="AJ204" s="8" t="s">
        <v>127</v>
      </c>
      <c r="AK204" s="767" t="s">
        <v>127</v>
      </c>
      <c r="AL204" s="8"/>
      <c r="AM204" s="8"/>
      <c r="AN204" s="8"/>
      <c r="AO204" s="8"/>
      <c r="AP204" s="8"/>
      <c r="AQ204" s="8"/>
      <c r="AR204" s="177"/>
      <c r="AS204" s="8" t="s">
        <v>260</v>
      </c>
      <c r="AT204" s="8" t="s">
        <v>260</v>
      </c>
      <c r="AU204" s="8" t="s">
        <v>260</v>
      </c>
      <c r="AV204" s="8"/>
      <c r="AW204" s="8"/>
      <c r="AX204" s="8"/>
      <c r="AY204" s="8"/>
      <c r="AZ204" s="8"/>
      <c r="BA204" s="185"/>
      <c r="BB204" s="207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</row>
    <row r="205" spans="1:96" s="24" customFormat="1" ht="30.75" hidden="1" thickBot="1">
      <c r="A205" s="7"/>
      <c r="B205" s="23" t="s">
        <v>4091</v>
      </c>
      <c r="C205" s="8">
        <v>2013</v>
      </c>
      <c r="D205" s="8"/>
      <c r="E205" s="23" t="s">
        <v>2050</v>
      </c>
      <c r="F205" s="8" t="s">
        <v>683</v>
      </c>
      <c r="G205" s="8"/>
      <c r="H205" s="8"/>
      <c r="I205" s="8" t="s">
        <v>261</v>
      </c>
      <c r="J205" s="648" t="s">
        <v>1432</v>
      </c>
      <c r="K205" s="8"/>
      <c r="L205" s="8" t="s">
        <v>2555</v>
      </c>
      <c r="M205" s="155" t="s">
        <v>2187</v>
      </c>
      <c r="N205" s="155"/>
      <c r="O205" s="155"/>
      <c r="P205" s="54" t="s">
        <v>3273</v>
      </c>
      <c r="Q205" s="7" t="s">
        <v>1821</v>
      </c>
      <c r="R205" s="8"/>
      <c r="S205" s="8" t="s">
        <v>1250</v>
      </c>
      <c r="T205" s="9" t="s">
        <v>654</v>
      </c>
      <c r="U205" s="410" t="s">
        <v>1437</v>
      </c>
      <c r="V205" s="244"/>
      <c r="W205" s="244"/>
      <c r="X205" s="244"/>
      <c r="Y205" s="804">
        <f>NOM!Q782</f>
        <v>46466.729999999996</v>
      </c>
      <c r="Z205" s="805">
        <f>X205-Y205</f>
        <v>-46466.729999999996</v>
      </c>
      <c r="AA205" s="241">
        <v>0</v>
      </c>
      <c r="AB205" s="241">
        <v>0</v>
      </c>
      <c r="AC205" s="292">
        <f>X205</f>
        <v>0</v>
      </c>
      <c r="AD205" s="241">
        <v>0</v>
      </c>
      <c r="AE205" s="242">
        <v>0</v>
      </c>
      <c r="AF205" s="8"/>
      <c r="AG205" s="8"/>
      <c r="AH205" s="8"/>
      <c r="AI205" s="146" t="s">
        <v>127</v>
      </c>
      <c r="AJ205" s="8" t="s">
        <v>127</v>
      </c>
      <c r="AK205" s="767" t="s">
        <v>127</v>
      </c>
      <c r="AL205" s="8"/>
      <c r="AM205" s="8"/>
      <c r="AN205" s="8"/>
      <c r="AO205" s="8"/>
      <c r="AP205" s="8"/>
      <c r="AQ205" s="8"/>
      <c r="AR205" s="177"/>
      <c r="AS205" s="8" t="s">
        <v>260</v>
      </c>
      <c r="AT205" s="8" t="s">
        <v>260</v>
      </c>
      <c r="AU205" s="8" t="s">
        <v>260</v>
      </c>
      <c r="AV205" s="8"/>
      <c r="AW205" s="8"/>
      <c r="AX205" s="8"/>
      <c r="AY205" s="8"/>
      <c r="AZ205" s="8"/>
      <c r="BA205" s="185"/>
      <c r="BB205" s="207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</row>
    <row r="206" spans="1:96" s="822" customFormat="1" ht="30.75" hidden="1" thickBot="1">
      <c r="A206" s="814"/>
      <c r="B206" s="23" t="s">
        <v>4091</v>
      </c>
      <c r="C206" s="246">
        <v>2013</v>
      </c>
      <c r="D206" s="246"/>
      <c r="E206" s="815" t="s">
        <v>2050</v>
      </c>
      <c r="F206" s="648" t="s">
        <v>2811</v>
      </c>
      <c r="G206" s="8"/>
      <c r="H206" s="8"/>
      <c r="I206" s="246" t="s">
        <v>261</v>
      </c>
      <c r="J206" s="207" t="s">
        <v>1432</v>
      </c>
      <c r="K206" s="246"/>
      <c r="L206" s="246" t="s">
        <v>2555</v>
      </c>
      <c r="M206" s="816" t="s">
        <v>2187</v>
      </c>
      <c r="N206" s="816"/>
      <c r="O206" s="816"/>
      <c r="P206" s="817" t="s">
        <v>3273</v>
      </c>
      <c r="Q206" s="814" t="s">
        <v>1821</v>
      </c>
      <c r="R206" s="246"/>
      <c r="S206" s="246" t="s">
        <v>1250</v>
      </c>
      <c r="T206" s="818" t="s">
        <v>654</v>
      </c>
      <c r="U206" s="819" t="s">
        <v>1437</v>
      </c>
      <c r="V206" s="818"/>
      <c r="W206" s="818"/>
      <c r="X206" s="820"/>
      <c r="Y206" s="823">
        <f>Y204+Y205</f>
        <v>109432.73</v>
      </c>
      <c r="Z206" s="824">
        <f>Z204+Z205</f>
        <v>-44432.729999999996</v>
      </c>
      <c r="AA206" s="241">
        <v>0</v>
      </c>
      <c r="AB206" s="241">
        <v>0</v>
      </c>
      <c r="AC206" s="241">
        <v>0</v>
      </c>
      <c r="AD206" s="241">
        <v>0</v>
      </c>
      <c r="AE206" s="242">
        <v>0</v>
      </c>
      <c r="AF206" s="1767">
        <v>41596</v>
      </c>
      <c r="AG206" s="1767">
        <v>41638</v>
      </c>
      <c r="AH206" s="246" t="s">
        <v>2417</v>
      </c>
      <c r="AI206" s="1775">
        <f>21.39+12.8+22.33+12.74</f>
        <v>69.259999999999991</v>
      </c>
      <c r="AJ206" s="1772" t="s">
        <v>4993</v>
      </c>
      <c r="AK206" s="767">
        <f t="shared" ref="AK206" si="28">Y206/AI206</f>
        <v>1580.0278660121285</v>
      </c>
      <c r="AL206" s="246">
        <v>100</v>
      </c>
      <c r="AM206" s="8">
        <f>AO206+AP206</f>
        <v>10565</v>
      </c>
      <c r="AN206" s="246"/>
      <c r="AO206" s="246">
        <v>5279</v>
      </c>
      <c r="AP206" s="246">
        <v>5286</v>
      </c>
      <c r="AQ206" s="246"/>
      <c r="AR206" s="821"/>
      <c r="AS206" s="246" t="s">
        <v>260</v>
      </c>
      <c r="AT206" s="246" t="s">
        <v>260</v>
      </c>
      <c r="AU206" s="246" t="s">
        <v>260</v>
      </c>
      <c r="AV206" s="246"/>
      <c r="AW206" s="246"/>
      <c r="AX206" s="246"/>
      <c r="AY206" s="246"/>
      <c r="AZ206" s="246"/>
      <c r="BA206" s="245"/>
      <c r="BB206" s="246"/>
      <c r="BC206" s="246"/>
      <c r="BD206" s="246"/>
      <c r="BE206" s="246"/>
      <c r="BF206" s="246"/>
      <c r="BG206" s="246"/>
      <c r="BH206" s="246"/>
      <c r="BI206" s="246"/>
      <c r="BJ206" s="246"/>
      <c r="BK206" s="246"/>
      <c r="BL206" s="246"/>
      <c r="BM206" s="246"/>
      <c r="BN206" s="246"/>
      <c r="BO206" s="246"/>
      <c r="BP206" s="246"/>
      <c r="BQ206" s="246"/>
      <c r="BR206" s="246"/>
      <c r="BS206" s="246"/>
      <c r="BT206" s="246"/>
      <c r="BU206" s="246"/>
      <c r="BV206" s="246"/>
      <c r="BW206" s="246"/>
      <c r="BX206" s="246"/>
      <c r="BY206" s="246"/>
      <c r="BZ206" s="246"/>
      <c r="CA206" s="246"/>
      <c r="CB206" s="246"/>
      <c r="CC206" s="246"/>
      <c r="CD206" s="246"/>
      <c r="CE206" s="246"/>
      <c r="CF206" s="246"/>
      <c r="CG206" s="246"/>
      <c r="CH206" s="246"/>
      <c r="CI206" s="246"/>
      <c r="CJ206" s="246"/>
      <c r="CK206" s="246"/>
      <c r="CL206" s="246"/>
      <c r="CM206" s="246"/>
      <c r="CN206" s="246"/>
      <c r="CO206" s="246"/>
      <c r="CP206" s="246"/>
      <c r="CQ206" s="246"/>
      <c r="CR206" s="246"/>
    </row>
    <row r="207" spans="1:96" s="24" customFormat="1" ht="26.25" hidden="1" thickBot="1">
      <c r="A207" s="7"/>
      <c r="B207" s="23" t="s">
        <v>3670</v>
      </c>
      <c r="C207" s="8">
        <v>2013</v>
      </c>
      <c r="D207" s="8"/>
      <c r="E207" s="23" t="s">
        <v>1632</v>
      </c>
      <c r="F207" s="8" t="s">
        <v>683</v>
      </c>
      <c r="G207" s="8"/>
      <c r="H207" s="8"/>
      <c r="I207" s="8" t="s">
        <v>261</v>
      </c>
      <c r="J207" s="648" t="s">
        <v>1432</v>
      </c>
      <c r="K207" s="8"/>
      <c r="L207" s="8" t="s">
        <v>718</v>
      </c>
      <c r="M207" s="155"/>
      <c r="N207" s="155"/>
      <c r="O207" s="155"/>
      <c r="P207" s="155" t="s">
        <v>266</v>
      </c>
      <c r="Q207" s="155" t="s">
        <v>692</v>
      </c>
      <c r="R207" s="155"/>
      <c r="S207" s="155" t="s">
        <v>2420</v>
      </c>
      <c r="T207" s="189" t="s">
        <v>654</v>
      </c>
      <c r="U207" s="411" t="s">
        <v>1437</v>
      </c>
      <c r="V207" s="9"/>
      <c r="W207" s="9"/>
      <c r="X207" s="222"/>
      <c r="Y207" s="292">
        <f>FACT!R951</f>
        <v>2402</v>
      </c>
      <c r="Z207" s="334"/>
      <c r="AA207" s="241">
        <v>0</v>
      </c>
      <c r="AB207" s="241">
        <v>0</v>
      </c>
      <c r="AC207" s="241">
        <f>Y207</f>
        <v>2402</v>
      </c>
      <c r="AD207" s="241">
        <v>0</v>
      </c>
      <c r="AE207" s="242">
        <v>0</v>
      </c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177"/>
      <c r="AS207" s="8"/>
      <c r="AT207" s="8"/>
      <c r="AU207" s="8"/>
      <c r="AV207" s="8"/>
      <c r="AW207" s="8"/>
      <c r="AX207" s="8"/>
      <c r="AY207" s="8"/>
      <c r="AZ207" s="8"/>
      <c r="BA207" s="185"/>
      <c r="BB207" s="207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</row>
    <row r="208" spans="1:96" s="24" customFormat="1" ht="26.25" hidden="1" thickBot="1">
      <c r="A208" s="7"/>
      <c r="B208" s="23" t="s">
        <v>3670</v>
      </c>
      <c r="C208" s="8">
        <v>2013</v>
      </c>
      <c r="D208" s="8"/>
      <c r="E208" s="23" t="s">
        <v>889</v>
      </c>
      <c r="F208" s="8" t="s">
        <v>683</v>
      </c>
      <c r="G208" s="8"/>
      <c r="H208" s="8"/>
      <c r="I208" s="8" t="s">
        <v>261</v>
      </c>
      <c r="J208" s="648" t="s">
        <v>127</v>
      </c>
      <c r="K208" s="8"/>
      <c r="L208" s="8" t="s">
        <v>718</v>
      </c>
      <c r="M208" s="155"/>
      <c r="N208" s="155"/>
      <c r="O208" s="155"/>
      <c r="P208" s="155" t="s">
        <v>2421</v>
      </c>
      <c r="Q208" s="155" t="s">
        <v>266</v>
      </c>
      <c r="R208" s="155"/>
      <c r="S208" s="155" t="s">
        <v>1439</v>
      </c>
      <c r="T208" s="189" t="s">
        <v>264</v>
      </c>
      <c r="U208" s="411" t="s">
        <v>1437</v>
      </c>
      <c r="V208" s="9"/>
      <c r="W208" s="9"/>
      <c r="X208" s="222"/>
      <c r="Y208" s="292">
        <f>FACT!R286</f>
        <v>691.52</v>
      </c>
      <c r="Z208" s="334"/>
      <c r="AA208" s="241">
        <v>0</v>
      </c>
      <c r="AB208" s="241">
        <v>0</v>
      </c>
      <c r="AC208" s="241">
        <f>Y208</f>
        <v>691.52</v>
      </c>
      <c r="AD208" s="241">
        <v>0</v>
      </c>
      <c r="AE208" s="242">
        <v>0</v>
      </c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177"/>
      <c r="AS208" s="8"/>
      <c r="AT208" s="8"/>
      <c r="AU208" s="8"/>
      <c r="AV208" s="8"/>
      <c r="AW208" s="8"/>
      <c r="AX208" s="8"/>
      <c r="AY208" s="8"/>
      <c r="AZ208" s="8"/>
      <c r="BA208" s="185"/>
      <c r="BB208" s="207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</row>
    <row r="209" spans="1:8279" s="24" customFormat="1" ht="18.75" hidden="1" thickBot="1">
      <c r="A209" s="7"/>
      <c r="B209" s="23"/>
      <c r="C209" s="8">
        <v>2013</v>
      </c>
      <c r="D209" s="8"/>
      <c r="E209" s="23"/>
      <c r="F209" s="8" t="s">
        <v>683</v>
      </c>
      <c r="G209" s="106"/>
      <c r="H209" s="8"/>
      <c r="I209" s="8" t="s">
        <v>261</v>
      </c>
      <c r="J209" s="648" t="s">
        <v>127</v>
      </c>
      <c r="K209" s="8"/>
      <c r="L209" s="8" t="s">
        <v>718</v>
      </c>
      <c r="M209" s="155"/>
      <c r="N209" s="155"/>
      <c r="O209" s="155"/>
      <c r="P209" s="54" t="s">
        <v>2422</v>
      </c>
      <c r="Q209" s="7" t="s">
        <v>127</v>
      </c>
      <c r="R209" s="8"/>
      <c r="S209" s="8" t="s">
        <v>2894</v>
      </c>
      <c r="T209" s="9" t="s">
        <v>291</v>
      </c>
      <c r="U209" s="410"/>
      <c r="V209" s="9" t="s">
        <v>127</v>
      </c>
      <c r="W209" s="9" t="s">
        <v>127</v>
      </c>
      <c r="X209" s="222" t="s">
        <v>127</v>
      </c>
      <c r="Y209" s="292">
        <f>FACT!R287</f>
        <v>702</v>
      </c>
      <c r="Z209" s="334"/>
      <c r="AA209" s="241">
        <v>0</v>
      </c>
      <c r="AB209" s="241">
        <v>0</v>
      </c>
      <c r="AC209" s="241">
        <f>Y209</f>
        <v>702</v>
      </c>
      <c r="AD209" s="241">
        <v>0</v>
      </c>
      <c r="AE209" s="242">
        <v>0</v>
      </c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177"/>
      <c r="AS209" s="8"/>
      <c r="AT209" s="8"/>
      <c r="AU209" s="8"/>
      <c r="AV209" s="8"/>
      <c r="AW209" s="8"/>
      <c r="AX209" s="8"/>
      <c r="AY209" s="8"/>
      <c r="AZ209" s="8"/>
      <c r="BA209" s="185"/>
      <c r="BB209" s="207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</row>
    <row r="210" spans="1:8279" s="24" customFormat="1" ht="40.5" hidden="1" customHeight="1">
      <c r="A210" s="7"/>
      <c r="B210" s="23" t="s">
        <v>3670</v>
      </c>
      <c r="C210" s="8">
        <v>2013</v>
      </c>
      <c r="D210" s="8"/>
      <c r="E210" s="23" t="s">
        <v>1632</v>
      </c>
      <c r="F210" s="8" t="s">
        <v>683</v>
      </c>
      <c r="G210" s="8"/>
      <c r="H210" s="8"/>
      <c r="I210" s="8" t="s">
        <v>261</v>
      </c>
      <c r="J210" s="648" t="s">
        <v>1432</v>
      </c>
      <c r="K210" s="8"/>
      <c r="L210" s="8" t="s">
        <v>718</v>
      </c>
      <c r="M210" s="155"/>
      <c r="N210" s="155"/>
      <c r="O210" s="155"/>
      <c r="P210" s="155" t="s">
        <v>266</v>
      </c>
      <c r="Q210" s="155" t="s">
        <v>266</v>
      </c>
      <c r="R210" s="155"/>
      <c r="S210" s="155" t="s">
        <v>2423</v>
      </c>
      <c r="T210" s="189" t="s">
        <v>264</v>
      </c>
      <c r="U210" s="411" t="s">
        <v>1437</v>
      </c>
      <c r="V210" s="9"/>
      <c r="W210" s="9"/>
      <c r="X210" s="222"/>
      <c r="Y210" s="292">
        <f>FACT!R894</f>
        <v>26343.09</v>
      </c>
      <c r="Z210" s="334"/>
      <c r="AA210" s="241">
        <v>0</v>
      </c>
      <c r="AB210" s="241">
        <v>0</v>
      </c>
      <c r="AC210" s="241">
        <f>Y210</f>
        <v>26343.09</v>
      </c>
      <c r="AD210" s="241">
        <v>0</v>
      </c>
      <c r="AE210" s="242">
        <v>0</v>
      </c>
      <c r="AF210" s="8"/>
      <c r="AG210" s="8"/>
      <c r="AH210" s="8" t="s">
        <v>2426</v>
      </c>
      <c r="AI210" s="8"/>
      <c r="AJ210" s="8"/>
      <c r="AK210" s="8"/>
      <c r="AL210" s="8"/>
      <c r="AM210" s="8"/>
      <c r="AN210" s="8"/>
      <c r="AO210" s="8"/>
      <c r="AP210" s="8"/>
      <c r="AQ210" s="8"/>
      <c r="AR210" s="177"/>
      <c r="AS210" s="8"/>
      <c r="AT210" s="8"/>
      <c r="AU210" s="8"/>
      <c r="AV210" s="8"/>
      <c r="AW210" s="8"/>
      <c r="AX210" s="8"/>
      <c r="AY210" s="8"/>
      <c r="AZ210" s="8"/>
      <c r="BA210" s="185"/>
      <c r="BB210" s="207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</row>
    <row r="211" spans="1:8279" s="24" customFormat="1" ht="36.75" hidden="1" thickBot="1">
      <c r="A211" s="7"/>
      <c r="B211" s="23" t="s">
        <v>3670</v>
      </c>
      <c r="C211" s="8">
        <v>2013</v>
      </c>
      <c r="D211" s="8"/>
      <c r="E211" s="23" t="s">
        <v>889</v>
      </c>
      <c r="F211" s="8" t="s">
        <v>683</v>
      </c>
      <c r="G211" s="8"/>
      <c r="H211" s="8"/>
      <c r="I211" s="8" t="s">
        <v>261</v>
      </c>
      <c r="J211" s="648" t="s">
        <v>1432</v>
      </c>
      <c r="K211" s="8"/>
      <c r="L211" s="8" t="s">
        <v>718</v>
      </c>
      <c r="M211" s="155"/>
      <c r="N211" s="155"/>
      <c r="O211" s="155"/>
      <c r="P211" s="155" t="s">
        <v>2438</v>
      </c>
      <c r="Q211" s="155" t="s">
        <v>1821</v>
      </c>
      <c r="R211" s="155"/>
      <c r="S211" s="155" t="s">
        <v>2439</v>
      </c>
      <c r="T211" s="189" t="s">
        <v>264</v>
      </c>
      <c r="U211" s="411" t="s">
        <v>1437</v>
      </c>
      <c r="V211" s="9"/>
      <c r="W211" s="9"/>
      <c r="X211" s="222"/>
      <c r="Y211" s="292">
        <f>NOM!Q272</f>
        <v>1000</v>
      </c>
      <c r="Z211" s="334"/>
      <c r="AA211" s="241">
        <v>0</v>
      </c>
      <c r="AB211" s="241">
        <v>0</v>
      </c>
      <c r="AC211" s="241">
        <f>Y211</f>
        <v>1000</v>
      </c>
      <c r="AD211" s="241">
        <v>0</v>
      </c>
      <c r="AE211" s="242">
        <v>0</v>
      </c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177"/>
      <c r="AS211" s="8"/>
      <c r="AT211" s="8"/>
      <c r="AU211" s="8"/>
      <c r="AV211" s="8"/>
      <c r="AW211" s="8"/>
      <c r="AX211" s="8"/>
      <c r="AY211" s="8"/>
      <c r="AZ211" s="8"/>
      <c r="BA211" s="185"/>
      <c r="BB211" s="207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</row>
    <row r="212" spans="1:8279" s="24" customFormat="1" ht="26.25" hidden="1" thickBot="1">
      <c r="A212" s="7"/>
      <c r="B212" s="23" t="s">
        <v>4091</v>
      </c>
      <c r="C212" s="8">
        <v>2013</v>
      </c>
      <c r="D212" s="8"/>
      <c r="E212" s="23" t="s">
        <v>2250</v>
      </c>
      <c r="F212" s="23" t="s">
        <v>1182</v>
      </c>
      <c r="G212" s="23"/>
      <c r="H212" s="23"/>
      <c r="I212" s="8" t="s">
        <v>616</v>
      </c>
      <c r="J212" s="69" t="s">
        <v>1436</v>
      </c>
      <c r="K212" s="7" t="s">
        <v>2466</v>
      </c>
      <c r="L212" s="8"/>
      <c r="M212" s="155"/>
      <c r="N212" s="155"/>
      <c r="O212" s="155"/>
      <c r="P212" s="54" t="s">
        <v>3285</v>
      </c>
      <c r="Q212" s="7" t="s">
        <v>618</v>
      </c>
      <c r="R212" s="8"/>
      <c r="S212" s="155" t="s">
        <v>1072</v>
      </c>
      <c r="T212" s="189" t="s">
        <v>1067</v>
      </c>
      <c r="U212" s="691" t="s">
        <v>1233</v>
      </c>
      <c r="V212" s="9">
        <v>131410</v>
      </c>
      <c r="W212" s="9"/>
      <c r="X212" s="9"/>
      <c r="Y212" s="292"/>
      <c r="Z212" s="292">
        <f>X212-Y212</f>
        <v>0</v>
      </c>
      <c r="AA212" s="241"/>
      <c r="AB212" s="241"/>
      <c r="AC212" s="241"/>
      <c r="AD212" s="241">
        <f>APORTACIONES!I16</f>
        <v>0</v>
      </c>
      <c r="AE212" s="242"/>
      <c r="AF212" s="8"/>
      <c r="AG212" s="8"/>
      <c r="AH212" s="7" t="s">
        <v>1306</v>
      </c>
      <c r="AI212" s="247">
        <v>183.19</v>
      </c>
      <c r="AJ212" s="155" t="s">
        <v>1064</v>
      </c>
      <c r="AK212" s="155"/>
      <c r="AL212" s="8"/>
      <c r="AM212" s="8"/>
      <c r="AN212" s="8"/>
      <c r="AO212" s="8"/>
      <c r="AP212" s="8"/>
      <c r="AQ212" s="8"/>
      <c r="AR212" s="177" t="s">
        <v>2473</v>
      </c>
      <c r="AS212" s="201" t="s">
        <v>260</v>
      </c>
      <c r="AT212" s="201" t="s">
        <v>260</v>
      </c>
      <c r="AU212" s="201" t="s">
        <v>260</v>
      </c>
      <c r="AV212" s="201"/>
      <c r="AW212" s="201" t="s">
        <v>260</v>
      </c>
      <c r="AX212" s="201" t="s">
        <v>260</v>
      </c>
      <c r="AY212" s="201" t="s">
        <v>260</v>
      </c>
      <c r="AZ212" s="201"/>
      <c r="BA212" s="245" t="s">
        <v>260</v>
      </c>
      <c r="BB212" s="246"/>
      <c r="BC212" s="201"/>
      <c r="BD212" s="201"/>
      <c r="BE212" s="201"/>
      <c r="BF212" s="201"/>
      <c r="BG212" s="201"/>
      <c r="BH212" s="201"/>
      <c r="BI212" s="201"/>
      <c r="BJ212" s="201"/>
      <c r="BK212" s="201"/>
      <c r="BL212" s="201"/>
      <c r="BM212" s="201"/>
      <c r="BN212" s="201"/>
      <c r="BO212" s="201"/>
      <c r="BP212" s="201"/>
      <c r="BQ212" s="201"/>
      <c r="BR212" s="201"/>
      <c r="BS212" s="201"/>
      <c r="BT212" s="201"/>
      <c r="BU212" s="201"/>
      <c r="BV212" s="201"/>
      <c r="BW212" s="201"/>
      <c r="BX212" s="201"/>
      <c r="BY212" s="201"/>
      <c r="BZ212" s="201"/>
      <c r="CA212" s="201"/>
      <c r="CB212" s="201"/>
      <c r="CC212" s="201"/>
      <c r="CD212" s="201"/>
      <c r="CE212" s="201"/>
      <c r="CF212" s="201"/>
      <c r="CG212" s="201"/>
      <c r="CH212" s="201"/>
      <c r="CI212" s="8"/>
      <c r="CJ212" s="8"/>
      <c r="CK212" s="8"/>
      <c r="CL212" s="8"/>
      <c r="CM212" s="8"/>
      <c r="CN212" s="8"/>
      <c r="CO212" s="8"/>
      <c r="CP212" s="8"/>
      <c r="CQ212" s="8"/>
      <c r="CR212" s="8"/>
    </row>
    <row r="213" spans="1:8279" s="24" customFormat="1" ht="26.25" hidden="1" thickBot="1">
      <c r="A213" s="7"/>
      <c r="B213" s="23" t="s">
        <v>4091</v>
      </c>
      <c r="C213" s="8">
        <v>2013</v>
      </c>
      <c r="D213" s="8"/>
      <c r="E213" s="23" t="s">
        <v>2250</v>
      </c>
      <c r="F213" s="23" t="s">
        <v>1182</v>
      </c>
      <c r="G213" s="23"/>
      <c r="H213" s="23"/>
      <c r="I213" s="8" t="s">
        <v>616</v>
      </c>
      <c r="J213" s="69" t="s">
        <v>1436</v>
      </c>
      <c r="K213" s="7" t="s">
        <v>2466</v>
      </c>
      <c r="L213" s="8"/>
      <c r="M213" s="155"/>
      <c r="N213" s="155"/>
      <c r="O213" s="155"/>
      <c r="P213" s="54" t="s">
        <v>3284</v>
      </c>
      <c r="Q213" s="7" t="s">
        <v>980</v>
      </c>
      <c r="R213" s="8"/>
      <c r="S213" s="155" t="s">
        <v>1072</v>
      </c>
      <c r="T213" s="189" t="s">
        <v>1067</v>
      </c>
      <c r="U213" s="691" t="s">
        <v>1233</v>
      </c>
      <c r="V213" s="9">
        <v>60703</v>
      </c>
      <c r="W213" s="710"/>
      <c r="X213" s="710"/>
      <c r="Y213" s="711"/>
      <c r="Z213" s="711">
        <f>X213-Y213</f>
        <v>0</v>
      </c>
      <c r="AA213" s="241"/>
      <c r="AB213" s="241"/>
      <c r="AC213" s="241"/>
      <c r="AD213" s="241">
        <f>APORTACIONES!I16</f>
        <v>0</v>
      </c>
      <c r="AE213" s="242"/>
      <c r="AF213" s="8"/>
      <c r="AG213" s="8"/>
      <c r="AH213" s="7" t="s">
        <v>1306</v>
      </c>
      <c r="AI213" s="248">
        <v>183.19</v>
      </c>
      <c r="AJ213" s="7" t="s">
        <v>1064</v>
      </c>
      <c r="AK213" s="7"/>
      <c r="AL213" s="8"/>
      <c r="AM213" s="8"/>
      <c r="AN213" s="8"/>
      <c r="AO213" s="8"/>
      <c r="AP213" s="8"/>
      <c r="AQ213" s="8"/>
      <c r="AR213" s="177" t="s">
        <v>2472</v>
      </c>
      <c r="AS213" s="201" t="s">
        <v>260</v>
      </c>
      <c r="AT213" s="201" t="s">
        <v>260</v>
      </c>
      <c r="AU213" s="201" t="s">
        <v>260</v>
      </c>
      <c r="AV213" s="201"/>
      <c r="AW213" s="201" t="s">
        <v>260</v>
      </c>
      <c r="AX213" s="201" t="s">
        <v>260</v>
      </c>
      <c r="AY213" s="201" t="s">
        <v>260</v>
      </c>
      <c r="AZ213" s="201"/>
      <c r="BA213" s="245" t="s">
        <v>260</v>
      </c>
      <c r="BB213" s="246"/>
      <c r="BC213" s="201"/>
      <c r="BD213" s="201"/>
      <c r="BE213" s="201"/>
      <c r="BF213" s="201"/>
      <c r="BG213" s="201"/>
      <c r="BH213" s="201"/>
      <c r="BI213" s="201"/>
      <c r="BJ213" s="201"/>
      <c r="BK213" s="201"/>
      <c r="BL213" s="201"/>
      <c r="BM213" s="201"/>
      <c r="BN213" s="201"/>
      <c r="BO213" s="201"/>
      <c r="BP213" s="201"/>
      <c r="BQ213" s="201"/>
      <c r="BR213" s="201"/>
      <c r="BS213" s="201"/>
      <c r="BT213" s="201"/>
      <c r="BU213" s="201"/>
      <c r="BV213" s="201"/>
      <c r="BW213" s="201"/>
      <c r="BX213" s="201"/>
      <c r="BY213" s="201"/>
      <c r="BZ213" s="201"/>
      <c r="CA213" s="201"/>
      <c r="CB213" s="201"/>
      <c r="CC213" s="201"/>
      <c r="CD213" s="201"/>
      <c r="CE213" s="201"/>
      <c r="CF213" s="201"/>
      <c r="CG213" s="201"/>
      <c r="CH213" s="201"/>
      <c r="CI213" s="8"/>
      <c r="CJ213" s="8"/>
      <c r="CK213" s="8"/>
      <c r="CL213" s="8"/>
      <c r="CM213" s="8"/>
      <c r="CN213" s="8"/>
      <c r="CO213" s="8"/>
      <c r="CP213" s="8"/>
      <c r="CQ213" s="8"/>
      <c r="CR213" s="8"/>
    </row>
    <row r="214" spans="1:8279" s="1100" customFormat="1" ht="30.75" thickBot="1">
      <c r="A214" s="697" t="s">
        <v>274</v>
      </c>
      <c r="B214" s="23" t="s">
        <v>4090</v>
      </c>
      <c r="C214" s="698">
        <v>2013</v>
      </c>
      <c r="D214" s="698"/>
      <c r="E214" s="699" t="s">
        <v>2287</v>
      </c>
      <c r="F214" s="698" t="s">
        <v>2281</v>
      </c>
      <c r="G214" s="698" t="s">
        <v>655</v>
      </c>
      <c r="H214" s="698"/>
      <c r="I214" s="698" t="s">
        <v>2559</v>
      </c>
      <c r="J214" s="1745" t="s">
        <v>655</v>
      </c>
      <c r="K214" s="698" t="s">
        <v>655</v>
      </c>
      <c r="L214" s="698" t="s">
        <v>1679</v>
      </c>
      <c r="M214" s="698"/>
      <c r="N214" s="698"/>
      <c r="O214" s="698"/>
      <c r="P214" s="700" t="s">
        <v>3280</v>
      </c>
      <c r="Q214" s="697" t="s">
        <v>1021</v>
      </c>
      <c r="R214" s="698"/>
      <c r="S214" s="698" t="s">
        <v>1244</v>
      </c>
      <c r="T214" s="701" t="s">
        <v>706</v>
      </c>
      <c r="U214" s="702" t="s">
        <v>1437</v>
      </c>
      <c r="V214" s="708"/>
      <c r="W214" s="718" t="s">
        <v>2560</v>
      </c>
      <c r="X214" s="715">
        <f>X84+X142</f>
        <v>2748102.5700000003</v>
      </c>
      <c r="Y214" s="716">
        <f>Y142</f>
        <v>3127377.14</v>
      </c>
      <c r="Z214" s="717">
        <f>X214-Y214</f>
        <v>-379274.56999999983</v>
      </c>
      <c r="AA214" s="709"/>
      <c r="AB214" s="703"/>
      <c r="AC214" s="703"/>
      <c r="AD214" s="698"/>
      <c r="AE214" s="701"/>
      <c r="AF214" s="704"/>
      <c r="AG214" s="704"/>
      <c r="AH214" s="698"/>
      <c r="AI214" s="1771" t="s">
        <v>127</v>
      </c>
      <c r="AJ214" s="1765" t="s">
        <v>127</v>
      </c>
      <c r="AK214" s="767" t="s">
        <v>127</v>
      </c>
      <c r="AL214" s="698"/>
      <c r="AM214" s="698"/>
      <c r="AN214" s="698"/>
      <c r="AO214" s="698"/>
      <c r="AP214" s="698"/>
      <c r="AQ214" s="698"/>
      <c r="AR214" s="705"/>
      <c r="AS214" s="698"/>
      <c r="AT214" s="698"/>
      <c r="AU214" s="698"/>
      <c r="AV214" s="698"/>
      <c r="AW214" s="698"/>
      <c r="AX214" s="698"/>
      <c r="AY214" s="698"/>
      <c r="AZ214" s="698"/>
      <c r="BA214" s="706"/>
      <c r="BB214" s="707"/>
      <c r="BC214" s="698"/>
      <c r="BD214" s="698"/>
      <c r="BE214" s="698"/>
      <c r="BF214" s="698"/>
      <c r="BG214" s="698"/>
      <c r="BH214" s="698"/>
      <c r="BI214" s="698"/>
      <c r="BJ214" s="698"/>
      <c r="BK214" s="698"/>
      <c r="BL214" s="698"/>
      <c r="BM214" s="698"/>
      <c r="BN214" s="698"/>
      <c r="BO214" s="698"/>
      <c r="BP214" s="698"/>
      <c r="BQ214" s="698"/>
      <c r="BR214" s="698"/>
      <c r="BS214" s="698"/>
      <c r="BT214" s="698"/>
      <c r="BU214" s="698"/>
      <c r="BV214" s="698"/>
      <c r="BW214" s="698"/>
      <c r="BX214" s="698"/>
      <c r="BY214" s="698"/>
      <c r="BZ214" s="698"/>
      <c r="CA214" s="698"/>
      <c r="CB214" s="698"/>
      <c r="CC214" s="698"/>
      <c r="CD214" s="698"/>
      <c r="CE214" s="698"/>
      <c r="CF214" s="698"/>
      <c r="CG214" s="698"/>
      <c r="CH214" s="698"/>
      <c r="CI214" s="698"/>
      <c r="CJ214" s="698"/>
      <c r="CK214" s="698"/>
      <c r="CL214" s="698"/>
      <c r="CM214" s="698"/>
      <c r="CN214" s="698"/>
      <c r="CO214" s="698"/>
      <c r="CP214" s="698"/>
      <c r="CQ214" s="698"/>
      <c r="CR214" s="698"/>
    </row>
    <row r="215" spans="1:8279" s="24" customFormat="1" hidden="1">
      <c r="A215" s="7"/>
      <c r="B215" s="23"/>
      <c r="C215" s="8">
        <v>2013</v>
      </c>
      <c r="D215" s="8"/>
      <c r="E215" s="23"/>
      <c r="F215" s="8" t="s">
        <v>683</v>
      </c>
      <c r="G215" s="8"/>
      <c r="H215" s="8"/>
      <c r="I215" s="8" t="s">
        <v>261</v>
      </c>
      <c r="J215" s="648" t="s">
        <v>127</v>
      </c>
      <c r="K215" s="8"/>
      <c r="L215" s="8" t="s">
        <v>693</v>
      </c>
      <c r="M215" s="155"/>
      <c r="N215" s="155"/>
      <c r="O215" s="155"/>
      <c r="P215" s="54" t="s">
        <v>268</v>
      </c>
      <c r="Q215" s="7" t="s">
        <v>693</v>
      </c>
      <c r="R215" s="8"/>
      <c r="S215" s="8" t="s">
        <v>269</v>
      </c>
      <c r="T215" s="9" t="s">
        <v>291</v>
      </c>
      <c r="U215" s="410"/>
      <c r="V215" s="9"/>
      <c r="W215" s="712"/>
      <c r="X215" s="713"/>
      <c r="Y215" s="132">
        <f>NOM!Q786+FACT!R987</f>
        <v>19380.02</v>
      </c>
      <c r="Z215" s="714"/>
      <c r="AA215" s="241">
        <v>0</v>
      </c>
      <c r="AB215" s="241">
        <v>0</v>
      </c>
      <c r="AC215" s="241">
        <f>Y215</f>
        <v>19380.02</v>
      </c>
      <c r="AD215" s="241">
        <v>0</v>
      </c>
      <c r="AE215" s="242">
        <v>0</v>
      </c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177"/>
      <c r="AS215" s="8"/>
      <c r="AT215" s="8"/>
      <c r="AU215" s="8"/>
      <c r="AV215" s="8"/>
      <c r="AW215" s="8"/>
      <c r="AX215" s="8"/>
      <c r="AY215" s="8"/>
      <c r="AZ215" s="8"/>
      <c r="BA215" s="185"/>
      <c r="BB215" s="207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</row>
    <row r="216" spans="1:8279" s="24" customFormat="1" ht="45" hidden="1">
      <c r="A216" s="7"/>
      <c r="B216" s="23" t="s">
        <v>3706</v>
      </c>
      <c r="C216" s="8">
        <v>2013</v>
      </c>
      <c r="D216" s="8"/>
      <c r="E216" s="23" t="s">
        <v>3674</v>
      </c>
      <c r="F216" s="8" t="s">
        <v>1182</v>
      </c>
      <c r="G216" s="8" t="s">
        <v>2604</v>
      </c>
      <c r="H216" s="8">
        <v>3</v>
      </c>
      <c r="I216" s="8" t="s">
        <v>616</v>
      </c>
      <c r="J216" s="648" t="s">
        <v>1434</v>
      </c>
      <c r="K216" s="8"/>
      <c r="L216" s="8" t="s">
        <v>2821</v>
      </c>
      <c r="M216" s="155" t="s">
        <v>2670</v>
      </c>
      <c r="N216" s="155"/>
      <c r="O216" s="155"/>
      <c r="P216" s="54" t="s">
        <v>2605</v>
      </c>
      <c r="Q216" s="7" t="s">
        <v>980</v>
      </c>
      <c r="R216" s="8"/>
      <c r="S216" s="8" t="s">
        <v>267</v>
      </c>
      <c r="T216" s="9" t="s">
        <v>1300</v>
      </c>
      <c r="U216" s="410" t="s">
        <v>1437</v>
      </c>
      <c r="V216" s="244">
        <v>51673.19</v>
      </c>
      <c r="W216" s="244">
        <v>51673.18</v>
      </c>
      <c r="X216" s="244">
        <v>51673.18</v>
      </c>
      <c r="Y216" s="804">
        <f>NOM!Q796+FACT!R972</f>
        <v>33148.149999999994</v>
      </c>
      <c r="Z216" s="805">
        <f>X216-Y216</f>
        <v>18525.030000000006</v>
      </c>
      <c r="AA216" s="241">
        <v>0</v>
      </c>
      <c r="AB216" s="241">
        <v>0</v>
      </c>
      <c r="AC216" s="241">
        <f>X216</f>
        <v>51673.18</v>
      </c>
      <c r="AD216" s="241">
        <v>0</v>
      </c>
      <c r="AE216" s="242">
        <v>0</v>
      </c>
      <c r="AF216" s="130">
        <v>41617</v>
      </c>
      <c r="AG216" s="130">
        <v>41638</v>
      </c>
      <c r="AH216" s="8" t="s">
        <v>2620</v>
      </c>
      <c r="AI216" s="247">
        <v>94</v>
      </c>
      <c r="AJ216" s="155" t="s">
        <v>1064</v>
      </c>
      <c r="AK216" s="767">
        <f t="shared" ref="AK216:AK217" si="29">Y216/AI216</f>
        <v>352.63989361702119</v>
      </c>
      <c r="AL216" s="8">
        <v>100</v>
      </c>
      <c r="AM216" s="8">
        <v>2500</v>
      </c>
      <c r="AN216" s="8">
        <v>30</v>
      </c>
      <c r="AO216" s="8"/>
      <c r="AP216" s="8"/>
      <c r="AQ216" s="8"/>
      <c r="AR216" s="177" t="s">
        <v>2606</v>
      </c>
      <c r="AS216" s="8" t="s">
        <v>260</v>
      </c>
      <c r="AT216" s="8" t="s">
        <v>260</v>
      </c>
      <c r="AU216" s="8" t="s">
        <v>260</v>
      </c>
      <c r="AV216" s="8"/>
      <c r="AW216" s="8" t="s">
        <v>260</v>
      </c>
      <c r="AX216" s="8" t="s">
        <v>260</v>
      </c>
      <c r="AY216" s="8" t="s">
        <v>260</v>
      </c>
      <c r="AZ216" s="8"/>
      <c r="BA216" s="185" t="s">
        <v>260</v>
      </c>
      <c r="BB216" s="207"/>
      <c r="BC216" s="8"/>
      <c r="BD216" s="8"/>
      <c r="BE216" s="8"/>
      <c r="BF216" s="8"/>
      <c r="BG216" s="201" t="s">
        <v>260</v>
      </c>
      <c r="BH216" s="201"/>
      <c r="BI216" s="201"/>
      <c r="BJ216" s="201"/>
      <c r="BK216" s="201"/>
      <c r="BL216" s="201"/>
      <c r="BM216" s="201"/>
      <c r="BN216" s="201"/>
      <c r="BO216" s="201"/>
      <c r="BP216" s="201"/>
      <c r="BQ216" s="201" t="s">
        <v>2669</v>
      </c>
      <c r="BR216" s="201" t="s">
        <v>2669</v>
      </c>
      <c r="BS216" s="201"/>
      <c r="BT216" s="201" t="s">
        <v>260</v>
      </c>
      <c r="BU216" s="201" t="s">
        <v>260</v>
      </c>
      <c r="BV216" s="201"/>
      <c r="BW216" s="201"/>
      <c r="BX216" s="201"/>
      <c r="BY216" s="201"/>
      <c r="BZ216" s="201"/>
      <c r="CA216" s="201"/>
      <c r="CB216" s="201"/>
      <c r="CC216" s="201" t="s">
        <v>2669</v>
      </c>
      <c r="CD216" s="201" t="s">
        <v>2669</v>
      </c>
      <c r="CE216" s="201" t="s">
        <v>2669</v>
      </c>
      <c r="CF216" s="8"/>
      <c r="CG216" s="8"/>
      <c r="CH216" s="8"/>
      <c r="CI216" s="8"/>
      <c r="CJ216" s="8"/>
      <c r="CK216" s="8" t="s">
        <v>260</v>
      </c>
      <c r="CL216" s="8" t="s">
        <v>260</v>
      </c>
      <c r="CM216" s="8" t="s">
        <v>1442</v>
      </c>
      <c r="CN216" s="8"/>
      <c r="CO216" s="619" t="s">
        <v>2608</v>
      </c>
      <c r="CP216" s="619">
        <v>3</v>
      </c>
      <c r="CQ216" s="8"/>
      <c r="CR216" s="8"/>
    </row>
    <row r="217" spans="1:8279" s="24" customFormat="1" ht="45" hidden="1">
      <c r="A217" s="7"/>
      <c r="B217" s="23" t="s">
        <v>3706</v>
      </c>
      <c r="C217" s="8">
        <v>2013</v>
      </c>
      <c r="D217" s="8"/>
      <c r="E217" s="23" t="s">
        <v>3674</v>
      </c>
      <c r="F217" s="8" t="s">
        <v>1182</v>
      </c>
      <c r="G217" s="8" t="s">
        <v>2604</v>
      </c>
      <c r="H217" s="8">
        <v>2</v>
      </c>
      <c r="I217" s="8" t="s">
        <v>616</v>
      </c>
      <c r="J217" s="648" t="s">
        <v>1434</v>
      </c>
      <c r="K217" s="8"/>
      <c r="L217" s="8" t="s">
        <v>2818</v>
      </c>
      <c r="M217" s="155" t="s">
        <v>2671</v>
      </c>
      <c r="N217" s="155"/>
      <c r="O217" s="155"/>
      <c r="P217" s="54" t="s">
        <v>2619</v>
      </c>
      <c r="Q217" s="7" t="s">
        <v>618</v>
      </c>
      <c r="R217" s="8"/>
      <c r="S217" s="8" t="s">
        <v>267</v>
      </c>
      <c r="T217" s="9" t="s">
        <v>1300</v>
      </c>
      <c r="U217" s="410" t="s">
        <v>1437</v>
      </c>
      <c r="V217" s="244">
        <v>63457.67</v>
      </c>
      <c r="W217" s="244">
        <v>63457.87</v>
      </c>
      <c r="X217" s="244">
        <v>63457.87</v>
      </c>
      <c r="Y217" s="804">
        <f>NOM!Q797+FACT!R973</f>
        <v>63707.45</v>
      </c>
      <c r="Z217" s="805">
        <f>X217-Y217</f>
        <v>-249.57999999999447</v>
      </c>
      <c r="AA217" s="241">
        <v>0</v>
      </c>
      <c r="AB217" s="241">
        <v>0</v>
      </c>
      <c r="AC217" s="241">
        <f>X217</f>
        <v>63457.87</v>
      </c>
      <c r="AD217" s="241">
        <v>0</v>
      </c>
      <c r="AE217" s="242">
        <v>0</v>
      </c>
      <c r="AF217" s="130">
        <v>41617</v>
      </c>
      <c r="AG217" s="130">
        <v>41638</v>
      </c>
      <c r="AH217" s="8" t="s">
        <v>2620</v>
      </c>
      <c r="AI217" s="247">
        <v>94</v>
      </c>
      <c r="AJ217" s="155" t="s">
        <v>1064</v>
      </c>
      <c r="AK217" s="767">
        <f t="shared" si="29"/>
        <v>677.73882978723407</v>
      </c>
      <c r="AL217" s="8">
        <v>100</v>
      </c>
      <c r="AM217" s="8">
        <v>2500</v>
      </c>
      <c r="AN217" s="8">
        <v>30</v>
      </c>
      <c r="AO217" s="8"/>
      <c r="AP217" s="8"/>
      <c r="AQ217" s="8"/>
      <c r="AR217" s="177" t="s">
        <v>2600</v>
      </c>
      <c r="AS217" s="8" t="s">
        <v>260</v>
      </c>
      <c r="AT217" s="8" t="s">
        <v>260</v>
      </c>
      <c r="AU217" s="8" t="s">
        <v>260</v>
      </c>
      <c r="AV217" s="8"/>
      <c r="AW217" s="8" t="s">
        <v>260</v>
      </c>
      <c r="AX217" s="8" t="s">
        <v>260</v>
      </c>
      <c r="AY217" s="8" t="s">
        <v>260</v>
      </c>
      <c r="AZ217" s="8"/>
      <c r="BA217" s="185" t="s">
        <v>260</v>
      </c>
      <c r="BB217" s="207"/>
      <c r="BC217" s="8"/>
      <c r="BD217" s="8"/>
      <c r="BE217" s="8"/>
      <c r="BF217" s="8"/>
      <c r="BG217" s="201" t="s">
        <v>260</v>
      </c>
      <c r="BH217" s="201"/>
      <c r="BI217" s="201"/>
      <c r="BJ217" s="201"/>
      <c r="BK217" s="201"/>
      <c r="BL217" s="201"/>
      <c r="BM217" s="201"/>
      <c r="BN217" s="201"/>
      <c r="BO217" s="201"/>
      <c r="BP217" s="201"/>
      <c r="BQ217" s="201" t="s">
        <v>2669</v>
      </c>
      <c r="BR217" s="201" t="s">
        <v>2669</v>
      </c>
      <c r="BS217" s="201"/>
      <c r="BT217" s="201" t="s">
        <v>260</v>
      </c>
      <c r="BU217" s="201" t="s">
        <v>260</v>
      </c>
      <c r="BV217" s="8"/>
      <c r="BW217" s="8"/>
      <c r="BX217" s="8"/>
      <c r="BY217" s="8"/>
      <c r="BZ217" s="8"/>
      <c r="CA217" s="8"/>
      <c r="CB217" s="8"/>
      <c r="CC217" s="201" t="s">
        <v>2669</v>
      </c>
      <c r="CD217" s="201" t="s">
        <v>2669</v>
      </c>
      <c r="CE217" s="201" t="s">
        <v>2669</v>
      </c>
      <c r="CF217" s="201"/>
      <c r="CG217" s="201"/>
      <c r="CH217" s="201"/>
      <c r="CI217" s="8"/>
      <c r="CJ217" s="8"/>
      <c r="CK217" s="8" t="s">
        <v>260</v>
      </c>
      <c r="CL217" s="8" t="s">
        <v>260</v>
      </c>
      <c r="CM217" s="8" t="s">
        <v>2669</v>
      </c>
      <c r="CN217" s="8"/>
      <c r="CO217" s="619" t="s">
        <v>2608</v>
      </c>
      <c r="CP217" s="619">
        <v>2</v>
      </c>
      <c r="CQ217" s="8"/>
      <c r="CR217" s="8"/>
    </row>
    <row r="218" spans="1:8279" s="24" customFormat="1" ht="25.5" hidden="1">
      <c r="A218" s="279"/>
      <c r="B218" s="23" t="s">
        <v>3671</v>
      </c>
      <c r="C218" s="280">
        <v>2013</v>
      </c>
      <c r="D218" s="280"/>
      <c r="E218" s="281" t="s">
        <v>2679</v>
      </c>
      <c r="F218" s="281" t="s">
        <v>127</v>
      </c>
      <c r="G218" s="8"/>
      <c r="H218" s="8"/>
      <c r="I218" s="280" t="s">
        <v>885</v>
      </c>
      <c r="J218" s="648" t="s">
        <v>127</v>
      </c>
      <c r="K218" s="280"/>
      <c r="L218" s="280" t="s">
        <v>127</v>
      </c>
      <c r="M218" s="8"/>
      <c r="N218" s="8"/>
      <c r="O218" s="8"/>
      <c r="P218" s="282" t="s">
        <v>886</v>
      </c>
      <c r="Q218" s="279" t="s">
        <v>887</v>
      </c>
      <c r="R218" s="280"/>
      <c r="S218" s="280" t="s">
        <v>127</v>
      </c>
      <c r="T218" s="283" t="s">
        <v>127</v>
      </c>
      <c r="U218" s="283"/>
      <c r="V218" s="283" t="s">
        <v>127</v>
      </c>
      <c r="W218" s="1168"/>
      <c r="X218" s="1168"/>
      <c r="Y218" s="1169" t="s">
        <v>127</v>
      </c>
      <c r="Z218" s="738"/>
      <c r="AA218" s="1167" t="s">
        <v>127</v>
      </c>
      <c r="AB218" s="1167" t="s">
        <v>127</v>
      </c>
      <c r="AC218" s="241" t="s">
        <v>127</v>
      </c>
      <c r="AD218" s="241" t="s">
        <v>127</v>
      </c>
      <c r="AE218" s="242" t="s">
        <v>127</v>
      </c>
      <c r="AF218" s="286">
        <v>41365</v>
      </c>
      <c r="AG218" s="286">
        <v>41455</v>
      </c>
      <c r="AH218" s="279" t="s">
        <v>1168</v>
      </c>
      <c r="AI218" s="279" t="s">
        <v>127</v>
      </c>
      <c r="AJ218" s="279" t="s">
        <v>127</v>
      </c>
      <c r="AK218" s="279"/>
      <c r="AL218" s="280" t="s">
        <v>127</v>
      </c>
      <c r="AM218" s="280" t="s">
        <v>127</v>
      </c>
      <c r="AN218" s="280" t="s">
        <v>127</v>
      </c>
      <c r="AO218" s="280" t="s">
        <v>127</v>
      </c>
      <c r="AP218" s="280" t="s">
        <v>127</v>
      </c>
      <c r="AQ218" s="280"/>
      <c r="AR218" s="287" t="s">
        <v>127</v>
      </c>
      <c r="AS218" s="278"/>
      <c r="AT218" s="278"/>
      <c r="AU218" s="278"/>
      <c r="AV218" s="278"/>
      <c r="AW218" s="278"/>
      <c r="AX218" s="278"/>
      <c r="AY218" s="278"/>
      <c r="AZ218" s="278"/>
      <c r="BA218" s="278"/>
      <c r="BB218" s="278"/>
      <c r="BC218" s="278"/>
      <c r="BD218" s="278"/>
      <c r="BE218" s="278"/>
      <c r="BF218" s="278"/>
      <c r="BG218" s="278"/>
      <c r="BH218" s="278"/>
      <c r="BI218" s="278"/>
      <c r="BJ218" s="278"/>
      <c r="BK218" s="278"/>
      <c r="BL218" s="278"/>
      <c r="BM218" s="278"/>
      <c r="BN218" s="278"/>
      <c r="BO218" s="278"/>
      <c r="BP218" s="278"/>
      <c r="BQ218" s="278"/>
      <c r="BR218" s="278"/>
      <c r="BS218" s="278"/>
      <c r="BT218" s="278"/>
      <c r="BU218" s="278"/>
      <c r="BV218" s="278"/>
      <c r="BW218" s="278"/>
      <c r="BX218" s="278"/>
      <c r="BY218" s="278"/>
      <c r="BZ218" s="278"/>
      <c r="CA218" s="278"/>
      <c r="CB218" s="278"/>
      <c r="CC218" s="278"/>
      <c r="CD218" s="278"/>
      <c r="CE218" s="278"/>
      <c r="CF218" s="278"/>
      <c r="CG218" s="278"/>
      <c r="CH218" s="278"/>
      <c r="CI218" s="280"/>
      <c r="CJ218" s="280"/>
      <c r="CK218" s="280"/>
      <c r="CL218" s="280"/>
      <c r="CM218" s="280"/>
      <c r="CN218" s="280"/>
      <c r="CO218" s="280"/>
      <c r="CP218" s="280"/>
      <c r="CQ218" s="280"/>
      <c r="CR218" s="280"/>
      <c r="CS218" s="288"/>
      <c r="CT218" s="288"/>
      <c r="CU218" s="288"/>
      <c r="CV218" s="288"/>
      <c r="CW218" s="288"/>
      <c r="CX218" s="288"/>
      <c r="CY218" s="288"/>
      <c r="CZ218" s="288"/>
      <c r="DA218" s="288"/>
      <c r="DB218" s="288"/>
      <c r="DC218" s="288"/>
      <c r="DD218" s="288"/>
      <c r="DE218" s="288"/>
      <c r="DF218" s="288"/>
      <c r="DG218" s="288"/>
      <c r="DH218" s="288"/>
      <c r="DI218" s="288"/>
      <c r="DJ218" s="288"/>
      <c r="DK218" s="288"/>
      <c r="DL218" s="288"/>
      <c r="DM218" s="288"/>
      <c r="DN218" s="288"/>
      <c r="DO218" s="288"/>
      <c r="DP218" s="288"/>
      <c r="DQ218" s="288"/>
      <c r="DR218" s="288"/>
      <c r="DS218" s="288"/>
      <c r="DT218" s="288"/>
      <c r="DU218" s="288"/>
      <c r="DV218" s="288"/>
      <c r="DW218" s="288"/>
      <c r="DX218" s="288"/>
      <c r="DY218" s="288"/>
      <c r="DZ218" s="288"/>
      <c r="EA218" s="288"/>
      <c r="EB218" s="288"/>
      <c r="EC218" s="288"/>
      <c r="ED218" s="288"/>
      <c r="EE218" s="288"/>
      <c r="EF218" s="288"/>
      <c r="EG218" s="288"/>
      <c r="EH218" s="288"/>
      <c r="EI218" s="288"/>
      <c r="EJ218" s="288"/>
      <c r="EK218" s="288"/>
      <c r="EL218" s="288"/>
      <c r="EM218" s="288"/>
      <c r="EN218" s="288"/>
      <c r="EO218" s="288"/>
      <c r="EP218" s="288"/>
      <c r="EQ218" s="288"/>
      <c r="ER218" s="288"/>
      <c r="ES218" s="288"/>
      <c r="ET218" s="288"/>
      <c r="EU218" s="288"/>
      <c r="EV218" s="288"/>
      <c r="EW218" s="288"/>
      <c r="EX218" s="288"/>
      <c r="EY218" s="288"/>
      <c r="EZ218" s="288"/>
      <c r="FA218" s="288"/>
      <c r="FB218" s="288"/>
      <c r="FC218" s="288"/>
      <c r="FD218" s="288"/>
      <c r="FE218" s="288"/>
      <c r="FF218" s="288"/>
      <c r="FG218" s="288"/>
      <c r="FH218" s="288"/>
      <c r="FI218" s="288"/>
      <c r="FJ218" s="288"/>
      <c r="FK218" s="288"/>
      <c r="FL218" s="288"/>
      <c r="FM218" s="288"/>
      <c r="FN218" s="288"/>
      <c r="FO218" s="288"/>
      <c r="FP218" s="288"/>
      <c r="FQ218" s="288"/>
      <c r="FR218" s="288"/>
      <c r="FS218" s="288"/>
      <c r="FT218" s="288"/>
      <c r="FU218" s="288"/>
      <c r="FV218" s="288"/>
      <c r="FW218" s="288"/>
      <c r="FX218" s="288"/>
      <c r="FY218" s="288"/>
      <c r="FZ218" s="288"/>
      <c r="GA218" s="288"/>
      <c r="GB218" s="288"/>
      <c r="GC218" s="288"/>
      <c r="GD218" s="288"/>
      <c r="GE218" s="288"/>
      <c r="GF218" s="288"/>
      <c r="GG218" s="288"/>
      <c r="GH218" s="288"/>
      <c r="GI218" s="288"/>
      <c r="GJ218" s="288"/>
      <c r="GK218" s="288"/>
      <c r="GL218" s="288"/>
      <c r="GM218" s="288"/>
      <c r="GN218" s="288"/>
      <c r="GO218" s="288"/>
      <c r="GP218" s="288"/>
      <c r="GQ218" s="288"/>
      <c r="GR218" s="288"/>
      <c r="GS218" s="288"/>
      <c r="GT218" s="288"/>
      <c r="GU218" s="288"/>
      <c r="GV218" s="288"/>
      <c r="GW218" s="288"/>
      <c r="GX218" s="288"/>
      <c r="GY218" s="288"/>
      <c r="GZ218" s="288"/>
      <c r="HA218" s="288"/>
      <c r="HB218" s="288"/>
      <c r="HC218" s="288"/>
      <c r="HD218" s="288"/>
      <c r="HE218" s="288"/>
      <c r="HF218" s="288"/>
      <c r="HG218" s="288"/>
      <c r="HH218" s="288"/>
      <c r="HI218" s="288"/>
      <c r="HJ218" s="288"/>
      <c r="HK218" s="288"/>
      <c r="HL218" s="288"/>
      <c r="HM218" s="288"/>
      <c r="HN218" s="288"/>
      <c r="HO218" s="288"/>
      <c r="HP218" s="288"/>
      <c r="HQ218" s="288"/>
      <c r="HR218" s="288"/>
      <c r="HS218" s="288"/>
      <c r="HT218" s="288"/>
      <c r="HU218" s="288"/>
      <c r="HV218" s="288"/>
      <c r="HW218" s="288"/>
      <c r="HX218" s="288"/>
      <c r="HY218" s="288"/>
      <c r="HZ218" s="288"/>
      <c r="IA218" s="288"/>
      <c r="IB218" s="288"/>
      <c r="IC218" s="288"/>
      <c r="ID218" s="288"/>
      <c r="IE218" s="288"/>
      <c r="IF218" s="288"/>
      <c r="IG218" s="288"/>
      <c r="IH218" s="288"/>
      <c r="II218" s="288"/>
      <c r="IJ218" s="288"/>
      <c r="IK218" s="288"/>
      <c r="IL218" s="288"/>
      <c r="IM218" s="288"/>
      <c r="IN218" s="288"/>
      <c r="IO218" s="288"/>
      <c r="IP218" s="288"/>
      <c r="IQ218" s="288"/>
      <c r="IR218" s="288"/>
      <c r="IS218" s="288"/>
      <c r="IT218" s="288"/>
      <c r="IU218" s="288"/>
      <c r="IV218" s="288"/>
      <c r="IW218" s="288"/>
      <c r="IX218" s="288"/>
      <c r="IY218" s="288"/>
      <c r="IZ218" s="288"/>
      <c r="JA218" s="288"/>
      <c r="JB218" s="288"/>
      <c r="JC218" s="288"/>
      <c r="JD218" s="288"/>
      <c r="JE218" s="288"/>
      <c r="JF218" s="288"/>
      <c r="JG218" s="288"/>
      <c r="JH218" s="288"/>
      <c r="JI218" s="288"/>
      <c r="JJ218" s="288"/>
      <c r="JK218" s="288"/>
      <c r="JL218" s="288"/>
      <c r="JM218" s="288"/>
      <c r="JN218" s="288"/>
      <c r="JO218" s="288"/>
      <c r="JP218" s="288"/>
      <c r="JQ218" s="288"/>
      <c r="JR218" s="288"/>
      <c r="JS218" s="288"/>
      <c r="JT218" s="288"/>
      <c r="JU218" s="288"/>
      <c r="JV218" s="288"/>
      <c r="JW218" s="288"/>
      <c r="JX218" s="288"/>
      <c r="JY218" s="288"/>
      <c r="JZ218" s="288"/>
      <c r="KA218" s="288"/>
      <c r="KB218" s="288"/>
      <c r="KC218" s="288"/>
      <c r="KD218" s="288"/>
      <c r="KE218" s="288"/>
      <c r="KF218" s="288"/>
      <c r="KG218" s="288"/>
      <c r="KH218" s="288"/>
      <c r="KI218" s="288"/>
      <c r="KJ218" s="288"/>
      <c r="KK218" s="288"/>
      <c r="KL218" s="288"/>
      <c r="KM218" s="288"/>
      <c r="KN218" s="288"/>
      <c r="KO218" s="288"/>
      <c r="KP218" s="288"/>
      <c r="KQ218" s="288"/>
      <c r="KR218" s="288"/>
      <c r="KS218" s="288"/>
      <c r="KT218" s="288"/>
      <c r="KU218" s="288"/>
      <c r="KV218" s="288"/>
      <c r="KW218" s="288"/>
      <c r="KX218" s="288"/>
      <c r="KY218" s="288"/>
      <c r="KZ218" s="288"/>
      <c r="LA218" s="288"/>
      <c r="LB218" s="288"/>
      <c r="LC218" s="288"/>
      <c r="LD218" s="288"/>
      <c r="LE218" s="288"/>
      <c r="LF218" s="288"/>
      <c r="LG218" s="288"/>
      <c r="LH218" s="288"/>
      <c r="LI218" s="288"/>
      <c r="LJ218" s="288"/>
      <c r="LK218" s="288"/>
      <c r="LL218" s="288"/>
      <c r="LM218" s="288"/>
      <c r="LN218" s="288"/>
      <c r="LO218" s="288"/>
      <c r="LP218" s="288"/>
      <c r="LQ218" s="288"/>
      <c r="LR218" s="288"/>
      <c r="LS218" s="288"/>
      <c r="LT218" s="288"/>
      <c r="LU218" s="288"/>
      <c r="LV218" s="288"/>
      <c r="LW218" s="288"/>
      <c r="LX218" s="288"/>
      <c r="LY218" s="288"/>
      <c r="LZ218" s="288"/>
      <c r="MA218" s="288"/>
      <c r="MB218" s="288"/>
      <c r="MC218" s="288"/>
      <c r="MD218" s="288"/>
      <c r="ME218" s="288"/>
      <c r="MF218" s="288"/>
      <c r="MG218" s="288"/>
      <c r="MH218" s="288"/>
      <c r="MI218" s="288"/>
      <c r="MJ218" s="288"/>
      <c r="MK218" s="288"/>
      <c r="ML218" s="288"/>
      <c r="MM218" s="288"/>
      <c r="MN218" s="288"/>
      <c r="MO218" s="288"/>
      <c r="MP218" s="288"/>
      <c r="MQ218" s="288"/>
      <c r="MR218" s="288"/>
      <c r="MS218" s="288"/>
      <c r="MT218" s="288"/>
      <c r="MU218" s="288"/>
      <c r="MV218" s="288"/>
      <c r="MW218" s="288"/>
      <c r="MX218" s="288"/>
      <c r="MY218" s="288"/>
      <c r="MZ218" s="288"/>
      <c r="NA218" s="288"/>
      <c r="NB218" s="288"/>
      <c r="NC218" s="288"/>
      <c r="ND218" s="288"/>
      <c r="NE218" s="288"/>
      <c r="NF218" s="288"/>
      <c r="NG218" s="288"/>
      <c r="NH218" s="288"/>
      <c r="NI218" s="288"/>
      <c r="NJ218" s="288"/>
      <c r="NK218" s="288"/>
      <c r="NL218" s="288"/>
      <c r="NM218" s="288"/>
      <c r="NN218" s="288"/>
      <c r="NO218" s="288"/>
      <c r="NP218" s="288"/>
      <c r="NQ218" s="288"/>
      <c r="NR218" s="288"/>
      <c r="NS218" s="288"/>
      <c r="NT218" s="288"/>
      <c r="NU218" s="288"/>
      <c r="NV218" s="288"/>
      <c r="NW218" s="288"/>
      <c r="NX218" s="288"/>
      <c r="NY218" s="288"/>
      <c r="NZ218" s="288"/>
      <c r="OA218" s="288"/>
      <c r="OB218" s="288"/>
      <c r="OC218" s="288"/>
      <c r="OD218" s="288"/>
      <c r="OE218" s="288"/>
      <c r="OF218" s="288"/>
      <c r="OG218" s="288"/>
      <c r="OH218" s="288"/>
      <c r="OI218" s="288"/>
      <c r="OJ218" s="288"/>
      <c r="OK218" s="288"/>
      <c r="OL218" s="288"/>
      <c r="OM218" s="288"/>
      <c r="ON218" s="288"/>
      <c r="OO218" s="288"/>
      <c r="OP218" s="288"/>
      <c r="OQ218" s="288"/>
      <c r="OR218" s="288"/>
      <c r="OS218" s="288"/>
      <c r="OT218" s="288"/>
      <c r="OU218" s="288"/>
      <c r="OV218" s="288"/>
      <c r="OW218" s="288"/>
      <c r="OX218" s="288"/>
      <c r="OY218" s="288"/>
      <c r="OZ218" s="288"/>
      <c r="PA218" s="288"/>
      <c r="PB218" s="288"/>
      <c r="PC218" s="288"/>
      <c r="PD218" s="288"/>
      <c r="PE218" s="288"/>
      <c r="PF218" s="288"/>
      <c r="PG218" s="288"/>
      <c r="PH218" s="288"/>
      <c r="PI218" s="288"/>
      <c r="PJ218" s="288"/>
      <c r="PK218" s="288"/>
      <c r="PL218" s="288"/>
      <c r="PM218" s="288"/>
      <c r="PN218" s="288"/>
      <c r="PO218" s="288"/>
      <c r="PP218" s="288"/>
      <c r="PQ218" s="288"/>
      <c r="PR218" s="288"/>
      <c r="PS218" s="288"/>
      <c r="PT218" s="288"/>
      <c r="PU218" s="288"/>
      <c r="PV218" s="288"/>
      <c r="PW218" s="288"/>
      <c r="PX218" s="288"/>
      <c r="PY218" s="288"/>
      <c r="PZ218" s="288"/>
      <c r="QA218" s="288"/>
      <c r="QB218" s="288"/>
      <c r="QC218" s="288"/>
      <c r="QD218" s="288"/>
      <c r="QE218" s="288"/>
      <c r="QF218" s="288"/>
      <c r="QG218" s="288"/>
      <c r="QH218" s="288"/>
      <c r="QI218" s="288"/>
      <c r="QJ218" s="288"/>
      <c r="QK218" s="288"/>
      <c r="QL218" s="288"/>
      <c r="QM218" s="288"/>
      <c r="QN218" s="288"/>
      <c r="QO218" s="288"/>
      <c r="QP218" s="288"/>
      <c r="QQ218" s="288"/>
      <c r="QR218" s="288"/>
      <c r="QS218" s="288"/>
      <c r="QT218" s="288"/>
      <c r="QU218" s="288"/>
      <c r="QV218" s="288"/>
      <c r="QW218" s="288"/>
      <c r="QX218" s="288"/>
      <c r="QY218" s="288"/>
      <c r="QZ218" s="288"/>
      <c r="RA218" s="288"/>
      <c r="RB218" s="288"/>
      <c r="RC218" s="288"/>
      <c r="RD218" s="288"/>
      <c r="RE218" s="288"/>
      <c r="RF218" s="288"/>
      <c r="RG218" s="288"/>
      <c r="RH218" s="288"/>
      <c r="RI218" s="288"/>
      <c r="RJ218" s="288"/>
      <c r="RK218" s="288"/>
      <c r="RL218" s="288"/>
      <c r="RM218" s="288"/>
      <c r="RN218" s="288"/>
      <c r="RO218" s="288"/>
      <c r="RP218" s="288"/>
      <c r="RQ218" s="288"/>
      <c r="RR218" s="288"/>
      <c r="RS218" s="288"/>
      <c r="RT218" s="288"/>
      <c r="RU218" s="288"/>
      <c r="RV218" s="288"/>
      <c r="RW218" s="288"/>
      <c r="RX218" s="288"/>
      <c r="RY218" s="288"/>
      <c r="RZ218" s="288"/>
      <c r="SA218" s="288"/>
      <c r="SB218" s="288"/>
      <c r="SC218" s="288"/>
      <c r="SD218" s="288"/>
      <c r="SE218" s="288"/>
      <c r="SF218" s="288"/>
      <c r="SG218" s="288"/>
      <c r="SH218" s="288"/>
      <c r="SI218" s="288"/>
      <c r="SJ218" s="288"/>
      <c r="SK218" s="288"/>
      <c r="SL218" s="288"/>
      <c r="SM218" s="288"/>
      <c r="SN218" s="288"/>
      <c r="SO218" s="288"/>
      <c r="SP218" s="288"/>
      <c r="SQ218" s="288"/>
      <c r="SR218" s="288"/>
      <c r="SS218" s="288"/>
      <c r="ST218" s="288"/>
      <c r="SU218" s="288"/>
      <c r="SV218" s="288"/>
      <c r="SW218" s="288"/>
      <c r="SX218" s="288"/>
      <c r="SY218" s="288"/>
      <c r="SZ218" s="288"/>
      <c r="TA218" s="288"/>
      <c r="TB218" s="288"/>
      <c r="TC218" s="288"/>
      <c r="TD218" s="288"/>
      <c r="TE218" s="288"/>
      <c r="TF218" s="288"/>
      <c r="TG218" s="288"/>
      <c r="TH218" s="288"/>
      <c r="TI218" s="288"/>
      <c r="TJ218" s="288"/>
      <c r="TK218" s="288"/>
      <c r="TL218" s="288"/>
      <c r="TM218" s="288"/>
      <c r="TN218" s="288"/>
      <c r="TO218" s="288"/>
      <c r="TP218" s="288"/>
      <c r="TQ218" s="288"/>
      <c r="TR218" s="288"/>
      <c r="TS218" s="288"/>
      <c r="TT218" s="288"/>
      <c r="TU218" s="288"/>
      <c r="TV218" s="288"/>
      <c r="TW218" s="288"/>
      <c r="TX218" s="288"/>
      <c r="TY218" s="288"/>
      <c r="TZ218" s="288"/>
      <c r="UA218" s="288"/>
      <c r="UB218" s="288"/>
      <c r="UC218" s="288"/>
      <c r="UD218" s="288"/>
      <c r="UE218" s="288"/>
      <c r="UF218" s="288"/>
      <c r="UG218" s="288"/>
      <c r="UH218" s="288"/>
      <c r="UI218" s="288"/>
      <c r="UJ218" s="288"/>
      <c r="UK218" s="288"/>
      <c r="UL218" s="288"/>
      <c r="UM218" s="288"/>
      <c r="UN218" s="288"/>
      <c r="UO218" s="288"/>
      <c r="UP218" s="288"/>
      <c r="UQ218" s="288"/>
      <c r="UR218" s="288"/>
      <c r="US218" s="288"/>
      <c r="UT218" s="288"/>
      <c r="UU218" s="288"/>
      <c r="UV218" s="288"/>
      <c r="UW218" s="288"/>
      <c r="UX218" s="288"/>
      <c r="UY218" s="288"/>
      <c r="UZ218" s="288"/>
      <c r="VA218" s="288"/>
      <c r="VB218" s="288"/>
      <c r="VC218" s="288"/>
      <c r="VD218" s="288"/>
      <c r="VE218" s="288"/>
      <c r="VF218" s="288"/>
      <c r="VG218" s="288"/>
      <c r="VH218" s="288"/>
      <c r="VI218" s="288"/>
      <c r="VJ218" s="288"/>
      <c r="VK218" s="288"/>
      <c r="VL218" s="288"/>
      <c r="VM218" s="288"/>
      <c r="VN218" s="288"/>
      <c r="VO218" s="288"/>
      <c r="VP218" s="288"/>
      <c r="VQ218" s="288"/>
      <c r="VR218" s="288"/>
      <c r="VS218" s="288"/>
      <c r="VT218" s="288"/>
      <c r="VU218" s="288"/>
      <c r="VV218" s="288"/>
      <c r="VW218" s="288"/>
      <c r="VX218" s="288"/>
      <c r="VY218" s="288"/>
      <c r="VZ218" s="288"/>
      <c r="WA218" s="288"/>
      <c r="WB218" s="288"/>
      <c r="WC218" s="288"/>
      <c r="WD218" s="288"/>
      <c r="WE218" s="288"/>
      <c r="WF218" s="288"/>
      <c r="WG218" s="288"/>
      <c r="WH218" s="288"/>
      <c r="WI218" s="288"/>
      <c r="WJ218" s="288"/>
      <c r="WK218" s="288"/>
      <c r="WL218" s="288"/>
      <c r="WM218" s="288"/>
      <c r="WN218" s="288"/>
      <c r="WO218" s="288"/>
      <c r="WP218" s="288"/>
      <c r="WQ218" s="288"/>
      <c r="WR218" s="288"/>
      <c r="WS218" s="288"/>
      <c r="WT218" s="288"/>
      <c r="WU218" s="288"/>
      <c r="WV218" s="288"/>
      <c r="WW218" s="288"/>
      <c r="WX218" s="288"/>
      <c r="WY218" s="288"/>
      <c r="WZ218" s="288"/>
      <c r="XA218" s="288"/>
      <c r="XB218" s="288"/>
      <c r="XC218" s="288"/>
      <c r="XD218" s="288"/>
      <c r="XE218" s="288"/>
      <c r="XF218" s="288"/>
      <c r="XG218" s="288"/>
      <c r="XH218" s="288"/>
      <c r="XI218" s="288"/>
      <c r="XJ218" s="288"/>
      <c r="XK218" s="288"/>
      <c r="XL218" s="288"/>
      <c r="XM218" s="288"/>
      <c r="XN218" s="288"/>
      <c r="XO218" s="288"/>
      <c r="XP218" s="288"/>
      <c r="XQ218" s="288"/>
      <c r="XR218" s="288"/>
      <c r="XS218" s="288"/>
      <c r="XT218" s="288"/>
      <c r="XU218" s="288"/>
      <c r="XV218" s="288"/>
      <c r="XW218" s="288"/>
      <c r="XX218" s="288"/>
      <c r="XY218" s="288"/>
      <c r="XZ218" s="288"/>
      <c r="YA218" s="288"/>
      <c r="YB218" s="288"/>
      <c r="YC218" s="288"/>
      <c r="YD218" s="288"/>
      <c r="YE218" s="288"/>
      <c r="YF218" s="288"/>
      <c r="YG218" s="288"/>
      <c r="YH218" s="288"/>
      <c r="YI218" s="288"/>
      <c r="YJ218" s="288"/>
      <c r="YK218" s="288"/>
      <c r="YL218" s="288"/>
      <c r="YM218" s="288"/>
      <c r="YN218" s="288"/>
      <c r="YO218" s="288"/>
      <c r="YP218" s="288"/>
      <c r="YQ218" s="288"/>
      <c r="YR218" s="288"/>
      <c r="YS218" s="288"/>
      <c r="YT218" s="288"/>
      <c r="YU218" s="288"/>
      <c r="YV218" s="288"/>
      <c r="YW218" s="288"/>
      <c r="YX218" s="288"/>
      <c r="YY218" s="288"/>
      <c r="YZ218" s="288"/>
      <c r="ZA218" s="288"/>
      <c r="ZB218" s="288"/>
      <c r="ZC218" s="288"/>
      <c r="ZD218" s="288"/>
      <c r="ZE218" s="288"/>
      <c r="ZF218" s="288"/>
      <c r="ZG218" s="288"/>
      <c r="ZH218" s="288"/>
      <c r="ZI218" s="288"/>
      <c r="ZJ218" s="288"/>
      <c r="ZK218" s="288"/>
      <c r="ZL218" s="288"/>
      <c r="ZM218" s="288"/>
      <c r="ZN218" s="288"/>
      <c r="ZO218" s="288"/>
      <c r="ZP218" s="288"/>
      <c r="ZQ218" s="288"/>
      <c r="ZR218" s="288"/>
      <c r="ZS218" s="288"/>
      <c r="ZT218" s="288"/>
      <c r="ZU218" s="288"/>
      <c r="ZV218" s="288"/>
      <c r="ZW218" s="288"/>
      <c r="ZX218" s="288"/>
      <c r="ZY218" s="288"/>
      <c r="ZZ218" s="288"/>
      <c r="AAA218" s="288"/>
      <c r="AAB218" s="288"/>
      <c r="AAC218" s="288"/>
      <c r="AAD218" s="288"/>
      <c r="AAE218" s="288"/>
      <c r="AAF218" s="288"/>
      <c r="AAG218" s="288"/>
      <c r="AAH218" s="288"/>
      <c r="AAI218" s="288"/>
      <c r="AAJ218" s="288"/>
      <c r="AAK218" s="288"/>
      <c r="AAL218" s="288"/>
      <c r="AAM218" s="288"/>
      <c r="AAN218" s="288"/>
      <c r="AAO218" s="288"/>
      <c r="AAP218" s="288"/>
      <c r="AAQ218" s="288"/>
      <c r="AAR218" s="288"/>
      <c r="AAS218" s="288"/>
      <c r="AAT218" s="288"/>
      <c r="AAU218" s="288"/>
      <c r="AAV218" s="288"/>
      <c r="AAW218" s="288"/>
      <c r="AAX218" s="288"/>
      <c r="AAY218" s="288"/>
      <c r="AAZ218" s="288"/>
      <c r="ABA218" s="288"/>
      <c r="ABB218" s="288"/>
      <c r="ABC218" s="288"/>
      <c r="ABD218" s="288"/>
      <c r="ABE218" s="288"/>
      <c r="ABF218" s="288"/>
      <c r="ABG218" s="288"/>
      <c r="ABH218" s="288"/>
      <c r="ABI218" s="288"/>
      <c r="ABJ218" s="288"/>
      <c r="ABK218" s="288"/>
      <c r="ABL218" s="288"/>
      <c r="ABM218" s="288"/>
      <c r="ABN218" s="288"/>
      <c r="ABO218" s="288"/>
      <c r="ABP218" s="288"/>
      <c r="ABQ218" s="288"/>
      <c r="ABR218" s="288"/>
      <c r="ABS218" s="288"/>
      <c r="ABT218" s="288"/>
      <c r="ABU218" s="288"/>
      <c r="ABV218" s="288"/>
      <c r="ABW218" s="288"/>
      <c r="ABX218" s="288"/>
      <c r="ABY218" s="288"/>
      <c r="ABZ218" s="288"/>
      <c r="ACA218" s="288"/>
      <c r="ACB218" s="288"/>
      <c r="ACC218" s="288"/>
      <c r="ACD218" s="288"/>
      <c r="ACE218" s="288"/>
      <c r="ACF218" s="288"/>
      <c r="ACG218" s="288"/>
      <c r="ACH218" s="288"/>
      <c r="ACI218" s="288"/>
      <c r="ACJ218" s="288"/>
      <c r="ACK218" s="288"/>
      <c r="ACL218" s="288"/>
      <c r="ACM218" s="288"/>
      <c r="ACN218" s="288"/>
      <c r="ACO218" s="288"/>
      <c r="ACP218" s="288"/>
      <c r="ACQ218" s="288"/>
      <c r="ACR218" s="288"/>
      <c r="ACS218" s="288"/>
      <c r="ACT218" s="288"/>
      <c r="ACU218" s="288"/>
      <c r="ACV218" s="288"/>
      <c r="ACW218" s="288"/>
      <c r="ACX218" s="288"/>
      <c r="ACY218" s="288"/>
      <c r="ACZ218" s="288"/>
      <c r="ADA218" s="288"/>
      <c r="ADB218" s="288"/>
      <c r="ADC218" s="288"/>
      <c r="ADD218" s="288"/>
      <c r="ADE218" s="288"/>
      <c r="ADF218" s="288"/>
      <c r="ADG218" s="288"/>
      <c r="ADH218" s="288"/>
      <c r="ADI218" s="288"/>
      <c r="ADJ218" s="288"/>
      <c r="ADK218" s="288"/>
      <c r="ADL218" s="288"/>
      <c r="ADM218" s="288"/>
      <c r="ADN218" s="288"/>
      <c r="ADO218" s="288"/>
      <c r="ADP218" s="288"/>
      <c r="ADQ218" s="288"/>
      <c r="ADR218" s="288"/>
      <c r="ADS218" s="288"/>
      <c r="ADT218" s="288"/>
      <c r="ADU218" s="288"/>
      <c r="ADV218" s="288"/>
      <c r="ADW218" s="288"/>
      <c r="ADX218" s="288"/>
      <c r="ADY218" s="288"/>
      <c r="ADZ218" s="288"/>
      <c r="AEA218" s="288"/>
      <c r="AEB218" s="288"/>
      <c r="AEC218" s="288"/>
      <c r="AED218" s="288"/>
      <c r="AEE218" s="288"/>
      <c r="AEF218" s="288"/>
      <c r="AEG218" s="288"/>
      <c r="AEH218" s="288"/>
      <c r="AEI218" s="288"/>
      <c r="AEJ218" s="288"/>
      <c r="AEK218" s="288"/>
      <c r="AEL218" s="288"/>
      <c r="AEM218" s="288"/>
      <c r="AEN218" s="288"/>
      <c r="AEO218" s="288"/>
      <c r="AEP218" s="288"/>
      <c r="AEQ218" s="288"/>
      <c r="AER218" s="288"/>
      <c r="AES218" s="288"/>
      <c r="AET218" s="288"/>
      <c r="AEU218" s="288"/>
      <c r="AEV218" s="288"/>
      <c r="AEW218" s="288"/>
      <c r="AEX218" s="288"/>
      <c r="AEY218" s="288"/>
      <c r="AEZ218" s="288"/>
      <c r="AFA218" s="288"/>
      <c r="AFB218" s="288"/>
      <c r="AFC218" s="288"/>
      <c r="AFD218" s="288"/>
      <c r="AFE218" s="288"/>
      <c r="AFF218" s="288"/>
      <c r="AFG218" s="288"/>
      <c r="AFH218" s="288"/>
      <c r="AFI218" s="288"/>
      <c r="AFJ218" s="288"/>
      <c r="AFK218" s="288"/>
      <c r="AFL218" s="288"/>
      <c r="AFM218" s="288"/>
      <c r="AFN218" s="288"/>
      <c r="AFO218" s="288"/>
      <c r="AFP218" s="288"/>
      <c r="AFQ218" s="288"/>
      <c r="AFR218" s="288"/>
      <c r="AFS218" s="288"/>
      <c r="AFT218" s="288"/>
      <c r="AFU218" s="288"/>
      <c r="AFV218" s="288"/>
      <c r="AFW218" s="288"/>
      <c r="AFX218" s="288"/>
      <c r="AFY218" s="288"/>
      <c r="AFZ218" s="288"/>
      <c r="AGA218" s="288"/>
      <c r="AGB218" s="288"/>
      <c r="AGC218" s="288"/>
      <c r="AGD218" s="288"/>
      <c r="AGE218" s="288"/>
      <c r="AGF218" s="288"/>
      <c r="AGG218" s="288"/>
      <c r="AGH218" s="288"/>
      <c r="AGI218" s="288"/>
      <c r="AGJ218" s="288"/>
      <c r="AGK218" s="288"/>
      <c r="AGL218" s="288"/>
      <c r="AGM218" s="288"/>
      <c r="AGN218" s="288"/>
      <c r="AGO218" s="288"/>
      <c r="AGP218" s="288"/>
      <c r="AGQ218" s="288"/>
      <c r="AGR218" s="288"/>
      <c r="AGS218" s="288"/>
      <c r="AGT218" s="288"/>
      <c r="AGU218" s="288"/>
      <c r="AGV218" s="288"/>
      <c r="AGW218" s="288"/>
      <c r="AGX218" s="288"/>
      <c r="AGY218" s="288"/>
      <c r="AGZ218" s="288"/>
      <c r="AHA218" s="288"/>
      <c r="AHB218" s="288"/>
      <c r="AHC218" s="288"/>
      <c r="AHD218" s="288"/>
      <c r="AHE218" s="288"/>
      <c r="AHF218" s="288"/>
      <c r="AHG218" s="288"/>
      <c r="AHH218" s="288"/>
      <c r="AHI218" s="288"/>
      <c r="AHJ218" s="288"/>
      <c r="AHK218" s="288"/>
      <c r="AHL218" s="288"/>
      <c r="AHM218" s="288"/>
      <c r="AHN218" s="288"/>
      <c r="AHO218" s="288"/>
      <c r="AHP218" s="288"/>
      <c r="AHQ218" s="288"/>
      <c r="AHR218" s="288"/>
      <c r="AHS218" s="288"/>
      <c r="AHT218" s="288"/>
      <c r="AHU218" s="288"/>
      <c r="AHV218" s="288"/>
      <c r="AHW218" s="288"/>
      <c r="AHX218" s="288"/>
      <c r="AHY218" s="288"/>
      <c r="AHZ218" s="288"/>
      <c r="AIA218" s="288"/>
      <c r="AIB218" s="288"/>
      <c r="AIC218" s="288"/>
      <c r="AID218" s="288"/>
      <c r="AIE218" s="288"/>
      <c r="AIF218" s="288"/>
      <c r="AIG218" s="288"/>
      <c r="AIH218" s="288"/>
      <c r="AII218" s="288"/>
      <c r="AIJ218" s="288"/>
      <c r="AIK218" s="288"/>
      <c r="AIL218" s="288"/>
      <c r="AIM218" s="288"/>
      <c r="AIN218" s="288"/>
      <c r="AIO218" s="288"/>
      <c r="AIP218" s="288"/>
      <c r="AIQ218" s="288"/>
      <c r="AIR218" s="288"/>
      <c r="AIS218" s="288"/>
      <c r="AIT218" s="288"/>
      <c r="AIU218" s="288"/>
      <c r="AIV218" s="288"/>
      <c r="AIW218" s="288"/>
      <c r="AIX218" s="288"/>
      <c r="AIY218" s="288"/>
      <c r="AIZ218" s="288"/>
      <c r="AJA218" s="288"/>
      <c r="AJB218" s="288"/>
      <c r="AJC218" s="288"/>
      <c r="AJD218" s="288"/>
      <c r="AJE218" s="288"/>
      <c r="AJF218" s="288"/>
      <c r="AJG218" s="288"/>
      <c r="AJH218" s="288"/>
      <c r="AJI218" s="288"/>
      <c r="AJJ218" s="288"/>
      <c r="AJK218" s="288"/>
      <c r="AJL218" s="288"/>
      <c r="AJM218" s="288"/>
      <c r="AJN218" s="288"/>
      <c r="AJO218" s="288"/>
      <c r="AJP218" s="288"/>
      <c r="AJQ218" s="288"/>
      <c r="AJR218" s="288"/>
      <c r="AJS218" s="288"/>
      <c r="AJT218" s="288"/>
      <c r="AJU218" s="288"/>
      <c r="AJV218" s="288"/>
      <c r="AJW218" s="288"/>
      <c r="AJX218" s="288"/>
      <c r="AJY218" s="288"/>
      <c r="AJZ218" s="288"/>
      <c r="AKA218" s="288"/>
      <c r="AKB218" s="288"/>
      <c r="AKC218" s="288"/>
      <c r="AKD218" s="288"/>
      <c r="AKE218" s="288"/>
      <c r="AKF218" s="288"/>
      <c r="AKG218" s="288"/>
      <c r="AKH218" s="288"/>
      <c r="AKI218" s="288"/>
      <c r="AKJ218" s="288"/>
      <c r="AKK218" s="288"/>
      <c r="AKL218" s="288"/>
      <c r="AKM218" s="288"/>
      <c r="AKN218" s="288"/>
      <c r="AKO218" s="288"/>
      <c r="AKP218" s="288"/>
      <c r="AKQ218" s="288"/>
      <c r="AKR218" s="288"/>
      <c r="AKS218" s="288"/>
      <c r="AKT218" s="288"/>
      <c r="AKU218" s="288"/>
      <c r="AKV218" s="288"/>
      <c r="AKW218" s="288"/>
      <c r="AKX218" s="288"/>
      <c r="AKY218" s="288"/>
      <c r="AKZ218" s="288"/>
      <c r="ALA218" s="288"/>
      <c r="ALB218" s="288"/>
      <c r="ALC218" s="288"/>
      <c r="ALD218" s="288"/>
      <c r="ALE218" s="288"/>
      <c r="ALF218" s="288"/>
      <c r="ALG218" s="288"/>
      <c r="ALH218" s="288"/>
      <c r="ALI218" s="288"/>
      <c r="ALJ218" s="288"/>
      <c r="ALK218" s="288"/>
      <c r="ALL218" s="288"/>
      <c r="ALM218" s="288"/>
      <c r="ALN218" s="288"/>
      <c r="ALO218" s="288"/>
      <c r="ALP218" s="288"/>
      <c r="ALQ218" s="288"/>
      <c r="ALR218" s="288"/>
      <c r="ALS218" s="288"/>
      <c r="ALT218" s="288"/>
      <c r="ALU218" s="288"/>
      <c r="ALV218" s="288"/>
      <c r="ALW218" s="288"/>
      <c r="ALX218" s="288"/>
      <c r="ALY218" s="288"/>
      <c r="ALZ218" s="288"/>
      <c r="AMA218" s="288"/>
      <c r="AMB218" s="288"/>
      <c r="AMC218" s="288"/>
      <c r="AMD218" s="288"/>
      <c r="AME218" s="288"/>
      <c r="AMF218" s="288"/>
      <c r="AMG218" s="288"/>
      <c r="AMH218" s="288"/>
      <c r="AMI218" s="288"/>
      <c r="AMJ218" s="288"/>
      <c r="AMK218" s="288"/>
      <c r="AML218" s="288"/>
      <c r="AMM218" s="288"/>
      <c r="AMN218" s="288"/>
      <c r="AMO218" s="288"/>
      <c r="AMP218" s="288"/>
      <c r="AMQ218" s="288"/>
      <c r="AMR218" s="288"/>
      <c r="AMS218" s="288"/>
      <c r="AMT218" s="288"/>
      <c r="AMU218" s="288"/>
      <c r="AMV218" s="288"/>
      <c r="AMW218" s="288"/>
      <c r="AMX218" s="288"/>
      <c r="AMY218" s="288"/>
      <c r="AMZ218" s="288"/>
      <c r="ANA218" s="288"/>
      <c r="ANB218" s="288"/>
      <c r="ANC218" s="288"/>
      <c r="AND218" s="288"/>
      <c r="ANE218" s="288"/>
      <c r="ANF218" s="288"/>
      <c r="ANG218" s="288"/>
      <c r="ANH218" s="288"/>
      <c r="ANI218" s="288"/>
      <c r="ANJ218" s="288"/>
      <c r="ANK218" s="288"/>
      <c r="ANL218" s="288"/>
      <c r="ANM218" s="288"/>
      <c r="ANN218" s="288"/>
      <c r="ANO218" s="288"/>
      <c r="ANP218" s="288"/>
      <c r="ANQ218" s="288"/>
      <c r="ANR218" s="288"/>
      <c r="ANS218" s="288"/>
      <c r="ANT218" s="288"/>
      <c r="ANU218" s="288"/>
      <c r="ANV218" s="288"/>
      <c r="ANW218" s="288"/>
      <c r="ANX218" s="288"/>
      <c r="ANY218" s="288"/>
      <c r="ANZ218" s="288"/>
      <c r="AOA218" s="288"/>
      <c r="AOB218" s="288"/>
      <c r="AOC218" s="288"/>
      <c r="AOD218" s="288"/>
      <c r="AOE218" s="288"/>
      <c r="AOF218" s="288"/>
      <c r="AOG218" s="288"/>
      <c r="AOH218" s="288"/>
      <c r="AOI218" s="288"/>
      <c r="AOJ218" s="288"/>
      <c r="AOK218" s="288"/>
      <c r="AOL218" s="288"/>
      <c r="AOM218" s="288"/>
      <c r="AON218" s="288"/>
      <c r="AOO218" s="288"/>
      <c r="AOP218" s="288"/>
      <c r="AOQ218" s="288"/>
      <c r="AOR218" s="288"/>
      <c r="AOS218" s="288"/>
      <c r="AOT218" s="288"/>
      <c r="AOU218" s="288"/>
      <c r="AOV218" s="288"/>
      <c r="AOW218" s="288"/>
      <c r="AOX218" s="288"/>
      <c r="AOY218" s="288"/>
      <c r="AOZ218" s="288"/>
      <c r="APA218" s="288"/>
      <c r="APB218" s="288"/>
      <c r="APC218" s="288"/>
      <c r="APD218" s="288"/>
      <c r="APE218" s="288"/>
      <c r="APF218" s="288"/>
      <c r="APG218" s="288"/>
      <c r="APH218" s="288"/>
      <c r="API218" s="288"/>
      <c r="APJ218" s="288"/>
      <c r="APK218" s="288"/>
      <c r="APL218" s="288"/>
      <c r="APM218" s="288"/>
      <c r="APN218" s="288"/>
      <c r="APO218" s="288"/>
      <c r="APP218" s="288"/>
      <c r="APQ218" s="288"/>
      <c r="APR218" s="288"/>
      <c r="APS218" s="288"/>
      <c r="APT218" s="288"/>
      <c r="APU218" s="288"/>
      <c r="APV218" s="288"/>
      <c r="APW218" s="288"/>
      <c r="APX218" s="288"/>
      <c r="APY218" s="288"/>
      <c r="APZ218" s="288"/>
      <c r="AQA218" s="288"/>
      <c r="AQB218" s="288"/>
      <c r="AQC218" s="288"/>
      <c r="AQD218" s="288"/>
      <c r="AQE218" s="288"/>
      <c r="AQF218" s="288"/>
      <c r="AQG218" s="288"/>
      <c r="AQH218" s="288"/>
      <c r="AQI218" s="288"/>
      <c r="AQJ218" s="288"/>
      <c r="AQK218" s="288"/>
      <c r="AQL218" s="288"/>
      <c r="AQM218" s="288"/>
      <c r="AQN218" s="288"/>
      <c r="AQO218" s="288"/>
      <c r="AQP218" s="288"/>
      <c r="AQQ218" s="288"/>
      <c r="AQR218" s="288"/>
      <c r="AQS218" s="288"/>
      <c r="AQT218" s="288"/>
      <c r="AQU218" s="288"/>
      <c r="AQV218" s="288"/>
      <c r="AQW218" s="288"/>
      <c r="AQX218" s="288"/>
      <c r="AQY218" s="288"/>
      <c r="AQZ218" s="288"/>
      <c r="ARA218" s="288"/>
      <c r="ARB218" s="288"/>
      <c r="ARC218" s="288"/>
      <c r="ARD218" s="288"/>
      <c r="ARE218" s="288"/>
      <c r="ARF218" s="288"/>
      <c r="ARG218" s="288"/>
      <c r="ARH218" s="288"/>
      <c r="ARI218" s="288"/>
      <c r="ARJ218" s="288"/>
      <c r="ARK218" s="288"/>
      <c r="ARL218" s="288"/>
      <c r="ARM218" s="288"/>
      <c r="ARN218" s="288"/>
      <c r="ARO218" s="288"/>
      <c r="ARP218" s="288"/>
      <c r="ARQ218" s="288"/>
      <c r="ARR218" s="288"/>
      <c r="ARS218" s="288"/>
      <c r="ART218" s="288"/>
      <c r="ARU218" s="288"/>
      <c r="ARV218" s="288"/>
      <c r="ARW218" s="288"/>
      <c r="ARX218" s="288"/>
      <c r="ARY218" s="288"/>
      <c r="ARZ218" s="288"/>
      <c r="ASA218" s="288"/>
      <c r="ASB218" s="288"/>
      <c r="ASC218" s="288"/>
      <c r="ASD218" s="288"/>
      <c r="ASE218" s="288"/>
      <c r="ASF218" s="288"/>
      <c r="ASG218" s="288"/>
      <c r="ASH218" s="288"/>
      <c r="ASI218" s="288"/>
      <c r="ASJ218" s="288"/>
      <c r="ASK218" s="288"/>
      <c r="ASL218" s="288"/>
      <c r="ASM218" s="288"/>
      <c r="ASN218" s="288"/>
      <c r="ASO218" s="288"/>
      <c r="ASP218" s="288"/>
      <c r="ASQ218" s="288"/>
      <c r="ASR218" s="288"/>
      <c r="ASS218" s="288"/>
      <c r="AST218" s="288"/>
      <c r="ASU218" s="288"/>
      <c r="ASV218" s="288"/>
      <c r="ASW218" s="288"/>
      <c r="ASX218" s="288"/>
      <c r="ASY218" s="288"/>
      <c r="ASZ218" s="288"/>
      <c r="ATA218" s="288"/>
      <c r="ATB218" s="288"/>
      <c r="ATC218" s="288"/>
      <c r="ATD218" s="288"/>
      <c r="ATE218" s="288"/>
      <c r="ATF218" s="288"/>
      <c r="ATG218" s="288"/>
      <c r="ATH218" s="288"/>
      <c r="ATI218" s="288"/>
      <c r="ATJ218" s="288"/>
      <c r="ATK218" s="288"/>
      <c r="ATL218" s="288"/>
      <c r="ATM218" s="288"/>
      <c r="ATN218" s="288"/>
      <c r="ATO218" s="288"/>
      <c r="ATP218" s="288"/>
      <c r="ATQ218" s="288"/>
      <c r="ATR218" s="288"/>
      <c r="ATS218" s="288"/>
      <c r="ATT218" s="288"/>
      <c r="ATU218" s="288"/>
      <c r="ATV218" s="288"/>
      <c r="ATW218" s="288"/>
      <c r="ATX218" s="288"/>
      <c r="ATY218" s="288"/>
      <c r="ATZ218" s="288"/>
      <c r="AUA218" s="288"/>
      <c r="AUB218" s="288"/>
      <c r="AUC218" s="288"/>
      <c r="AUD218" s="288"/>
      <c r="AUE218" s="288"/>
      <c r="AUF218" s="288"/>
      <c r="AUG218" s="288"/>
      <c r="AUH218" s="288"/>
      <c r="AUI218" s="288"/>
      <c r="AUJ218" s="288"/>
      <c r="AUK218" s="288"/>
      <c r="AUL218" s="288"/>
      <c r="AUM218" s="288"/>
      <c r="AUN218" s="288"/>
      <c r="AUO218" s="288"/>
      <c r="AUP218" s="288"/>
      <c r="AUQ218" s="288"/>
      <c r="AUR218" s="288"/>
      <c r="AUS218" s="288"/>
      <c r="AUT218" s="288"/>
      <c r="AUU218" s="288"/>
      <c r="AUV218" s="288"/>
      <c r="AUW218" s="288"/>
      <c r="AUX218" s="288"/>
      <c r="AUY218" s="288"/>
      <c r="AUZ218" s="288"/>
      <c r="AVA218" s="288"/>
      <c r="AVB218" s="288"/>
      <c r="AVC218" s="288"/>
      <c r="AVD218" s="288"/>
      <c r="AVE218" s="288"/>
      <c r="AVF218" s="288"/>
      <c r="AVG218" s="288"/>
      <c r="AVH218" s="288"/>
      <c r="AVI218" s="288"/>
      <c r="AVJ218" s="288"/>
      <c r="AVK218" s="288"/>
      <c r="AVL218" s="288"/>
      <c r="AVM218" s="288"/>
      <c r="AVN218" s="288"/>
      <c r="AVO218" s="288"/>
      <c r="AVP218" s="288"/>
      <c r="AVQ218" s="288"/>
      <c r="AVR218" s="288"/>
      <c r="AVS218" s="288"/>
      <c r="AVT218" s="288"/>
      <c r="AVU218" s="288"/>
      <c r="AVV218" s="288"/>
      <c r="AVW218" s="288"/>
      <c r="AVX218" s="288"/>
      <c r="AVY218" s="288"/>
      <c r="AVZ218" s="288"/>
      <c r="AWA218" s="288"/>
      <c r="AWB218" s="288"/>
      <c r="AWC218" s="288"/>
      <c r="AWD218" s="288"/>
      <c r="AWE218" s="288"/>
      <c r="AWF218" s="288"/>
      <c r="AWG218" s="288"/>
      <c r="AWH218" s="288"/>
      <c r="AWI218" s="288"/>
      <c r="AWJ218" s="288"/>
      <c r="AWK218" s="288"/>
      <c r="AWL218" s="288"/>
      <c r="AWM218" s="288"/>
      <c r="AWN218" s="288"/>
      <c r="AWO218" s="288"/>
      <c r="AWP218" s="288"/>
      <c r="AWQ218" s="288"/>
      <c r="AWR218" s="288"/>
      <c r="AWS218" s="288"/>
      <c r="AWT218" s="288"/>
      <c r="AWU218" s="288"/>
      <c r="AWV218" s="288"/>
      <c r="AWW218" s="288"/>
      <c r="AWX218" s="288"/>
      <c r="AWY218" s="288"/>
      <c r="AWZ218" s="288"/>
      <c r="AXA218" s="288"/>
      <c r="AXB218" s="288"/>
      <c r="AXC218" s="288"/>
      <c r="AXD218" s="288"/>
      <c r="AXE218" s="288"/>
      <c r="AXF218" s="288"/>
      <c r="AXG218" s="288"/>
      <c r="AXH218" s="288"/>
      <c r="AXI218" s="288"/>
      <c r="AXJ218" s="288"/>
      <c r="AXK218" s="288"/>
      <c r="AXL218" s="288"/>
      <c r="AXM218" s="288"/>
      <c r="AXN218" s="288"/>
      <c r="AXO218" s="288"/>
      <c r="AXP218" s="288"/>
      <c r="AXQ218" s="288"/>
      <c r="AXR218" s="288"/>
      <c r="AXS218" s="288"/>
      <c r="AXT218" s="288"/>
      <c r="AXU218" s="288"/>
      <c r="AXV218" s="288"/>
      <c r="AXW218" s="288"/>
      <c r="AXX218" s="288"/>
      <c r="AXY218" s="288"/>
      <c r="AXZ218" s="288"/>
      <c r="AYA218" s="288"/>
      <c r="AYB218" s="288"/>
      <c r="AYC218" s="288"/>
      <c r="AYD218" s="288"/>
      <c r="AYE218" s="288"/>
      <c r="AYF218" s="288"/>
      <c r="AYG218" s="288"/>
      <c r="AYH218" s="288"/>
      <c r="AYI218" s="288"/>
      <c r="AYJ218" s="288"/>
      <c r="AYK218" s="288"/>
      <c r="AYL218" s="288"/>
      <c r="AYM218" s="288"/>
      <c r="AYN218" s="288"/>
      <c r="AYO218" s="288"/>
      <c r="AYP218" s="288"/>
      <c r="AYQ218" s="288"/>
      <c r="AYR218" s="288"/>
      <c r="AYS218" s="288"/>
      <c r="AYT218" s="288"/>
      <c r="AYU218" s="288"/>
      <c r="AYV218" s="288"/>
      <c r="AYW218" s="288"/>
      <c r="AYX218" s="288"/>
      <c r="AYY218" s="288"/>
      <c r="AYZ218" s="288"/>
      <c r="AZA218" s="288"/>
      <c r="AZB218" s="288"/>
      <c r="AZC218" s="288"/>
      <c r="AZD218" s="288"/>
      <c r="AZE218" s="288"/>
      <c r="AZF218" s="288"/>
      <c r="AZG218" s="288"/>
      <c r="AZH218" s="288"/>
      <c r="AZI218" s="288"/>
      <c r="AZJ218" s="288"/>
      <c r="AZK218" s="288"/>
      <c r="AZL218" s="288"/>
      <c r="AZM218" s="288"/>
      <c r="AZN218" s="288"/>
      <c r="AZO218" s="288"/>
      <c r="AZP218" s="288"/>
      <c r="AZQ218" s="288"/>
      <c r="AZR218" s="288"/>
      <c r="AZS218" s="288"/>
      <c r="AZT218" s="288"/>
      <c r="AZU218" s="288"/>
      <c r="AZV218" s="288"/>
      <c r="AZW218" s="288"/>
      <c r="AZX218" s="288"/>
      <c r="AZY218" s="288"/>
      <c r="AZZ218" s="288"/>
      <c r="BAA218" s="288"/>
      <c r="BAB218" s="288"/>
      <c r="BAC218" s="288"/>
      <c r="BAD218" s="288"/>
      <c r="BAE218" s="288"/>
      <c r="BAF218" s="288"/>
      <c r="BAG218" s="288"/>
      <c r="BAH218" s="288"/>
      <c r="BAI218" s="288"/>
      <c r="BAJ218" s="288"/>
      <c r="BAK218" s="288"/>
      <c r="BAL218" s="288"/>
      <c r="BAM218" s="288"/>
      <c r="BAN218" s="288"/>
      <c r="BAO218" s="288"/>
      <c r="BAP218" s="288"/>
      <c r="BAQ218" s="288"/>
      <c r="BAR218" s="288"/>
      <c r="BAS218" s="288"/>
      <c r="BAT218" s="288"/>
      <c r="BAU218" s="288"/>
      <c r="BAV218" s="288"/>
      <c r="BAW218" s="288"/>
      <c r="BAX218" s="288"/>
      <c r="BAY218" s="288"/>
      <c r="BAZ218" s="288"/>
      <c r="BBA218" s="288"/>
      <c r="BBB218" s="288"/>
      <c r="BBC218" s="288"/>
      <c r="BBD218" s="288"/>
      <c r="BBE218" s="288"/>
      <c r="BBF218" s="288"/>
      <c r="BBG218" s="288"/>
      <c r="BBH218" s="288"/>
      <c r="BBI218" s="288"/>
      <c r="BBJ218" s="288"/>
      <c r="BBK218" s="288"/>
      <c r="BBL218" s="288"/>
      <c r="BBM218" s="288"/>
      <c r="BBN218" s="288"/>
      <c r="BBO218" s="288"/>
      <c r="BBP218" s="288"/>
      <c r="BBQ218" s="288"/>
      <c r="BBR218" s="288"/>
      <c r="BBS218" s="288"/>
      <c r="BBT218" s="288"/>
      <c r="BBU218" s="288"/>
      <c r="BBV218" s="288"/>
      <c r="BBW218" s="288"/>
      <c r="BBX218" s="288"/>
      <c r="BBY218" s="288"/>
      <c r="BBZ218" s="288"/>
      <c r="BCA218" s="288"/>
      <c r="BCB218" s="288"/>
      <c r="BCC218" s="288"/>
      <c r="BCD218" s="288"/>
      <c r="BCE218" s="288"/>
      <c r="BCF218" s="288"/>
      <c r="BCG218" s="288"/>
      <c r="BCH218" s="288"/>
      <c r="BCI218" s="288"/>
      <c r="BCJ218" s="288"/>
      <c r="BCK218" s="288"/>
      <c r="BCL218" s="288"/>
      <c r="BCM218" s="288"/>
      <c r="BCN218" s="288"/>
      <c r="BCO218" s="288"/>
      <c r="BCP218" s="288"/>
      <c r="BCQ218" s="288"/>
      <c r="BCR218" s="288"/>
      <c r="BCS218" s="288"/>
      <c r="BCT218" s="288"/>
      <c r="BCU218" s="288"/>
      <c r="BCV218" s="288"/>
      <c r="BCW218" s="288"/>
      <c r="BCX218" s="288"/>
      <c r="BCY218" s="288"/>
      <c r="BCZ218" s="288"/>
      <c r="BDA218" s="288"/>
      <c r="BDB218" s="288"/>
      <c r="BDC218" s="288"/>
      <c r="BDD218" s="288"/>
      <c r="BDE218" s="288"/>
      <c r="BDF218" s="288"/>
      <c r="BDG218" s="288"/>
      <c r="BDH218" s="288"/>
      <c r="BDI218" s="288"/>
      <c r="BDJ218" s="288"/>
      <c r="BDK218" s="288"/>
      <c r="BDL218" s="288"/>
      <c r="BDM218" s="288"/>
      <c r="BDN218" s="288"/>
      <c r="BDO218" s="288"/>
      <c r="BDP218" s="288"/>
      <c r="BDQ218" s="288"/>
      <c r="BDR218" s="288"/>
      <c r="BDS218" s="288"/>
      <c r="BDT218" s="288"/>
      <c r="BDU218" s="288"/>
      <c r="BDV218" s="288"/>
      <c r="BDW218" s="288"/>
      <c r="BDX218" s="288"/>
      <c r="BDY218" s="288"/>
      <c r="BDZ218" s="288"/>
      <c r="BEA218" s="288"/>
      <c r="BEB218" s="288"/>
      <c r="BEC218" s="288"/>
      <c r="BED218" s="288"/>
      <c r="BEE218" s="288"/>
      <c r="BEF218" s="288"/>
      <c r="BEG218" s="288"/>
      <c r="BEH218" s="288"/>
      <c r="BEI218" s="288"/>
      <c r="BEJ218" s="288"/>
      <c r="BEK218" s="288"/>
      <c r="BEL218" s="288"/>
      <c r="BEM218" s="288"/>
      <c r="BEN218" s="288"/>
      <c r="BEO218" s="288"/>
      <c r="BEP218" s="288"/>
      <c r="BEQ218" s="288"/>
      <c r="BER218" s="288"/>
      <c r="BES218" s="288"/>
      <c r="BET218" s="288"/>
      <c r="BEU218" s="288"/>
      <c r="BEV218" s="288"/>
      <c r="BEW218" s="288"/>
      <c r="BEX218" s="288"/>
      <c r="BEY218" s="288"/>
      <c r="BEZ218" s="288"/>
      <c r="BFA218" s="288"/>
      <c r="BFB218" s="288"/>
      <c r="BFC218" s="288"/>
      <c r="BFD218" s="288"/>
      <c r="BFE218" s="288"/>
      <c r="BFF218" s="288"/>
      <c r="BFG218" s="288"/>
      <c r="BFH218" s="288"/>
      <c r="BFI218" s="288"/>
      <c r="BFJ218" s="288"/>
      <c r="BFK218" s="288"/>
      <c r="BFL218" s="288"/>
      <c r="BFM218" s="288"/>
      <c r="BFN218" s="288"/>
      <c r="BFO218" s="288"/>
      <c r="BFP218" s="288"/>
      <c r="BFQ218" s="288"/>
      <c r="BFR218" s="288"/>
      <c r="BFS218" s="288"/>
      <c r="BFT218" s="288"/>
      <c r="BFU218" s="288"/>
      <c r="BFV218" s="288"/>
      <c r="BFW218" s="288"/>
      <c r="BFX218" s="288"/>
      <c r="BFY218" s="288"/>
      <c r="BFZ218" s="288"/>
      <c r="BGA218" s="288"/>
      <c r="BGB218" s="288"/>
      <c r="BGC218" s="288"/>
      <c r="BGD218" s="288"/>
      <c r="BGE218" s="288"/>
      <c r="BGF218" s="288"/>
      <c r="BGG218" s="288"/>
      <c r="BGH218" s="288"/>
      <c r="BGI218" s="288"/>
      <c r="BGJ218" s="288"/>
      <c r="BGK218" s="288"/>
      <c r="BGL218" s="288"/>
      <c r="BGM218" s="288"/>
      <c r="BGN218" s="288"/>
      <c r="BGO218" s="288"/>
      <c r="BGP218" s="288"/>
      <c r="BGQ218" s="288"/>
      <c r="BGR218" s="288"/>
      <c r="BGS218" s="288"/>
      <c r="BGT218" s="288"/>
      <c r="BGU218" s="288"/>
      <c r="BGV218" s="288"/>
      <c r="BGW218" s="288"/>
      <c r="BGX218" s="288"/>
      <c r="BGY218" s="288"/>
      <c r="BGZ218" s="288"/>
      <c r="BHA218" s="288"/>
      <c r="BHB218" s="288"/>
      <c r="BHC218" s="288"/>
      <c r="BHD218" s="288"/>
      <c r="BHE218" s="288"/>
      <c r="BHF218" s="288"/>
      <c r="BHG218" s="288"/>
      <c r="BHH218" s="288"/>
      <c r="BHI218" s="288"/>
      <c r="BHJ218" s="288"/>
      <c r="BHK218" s="288"/>
      <c r="BHL218" s="288"/>
      <c r="BHM218" s="288"/>
      <c r="BHN218" s="288"/>
      <c r="BHO218" s="288"/>
      <c r="BHP218" s="288"/>
      <c r="BHQ218" s="288"/>
      <c r="BHR218" s="288"/>
      <c r="BHS218" s="288"/>
      <c r="BHT218" s="288"/>
      <c r="BHU218" s="288"/>
      <c r="BHV218" s="288"/>
      <c r="BHW218" s="288"/>
      <c r="BHX218" s="288"/>
      <c r="BHY218" s="288"/>
      <c r="BHZ218" s="288"/>
      <c r="BIA218" s="288"/>
      <c r="BIB218" s="288"/>
      <c r="BIC218" s="288"/>
      <c r="BID218" s="288"/>
      <c r="BIE218" s="288"/>
      <c r="BIF218" s="288"/>
      <c r="BIG218" s="288"/>
      <c r="BIH218" s="288"/>
      <c r="BII218" s="288"/>
      <c r="BIJ218" s="288"/>
      <c r="BIK218" s="288"/>
      <c r="BIL218" s="288"/>
      <c r="BIM218" s="288"/>
      <c r="BIN218" s="288"/>
      <c r="BIO218" s="288"/>
      <c r="BIP218" s="288"/>
      <c r="BIQ218" s="288"/>
      <c r="BIR218" s="288"/>
      <c r="BIS218" s="288"/>
      <c r="BIT218" s="288"/>
      <c r="BIU218" s="288"/>
      <c r="BIV218" s="288"/>
      <c r="BIW218" s="288"/>
      <c r="BIX218" s="288"/>
      <c r="BIY218" s="288"/>
      <c r="BIZ218" s="288"/>
      <c r="BJA218" s="288"/>
      <c r="BJB218" s="288"/>
      <c r="BJC218" s="288"/>
      <c r="BJD218" s="288"/>
      <c r="BJE218" s="288"/>
      <c r="BJF218" s="288"/>
      <c r="BJG218" s="288"/>
      <c r="BJH218" s="288"/>
      <c r="BJI218" s="288"/>
      <c r="BJJ218" s="288"/>
      <c r="BJK218" s="288"/>
      <c r="BJL218" s="288"/>
      <c r="BJM218" s="288"/>
      <c r="BJN218" s="288"/>
      <c r="BJO218" s="288"/>
      <c r="BJP218" s="288"/>
      <c r="BJQ218" s="288"/>
      <c r="BJR218" s="288"/>
      <c r="BJS218" s="288"/>
      <c r="BJT218" s="288"/>
      <c r="BJU218" s="288"/>
      <c r="BJV218" s="288"/>
      <c r="BJW218" s="288"/>
      <c r="BJX218" s="288"/>
      <c r="BJY218" s="288"/>
      <c r="BJZ218" s="288"/>
      <c r="BKA218" s="288"/>
      <c r="BKB218" s="288"/>
      <c r="BKC218" s="288"/>
      <c r="BKD218" s="288"/>
      <c r="BKE218" s="288"/>
      <c r="BKF218" s="288"/>
      <c r="BKG218" s="288"/>
      <c r="BKH218" s="288"/>
      <c r="BKI218" s="288"/>
      <c r="BKJ218" s="288"/>
      <c r="BKK218" s="288"/>
      <c r="BKL218" s="288"/>
      <c r="BKM218" s="288"/>
      <c r="BKN218" s="288"/>
      <c r="BKO218" s="288"/>
      <c r="BKP218" s="288"/>
      <c r="BKQ218" s="288"/>
      <c r="BKR218" s="288"/>
      <c r="BKS218" s="288"/>
      <c r="BKT218" s="288"/>
      <c r="BKU218" s="288"/>
      <c r="BKV218" s="288"/>
      <c r="BKW218" s="288"/>
      <c r="BKX218" s="288"/>
      <c r="BKY218" s="288"/>
      <c r="BKZ218" s="288"/>
      <c r="BLA218" s="288"/>
      <c r="BLB218" s="288"/>
      <c r="BLC218" s="288"/>
      <c r="BLD218" s="288"/>
      <c r="BLE218" s="288"/>
      <c r="BLF218" s="288"/>
      <c r="BLG218" s="288"/>
      <c r="BLH218" s="288"/>
      <c r="BLI218" s="288"/>
      <c r="BLJ218" s="288"/>
      <c r="BLK218" s="288"/>
      <c r="BLL218" s="288"/>
      <c r="BLM218" s="288"/>
      <c r="BLN218" s="288"/>
      <c r="BLO218" s="288"/>
      <c r="BLP218" s="288"/>
      <c r="BLQ218" s="288"/>
      <c r="BLR218" s="288"/>
      <c r="BLS218" s="288"/>
      <c r="BLT218" s="288"/>
      <c r="BLU218" s="288"/>
      <c r="BLV218" s="288"/>
      <c r="BLW218" s="288"/>
      <c r="BLX218" s="288"/>
      <c r="BLY218" s="288"/>
      <c r="BLZ218" s="288"/>
      <c r="BMA218" s="288"/>
      <c r="BMB218" s="288"/>
      <c r="BMC218" s="288"/>
      <c r="BMD218" s="288"/>
      <c r="BME218" s="288"/>
      <c r="BMF218" s="288"/>
      <c r="BMG218" s="288"/>
      <c r="BMH218" s="288"/>
      <c r="BMI218" s="288"/>
      <c r="BMJ218" s="288"/>
      <c r="BMK218" s="288"/>
      <c r="BML218" s="288"/>
      <c r="BMM218" s="288"/>
      <c r="BMN218" s="288"/>
      <c r="BMO218" s="288"/>
      <c r="BMP218" s="288"/>
      <c r="BMQ218" s="288"/>
      <c r="BMR218" s="288"/>
      <c r="BMS218" s="288"/>
      <c r="BMT218" s="288"/>
      <c r="BMU218" s="288"/>
      <c r="BMV218" s="288"/>
      <c r="BMW218" s="288"/>
      <c r="BMX218" s="288"/>
      <c r="BMY218" s="288"/>
      <c r="BMZ218" s="288"/>
      <c r="BNA218" s="288"/>
      <c r="BNB218" s="288"/>
      <c r="BNC218" s="288"/>
      <c r="BND218" s="288"/>
      <c r="BNE218" s="288"/>
      <c r="BNF218" s="288"/>
      <c r="BNG218" s="288"/>
      <c r="BNH218" s="288"/>
      <c r="BNI218" s="288"/>
      <c r="BNJ218" s="288"/>
      <c r="BNK218" s="288"/>
      <c r="BNL218" s="288"/>
      <c r="BNM218" s="288"/>
      <c r="BNN218" s="288"/>
      <c r="BNO218" s="288"/>
      <c r="BNP218" s="288"/>
      <c r="BNQ218" s="288"/>
      <c r="BNR218" s="288"/>
      <c r="BNS218" s="288"/>
      <c r="BNT218" s="288"/>
      <c r="BNU218" s="288"/>
      <c r="BNV218" s="288"/>
      <c r="BNW218" s="288"/>
      <c r="BNX218" s="288"/>
      <c r="BNY218" s="288"/>
      <c r="BNZ218" s="288"/>
      <c r="BOA218" s="288"/>
      <c r="BOB218" s="288"/>
      <c r="BOC218" s="288"/>
      <c r="BOD218" s="288"/>
      <c r="BOE218" s="288"/>
      <c r="BOF218" s="288"/>
      <c r="BOG218" s="288"/>
      <c r="BOH218" s="288"/>
      <c r="BOI218" s="288"/>
      <c r="BOJ218" s="288"/>
      <c r="BOK218" s="288"/>
      <c r="BOL218" s="288"/>
      <c r="BOM218" s="288"/>
      <c r="BON218" s="288"/>
      <c r="BOO218" s="288"/>
      <c r="BOP218" s="288"/>
      <c r="BOQ218" s="288"/>
      <c r="BOR218" s="288"/>
      <c r="BOS218" s="288"/>
      <c r="BOT218" s="288"/>
      <c r="BOU218" s="288"/>
      <c r="BOV218" s="288"/>
      <c r="BOW218" s="288"/>
      <c r="BOX218" s="288"/>
      <c r="BOY218" s="288"/>
      <c r="BOZ218" s="288"/>
      <c r="BPA218" s="288"/>
      <c r="BPB218" s="288"/>
      <c r="BPC218" s="288"/>
      <c r="BPD218" s="288"/>
      <c r="BPE218" s="288"/>
      <c r="BPF218" s="288"/>
      <c r="BPG218" s="288"/>
      <c r="BPH218" s="288"/>
      <c r="BPI218" s="288"/>
      <c r="BPJ218" s="288"/>
      <c r="BPK218" s="288"/>
      <c r="BPL218" s="288"/>
      <c r="BPM218" s="288"/>
      <c r="BPN218" s="288"/>
      <c r="BPO218" s="288"/>
      <c r="BPP218" s="288"/>
      <c r="BPQ218" s="288"/>
      <c r="BPR218" s="288"/>
      <c r="BPS218" s="288"/>
      <c r="BPT218" s="288"/>
      <c r="BPU218" s="288"/>
      <c r="BPV218" s="288"/>
      <c r="BPW218" s="288"/>
      <c r="BPX218" s="288"/>
      <c r="BPY218" s="288"/>
      <c r="BPZ218" s="288"/>
      <c r="BQA218" s="288"/>
      <c r="BQB218" s="288"/>
      <c r="BQC218" s="288"/>
      <c r="BQD218" s="288"/>
      <c r="BQE218" s="288"/>
      <c r="BQF218" s="288"/>
      <c r="BQG218" s="288"/>
      <c r="BQH218" s="288"/>
      <c r="BQI218" s="288"/>
      <c r="BQJ218" s="288"/>
      <c r="BQK218" s="288"/>
      <c r="BQL218" s="288"/>
      <c r="BQM218" s="288"/>
      <c r="BQN218" s="288"/>
      <c r="BQO218" s="288"/>
      <c r="BQP218" s="288"/>
      <c r="BQQ218" s="288"/>
      <c r="BQR218" s="288"/>
      <c r="BQS218" s="288"/>
      <c r="BQT218" s="288"/>
      <c r="BQU218" s="288"/>
      <c r="BQV218" s="288"/>
      <c r="BQW218" s="288"/>
      <c r="BQX218" s="288"/>
      <c r="BQY218" s="288"/>
      <c r="BQZ218" s="288"/>
      <c r="BRA218" s="288"/>
      <c r="BRB218" s="288"/>
      <c r="BRC218" s="288"/>
      <c r="BRD218" s="288"/>
      <c r="BRE218" s="288"/>
      <c r="BRF218" s="288"/>
      <c r="BRG218" s="288"/>
      <c r="BRH218" s="288"/>
      <c r="BRI218" s="288"/>
      <c r="BRJ218" s="288"/>
      <c r="BRK218" s="288"/>
      <c r="BRL218" s="288"/>
      <c r="BRM218" s="288"/>
      <c r="BRN218" s="288"/>
      <c r="BRO218" s="288"/>
      <c r="BRP218" s="288"/>
      <c r="BRQ218" s="288"/>
      <c r="BRR218" s="288"/>
      <c r="BRS218" s="288"/>
      <c r="BRT218" s="288"/>
      <c r="BRU218" s="288"/>
      <c r="BRV218" s="288"/>
      <c r="BRW218" s="288"/>
      <c r="BRX218" s="288"/>
      <c r="BRY218" s="288"/>
      <c r="BRZ218" s="288"/>
      <c r="BSA218" s="288"/>
      <c r="BSB218" s="288"/>
      <c r="BSC218" s="288"/>
      <c r="BSD218" s="288"/>
      <c r="BSE218" s="288"/>
      <c r="BSF218" s="288"/>
      <c r="BSG218" s="288"/>
      <c r="BSH218" s="288"/>
      <c r="BSI218" s="288"/>
      <c r="BSJ218" s="288"/>
      <c r="BSK218" s="288"/>
      <c r="BSL218" s="288"/>
      <c r="BSM218" s="288"/>
      <c r="BSN218" s="288"/>
      <c r="BSO218" s="288"/>
      <c r="BSP218" s="288"/>
      <c r="BSQ218" s="288"/>
      <c r="BSR218" s="288"/>
      <c r="BSS218" s="288"/>
      <c r="BST218" s="288"/>
      <c r="BSU218" s="288"/>
      <c r="BSV218" s="288"/>
      <c r="BSW218" s="288"/>
      <c r="BSX218" s="288"/>
      <c r="BSY218" s="288"/>
      <c r="BSZ218" s="288"/>
      <c r="BTA218" s="288"/>
      <c r="BTB218" s="288"/>
      <c r="BTC218" s="288"/>
      <c r="BTD218" s="288"/>
      <c r="BTE218" s="288"/>
      <c r="BTF218" s="288"/>
      <c r="BTG218" s="288"/>
      <c r="BTH218" s="288"/>
      <c r="BTI218" s="288"/>
      <c r="BTJ218" s="288"/>
      <c r="BTK218" s="288"/>
      <c r="BTL218" s="288"/>
      <c r="BTM218" s="288"/>
      <c r="BTN218" s="288"/>
      <c r="BTO218" s="288"/>
      <c r="BTP218" s="288"/>
      <c r="BTQ218" s="288"/>
      <c r="BTR218" s="288"/>
      <c r="BTS218" s="288"/>
      <c r="BTT218" s="288"/>
      <c r="BTU218" s="288"/>
      <c r="BTV218" s="288"/>
      <c r="BTW218" s="288"/>
      <c r="BTX218" s="288"/>
      <c r="BTY218" s="288"/>
      <c r="BTZ218" s="288"/>
      <c r="BUA218" s="288"/>
      <c r="BUB218" s="288"/>
      <c r="BUC218" s="288"/>
      <c r="BUD218" s="288"/>
      <c r="BUE218" s="288"/>
      <c r="BUF218" s="288"/>
      <c r="BUG218" s="288"/>
      <c r="BUH218" s="288"/>
      <c r="BUI218" s="288"/>
      <c r="BUJ218" s="288"/>
      <c r="BUK218" s="288"/>
      <c r="BUL218" s="288"/>
      <c r="BUM218" s="288"/>
      <c r="BUN218" s="288"/>
      <c r="BUO218" s="288"/>
      <c r="BUP218" s="288"/>
      <c r="BUQ218" s="288"/>
      <c r="BUR218" s="288"/>
      <c r="BUS218" s="288"/>
      <c r="BUT218" s="288"/>
      <c r="BUU218" s="288"/>
      <c r="BUV218" s="288"/>
      <c r="BUW218" s="288"/>
      <c r="BUX218" s="288"/>
      <c r="BUY218" s="288"/>
      <c r="BUZ218" s="288"/>
      <c r="BVA218" s="288"/>
      <c r="BVB218" s="288"/>
      <c r="BVC218" s="288"/>
      <c r="BVD218" s="288"/>
      <c r="BVE218" s="288"/>
      <c r="BVF218" s="288"/>
      <c r="BVG218" s="288"/>
      <c r="BVH218" s="288"/>
      <c r="BVI218" s="288"/>
      <c r="BVJ218" s="288"/>
      <c r="BVK218" s="288"/>
      <c r="BVL218" s="288"/>
      <c r="BVM218" s="288"/>
      <c r="BVN218" s="288"/>
      <c r="BVO218" s="288"/>
      <c r="BVP218" s="288"/>
      <c r="BVQ218" s="288"/>
      <c r="BVR218" s="288"/>
      <c r="BVS218" s="288"/>
      <c r="BVT218" s="288"/>
      <c r="BVU218" s="288"/>
      <c r="BVV218" s="288"/>
      <c r="BVW218" s="288"/>
      <c r="BVX218" s="288"/>
      <c r="BVY218" s="288"/>
      <c r="BVZ218" s="288"/>
      <c r="BWA218" s="288"/>
      <c r="BWB218" s="288"/>
      <c r="BWC218" s="288"/>
      <c r="BWD218" s="288"/>
      <c r="BWE218" s="288"/>
      <c r="BWF218" s="288"/>
      <c r="BWG218" s="288"/>
      <c r="BWH218" s="288"/>
      <c r="BWI218" s="288"/>
      <c r="BWJ218" s="288"/>
      <c r="BWK218" s="288"/>
      <c r="BWL218" s="288"/>
      <c r="BWM218" s="288"/>
      <c r="BWN218" s="288"/>
      <c r="BWO218" s="288"/>
      <c r="BWP218" s="288"/>
      <c r="BWQ218" s="288"/>
      <c r="BWR218" s="288"/>
      <c r="BWS218" s="288"/>
      <c r="BWT218" s="288"/>
      <c r="BWU218" s="288"/>
      <c r="BWV218" s="288"/>
      <c r="BWW218" s="288"/>
      <c r="BWX218" s="288"/>
      <c r="BWY218" s="288"/>
      <c r="BWZ218" s="288"/>
      <c r="BXA218" s="288"/>
      <c r="BXB218" s="288"/>
      <c r="BXC218" s="288"/>
      <c r="BXD218" s="288"/>
      <c r="BXE218" s="288"/>
      <c r="BXF218" s="288"/>
      <c r="BXG218" s="288"/>
      <c r="BXH218" s="288"/>
      <c r="BXI218" s="288"/>
      <c r="BXJ218" s="288"/>
      <c r="BXK218" s="288"/>
      <c r="BXL218" s="288"/>
      <c r="BXM218" s="288"/>
      <c r="BXN218" s="288"/>
      <c r="BXO218" s="288"/>
      <c r="BXP218" s="288"/>
      <c r="BXQ218" s="288"/>
      <c r="BXR218" s="288"/>
      <c r="BXS218" s="288"/>
      <c r="BXT218" s="288"/>
      <c r="BXU218" s="288"/>
      <c r="BXV218" s="288"/>
      <c r="BXW218" s="288"/>
      <c r="BXX218" s="288"/>
      <c r="BXY218" s="288"/>
      <c r="BXZ218" s="288"/>
      <c r="BYA218" s="288"/>
      <c r="BYB218" s="288"/>
      <c r="BYC218" s="288"/>
      <c r="BYD218" s="288"/>
      <c r="BYE218" s="288"/>
      <c r="BYF218" s="288"/>
      <c r="BYG218" s="288"/>
      <c r="BYH218" s="288"/>
      <c r="BYI218" s="288"/>
      <c r="BYJ218" s="288"/>
      <c r="BYK218" s="288"/>
      <c r="BYL218" s="288"/>
      <c r="BYM218" s="288"/>
      <c r="BYN218" s="288"/>
      <c r="BYO218" s="288"/>
      <c r="BYP218" s="288"/>
      <c r="BYQ218" s="288"/>
      <c r="BYR218" s="288"/>
      <c r="BYS218" s="288"/>
      <c r="BYT218" s="288"/>
      <c r="BYU218" s="288"/>
      <c r="BYV218" s="288"/>
      <c r="BYW218" s="288"/>
      <c r="BYX218" s="288"/>
      <c r="BYY218" s="288"/>
      <c r="BYZ218" s="288"/>
      <c r="BZA218" s="288"/>
      <c r="BZB218" s="288"/>
      <c r="BZC218" s="288"/>
      <c r="BZD218" s="288"/>
      <c r="BZE218" s="288"/>
      <c r="BZF218" s="288"/>
      <c r="BZG218" s="288"/>
      <c r="BZH218" s="288"/>
      <c r="BZI218" s="288"/>
      <c r="BZJ218" s="288"/>
      <c r="BZK218" s="288"/>
      <c r="BZL218" s="288"/>
      <c r="BZM218" s="288"/>
      <c r="BZN218" s="288"/>
      <c r="BZO218" s="288"/>
      <c r="BZP218" s="288"/>
      <c r="BZQ218" s="288"/>
      <c r="BZR218" s="288"/>
      <c r="BZS218" s="288"/>
      <c r="BZT218" s="288"/>
      <c r="BZU218" s="288"/>
      <c r="BZV218" s="288"/>
      <c r="BZW218" s="288"/>
      <c r="BZX218" s="288"/>
      <c r="BZY218" s="288"/>
      <c r="BZZ218" s="288"/>
      <c r="CAA218" s="288"/>
      <c r="CAB218" s="288"/>
      <c r="CAC218" s="288"/>
      <c r="CAD218" s="288"/>
      <c r="CAE218" s="288"/>
      <c r="CAF218" s="288"/>
      <c r="CAG218" s="288"/>
      <c r="CAH218" s="288"/>
      <c r="CAI218" s="288"/>
      <c r="CAJ218" s="288"/>
      <c r="CAK218" s="288"/>
      <c r="CAL218" s="288"/>
      <c r="CAM218" s="288"/>
      <c r="CAN218" s="288"/>
      <c r="CAO218" s="288"/>
      <c r="CAP218" s="288"/>
      <c r="CAQ218" s="288"/>
      <c r="CAR218" s="288"/>
      <c r="CAS218" s="288"/>
      <c r="CAT218" s="288"/>
      <c r="CAU218" s="288"/>
      <c r="CAV218" s="288"/>
      <c r="CAW218" s="288"/>
      <c r="CAX218" s="288"/>
      <c r="CAY218" s="288"/>
      <c r="CAZ218" s="288"/>
      <c r="CBA218" s="288"/>
      <c r="CBB218" s="288"/>
      <c r="CBC218" s="288"/>
      <c r="CBD218" s="288"/>
      <c r="CBE218" s="288"/>
      <c r="CBF218" s="288"/>
      <c r="CBG218" s="288"/>
      <c r="CBH218" s="288"/>
      <c r="CBI218" s="288"/>
      <c r="CBJ218" s="288"/>
      <c r="CBK218" s="288"/>
      <c r="CBL218" s="288"/>
      <c r="CBM218" s="288"/>
      <c r="CBN218" s="288"/>
      <c r="CBO218" s="288"/>
      <c r="CBP218" s="288"/>
      <c r="CBQ218" s="288"/>
      <c r="CBR218" s="288"/>
      <c r="CBS218" s="288"/>
      <c r="CBT218" s="288"/>
      <c r="CBU218" s="288"/>
      <c r="CBV218" s="288"/>
      <c r="CBW218" s="288"/>
      <c r="CBX218" s="288"/>
      <c r="CBY218" s="288"/>
      <c r="CBZ218" s="288"/>
      <c r="CCA218" s="288"/>
      <c r="CCB218" s="288"/>
      <c r="CCC218" s="288"/>
      <c r="CCD218" s="288"/>
      <c r="CCE218" s="288"/>
      <c r="CCF218" s="288"/>
      <c r="CCG218" s="288"/>
      <c r="CCH218" s="288"/>
      <c r="CCI218" s="288"/>
      <c r="CCJ218" s="288"/>
      <c r="CCK218" s="288"/>
      <c r="CCL218" s="288"/>
      <c r="CCM218" s="288"/>
      <c r="CCN218" s="288"/>
      <c r="CCO218" s="288"/>
      <c r="CCP218" s="288"/>
      <c r="CCQ218" s="288"/>
      <c r="CCR218" s="288"/>
      <c r="CCS218" s="288"/>
      <c r="CCT218" s="288"/>
      <c r="CCU218" s="288"/>
      <c r="CCV218" s="288"/>
      <c r="CCW218" s="288"/>
      <c r="CCX218" s="288"/>
      <c r="CCY218" s="288"/>
      <c r="CCZ218" s="288"/>
      <c r="CDA218" s="288"/>
      <c r="CDB218" s="288"/>
      <c r="CDC218" s="288"/>
      <c r="CDD218" s="288"/>
      <c r="CDE218" s="288"/>
      <c r="CDF218" s="288"/>
      <c r="CDG218" s="288"/>
      <c r="CDH218" s="288"/>
      <c r="CDI218" s="288"/>
      <c r="CDJ218" s="288"/>
      <c r="CDK218" s="288"/>
      <c r="CDL218" s="288"/>
      <c r="CDM218" s="288"/>
      <c r="CDN218" s="288"/>
      <c r="CDO218" s="288"/>
      <c r="CDP218" s="288"/>
      <c r="CDQ218" s="288"/>
      <c r="CDR218" s="288"/>
      <c r="CDS218" s="288"/>
      <c r="CDT218" s="288"/>
      <c r="CDU218" s="288"/>
      <c r="CDV218" s="288"/>
      <c r="CDW218" s="288"/>
      <c r="CDX218" s="288"/>
      <c r="CDY218" s="288"/>
      <c r="CDZ218" s="288"/>
      <c r="CEA218" s="288"/>
      <c r="CEB218" s="288"/>
      <c r="CEC218" s="288"/>
      <c r="CED218" s="288"/>
      <c r="CEE218" s="288"/>
      <c r="CEF218" s="288"/>
      <c r="CEG218" s="288"/>
      <c r="CEH218" s="288"/>
      <c r="CEI218" s="288"/>
      <c r="CEJ218" s="288"/>
      <c r="CEK218" s="288"/>
      <c r="CEL218" s="288"/>
      <c r="CEM218" s="288"/>
      <c r="CEN218" s="288"/>
      <c r="CEO218" s="288"/>
      <c r="CEP218" s="288"/>
      <c r="CEQ218" s="288"/>
      <c r="CER218" s="288"/>
      <c r="CES218" s="288"/>
      <c r="CET218" s="288"/>
      <c r="CEU218" s="288"/>
      <c r="CEV218" s="288"/>
      <c r="CEW218" s="288"/>
      <c r="CEX218" s="288"/>
      <c r="CEY218" s="288"/>
      <c r="CEZ218" s="288"/>
      <c r="CFA218" s="288"/>
      <c r="CFB218" s="288"/>
      <c r="CFC218" s="288"/>
      <c r="CFD218" s="288"/>
      <c r="CFE218" s="288"/>
      <c r="CFF218" s="288"/>
      <c r="CFG218" s="288"/>
      <c r="CFH218" s="288"/>
      <c r="CFI218" s="288"/>
      <c r="CFJ218" s="288"/>
      <c r="CFK218" s="288"/>
      <c r="CFL218" s="288"/>
      <c r="CFM218" s="288"/>
      <c r="CFN218" s="288"/>
      <c r="CFO218" s="288"/>
      <c r="CFP218" s="288"/>
      <c r="CFQ218" s="288"/>
      <c r="CFR218" s="288"/>
      <c r="CFS218" s="288"/>
      <c r="CFT218" s="288"/>
      <c r="CFU218" s="288"/>
      <c r="CFV218" s="288"/>
      <c r="CFW218" s="288"/>
      <c r="CFX218" s="288"/>
      <c r="CFY218" s="288"/>
      <c r="CFZ218" s="288"/>
      <c r="CGA218" s="288"/>
      <c r="CGB218" s="288"/>
      <c r="CGC218" s="288"/>
      <c r="CGD218" s="288"/>
      <c r="CGE218" s="288"/>
      <c r="CGF218" s="288"/>
      <c r="CGG218" s="288"/>
      <c r="CGH218" s="288"/>
      <c r="CGI218" s="288"/>
      <c r="CGJ218" s="288"/>
      <c r="CGK218" s="288"/>
      <c r="CGL218" s="288"/>
      <c r="CGM218" s="288"/>
      <c r="CGN218" s="288"/>
      <c r="CGO218" s="288"/>
      <c r="CGP218" s="288"/>
      <c r="CGQ218" s="288"/>
      <c r="CGR218" s="288"/>
      <c r="CGS218" s="288"/>
      <c r="CGT218" s="288"/>
      <c r="CGU218" s="288"/>
      <c r="CGV218" s="288"/>
      <c r="CGW218" s="288"/>
      <c r="CGX218" s="288"/>
      <c r="CGY218" s="288"/>
      <c r="CGZ218" s="288"/>
      <c r="CHA218" s="288"/>
      <c r="CHB218" s="288"/>
      <c r="CHC218" s="288"/>
      <c r="CHD218" s="288"/>
      <c r="CHE218" s="288"/>
      <c r="CHF218" s="288"/>
      <c r="CHG218" s="288"/>
      <c r="CHH218" s="288"/>
      <c r="CHI218" s="288"/>
      <c r="CHJ218" s="288"/>
      <c r="CHK218" s="288"/>
      <c r="CHL218" s="288"/>
      <c r="CHM218" s="288"/>
      <c r="CHN218" s="288"/>
      <c r="CHO218" s="288"/>
      <c r="CHP218" s="288"/>
      <c r="CHQ218" s="288"/>
      <c r="CHR218" s="288"/>
      <c r="CHS218" s="288"/>
      <c r="CHT218" s="288"/>
      <c r="CHU218" s="288"/>
      <c r="CHV218" s="288"/>
      <c r="CHW218" s="288"/>
      <c r="CHX218" s="288"/>
      <c r="CHY218" s="288"/>
      <c r="CHZ218" s="288"/>
      <c r="CIA218" s="288"/>
      <c r="CIB218" s="288"/>
      <c r="CIC218" s="288"/>
      <c r="CID218" s="288"/>
      <c r="CIE218" s="288"/>
      <c r="CIF218" s="288"/>
      <c r="CIG218" s="288"/>
      <c r="CIH218" s="288"/>
      <c r="CII218" s="288"/>
      <c r="CIJ218" s="288"/>
      <c r="CIK218" s="288"/>
      <c r="CIL218" s="288"/>
      <c r="CIM218" s="288"/>
      <c r="CIN218" s="288"/>
      <c r="CIO218" s="288"/>
      <c r="CIP218" s="288"/>
      <c r="CIQ218" s="288"/>
      <c r="CIR218" s="288"/>
      <c r="CIS218" s="288"/>
      <c r="CIT218" s="288"/>
      <c r="CIU218" s="288"/>
      <c r="CIV218" s="288"/>
      <c r="CIW218" s="288"/>
      <c r="CIX218" s="288"/>
      <c r="CIY218" s="288"/>
      <c r="CIZ218" s="288"/>
      <c r="CJA218" s="288"/>
      <c r="CJB218" s="288"/>
      <c r="CJC218" s="288"/>
      <c r="CJD218" s="288"/>
      <c r="CJE218" s="288"/>
      <c r="CJF218" s="288"/>
      <c r="CJG218" s="288"/>
      <c r="CJH218" s="288"/>
      <c r="CJI218" s="288"/>
      <c r="CJJ218" s="288"/>
      <c r="CJK218" s="288"/>
      <c r="CJL218" s="288"/>
      <c r="CJM218" s="288"/>
      <c r="CJN218" s="288"/>
      <c r="CJO218" s="288"/>
      <c r="CJP218" s="288"/>
      <c r="CJQ218" s="288"/>
      <c r="CJR218" s="288"/>
      <c r="CJS218" s="288"/>
      <c r="CJT218" s="288"/>
      <c r="CJU218" s="288"/>
      <c r="CJV218" s="288"/>
      <c r="CJW218" s="288"/>
      <c r="CJX218" s="288"/>
      <c r="CJY218" s="288"/>
      <c r="CJZ218" s="288"/>
      <c r="CKA218" s="288"/>
      <c r="CKB218" s="288"/>
      <c r="CKC218" s="288"/>
      <c r="CKD218" s="288"/>
      <c r="CKE218" s="288"/>
      <c r="CKF218" s="288"/>
      <c r="CKG218" s="288"/>
      <c r="CKH218" s="288"/>
      <c r="CKI218" s="288"/>
      <c r="CKJ218" s="288"/>
      <c r="CKK218" s="288"/>
      <c r="CKL218" s="288"/>
      <c r="CKM218" s="288"/>
      <c r="CKN218" s="288"/>
      <c r="CKO218" s="288"/>
      <c r="CKP218" s="288"/>
      <c r="CKQ218" s="288"/>
      <c r="CKR218" s="288"/>
      <c r="CKS218" s="288"/>
      <c r="CKT218" s="288"/>
      <c r="CKU218" s="288"/>
      <c r="CKV218" s="288"/>
      <c r="CKW218" s="288"/>
      <c r="CKX218" s="288"/>
      <c r="CKY218" s="288"/>
      <c r="CKZ218" s="288"/>
      <c r="CLA218" s="288"/>
      <c r="CLB218" s="288"/>
      <c r="CLC218" s="288"/>
      <c r="CLD218" s="288"/>
      <c r="CLE218" s="288"/>
      <c r="CLF218" s="288"/>
      <c r="CLG218" s="288"/>
      <c r="CLH218" s="288"/>
      <c r="CLI218" s="288"/>
      <c r="CLJ218" s="288"/>
      <c r="CLK218" s="288"/>
      <c r="CLL218" s="288"/>
      <c r="CLM218" s="288"/>
      <c r="CLN218" s="288"/>
      <c r="CLO218" s="288"/>
      <c r="CLP218" s="288"/>
      <c r="CLQ218" s="288"/>
      <c r="CLR218" s="288"/>
      <c r="CLS218" s="288"/>
      <c r="CLT218" s="288"/>
      <c r="CLU218" s="288"/>
      <c r="CLV218" s="288"/>
      <c r="CLW218" s="288"/>
      <c r="CLX218" s="288"/>
      <c r="CLY218" s="288"/>
      <c r="CLZ218" s="288"/>
      <c r="CMA218" s="288"/>
      <c r="CMB218" s="288"/>
      <c r="CMC218" s="288"/>
      <c r="CMD218" s="288"/>
      <c r="CME218" s="288"/>
      <c r="CMF218" s="288"/>
      <c r="CMG218" s="288"/>
      <c r="CMH218" s="288"/>
      <c r="CMI218" s="288"/>
      <c r="CMJ218" s="288"/>
      <c r="CMK218" s="288"/>
      <c r="CML218" s="288"/>
      <c r="CMM218" s="288"/>
      <c r="CMN218" s="288"/>
      <c r="CMO218" s="288"/>
      <c r="CMP218" s="288"/>
      <c r="CMQ218" s="288"/>
      <c r="CMR218" s="288"/>
      <c r="CMS218" s="288"/>
      <c r="CMT218" s="288"/>
      <c r="CMU218" s="288"/>
      <c r="CMV218" s="288"/>
      <c r="CMW218" s="288"/>
      <c r="CMX218" s="288"/>
      <c r="CMY218" s="288"/>
      <c r="CMZ218" s="288"/>
      <c r="CNA218" s="288"/>
      <c r="CNB218" s="288"/>
      <c r="CNC218" s="288"/>
      <c r="CND218" s="288"/>
      <c r="CNE218" s="288"/>
      <c r="CNF218" s="288"/>
      <c r="CNG218" s="288"/>
      <c r="CNH218" s="288"/>
      <c r="CNI218" s="288"/>
      <c r="CNJ218" s="288"/>
      <c r="CNK218" s="288"/>
      <c r="CNL218" s="288"/>
      <c r="CNM218" s="288"/>
      <c r="CNN218" s="288"/>
      <c r="CNO218" s="288"/>
      <c r="CNP218" s="288"/>
      <c r="CNQ218" s="288"/>
      <c r="CNR218" s="288"/>
      <c r="CNS218" s="288"/>
      <c r="CNT218" s="288"/>
      <c r="CNU218" s="288"/>
      <c r="CNV218" s="288"/>
      <c r="CNW218" s="288"/>
      <c r="CNX218" s="288"/>
      <c r="CNY218" s="288"/>
      <c r="CNZ218" s="288"/>
      <c r="COA218" s="288"/>
      <c r="COB218" s="288"/>
      <c r="COC218" s="288"/>
      <c r="COD218" s="288"/>
      <c r="COE218" s="288"/>
      <c r="COF218" s="288"/>
      <c r="COG218" s="288"/>
      <c r="COH218" s="288"/>
      <c r="COI218" s="288"/>
      <c r="COJ218" s="288"/>
      <c r="COK218" s="288"/>
      <c r="COL218" s="288"/>
      <c r="COM218" s="288"/>
      <c r="CON218" s="288"/>
      <c r="COO218" s="288"/>
      <c r="COP218" s="288"/>
      <c r="COQ218" s="288"/>
      <c r="COR218" s="288"/>
      <c r="COS218" s="288"/>
      <c r="COT218" s="288"/>
      <c r="COU218" s="288"/>
      <c r="COV218" s="288"/>
      <c r="COW218" s="288"/>
      <c r="COX218" s="288"/>
      <c r="COY218" s="288"/>
      <c r="COZ218" s="288"/>
      <c r="CPA218" s="288"/>
      <c r="CPB218" s="288"/>
      <c r="CPC218" s="288"/>
      <c r="CPD218" s="288"/>
      <c r="CPE218" s="288"/>
      <c r="CPF218" s="288"/>
      <c r="CPG218" s="288"/>
      <c r="CPH218" s="288"/>
      <c r="CPI218" s="288"/>
      <c r="CPJ218" s="288"/>
      <c r="CPK218" s="288"/>
      <c r="CPL218" s="288"/>
      <c r="CPM218" s="288"/>
      <c r="CPN218" s="288"/>
      <c r="CPO218" s="288"/>
      <c r="CPP218" s="288"/>
      <c r="CPQ218" s="288"/>
      <c r="CPR218" s="288"/>
      <c r="CPS218" s="288"/>
      <c r="CPT218" s="288"/>
      <c r="CPU218" s="288"/>
      <c r="CPV218" s="288"/>
      <c r="CPW218" s="288"/>
      <c r="CPX218" s="288"/>
      <c r="CPY218" s="288"/>
      <c r="CPZ218" s="288"/>
      <c r="CQA218" s="288"/>
      <c r="CQB218" s="288"/>
      <c r="CQC218" s="288"/>
      <c r="CQD218" s="288"/>
      <c r="CQE218" s="288"/>
      <c r="CQF218" s="288"/>
      <c r="CQG218" s="288"/>
      <c r="CQH218" s="288"/>
      <c r="CQI218" s="288"/>
      <c r="CQJ218" s="288"/>
      <c r="CQK218" s="288"/>
      <c r="CQL218" s="288"/>
      <c r="CQM218" s="288"/>
      <c r="CQN218" s="288"/>
      <c r="CQO218" s="288"/>
      <c r="CQP218" s="288"/>
      <c r="CQQ218" s="288"/>
      <c r="CQR218" s="288"/>
      <c r="CQS218" s="288"/>
      <c r="CQT218" s="288"/>
      <c r="CQU218" s="288"/>
      <c r="CQV218" s="288"/>
      <c r="CQW218" s="288"/>
      <c r="CQX218" s="288"/>
      <c r="CQY218" s="288"/>
      <c r="CQZ218" s="288"/>
      <c r="CRA218" s="288"/>
      <c r="CRB218" s="288"/>
      <c r="CRC218" s="288"/>
      <c r="CRD218" s="288"/>
      <c r="CRE218" s="288"/>
      <c r="CRF218" s="288"/>
      <c r="CRG218" s="288"/>
      <c r="CRH218" s="288"/>
      <c r="CRI218" s="288"/>
      <c r="CRJ218" s="288"/>
      <c r="CRK218" s="288"/>
      <c r="CRL218" s="288"/>
      <c r="CRM218" s="288"/>
      <c r="CRN218" s="288"/>
      <c r="CRO218" s="288"/>
      <c r="CRP218" s="288"/>
      <c r="CRQ218" s="288"/>
      <c r="CRR218" s="288"/>
      <c r="CRS218" s="288"/>
      <c r="CRT218" s="288"/>
      <c r="CRU218" s="288"/>
      <c r="CRV218" s="288"/>
      <c r="CRW218" s="288"/>
      <c r="CRX218" s="288"/>
      <c r="CRY218" s="288"/>
      <c r="CRZ218" s="288"/>
      <c r="CSA218" s="288"/>
      <c r="CSB218" s="288"/>
      <c r="CSC218" s="288"/>
      <c r="CSD218" s="288"/>
      <c r="CSE218" s="288"/>
      <c r="CSF218" s="288"/>
      <c r="CSG218" s="288"/>
      <c r="CSH218" s="288"/>
      <c r="CSI218" s="288"/>
      <c r="CSJ218" s="288"/>
      <c r="CSK218" s="288"/>
      <c r="CSL218" s="288"/>
      <c r="CSM218" s="288"/>
      <c r="CSN218" s="288"/>
      <c r="CSO218" s="288"/>
      <c r="CSP218" s="288"/>
      <c r="CSQ218" s="288"/>
      <c r="CSR218" s="288"/>
      <c r="CSS218" s="288"/>
      <c r="CST218" s="288"/>
      <c r="CSU218" s="288"/>
      <c r="CSV218" s="288"/>
      <c r="CSW218" s="288"/>
      <c r="CSX218" s="288"/>
      <c r="CSY218" s="288"/>
      <c r="CSZ218" s="288"/>
      <c r="CTA218" s="288"/>
      <c r="CTB218" s="288"/>
      <c r="CTC218" s="288"/>
      <c r="CTD218" s="288"/>
      <c r="CTE218" s="288"/>
      <c r="CTF218" s="288"/>
      <c r="CTG218" s="288"/>
      <c r="CTH218" s="288"/>
      <c r="CTI218" s="288"/>
      <c r="CTJ218" s="288"/>
      <c r="CTK218" s="288"/>
      <c r="CTL218" s="288"/>
      <c r="CTM218" s="288"/>
      <c r="CTN218" s="288"/>
      <c r="CTO218" s="288"/>
      <c r="CTP218" s="288"/>
      <c r="CTQ218" s="288"/>
      <c r="CTR218" s="288"/>
      <c r="CTS218" s="288"/>
      <c r="CTT218" s="288"/>
      <c r="CTU218" s="288"/>
      <c r="CTV218" s="288"/>
      <c r="CTW218" s="288"/>
      <c r="CTX218" s="288"/>
      <c r="CTY218" s="288"/>
      <c r="CTZ218" s="288"/>
      <c r="CUA218" s="288"/>
      <c r="CUB218" s="288"/>
      <c r="CUC218" s="288"/>
      <c r="CUD218" s="288"/>
      <c r="CUE218" s="288"/>
      <c r="CUF218" s="288"/>
      <c r="CUG218" s="288"/>
      <c r="CUH218" s="288"/>
      <c r="CUI218" s="288"/>
      <c r="CUJ218" s="288"/>
      <c r="CUK218" s="288"/>
      <c r="CUL218" s="288"/>
      <c r="CUM218" s="288"/>
      <c r="CUN218" s="288"/>
      <c r="CUO218" s="288"/>
      <c r="CUP218" s="288"/>
      <c r="CUQ218" s="288"/>
      <c r="CUR218" s="288"/>
      <c r="CUS218" s="288"/>
      <c r="CUT218" s="288"/>
      <c r="CUU218" s="288"/>
      <c r="CUV218" s="288"/>
      <c r="CUW218" s="288"/>
      <c r="CUX218" s="288"/>
      <c r="CUY218" s="288"/>
      <c r="CUZ218" s="288"/>
      <c r="CVA218" s="288"/>
      <c r="CVB218" s="288"/>
      <c r="CVC218" s="288"/>
      <c r="CVD218" s="288"/>
      <c r="CVE218" s="288"/>
      <c r="CVF218" s="288"/>
      <c r="CVG218" s="288"/>
      <c r="CVH218" s="288"/>
      <c r="CVI218" s="288"/>
      <c r="CVJ218" s="288"/>
      <c r="CVK218" s="288"/>
      <c r="CVL218" s="288"/>
      <c r="CVM218" s="288"/>
      <c r="CVN218" s="288"/>
      <c r="CVO218" s="288"/>
      <c r="CVP218" s="288"/>
      <c r="CVQ218" s="288"/>
      <c r="CVR218" s="288"/>
      <c r="CVS218" s="288"/>
      <c r="CVT218" s="288"/>
      <c r="CVU218" s="288"/>
      <c r="CVV218" s="288"/>
      <c r="CVW218" s="288"/>
      <c r="CVX218" s="288"/>
      <c r="CVY218" s="288"/>
      <c r="CVZ218" s="288"/>
      <c r="CWA218" s="288"/>
      <c r="CWB218" s="288"/>
      <c r="CWC218" s="288"/>
      <c r="CWD218" s="288"/>
      <c r="CWE218" s="288"/>
      <c r="CWF218" s="288"/>
      <c r="CWG218" s="288"/>
      <c r="CWH218" s="288"/>
      <c r="CWI218" s="288"/>
      <c r="CWJ218" s="288"/>
      <c r="CWK218" s="288"/>
      <c r="CWL218" s="288"/>
      <c r="CWM218" s="288"/>
      <c r="CWN218" s="288"/>
      <c r="CWO218" s="288"/>
      <c r="CWP218" s="288"/>
      <c r="CWQ218" s="288"/>
      <c r="CWR218" s="288"/>
      <c r="CWS218" s="288"/>
      <c r="CWT218" s="288"/>
      <c r="CWU218" s="288"/>
      <c r="CWV218" s="288"/>
      <c r="CWW218" s="288"/>
      <c r="CWX218" s="288"/>
      <c r="CWY218" s="288"/>
      <c r="CWZ218" s="288"/>
      <c r="CXA218" s="288"/>
      <c r="CXB218" s="288"/>
      <c r="CXC218" s="288"/>
      <c r="CXD218" s="288"/>
      <c r="CXE218" s="288"/>
      <c r="CXF218" s="288"/>
      <c r="CXG218" s="288"/>
      <c r="CXH218" s="288"/>
      <c r="CXI218" s="288"/>
      <c r="CXJ218" s="288"/>
      <c r="CXK218" s="288"/>
      <c r="CXL218" s="288"/>
      <c r="CXM218" s="288"/>
      <c r="CXN218" s="288"/>
      <c r="CXO218" s="288"/>
      <c r="CXP218" s="288"/>
      <c r="CXQ218" s="288"/>
      <c r="CXR218" s="288"/>
      <c r="CXS218" s="288"/>
      <c r="CXT218" s="288"/>
      <c r="CXU218" s="288"/>
      <c r="CXV218" s="288"/>
      <c r="CXW218" s="288"/>
      <c r="CXX218" s="288"/>
      <c r="CXY218" s="288"/>
      <c r="CXZ218" s="288"/>
      <c r="CYA218" s="288"/>
      <c r="CYB218" s="288"/>
      <c r="CYC218" s="288"/>
      <c r="CYD218" s="288"/>
      <c r="CYE218" s="288"/>
      <c r="CYF218" s="288"/>
      <c r="CYG218" s="288"/>
      <c r="CYH218" s="288"/>
      <c r="CYI218" s="288"/>
      <c r="CYJ218" s="288"/>
      <c r="CYK218" s="288"/>
      <c r="CYL218" s="288"/>
      <c r="CYM218" s="288"/>
      <c r="CYN218" s="288"/>
      <c r="CYO218" s="288"/>
      <c r="CYP218" s="288"/>
      <c r="CYQ218" s="288"/>
      <c r="CYR218" s="288"/>
      <c r="CYS218" s="288"/>
      <c r="CYT218" s="288"/>
      <c r="CYU218" s="288"/>
      <c r="CYV218" s="288"/>
      <c r="CYW218" s="288"/>
      <c r="CYX218" s="288"/>
      <c r="CYY218" s="288"/>
      <c r="CYZ218" s="288"/>
      <c r="CZA218" s="288"/>
      <c r="CZB218" s="288"/>
      <c r="CZC218" s="288"/>
      <c r="CZD218" s="288"/>
      <c r="CZE218" s="288"/>
      <c r="CZF218" s="288"/>
      <c r="CZG218" s="288"/>
      <c r="CZH218" s="288"/>
      <c r="CZI218" s="288"/>
      <c r="CZJ218" s="288"/>
      <c r="CZK218" s="288"/>
      <c r="CZL218" s="288"/>
      <c r="CZM218" s="288"/>
      <c r="CZN218" s="288"/>
      <c r="CZO218" s="288"/>
      <c r="CZP218" s="288"/>
      <c r="CZQ218" s="288"/>
      <c r="CZR218" s="288"/>
      <c r="CZS218" s="288"/>
      <c r="CZT218" s="288"/>
      <c r="CZU218" s="288"/>
      <c r="CZV218" s="288"/>
      <c r="CZW218" s="288"/>
      <c r="CZX218" s="288"/>
      <c r="CZY218" s="288"/>
      <c r="CZZ218" s="288"/>
      <c r="DAA218" s="288"/>
      <c r="DAB218" s="288"/>
      <c r="DAC218" s="288"/>
      <c r="DAD218" s="288"/>
      <c r="DAE218" s="288"/>
      <c r="DAF218" s="288"/>
      <c r="DAG218" s="288"/>
      <c r="DAH218" s="288"/>
      <c r="DAI218" s="288"/>
      <c r="DAJ218" s="288"/>
      <c r="DAK218" s="288"/>
      <c r="DAL218" s="288"/>
      <c r="DAM218" s="288"/>
      <c r="DAN218" s="288"/>
      <c r="DAO218" s="288"/>
      <c r="DAP218" s="288"/>
      <c r="DAQ218" s="288"/>
      <c r="DAR218" s="288"/>
      <c r="DAS218" s="288"/>
      <c r="DAT218" s="288"/>
      <c r="DAU218" s="288"/>
      <c r="DAV218" s="288"/>
      <c r="DAW218" s="288"/>
      <c r="DAX218" s="288"/>
      <c r="DAY218" s="288"/>
      <c r="DAZ218" s="288"/>
      <c r="DBA218" s="288"/>
      <c r="DBB218" s="288"/>
      <c r="DBC218" s="288"/>
      <c r="DBD218" s="288"/>
      <c r="DBE218" s="288"/>
      <c r="DBF218" s="288"/>
      <c r="DBG218" s="288"/>
      <c r="DBH218" s="288"/>
      <c r="DBI218" s="288"/>
      <c r="DBJ218" s="288"/>
      <c r="DBK218" s="288"/>
      <c r="DBL218" s="288"/>
      <c r="DBM218" s="288"/>
      <c r="DBN218" s="288"/>
      <c r="DBO218" s="288"/>
      <c r="DBP218" s="288"/>
      <c r="DBQ218" s="288"/>
      <c r="DBR218" s="288"/>
      <c r="DBS218" s="288"/>
      <c r="DBT218" s="288"/>
      <c r="DBU218" s="288"/>
      <c r="DBV218" s="288"/>
      <c r="DBW218" s="288"/>
      <c r="DBX218" s="288"/>
      <c r="DBY218" s="288"/>
      <c r="DBZ218" s="288"/>
      <c r="DCA218" s="288"/>
      <c r="DCB218" s="288"/>
      <c r="DCC218" s="288"/>
      <c r="DCD218" s="288"/>
      <c r="DCE218" s="288"/>
      <c r="DCF218" s="288"/>
      <c r="DCG218" s="288"/>
      <c r="DCH218" s="288"/>
      <c r="DCI218" s="288"/>
      <c r="DCJ218" s="288"/>
      <c r="DCK218" s="288"/>
      <c r="DCL218" s="288"/>
      <c r="DCM218" s="288"/>
      <c r="DCN218" s="288"/>
      <c r="DCO218" s="288"/>
      <c r="DCP218" s="288"/>
      <c r="DCQ218" s="288"/>
      <c r="DCR218" s="288"/>
      <c r="DCS218" s="288"/>
      <c r="DCT218" s="288"/>
      <c r="DCU218" s="288"/>
      <c r="DCV218" s="288"/>
      <c r="DCW218" s="288"/>
      <c r="DCX218" s="288"/>
      <c r="DCY218" s="288"/>
      <c r="DCZ218" s="288"/>
      <c r="DDA218" s="288"/>
      <c r="DDB218" s="288"/>
      <c r="DDC218" s="288"/>
      <c r="DDD218" s="288"/>
      <c r="DDE218" s="288"/>
      <c r="DDF218" s="288"/>
      <c r="DDG218" s="288"/>
      <c r="DDH218" s="288"/>
      <c r="DDI218" s="288"/>
      <c r="DDJ218" s="288"/>
      <c r="DDK218" s="288"/>
      <c r="DDL218" s="288"/>
      <c r="DDM218" s="288"/>
      <c r="DDN218" s="288"/>
      <c r="DDO218" s="288"/>
      <c r="DDP218" s="288"/>
      <c r="DDQ218" s="288"/>
      <c r="DDR218" s="288"/>
      <c r="DDS218" s="288"/>
      <c r="DDT218" s="288"/>
      <c r="DDU218" s="288"/>
      <c r="DDV218" s="288"/>
      <c r="DDW218" s="288"/>
      <c r="DDX218" s="288"/>
      <c r="DDY218" s="288"/>
      <c r="DDZ218" s="288"/>
      <c r="DEA218" s="288"/>
      <c r="DEB218" s="288"/>
      <c r="DEC218" s="288"/>
      <c r="DED218" s="288"/>
      <c r="DEE218" s="288"/>
      <c r="DEF218" s="288"/>
      <c r="DEG218" s="288"/>
      <c r="DEH218" s="288"/>
      <c r="DEI218" s="288"/>
      <c r="DEJ218" s="288"/>
      <c r="DEK218" s="288"/>
      <c r="DEL218" s="288"/>
      <c r="DEM218" s="288"/>
      <c r="DEN218" s="288"/>
      <c r="DEO218" s="288"/>
      <c r="DEP218" s="288"/>
      <c r="DEQ218" s="288"/>
      <c r="DER218" s="288"/>
      <c r="DES218" s="288"/>
      <c r="DET218" s="288"/>
      <c r="DEU218" s="288"/>
      <c r="DEV218" s="288"/>
      <c r="DEW218" s="288"/>
      <c r="DEX218" s="288"/>
      <c r="DEY218" s="288"/>
      <c r="DEZ218" s="288"/>
      <c r="DFA218" s="288"/>
      <c r="DFB218" s="288"/>
      <c r="DFC218" s="288"/>
      <c r="DFD218" s="288"/>
      <c r="DFE218" s="288"/>
      <c r="DFF218" s="288"/>
      <c r="DFG218" s="288"/>
      <c r="DFH218" s="288"/>
      <c r="DFI218" s="288"/>
      <c r="DFJ218" s="288"/>
      <c r="DFK218" s="288"/>
      <c r="DFL218" s="288"/>
      <c r="DFM218" s="288"/>
      <c r="DFN218" s="288"/>
      <c r="DFO218" s="288"/>
      <c r="DFP218" s="288"/>
      <c r="DFQ218" s="288"/>
      <c r="DFR218" s="288"/>
      <c r="DFS218" s="288"/>
      <c r="DFT218" s="288"/>
      <c r="DFU218" s="288"/>
      <c r="DFV218" s="288"/>
      <c r="DFW218" s="288"/>
      <c r="DFX218" s="288"/>
      <c r="DFY218" s="288"/>
      <c r="DFZ218" s="288"/>
      <c r="DGA218" s="288"/>
      <c r="DGB218" s="288"/>
      <c r="DGC218" s="288"/>
      <c r="DGD218" s="288"/>
      <c r="DGE218" s="288"/>
      <c r="DGF218" s="288"/>
      <c r="DGG218" s="288"/>
      <c r="DGH218" s="288"/>
      <c r="DGI218" s="288"/>
      <c r="DGJ218" s="288"/>
      <c r="DGK218" s="288"/>
      <c r="DGL218" s="288"/>
      <c r="DGM218" s="288"/>
      <c r="DGN218" s="288"/>
      <c r="DGO218" s="288"/>
      <c r="DGP218" s="288"/>
      <c r="DGQ218" s="288"/>
      <c r="DGR218" s="288"/>
      <c r="DGS218" s="288"/>
      <c r="DGT218" s="288"/>
      <c r="DGU218" s="288"/>
      <c r="DGV218" s="288"/>
      <c r="DGW218" s="288"/>
      <c r="DGX218" s="288"/>
      <c r="DGY218" s="288"/>
      <c r="DGZ218" s="288"/>
      <c r="DHA218" s="288"/>
      <c r="DHB218" s="288"/>
      <c r="DHC218" s="288"/>
      <c r="DHD218" s="288"/>
      <c r="DHE218" s="288"/>
      <c r="DHF218" s="288"/>
      <c r="DHG218" s="288"/>
      <c r="DHH218" s="288"/>
      <c r="DHI218" s="288"/>
      <c r="DHJ218" s="288"/>
      <c r="DHK218" s="288"/>
      <c r="DHL218" s="288"/>
      <c r="DHM218" s="288"/>
      <c r="DHN218" s="288"/>
      <c r="DHO218" s="288"/>
      <c r="DHP218" s="288"/>
      <c r="DHQ218" s="288"/>
      <c r="DHR218" s="288"/>
      <c r="DHS218" s="288"/>
      <c r="DHT218" s="288"/>
      <c r="DHU218" s="288"/>
      <c r="DHV218" s="288"/>
      <c r="DHW218" s="288"/>
      <c r="DHX218" s="288"/>
      <c r="DHY218" s="288"/>
      <c r="DHZ218" s="288"/>
      <c r="DIA218" s="288"/>
      <c r="DIB218" s="288"/>
      <c r="DIC218" s="288"/>
      <c r="DID218" s="288"/>
      <c r="DIE218" s="288"/>
      <c r="DIF218" s="288"/>
      <c r="DIG218" s="288"/>
      <c r="DIH218" s="288"/>
      <c r="DII218" s="288"/>
      <c r="DIJ218" s="288"/>
      <c r="DIK218" s="288"/>
      <c r="DIL218" s="288"/>
      <c r="DIM218" s="288"/>
      <c r="DIN218" s="288"/>
      <c r="DIO218" s="288"/>
      <c r="DIP218" s="288"/>
      <c r="DIQ218" s="288"/>
      <c r="DIR218" s="288"/>
      <c r="DIS218" s="288"/>
      <c r="DIT218" s="288"/>
      <c r="DIU218" s="288"/>
      <c r="DIV218" s="288"/>
      <c r="DIW218" s="288"/>
      <c r="DIX218" s="288"/>
      <c r="DIY218" s="288"/>
      <c r="DIZ218" s="288"/>
      <c r="DJA218" s="288"/>
      <c r="DJB218" s="288"/>
      <c r="DJC218" s="288"/>
      <c r="DJD218" s="288"/>
      <c r="DJE218" s="288"/>
      <c r="DJF218" s="288"/>
      <c r="DJG218" s="288"/>
      <c r="DJH218" s="288"/>
      <c r="DJI218" s="288"/>
      <c r="DJJ218" s="288"/>
      <c r="DJK218" s="288"/>
      <c r="DJL218" s="288"/>
      <c r="DJM218" s="288"/>
      <c r="DJN218" s="288"/>
      <c r="DJO218" s="288"/>
      <c r="DJP218" s="288"/>
      <c r="DJQ218" s="288"/>
      <c r="DJR218" s="288"/>
      <c r="DJS218" s="288"/>
      <c r="DJT218" s="288"/>
      <c r="DJU218" s="288"/>
      <c r="DJV218" s="288"/>
      <c r="DJW218" s="288"/>
      <c r="DJX218" s="288"/>
      <c r="DJY218" s="288"/>
      <c r="DJZ218" s="288"/>
      <c r="DKA218" s="288"/>
      <c r="DKB218" s="288"/>
      <c r="DKC218" s="288"/>
      <c r="DKD218" s="288"/>
      <c r="DKE218" s="288"/>
      <c r="DKF218" s="288"/>
      <c r="DKG218" s="288"/>
      <c r="DKH218" s="288"/>
      <c r="DKI218" s="288"/>
      <c r="DKJ218" s="288"/>
      <c r="DKK218" s="288"/>
      <c r="DKL218" s="288"/>
      <c r="DKM218" s="288"/>
      <c r="DKN218" s="288"/>
      <c r="DKO218" s="288"/>
      <c r="DKP218" s="288"/>
      <c r="DKQ218" s="288"/>
      <c r="DKR218" s="288"/>
      <c r="DKS218" s="288"/>
      <c r="DKT218" s="288"/>
      <c r="DKU218" s="288"/>
      <c r="DKV218" s="288"/>
      <c r="DKW218" s="288"/>
      <c r="DKX218" s="288"/>
      <c r="DKY218" s="288"/>
      <c r="DKZ218" s="288"/>
      <c r="DLA218" s="288"/>
      <c r="DLB218" s="288"/>
      <c r="DLC218" s="288"/>
      <c r="DLD218" s="288"/>
      <c r="DLE218" s="288"/>
      <c r="DLF218" s="288"/>
      <c r="DLG218" s="288"/>
      <c r="DLH218" s="288"/>
      <c r="DLI218" s="288"/>
      <c r="DLJ218" s="288"/>
      <c r="DLK218" s="288"/>
      <c r="DLL218" s="288"/>
      <c r="DLM218" s="288"/>
      <c r="DLN218" s="288"/>
      <c r="DLO218" s="288"/>
      <c r="DLP218" s="288"/>
      <c r="DLQ218" s="288"/>
      <c r="DLR218" s="288"/>
      <c r="DLS218" s="288"/>
      <c r="DLT218" s="288"/>
      <c r="DLU218" s="288"/>
      <c r="DLV218" s="288"/>
      <c r="DLW218" s="288"/>
      <c r="DLX218" s="288"/>
      <c r="DLY218" s="288"/>
      <c r="DLZ218" s="288"/>
      <c r="DMA218" s="288"/>
      <c r="DMB218" s="288"/>
      <c r="DMC218" s="288"/>
      <c r="DMD218" s="288"/>
      <c r="DME218" s="288"/>
      <c r="DMF218" s="288"/>
      <c r="DMG218" s="288"/>
      <c r="DMH218" s="288"/>
      <c r="DMI218" s="288"/>
      <c r="DMJ218" s="288"/>
      <c r="DMK218" s="288"/>
      <c r="DML218" s="288"/>
      <c r="DMM218" s="288"/>
      <c r="DMN218" s="288"/>
      <c r="DMO218" s="288"/>
      <c r="DMP218" s="288"/>
      <c r="DMQ218" s="288"/>
      <c r="DMR218" s="288"/>
      <c r="DMS218" s="288"/>
      <c r="DMT218" s="288"/>
      <c r="DMU218" s="288"/>
      <c r="DMV218" s="288"/>
      <c r="DMW218" s="288"/>
      <c r="DMX218" s="288"/>
      <c r="DMY218" s="288"/>
      <c r="DMZ218" s="288"/>
      <c r="DNA218" s="288"/>
      <c r="DNB218" s="288"/>
      <c r="DNC218" s="288"/>
      <c r="DND218" s="288"/>
      <c r="DNE218" s="288"/>
      <c r="DNF218" s="288"/>
      <c r="DNG218" s="288"/>
      <c r="DNH218" s="288"/>
      <c r="DNI218" s="288"/>
      <c r="DNJ218" s="288"/>
      <c r="DNK218" s="288"/>
      <c r="DNL218" s="288"/>
      <c r="DNM218" s="288"/>
      <c r="DNN218" s="288"/>
      <c r="DNO218" s="288"/>
      <c r="DNP218" s="288"/>
      <c r="DNQ218" s="288"/>
      <c r="DNR218" s="288"/>
      <c r="DNS218" s="288"/>
      <c r="DNT218" s="288"/>
      <c r="DNU218" s="288"/>
      <c r="DNV218" s="288"/>
      <c r="DNW218" s="288"/>
      <c r="DNX218" s="288"/>
      <c r="DNY218" s="288"/>
      <c r="DNZ218" s="288"/>
      <c r="DOA218" s="288"/>
      <c r="DOB218" s="288"/>
      <c r="DOC218" s="288"/>
      <c r="DOD218" s="288"/>
      <c r="DOE218" s="288"/>
      <c r="DOF218" s="288"/>
      <c r="DOG218" s="288"/>
      <c r="DOH218" s="288"/>
      <c r="DOI218" s="288"/>
      <c r="DOJ218" s="288"/>
      <c r="DOK218" s="288"/>
      <c r="DOL218" s="288"/>
      <c r="DOM218" s="288"/>
      <c r="DON218" s="288"/>
      <c r="DOO218" s="288"/>
      <c r="DOP218" s="288"/>
      <c r="DOQ218" s="288"/>
      <c r="DOR218" s="288"/>
      <c r="DOS218" s="288"/>
      <c r="DOT218" s="288"/>
      <c r="DOU218" s="288"/>
      <c r="DOV218" s="288"/>
      <c r="DOW218" s="288"/>
      <c r="DOX218" s="288"/>
      <c r="DOY218" s="288"/>
      <c r="DOZ218" s="288"/>
      <c r="DPA218" s="288"/>
      <c r="DPB218" s="288"/>
      <c r="DPC218" s="288"/>
      <c r="DPD218" s="288"/>
      <c r="DPE218" s="288"/>
      <c r="DPF218" s="288"/>
      <c r="DPG218" s="288"/>
      <c r="DPH218" s="288"/>
      <c r="DPI218" s="288"/>
      <c r="DPJ218" s="288"/>
      <c r="DPK218" s="288"/>
      <c r="DPL218" s="288"/>
      <c r="DPM218" s="288"/>
      <c r="DPN218" s="288"/>
      <c r="DPO218" s="288"/>
      <c r="DPP218" s="288"/>
      <c r="DPQ218" s="288"/>
      <c r="DPR218" s="288"/>
      <c r="DPS218" s="288"/>
      <c r="DPT218" s="288"/>
      <c r="DPU218" s="288"/>
      <c r="DPV218" s="288"/>
      <c r="DPW218" s="288"/>
      <c r="DPX218" s="288"/>
      <c r="DPY218" s="288"/>
      <c r="DPZ218" s="288"/>
      <c r="DQA218" s="288"/>
      <c r="DQB218" s="288"/>
      <c r="DQC218" s="288"/>
      <c r="DQD218" s="288"/>
      <c r="DQE218" s="288"/>
      <c r="DQF218" s="288"/>
      <c r="DQG218" s="288"/>
      <c r="DQH218" s="288"/>
      <c r="DQI218" s="288"/>
      <c r="DQJ218" s="288"/>
      <c r="DQK218" s="288"/>
      <c r="DQL218" s="288"/>
      <c r="DQM218" s="288"/>
      <c r="DQN218" s="288"/>
      <c r="DQO218" s="288"/>
      <c r="DQP218" s="288"/>
      <c r="DQQ218" s="288"/>
      <c r="DQR218" s="288"/>
      <c r="DQS218" s="288"/>
      <c r="DQT218" s="288"/>
      <c r="DQU218" s="288"/>
      <c r="DQV218" s="288"/>
      <c r="DQW218" s="288"/>
      <c r="DQX218" s="288"/>
      <c r="DQY218" s="288"/>
      <c r="DQZ218" s="288"/>
      <c r="DRA218" s="288"/>
      <c r="DRB218" s="288"/>
      <c r="DRC218" s="288"/>
      <c r="DRD218" s="288"/>
      <c r="DRE218" s="288"/>
      <c r="DRF218" s="288"/>
      <c r="DRG218" s="288"/>
      <c r="DRH218" s="288"/>
      <c r="DRI218" s="288"/>
      <c r="DRJ218" s="288"/>
      <c r="DRK218" s="288"/>
      <c r="DRL218" s="288"/>
      <c r="DRM218" s="288"/>
      <c r="DRN218" s="288"/>
      <c r="DRO218" s="288"/>
      <c r="DRP218" s="288"/>
      <c r="DRQ218" s="288"/>
      <c r="DRR218" s="288"/>
      <c r="DRS218" s="288"/>
      <c r="DRT218" s="288"/>
      <c r="DRU218" s="288"/>
      <c r="DRV218" s="288"/>
      <c r="DRW218" s="288"/>
      <c r="DRX218" s="288"/>
      <c r="DRY218" s="288"/>
      <c r="DRZ218" s="288"/>
      <c r="DSA218" s="288"/>
      <c r="DSB218" s="288"/>
      <c r="DSC218" s="288"/>
      <c r="DSD218" s="288"/>
      <c r="DSE218" s="288"/>
      <c r="DSF218" s="288"/>
      <c r="DSG218" s="288"/>
      <c r="DSH218" s="288"/>
      <c r="DSI218" s="288"/>
      <c r="DSJ218" s="288"/>
      <c r="DSK218" s="288"/>
      <c r="DSL218" s="288"/>
      <c r="DSM218" s="288"/>
      <c r="DSN218" s="288"/>
      <c r="DSO218" s="288"/>
      <c r="DSP218" s="288"/>
      <c r="DSQ218" s="288"/>
      <c r="DSR218" s="288"/>
      <c r="DSS218" s="288"/>
      <c r="DST218" s="288"/>
      <c r="DSU218" s="288"/>
      <c r="DSV218" s="288"/>
      <c r="DSW218" s="288"/>
      <c r="DSX218" s="288"/>
      <c r="DSY218" s="288"/>
      <c r="DSZ218" s="288"/>
      <c r="DTA218" s="288"/>
      <c r="DTB218" s="288"/>
      <c r="DTC218" s="288"/>
      <c r="DTD218" s="288"/>
      <c r="DTE218" s="288"/>
      <c r="DTF218" s="288"/>
      <c r="DTG218" s="288"/>
      <c r="DTH218" s="288"/>
      <c r="DTI218" s="288"/>
      <c r="DTJ218" s="288"/>
      <c r="DTK218" s="288"/>
      <c r="DTL218" s="288"/>
      <c r="DTM218" s="288"/>
      <c r="DTN218" s="288"/>
      <c r="DTO218" s="288"/>
      <c r="DTP218" s="288"/>
      <c r="DTQ218" s="288"/>
      <c r="DTR218" s="288"/>
      <c r="DTS218" s="288"/>
      <c r="DTT218" s="288"/>
      <c r="DTU218" s="288"/>
      <c r="DTV218" s="288"/>
      <c r="DTW218" s="288"/>
      <c r="DTX218" s="288"/>
      <c r="DTY218" s="288"/>
      <c r="DTZ218" s="288"/>
      <c r="DUA218" s="288"/>
      <c r="DUB218" s="288"/>
      <c r="DUC218" s="288"/>
      <c r="DUD218" s="288"/>
      <c r="DUE218" s="288"/>
      <c r="DUF218" s="288"/>
      <c r="DUG218" s="288"/>
      <c r="DUH218" s="288"/>
      <c r="DUI218" s="288"/>
      <c r="DUJ218" s="288"/>
      <c r="DUK218" s="288"/>
      <c r="DUL218" s="288"/>
      <c r="DUM218" s="288"/>
      <c r="DUN218" s="288"/>
      <c r="DUO218" s="288"/>
      <c r="DUP218" s="288"/>
      <c r="DUQ218" s="288"/>
      <c r="DUR218" s="288"/>
      <c r="DUS218" s="288"/>
      <c r="DUT218" s="288"/>
      <c r="DUU218" s="288"/>
      <c r="DUV218" s="288"/>
      <c r="DUW218" s="288"/>
      <c r="DUX218" s="288"/>
      <c r="DUY218" s="288"/>
      <c r="DUZ218" s="288"/>
      <c r="DVA218" s="288"/>
      <c r="DVB218" s="288"/>
      <c r="DVC218" s="288"/>
      <c r="DVD218" s="288"/>
      <c r="DVE218" s="288"/>
      <c r="DVF218" s="288"/>
      <c r="DVG218" s="288"/>
      <c r="DVH218" s="288"/>
      <c r="DVI218" s="288"/>
      <c r="DVJ218" s="288"/>
      <c r="DVK218" s="288"/>
      <c r="DVL218" s="288"/>
      <c r="DVM218" s="288"/>
      <c r="DVN218" s="288"/>
      <c r="DVO218" s="288"/>
      <c r="DVP218" s="288"/>
      <c r="DVQ218" s="288"/>
      <c r="DVR218" s="288"/>
      <c r="DVS218" s="288"/>
      <c r="DVT218" s="288"/>
      <c r="DVU218" s="288"/>
      <c r="DVV218" s="288"/>
      <c r="DVW218" s="288"/>
      <c r="DVX218" s="288"/>
      <c r="DVY218" s="288"/>
      <c r="DVZ218" s="288"/>
      <c r="DWA218" s="288"/>
      <c r="DWB218" s="288"/>
      <c r="DWC218" s="288"/>
      <c r="DWD218" s="288"/>
      <c r="DWE218" s="288"/>
      <c r="DWF218" s="288"/>
      <c r="DWG218" s="288"/>
      <c r="DWH218" s="288"/>
      <c r="DWI218" s="288"/>
      <c r="DWJ218" s="288"/>
      <c r="DWK218" s="288"/>
      <c r="DWL218" s="288"/>
      <c r="DWM218" s="288"/>
      <c r="DWN218" s="288"/>
      <c r="DWO218" s="288"/>
      <c r="DWP218" s="288"/>
      <c r="DWQ218" s="288"/>
      <c r="DWR218" s="288"/>
      <c r="DWS218" s="288"/>
      <c r="DWT218" s="288"/>
      <c r="DWU218" s="288"/>
      <c r="DWV218" s="288"/>
      <c r="DWW218" s="288"/>
      <c r="DWX218" s="288"/>
      <c r="DWY218" s="288"/>
      <c r="DWZ218" s="288"/>
      <c r="DXA218" s="288"/>
      <c r="DXB218" s="288"/>
      <c r="DXC218" s="288"/>
      <c r="DXD218" s="288"/>
      <c r="DXE218" s="288"/>
      <c r="DXF218" s="288"/>
      <c r="DXG218" s="288"/>
      <c r="DXH218" s="288"/>
      <c r="DXI218" s="288"/>
      <c r="DXJ218" s="288"/>
      <c r="DXK218" s="288"/>
      <c r="DXL218" s="288"/>
      <c r="DXM218" s="288"/>
      <c r="DXN218" s="288"/>
      <c r="DXO218" s="288"/>
      <c r="DXP218" s="288"/>
      <c r="DXQ218" s="288"/>
      <c r="DXR218" s="288"/>
      <c r="DXS218" s="288"/>
      <c r="DXT218" s="288"/>
      <c r="DXU218" s="288"/>
      <c r="DXV218" s="288"/>
      <c r="DXW218" s="288"/>
      <c r="DXX218" s="288"/>
      <c r="DXY218" s="288"/>
      <c r="DXZ218" s="288"/>
      <c r="DYA218" s="288"/>
      <c r="DYB218" s="288"/>
      <c r="DYC218" s="288"/>
      <c r="DYD218" s="288"/>
      <c r="DYE218" s="288"/>
      <c r="DYF218" s="288"/>
      <c r="DYG218" s="288"/>
      <c r="DYH218" s="288"/>
      <c r="DYI218" s="288"/>
      <c r="DYJ218" s="288"/>
      <c r="DYK218" s="288"/>
      <c r="DYL218" s="288"/>
      <c r="DYM218" s="288"/>
      <c r="DYN218" s="288"/>
      <c r="DYO218" s="288"/>
      <c r="DYP218" s="288"/>
      <c r="DYQ218" s="288"/>
      <c r="DYR218" s="288"/>
      <c r="DYS218" s="288"/>
      <c r="DYT218" s="288"/>
      <c r="DYU218" s="288"/>
      <c r="DYV218" s="288"/>
      <c r="DYW218" s="288"/>
      <c r="DYX218" s="288"/>
      <c r="DYY218" s="288"/>
      <c r="DYZ218" s="288"/>
      <c r="DZA218" s="288"/>
      <c r="DZB218" s="288"/>
      <c r="DZC218" s="288"/>
      <c r="DZD218" s="288"/>
      <c r="DZE218" s="288"/>
      <c r="DZF218" s="288"/>
      <c r="DZG218" s="288"/>
      <c r="DZH218" s="288"/>
      <c r="DZI218" s="288"/>
      <c r="DZJ218" s="288"/>
      <c r="DZK218" s="288"/>
      <c r="DZL218" s="288"/>
      <c r="DZM218" s="288"/>
      <c r="DZN218" s="288"/>
      <c r="DZO218" s="288"/>
      <c r="DZP218" s="288"/>
      <c r="DZQ218" s="288"/>
      <c r="DZR218" s="288"/>
      <c r="DZS218" s="288"/>
      <c r="DZT218" s="288"/>
      <c r="DZU218" s="288"/>
      <c r="DZV218" s="288"/>
      <c r="DZW218" s="288"/>
      <c r="DZX218" s="288"/>
      <c r="DZY218" s="288"/>
      <c r="DZZ218" s="288"/>
      <c r="EAA218" s="288"/>
      <c r="EAB218" s="288"/>
      <c r="EAC218" s="288"/>
      <c r="EAD218" s="288"/>
      <c r="EAE218" s="288"/>
      <c r="EAF218" s="288"/>
      <c r="EAG218" s="288"/>
      <c r="EAH218" s="288"/>
      <c r="EAI218" s="288"/>
      <c r="EAJ218" s="288"/>
      <c r="EAK218" s="288"/>
      <c r="EAL218" s="288"/>
      <c r="EAM218" s="288"/>
      <c r="EAN218" s="288"/>
      <c r="EAO218" s="288"/>
      <c r="EAP218" s="288"/>
      <c r="EAQ218" s="288"/>
      <c r="EAR218" s="288"/>
      <c r="EAS218" s="288"/>
      <c r="EAT218" s="288"/>
      <c r="EAU218" s="288"/>
      <c r="EAV218" s="288"/>
      <c r="EAW218" s="288"/>
      <c r="EAX218" s="288"/>
      <c r="EAY218" s="288"/>
      <c r="EAZ218" s="288"/>
      <c r="EBA218" s="288"/>
      <c r="EBB218" s="288"/>
      <c r="EBC218" s="288"/>
      <c r="EBD218" s="288"/>
      <c r="EBE218" s="288"/>
      <c r="EBF218" s="288"/>
      <c r="EBG218" s="288"/>
      <c r="EBH218" s="288"/>
      <c r="EBI218" s="288"/>
      <c r="EBJ218" s="288"/>
      <c r="EBK218" s="288"/>
      <c r="EBL218" s="288"/>
      <c r="EBM218" s="288"/>
      <c r="EBN218" s="288"/>
      <c r="EBO218" s="288"/>
      <c r="EBP218" s="288"/>
      <c r="EBQ218" s="288"/>
      <c r="EBR218" s="288"/>
      <c r="EBS218" s="288"/>
      <c r="EBT218" s="288"/>
      <c r="EBU218" s="288"/>
      <c r="EBV218" s="288"/>
      <c r="EBW218" s="288"/>
      <c r="EBX218" s="288"/>
      <c r="EBY218" s="288"/>
      <c r="EBZ218" s="288"/>
      <c r="ECA218" s="288"/>
      <c r="ECB218" s="288"/>
      <c r="ECC218" s="288"/>
      <c r="ECD218" s="288"/>
      <c r="ECE218" s="288"/>
      <c r="ECF218" s="288"/>
      <c r="ECG218" s="288"/>
      <c r="ECH218" s="288"/>
      <c r="ECI218" s="288"/>
      <c r="ECJ218" s="288"/>
      <c r="ECK218" s="288"/>
      <c r="ECL218" s="288"/>
      <c r="ECM218" s="288"/>
      <c r="ECN218" s="288"/>
      <c r="ECO218" s="288"/>
      <c r="ECP218" s="288"/>
      <c r="ECQ218" s="288"/>
      <c r="ECR218" s="288"/>
      <c r="ECS218" s="288"/>
      <c r="ECT218" s="288"/>
      <c r="ECU218" s="288"/>
      <c r="ECV218" s="288"/>
      <c r="ECW218" s="288"/>
      <c r="ECX218" s="288"/>
      <c r="ECY218" s="288"/>
      <c r="ECZ218" s="288"/>
      <c r="EDA218" s="288"/>
      <c r="EDB218" s="288"/>
      <c r="EDC218" s="288"/>
      <c r="EDD218" s="288"/>
      <c r="EDE218" s="288"/>
      <c r="EDF218" s="288"/>
      <c r="EDG218" s="288"/>
      <c r="EDH218" s="288"/>
      <c r="EDI218" s="288"/>
      <c r="EDJ218" s="288"/>
      <c r="EDK218" s="288"/>
      <c r="EDL218" s="288"/>
      <c r="EDM218" s="288"/>
      <c r="EDN218" s="288"/>
      <c r="EDO218" s="288"/>
      <c r="EDP218" s="288"/>
      <c r="EDQ218" s="288"/>
      <c r="EDR218" s="288"/>
      <c r="EDS218" s="288"/>
      <c r="EDT218" s="288"/>
      <c r="EDU218" s="288"/>
      <c r="EDV218" s="288"/>
      <c r="EDW218" s="288"/>
      <c r="EDX218" s="288"/>
      <c r="EDY218" s="288"/>
      <c r="EDZ218" s="288"/>
      <c r="EEA218" s="288"/>
      <c r="EEB218" s="288"/>
      <c r="EEC218" s="288"/>
      <c r="EED218" s="288"/>
      <c r="EEE218" s="288"/>
      <c r="EEF218" s="288"/>
      <c r="EEG218" s="288"/>
      <c r="EEH218" s="288"/>
      <c r="EEI218" s="288"/>
      <c r="EEJ218" s="288"/>
      <c r="EEK218" s="288"/>
      <c r="EEL218" s="288"/>
      <c r="EEM218" s="288"/>
      <c r="EEN218" s="288"/>
      <c r="EEO218" s="288"/>
      <c r="EEP218" s="288"/>
      <c r="EEQ218" s="288"/>
      <c r="EER218" s="288"/>
      <c r="EES218" s="288"/>
      <c r="EET218" s="288"/>
      <c r="EEU218" s="288"/>
      <c r="EEV218" s="288"/>
      <c r="EEW218" s="288"/>
      <c r="EEX218" s="288"/>
      <c r="EEY218" s="288"/>
      <c r="EEZ218" s="288"/>
      <c r="EFA218" s="288"/>
      <c r="EFB218" s="288"/>
      <c r="EFC218" s="288"/>
      <c r="EFD218" s="288"/>
      <c r="EFE218" s="288"/>
      <c r="EFF218" s="288"/>
      <c r="EFG218" s="288"/>
      <c r="EFH218" s="288"/>
      <c r="EFI218" s="288"/>
      <c r="EFJ218" s="288"/>
      <c r="EFK218" s="288"/>
      <c r="EFL218" s="288"/>
      <c r="EFM218" s="288"/>
      <c r="EFN218" s="288"/>
      <c r="EFO218" s="288"/>
      <c r="EFP218" s="288"/>
      <c r="EFQ218" s="288"/>
      <c r="EFR218" s="288"/>
      <c r="EFS218" s="288"/>
      <c r="EFT218" s="288"/>
      <c r="EFU218" s="288"/>
      <c r="EFV218" s="288"/>
      <c r="EFW218" s="288"/>
      <c r="EFX218" s="288"/>
      <c r="EFY218" s="288"/>
      <c r="EFZ218" s="288"/>
      <c r="EGA218" s="288"/>
      <c r="EGB218" s="288"/>
      <c r="EGC218" s="288"/>
      <c r="EGD218" s="288"/>
      <c r="EGE218" s="288"/>
      <c r="EGF218" s="288"/>
      <c r="EGG218" s="288"/>
      <c r="EGH218" s="288"/>
      <c r="EGI218" s="288"/>
      <c r="EGJ218" s="288"/>
      <c r="EGK218" s="288"/>
      <c r="EGL218" s="288"/>
      <c r="EGM218" s="288"/>
      <c r="EGN218" s="288"/>
      <c r="EGO218" s="288"/>
      <c r="EGP218" s="288"/>
      <c r="EGQ218" s="288"/>
      <c r="EGR218" s="288"/>
      <c r="EGS218" s="288"/>
      <c r="EGT218" s="288"/>
      <c r="EGU218" s="288"/>
      <c r="EGV218" s="288"/>
      <c r="EGW218" s="288"/>
      <c r="EGX218" s="288"/>
      <c r="EGY218" s="288"/>
      <c r="EGZ218" s="288"/>
      <c r="EHA218" s="288"/>
      <c r="EHB218" s="288"/>
      <c r="EHC218" s="288"/>
      <c r="EHD218" s="288"/>
      <c r="EHE218" s="288"/>
      <c r="EHF218" s="288"/>
      <c r="EHG218" s="288"/>
      <c r="EHH218" s="288"/>
      <c r="EHI218" s="288"/>
      <c r="EHJ218" s="288"/>
      <c r="EHK218" s="288"/>
      <c r="EHL218" s="288"/>
      <c r="EHM218" s="288"/>
      <c r="EHN218" s="288"/>
      <c r="EHO218" s="288"/>
      <c r="EHP218" s="288"/>
      <c r="EHQ218" s="288"/>
      <c r="EHR218" s="288"/>
      <c r="EHS218" s="288"/>
      <c r="EHT218" s="288"/>
      <c r="EHU218" s="288"/>
      <c r="EHV218" s="288"/>
      <c r="EHW218" s="288"/>
      <c r="EHX218" s="288"/>
      <c r="EHY218" s="288"/>
      <c r="EHZ218" s="288"/>
      <c r="EIA218" s="288"/>
      <c r="EIB218" s="288"/>
      <c r="EIC218" s="288"/>
      <c r="EID218" s="288"/>
      <c r="EIE218" s="288"/>
      <c r="EIF218" s="288"/>
      <c r="EIG218" s="288"/>
      <c r="EIH218" s="288"/>
      <c r="EII218" s="288"/>
      <c r="EIJ218" s="288"/>
      <c r="EIK218" s="288"/>
      <c r="EIL218" s="288"/>
      <c r="EIM218" s="288"/>
      <c r="EIN218" s="288"/>
      <c r="EIO218" s="288"/>
      <c r="EIP218" s="288"/>
      <c r="EIQ218" s="288"/>
      <c r="EIR218" s="288"/>
      <c r="EIS218" s="288"/>
      <c r="EIT218" s="288"/>
      <c r="EIU218" s="288"/>
      <c r="EIV218" s="288"/>
      <c r="EIW218" s="288"/>
      <c r="EIX218" s="288"/>
      <c r="EIY218" s="288"/>
      <c r="EIZ218" s="288"/>
      <c r="EJA218" s="288"/>
      <c r="EJB218" s="288"/>
      <c r="EJC218" s="288"/>
      <c r="EJD218" s="288"/>
      <c r="EJE218" s="288"/>
      <c r="EJF218" s="288"/>
      <c r="EJG218" s="288"/>
      <c r="EJH218" s="288"/>
      <c r="EJI218" s="288"/>
      <c r="EJJ218" s="288"/>
      <c r="EJK218" s="288"/>
      <c r="EJL218" s="288"/>
      <c r="EJM218" s="288"/>
      <c r="EJN218" s="288"/>
      <c r="EJO218" s="288"/>
      <c r="EJP218" s="288"/>
      <c r="EJQ218" s="288"/>
      <c r="EJR218" s="288"/>
      <c r="EJS218" s="288"/>
      <c r="EJT218" s="288"/>
      <c r="EJU218" s="288"/>
      <c r="EJV218" s="288"/>
      <c r="EJW218" s="288"/>
      <c r="EJX218" s="288"/>
      <c r="EJY218" s="288"/>
      <c r="EJZ218" s="288"/>
      <c r="EKA218" s="288"/>
      <c r="EKB218" s="288"/>
      <c r="EKC218" s="288"/>
      <c r="EKD218" s="288"/>
      <c r="EKE218" s="288"/>
      <c r="EKF218" s="288"/>
      <c r="EKG218" s="288"/>
      <c r="EKH218" s="288"/>
      <c r="EKI218" s="288"/>
      <c r="EKJ218" s="288"/>
      <c r="EKK218" s="288"/>
      <c r="EKL218" s="288"/>
      <c r="EKM218" s="288"/>
      <c r="EKN218" s="288"/>
      <c r="EKO218" s="288"/>
      <c r="EKP218" s="288"/>
      <c r="EKQ218" s="288"/>
      <c r="EKR218" s="288"/>
      <c r="EKS218" s="288"/>
      <c r="EKT218" s="288"/>
      <c r="EKU218" s="288"/>
      <c r="EKV218" s="288"/>
      <c r="EKW218" s="288"/>
      <c r="EKX218" s="288"/>
      <c r="EKY218" s="288"/>
      <c r="EKZ218" s="288"/>
      <c r="ELA218" s="288"/>
      <c r="ELB218" s="288"/>
      <c r="ELC218" s="288"/>
      <c r="ELD218" s="288"/>
      <c r="ELE218" s="288"/>
      <c r="ELF218" s="288"/>
      <c r="ELG218" s="288"/>
      <c r="ELH218" s="288"/>
      <c r="ELI218" s="288"/>
      <c r="ELJ218" s="288"/>
      <c r="ELK218" s="288"/>
      <c r="ELL218" s="288"/>
      <c r="ELM218" s="288"/>
      <c r="ELN218" s="288"/>
      <c r="ELO218" s="288"/>
      <c r="ELP218" s="288"/>
      <c r="ELQ218" s="288"/>
      <c r="ELR218" s="288"/>
      <c r="ELS218" s="288"/>
      <c r="ELT218" s="288"/>
      <c r="ELU218" s="288"/>
      <c r="ELV218" s="288"/>
      <c r="ELW218" s="288"/>
      <c r="ELX218" s="288"/>
      <c r="ELY218" s="288"/>
      <c r="ELZ218" s="288"/>
      <c r="EMA218" s="288"/>
      <c r="EMB218" s="288"/>
      <c r="EMC218" s="288"/>
      <c r="EMD218" s="288"/>
      <c r="EME218" s="288"/>
      <c r="EMF218" s="288"/>
      <c r="EMG218" s="288"/>
      <c r="EMH218" s="288"/>
      <c r="EMI218" s="288"/>
      <c r="EMJ218" s="288"/>
      <c r="EMK218" s="288"/>
      <c r="EML218" s="288"/>
      <c r="EMM218" s="288"/>
      <c r="EMN218" s="288"/>
      <c r="EMO218" s="288"/>
      <c r="EMP218" s="288"/>
      <c r="EMQ218" s="288"/>
      <c r="EMR218" s="288"/>
      <c r="EMS218" s="288"/>
      <c r="EMT218" s="288"/>
      <c r="EMU218" s="288"/>
      <c r="EMV218" s="288"/>
      <c r="EMW218" s="288"/>
      <c r="EMX218" s="288"/>
      <c r="EMY218" s="288"/>
      <c r="EMZ218" s="288"/>
      <c r="ENA218" s="288"/>
      <c r="ENB218" s="288"/>
      <c r="ENC218" s="288"/>
      <c r="END218" s="288"/>
      <c r="ENE218" s="288"/>
      <c r="ENF218" s="288"/>
      <c r="ENG218" s="288"/>
      <c r="ENH218" s="288"/>
      <c r="ENI218" s="288"/>
      <c r="ENJ218" s="288"/>
      <c r="ENK218" s="288"/>
      <c r="ENL218" s="288"/>
      <c r="ENM218" s="288"/>
      <c r="ENN218" s="288"/>
      <c r="ENO218" s="288"/>
      <c r="ENP218" s="288"/>
      <c r="ENQ218" s="288"/>
      <c r="ENR218" s="288"/>
      <c r="ENS218" s="288"/>
      <c r="ENT218" s="288"/>
      <c r="ENU218" s="288"/>
      <c r="ENV218" s="288"/>
      <c r="ENW218" s="288"/>
      <c r="ENX218" s="288"/>
      <c r="ENY218" s="288"/>
      <c r="ENZ218" s="288"/>
      <c r="EOA218" s="288"/>
      <c r="EOB218" s="288"/>
      <c r="EOC218" s="288"/>
      <c r="EOD218" s="288"/>
      <c r="EOE218" s="288"/>
      <c r="EOF218" s="288"/>
      <c r="EOG218" s="288"/>
      <c r="EOH218" s="288"/>
      <c r="EOI218" s="288"/>
      <c r="EOJ218" s="288"/>
      <c r="EOK218" s="288"/>
      <c r="EOL218" s="288"/>
      <c r="EOM218" s="288"/>
      <c r="EON218" s="288"/>
      <c r="EOO218" s="288"/>
      <c r="EOP218" s="288"/>
      <c r="EOQ218" s="288"/>
      <c r="EOR218" s="288"/>
      <c r="EOS218" s="288"/>
      <c r="EOT218" s="288"/>
      <c r="EOU218" s="288"/>
      <c r="EOV218" s="288"/>
      <c r="EOW218" s="288"/>
      <c r="EOX218" s="288"/>
      <c r="EOY218" s="288"/>
      <c r="EOZ218" s="288"/>
      <c r="EPA218" s="288"/>
      <c r="EPB218" s="288"/>
      <c r="EPC218" s="288"/>
      <c r="EPD218" s="288"/>
      <c r="EPE218" s="288"/>
      <c r="EPF218" s="288"/>
      <c r="EPG218" s="288"/>
      <c r="EPH218" s="288"/>
      <c r="EPI218" s="288"/>
      <c r="EPJ218" s="288"/>
      <c r="EPK218" s="288"/>
      <c r="EPL218" s="288"/>
      <c r="EPM218" s="288"/>
      <c r="EPN218" s="288"/>
      <c r="EPO218" s="288"/>
      <c r="EPP218" s="288"/>
      <c r="EPQ218" s="288"/>
      <c r="EPR218" s="288"/>
      <c r="EPS218" s="288"/>
      <c r="EPT218" s="288"/>
      <c r="EPU218" s="288"/>
      <c r="EPV218" s="288"/>
      <c r="EPW218" s="288"/>
      <c r="EPX218" s="288"/>
      <c r="EPY218" s="288"/>
      <c r="EPZ218" s="288"/>
      <c r="EQA218" s="288"/>
      <c r="EQB218" s="288"/>
      <c r="EQC218" s="288"/>
      <c r="EQD218" s="288"/>
      <c r="EQE218" s="288"/>
      <c r="EQF218" s="288"/>
      <c r="EQG218" s="288"/>
      <c r="EQH218" s="288"/>
      <c r="EQI218" s="288"/>
      <c r="EQJ218" s="288"/>
      <c r="EQK218" s="288"/>
      <c r="EQL218" s="288"/>
      <c r="EQM218" s="288"/>
      <c r="EQN218" s="288"/>
      <c r="EQO218" s="288"/>
      <c r="EQP218" s="288"/>
      <c r="EQQ218" s="288"/>
      <c r="EQR218" s="288"/>
      <c r="EQS218" s="288"/>
      <c r="EQT218" s="288"/>
      <c r="EQU218" s="288"/>
      <c r="EQV218" s="288"/>
      <c r="EQW218" s="288"/>
      <c r="EQX218" s="288"/>
      <c r="EQY218" s="288"/>
      <c r="EQZ218" s="288"/>
      <c r="ERA218" s="288"/>
      <c r="ERB218" s="288"/>
      <c r="ERC218" s="288"/>
      <c r="ERD218" s="288"/>
      <c r="ERE218" s="288"/>
      <c r="ERF218" s="288"/>
      <c r="ERG218" s="288"/>
      <c r="ERH218" s="288"/>
      <c r="ERI218" s="288"/>
      <c r="ERJ218" s="288"/>
      <c r="ERK218" s="288"/>
      <c r="ERL218" s="288"/>
      <c r="ERM218" s="288"/>
      <c r="ERN218" s="288"/>
      <c r="ERO218" s="288"/>
      <c r="ERP218" s="288"/>
      <c r="ERQ218" s="288"/>
      <c r="ERR218" s="288"/>
      <c r="ERS218" s="288"/>
      <c r="ERT218" s="288"/>
      <c r="ERU218" s="288"/>
      <c r="ERV218" s="288"/>
      <c r="ERW218" s="288"/>
      <c r="ERX218" s="288"/>
      <c r="ERY218" s="288"/>
      <c r="ERZ218" s="288"/>
      <c r="ESA218" s="288"/>
      <c r="ESB218" s="288"/>
      <c r="ESC218" s="288"/>
      <c r="ESD218" s="288"/>
      <c r="ESE218" s="288"/>
      <c r="ESF218" s="288"/>
      <c r="ESG218" s="288"/>
      <c r="ESH218" s="288"/>
      <c r="ESI218" s="288"/>
      <c r="ESJ218" s="288"/>
      <c r="ESK218" s="288"/>
      <c r="ESL218" s="288"/>
      <c r="ESM218" s="288"/>
      <c r="ESN218" s="288"/>
      <c r="ESO218" s="288"/>
      <c r="ESP218" s="288"/>
      <c r="ESQ218" s="288"/>
      <c r="ESR218" s="288"/>
      <c r="ESS218" s="288"/>
      <c r="EST218" s="288"/>
      <c r="ESU218" s="288"/>
      <c r="ESV218" s="288"/>
      <c r="ESW218" s="288"/>
      <c r="ESX218" s="288"/>
      <c r="ESY218" s="288"/>
      <c r="ESZ218" s="288"/>
      <c r="ETA218" s="288"/>
      <c r="ETB218" s="288"/>
      <c r="ETC218" s="288"/>
      <c r="ETD218" s="288"/>
      <c r="ETE218" s="288"/>
      <c r="ETF218" s="288"/>
      <c r="ETG218" s="288"/>
      <c r="ETH218" s="288"/>
      <c r="ETI218" s="288"/>
      <c r="ETJ218" s="288"/>
      <c r="ETK218" s="288"/>
      <c r="ETL218" s="288"/>
      <c r="ETM218" s="288"/>
      <c r="ETN218" s="288"/>
      <c r="ETO218" s="288"/>
      <c r="ETP218" s="288"/>
      <c r="ETQ218" s="288"/>
      <c r="ETR218" s="288"/>
      <c r="ETS218" s="288"/>
      <c r="ETT218" s="288"/>
      <c r="ETU218" s="288"/>
      <c r="ETV218" s="288"/>
      <c r="ETW218" s="288"/>
      <c r="ETX218" s="288"/>
      <c r="ETY218" s="288"/>
      <c r="ETZ218" s="288"/>
      <c r="EUA218" s="288"/>
      <c r="EUB218" s="288"/>
      <c r="EUC218" s="288"/>
      <c r="EUD218" s="288"/>
      <c r="EUE218" s="288"/>
      <c r="EUF218" s="288"/>
      <c r="EUG218" s="288"/>
      <c r="EUH218" s="288"/>
      <c r="EUI218" s="288"/>
      <c r="EUJ218" s="288"/>
      <c r="EUK218" s="288"/>
      <c r="EUL218" s="288"/>
      <c r="EUM218" s="288"/>
      <c r="EUN218" s="288"/>
      <c r="EUO218" s="288"/>
      <c r="EUP218" s="288"/>
      <c r="EUQ218" s="288"/>
      <c r="EUR218" s="288"/>
      <c r="EUS218" s="288"/>
      <c r="EUT218" s="288"/>
      <c r="EUU218" s="288"/>
      <c r="EUV218" s="288"/>
      <c r="EUW218" s="288"/>
      <c r="EUX218" s="288"/>
      <c r="EUY218" s="288"/>
      <c r="EUZ218" s="288"/>
      <c r="EVA218" s="288"/>
      <c r="EVB218" s="288"/>
      <c r="EVC218" s="288"/>
      <c r="EVD218" s="288"/>
      <c r="EVE218" s="288"/>
      <c r="EVF218" s="288"/>
      <c r="EVG218" s="288"/>
      <c r="EVH218" s="288"/>
      <c r="EVI218" s="288"/>
      <c r="EVJ218" s="288"/>
      <c r="EVK218" s="288"/>
      <c r="EVL218" s="288"/>
      <c r="EVM218" s="288"/>
      <c r="EVN218" s="288"/>
      <c r="EVO218" s="288"/>
      <c r="EVP218" s="288"/>
      <c r="EVQ218" s="288"/>
      <c r="EVR218" s="288"/>
      <c r="EVS218" s="288"/>
      <c r="EVT218" s="288"/>
      <c r="EVU218" s="288"/>
      <c r="EVV218" s="288"/>
      <c r="EVW218" s="288"/>
      <c r="EVX218" s="288"/>
      <c r="EVY218" s="288"/>
      <c r="EVZ218" s="288"/>
      <c r="EWA218" s="288"/>
      <c r="EWB218" s="288"/>
      <c r="EWC218" s="288"/>
      <c r="EWD218" s="288"/>
      <c r="EWE218" s="288"/>
      <c r="EWF218" s="288"/>
      <c r="EWG218" s="288"/>
      <c r="EWH218" s="288"/>
      <c r="EWI218" s="288"/>
      <c r="EWJ218" s="288"/>
      <c r="EWK218" s="288"/>
      <c r="EWL218" s="288"/>
      <c r="EWM218" s="288"/>
      <c r="EWN218" s="288"/>
      <c r="EWO218" s="288"/>
      <c r="EWP218" s="288"/>
      <c r="EWQ218" s="288"/>
      <c r="EWR218" s="288"/>
      <c r="EWS218" s="288"/>
      <c r="EWT218" s="288"/>
      <c r="EWU218" s="288"/>
      <c r="EWV218" s="288"/>
      <c r="EWW218" s="288"/>
      <c r="EWX218" s="288"/>
      <c r="EWY218" s="288"/>
      <c r="EWZ218" s="288"/>
      <c r="EXA218" s="288"/>
      <c r="EXB218" s="288"/>
      <c r="EXC218" s="288"/>
      <c r="EXD218" s="288"/>
      <c r="EXE218" s="288"/>
      <c r="EXF218" s="288"/>
      <c r="EXG218" s="288"/>
      <c r="EXH218" s="288"/>
      <c r="EXI218" s="288"/>
      <c r="EXJ218" s="288"/>
      <c r="EXK218" s="288"/>
      <c r="EXL218" s="288"/>
      <c r="EXM218" s="288"/>
      <c r="EXN218" s="288"/>
      <c r="EXO218" s="288"/>
      <c r="EXP218" s="288"/>
      <c r="EXQ218" s="288"/>
      <c r="EXR218" s="288"/>
      <c r="EXS218" s="288"/>
      <c r="EXT218" s="288"/>
      <c r="EXU218" s="288"/>
      <c r="EXV218" s="288"/>
      <c r="EXW218" s="288"/>
      <c r="EXX218" s="288"/>
      <c r="EXY218" s="288"/>
      <c r="EXZ218" s="288"/>
      <c r="EYA218" s="288"/>
      <c r="EYB218" s="288"/>
      <c r="EYC218" s="288"/>
      <c r="EYD218" s="288"/>
      <c r="EYE218" s="288"/>
      <c r="EYF218" s="288"/>
      <c r="EYG218" s="288"/>
      <c r="EYH218" s="288"/>
      <c r="EYI218" s="288"/>
      <c r="EYJ218" s="288"/>
      <c r="EYK218" s="288"/>
      <c r="EYL218" s="288"/>
      <c r="EYM218" s="288"/>
      <c r="EYN218" s="288"/>
      <c r="EYO218" s="288"/>
      <c r="EYP218" s="288"/>
      <c r="EYQ218" s="288"/>
      <c r="EYR218" s="288"/>
      <c r="EYS218" s="288"/>
      <c r="EYT218" s="288"/>
      <c r="EYU218" s="288"/>
      <c r="EYV218" s="288"/>
      <c r="EYW218" s="288"/>
      <c r="EYX218" s="288"/>
      <c r="EYY218" s="288"/>
      <c r="EYZ218" s="288"/>
      <c r="EZA218" s="288"/>
      <c r="EZB218" s="288"/>
      <c r="EZC218" s="288"/>
      <c r="EZD218" s="288"/>
      <c r="EZE218" s="288"/>
      <c r="EZF218" s="288"/>
      <c r="EZG218" s="288"/>
      <c r="EZH218" s="288"/>
      <c r="EZI218" s="288"/>
      <c r="EZJ218" s="288"/>
      <c r="EZK218" s="288"/>
      <c r="EZL218" s="288"/>
      <c r="EZM218" s="288"/>
      <c r="EZN218" s="288"/>
      <c r="EZO218" s="288"/>
      <c r="EZP218" s="288"/>
      <c r="EZQ218" s="288"/>
      <c r="EZR218" s="288"/>
      <c r="EZS218" s="288"/>
      <c r="EZT218" s="288"/>
      <c r="EZU218" s="288"/>
      <c r="EZV218" s="288"/>
      <c r="EZW218" s="288"/>
      <c r="EZX218" s="288"/>
      <c r="EZY218" s="288"/>
      <c r="EZZ218" s="288"/>
      <c r="FAA218" s="288"/>
      <c r="FAB218" s="288"/>
      <c r="FAC218" s="288"/>
      <c r="FAD218" s="288"/>
      <c r="FAE218" s="288"/>
      <c r="FAF218" s="288"/>
      <c r="FAG218" s="288"/>
      <c r="FAH218" s="288"/>
      <c r="FAI218" s="288"/>
      <c r="FAJ218" s="288"/>
      <c r="FAK218" s="288"/>
      <c r="FAL218" s="288"/>
      <c r="FAM218" s="288"/>
      <c r="FAN218" s="288"/>
      <c r="FAO218" s="288"/>
      <c r="FAP218" s="288"/>
      <c r="FAQ218" s="288"/>
      <c r="FAR218" s="288"/>
      <c r="FAS218" s="288"/>
      <c r="FAT218" s="288"/>
      <c r="FAU218" s="288"/>
      <c r="FAV218" s="288"/>
      <c r="FAW218" s="288"/>
      <c r="FAX218" s="288"/>
      <c r="FAY218" s="288"/>
      <c r="FAZ218" s="288"/>
      <c r="FBA218" s="288"/>
      <c r="FBB218" s="288"/>
      <c r="FBC218" s="288"/>
      <c r="FBD218" s="288"/>
      <c r="FBE218" s="288"/>
      <c r="FBF218" s="288"/>
      <c r="FBG218" s="288"/>
      <c r="FBH218" s="288"/>
      <c r="FBI218" s="288"/>
      <c r="FBJ218" s="288"/>
      <c r="FBK218" s="288"/>
      <c r="FBL218" s="288"/>
      <c r="FBM218" s="288"/>
      <c r="FBN218" s="288"/>
      <c r="FBO218" s="288"/>
      <c r="FBP218" s="288"/>
      <c r="FBQ218" s="288"/>
      <c r="FBR218" s="288"/>
      <c r="FBS218" s="288"/>
      <c r="FBT218" s="288"/>
      <c r="FBU218" s="288"/>
      <c r="FBV218" s="288"/>
      <c r="FBW218" s="288"/>
      <c r="FBX218" s="288"/>
      <c r="FBY218" s="288"/>
      <c r="FBZ218" s="288"/>
      <c r="FCA218" s="288"/>
      <c r="FCB218" s="288"/>
      <c r="FCC218" s="288"/>
      <c r="FCD218" s="288"/>
      <c r="FCE218" s="288"/>
      <c r="FCF218" s="288"/>
      <c r="FCG218" s="288"/>
      <c r="FCH218" s="288"/>
      <c r="FCI218" s="288"/>
      <c r="FCJ218" s="288"/>
      <c r="FCK218" s="288"/>
      <c r="FCL218" s="288"/>
      <c r="FCM218" s="288"/>
      <c r="FCN218" s="288"/>
      <c r="FCO218" s="288"/>
      <c r="FCP218" s="288"/>
      <c r="FCQ218" s="288"/>
      <c r="FCR218" s="288"/>
      <c r="FCS218" s="288"/>
      <c r="FCT218" s="288"/>
      <c r="FCU218" s="288"/>
      <c r="FCV218" s="288"/>
      <c r="FCW218" s="288"/>
      <c r="FCX218" s="288"/>
      <c r="FCY218" s="288"/>
      <c r="FCZ218" s="288"/>
      <c r="FDA218" s="288"/>
      <c r="FDB218" s="288"/>
      <c r="FDC218" s="288"/>
      <c r="FDD218" s="288"/>
      <c r="FDE218" s="288"/>
      <c r="FDF218" s="288"/>
      <c r="FDG218" s="288"/>
      <c r="FDH218" s="288"/>
      <c r="FDI218" s="288"/>
      <c r="FDJ218" s="288"/>
      <c r="FDK218" s="288"/>
      <c r="FDL218" s="288"/>
      <c r="FDM218" s="288"/>
      <c r="FDN218" s="288"/>
      <c r="FDO218" s="288"/>
      <c r="FDP218" s="288"/>
      <c r="FDQ218" s="288"/>
      <c r="FDR218" s="288"/>
      <c r="FDS218" s="288"/>
      <c r="FDT218" s="288"/>
      <c r="FDU218" s="288"/>
      <c r="FDV218" s="288"/>
      <c r="FDW218" s="288"/>
      <c r="FDX218" s="288"/>
      <c r="FDY218" s="288"/>
      <c r="FDZ218" s="288"/>
      <c r="FEA218" s="288"/>
      <c r="FEB218" s="288"/>
      <c r="FEC218" s="288"/>
      <c r="FED218" s="288"/>
      <c r="FEE218" s="288"/>
      <c r="FEF218" s="288"/>
      <c r="FEG218" s="288"/>
      <c r="FEH218" s="288"/>
      <c r="FEI218" s="288"/>
      <c r="FEJ218" s="288"/>
      <c r="FEK218" s="288"/>
      <c r="FEL218" s="288"/>
      <c r="FEM218" s="288"/>
      <c r="FEN218" s="288"/>
      <c r="FEO218" s="288"/>
      <c r="FEP218" s="288"/>
      <c r="FEQ218" s="288"/>
      <c r="FER218" s="288"/>
      <c r="FES218" s="288"/>
      <c r="FET218" s="288"/>
      <c r="FEU218" s="288"/>
      <c r="FEV218" s="288"/>
      <c r="FEW218" s="288"/>
      <c r="FEX218" s="288"/>
      <c r="FEY218" s="288"/>
      <c r="FEZ218" s="288"/>
      <c r="FFA218" s="288"/>
      <c r="FFB218" s="288"/>
      <c r="FFC218" s="288"/>
      <c r="FFD218" s="288"/>
      <c r="FFE218" s="288"/>
      <c r="FFF218" s="288"/>
      <c r="FFG218" s="288"/>
      <c r="FFH218" s="288"/>
      <c r="FFI218" s="288"/>
      <c r="FFJ218" s="288"/>
      <c r="FFK218" s="288"/>
      <c r="FFL218" s="288"/>
      <c r="FFM218" s="288"/>
      <c r="FFN218" s="288"/>
      <c r="FFO218" s="288"/>
      <c r="FFP218" s="288"/>
      <c r="FFQ218" s="288"/>
      <c r="FFR218" s="288"/>
      <c r="FFS218" s="288"/>
      <c r="FFT218" s="288"/>
      <c r="FFU218" s="288"/>
      <c r="FFV218" s="288"/>
      <c r="FFW218" s="288"/>
      <c r="FFX218" s="288"/>
      <c r="FFY218" s="288"/>
      <c r="FFZ218" s="288"/>
      <c r="FGA218" s="288"/>
      <c r="FGB218" s="288"/>
      <c r="FGC218" s="288"/>
      <c r="FGD218" s="288"/>
      <c r="FGE218" s="288"/>
      <c r="FGF218" s="288"/>
      <c r="FGG218" s="288"/>
      <c r="FGH218" s="288"/>
      <c r="FGI218" s="288"/>
      <c r="FGJ218" s="288"/>
      <c r="FGK218" s="288"/>
      <c r="FGL218" s="288"/>
      <c r="FGM218" s="288"/>
      <c r="FGN218" s="288"/>
      <c r="FGO218" s="288"/>
      <c r="FGP218" s="288"/>
      <c r="FGQ218" s="288"/>
      <c r="FGR218" s="288"/>
      <c r="FGS218" s="288"/>
      <c r="FGT218" s="288"/>
      <c r="FGU218" s="288"/>
      <c r="FGV218" s="288"/>
      <c r="FGW218" s="288"/>
      <c r="FGX218" s="288"/>
      <c r="FGY218" s="288"/>
      <c r="FGZ218" s="288"/>
      <c r="FHA218" s="288"/>
      <c r="FHB218" s="288"/>
      <c r="FHC218" s="288"/>
      <c r="FHD218" s="288"/>
      <c r="FHE218" s="288"/>
      <c r="FHF218" s="288"/>
      <c r="FHG218" s="288"/>
      <c r="FHH218" s="288"/>
      <c r="FHI218" s="288"/>
      <c r="FHJ218" s="288"/>
      <c r="FHK218" s="288"/>
      <c r="FHL218" s="288"/>
      <c r="FHM218" s="288"/>
      <c r="FHN218" s="288"/>
      <c r="FHO218" s="288"/>
      <c r="FHP218" s="288"/>
      <c r="FHQ218" s="288"/>
      <c r="FHR218" s="288"/>
      <c r="FHS218" s="288"/>
      <c r="FHT218" s="288"/>
      <c r="FHU218" s="288"/>
      <c r="FHV218" s="288"/>
      <c r="FHW218" s="288"/>
      <c r="FHX218" s="288"/>
      <c r="FHY218" s="288"/>
      <c r="FHZ218" s="288"/>
      <c r="FIA218" s="288"/>
      <c r="FIB218" s="288"/>
      <c r="FIC218" s="288"/>
      <c r="FID218" s="288"/>
      <c r="FIE218" s="288"/>
      <c r="FIF218" s="288"/>
      <c r="FIG218" s="288"/>
      <c r="FIH218" s="288"/>
      <c r="FII218" s="288"/>
      <c r="FIJ218" s="288"/>
      <c r="FIK218" s="288"/>
      <c r="FIL218" s="288"/>
      <c r="FIM218" s="288"/>
      <c r="FIN218" s="288"/>
      <c r="FIO218" s="288"/>
      <c r="FIP218" s="288"/>
      <c r="FIQ218" s="288"/>
      <c r="FIR218" s="288"/>
      <c r="FIS218" s="288"/>
      <c r="FIT218" s="288"/>
      <c r="FIU218" s="288"/>
      <c r="FIV218" s="288"/>
      <c r="FIW218" s="288"/>
      <c r="FIX218" s="288"/>
      <c r="FIY218" s="288"/>
      <c r="FIZ218" s="288"/>
      <c r="FJA218" s="288"/>
      <c r="FJB218" s="288"/>
      <c r="FJC218" s="288"/>
      <c r="FJD218" s="288"/>
      <c r="FJE218" s="288"/>
      <c r="FJF218" s="288"/>
      <c r="FJG218" s="288"/>
      <c r="FJH218" s="288"/>
      <c r="FJI218" s="288"/>
      <c r="FJJ218" s="288"/>
      <c r="FJK218" s="288"/>
      <c r="FJL218" s="288"/>
      <c r="FJM218" s="288"/>
      <c r="FJN218" s="288"/>
      <c r="FJO218" s="288"/>
      <c r="FJP218" s="288"/>
      <c r="FJQ218" s="288"/>
      <c r="FJR218" s="288"/>
      <c r="FJS218" s="288"/>
      <c r="FJT218" s="288"/>
      <c r="FJU218" s="288"/>
      <c r="FJV218" s="288"/>
      <c r="FJW218" s="288"/>
      <c r="FJX218" s="288"/>
      <c r="FJY218" s="288"/>
      <c r="FJZ218" s="288"/>
      <c r="FKA218" s="288"/>
      <c r="FKB218" s="288"/>
      <c r="FKC218" s="288"/>
      <c r="FKD218" s="288"/>
      <c r="FKE218" s="288"/>
      <c r="FKF218" s="288"/>
      <c r="FKG218" s="288"/>
      <c r="FKH218" s="288"/>
      <c r="FKI218" s="288"/>
      <c r="FKJ218" s="288"/>
      <c r="FKK218" s="288"/>
      <c r="FKL218" s="288"/>
      <c r="FKM218" s="288"/>
      <c r="FKN218" s="288"/>
      <c r="FKO218" s="288"/>
      <c r="FKP218" s="288"/>
      <c r="FKQ218" s="288"/>
      <c r="FKR218" s="288"/>
      <c r="FKS218" s="288"/>
      <c r="FKT218" s="288"/>
      <c r="FKU218" s="288"/>
      <c r="FKV218" s="288"/>
      <c r="FKW218" s="288"/>
      <c r="FKX218" s="288"/>
      <c r="FKY218" s="288"/>
      <c r="FKZ218" s="288"/>
      <c r="FLA218" s="288"/>
      <c r="FLB218" s="288"/>
      <c r="FLC218" s="288"/>
      <c r="FLD218" s="288"/>
      <c r="FLE218" s="288"/>
      <c r="FLF218" s="288"/>
      <c r="FLG218" s="288"/>
      <c r="FLH218" s="288"/>
      <c r="FLI218" s="288"/>
      <c r="FLJ218" s="288"/>
      <c r="FLK218" s="288"/>
      <c r="FLL218" s="288"/>
      <c r="FLM218" s="288"/>
      <c r="FLN218" s="288"/>
      <c r="FLO218" s="288"/>
      <c r="FLP218" s="288"/>
      <c r="FLQ218" s="288"/>
      <c r="FLR218" s="288"/>
      <c r="FLS218" s="288"/>
      <c r="FLT218" s="288"/>
      <c r="FLU218" s="288"/>
      <c r="FLV218" s="288"/>
      <c r="FLW218" s="288"/>
      <c r="FLX218" s="288"/>
      <c r="FLY218" s="288"/>
      <c r="FLZ218" s="288"/>
      <c r="FMA218" s="288"/>
      <c r="FMB218" s="288"/>
      <c r="FMC218" s="288"/>
      <c r="FMD218" s="288"/>
      <c r="FME218" s="288"/>
      <c r="FMF218" s="288"/>
      <c r="FMG218" s="288"/>
      <c r="FMH218" s="288"/>
      <c r="FMI218" s="288"/>
      <c r="FMJ218" s="288"/>
      <c r="FMK218" s="288"/>
      <c r="FML218" s="288"/>
      <c r="FMM218" s="288"/>
      <c r="FMN218" s="288"/>
      <c r="FMO218" s="288"/>
      <c r="FMP218" s="288"/>
      <c r="FMQ218" s="288"/>
      <c r="FMR218" s="288"/>
      <c r="FMS218" s="288"/>
      <c r="FMT218" s="288"/>
      <c r="FMU218" s="288"/>
      <c r="FMV218" s="288"/>
      <c r="FMW218" s="288"/>
      <c r="FMX218" s="288"/>
      <c r="FMY218" s="288"/>
      <c r="FMZ218" s="288"/>
      <c r="FNA218" s="288"/>
      <c r="FNB218" s="288"/>
      <c r="FNC218" s="288"/>
      <c r="FND218" s="288"/>
      <c r="FNE218" s="288"/>
      <c r="FNF218" s="288"/>
      <c r="FNG218" s="288"/>
      <c r="FNH218" s="288"/>
      <c r="FNI218" s="288"/>
      <c r="FNJ218" s="288"/>
      <c r="FNK218" s="288"/>
      <c r="FNL218" s="288"/>
      <c r="FNM218" s="288"/>
      <c r="FNN218" s="288"/>
      <c r="FNO218" s="288"/>
      <c r="FNP218" s="288"/>
      <c r="FNQ218" s="288"/>
      <c r="FNR218" s="288"/>
      <c r="FNS218" s="288"/>
      <c r="FNT218" s="288"/>
      <c r="FNU218" s="288"/>
      <c r="FNV218" s="288"/>
      <c r="FNW218" s="288"/>
      <c r="FNX218" s="288"/>
      <c r="FNY218" s="288"/>
      <c r="FNZ218" s="288"/>
      <c r="FOA218" s="288"/>
      <c r="FOB218" s="288"/>
      <c r="FOC218" s="288"/>
      <c r="FOD218" s="288"/>
      <c r="FOE218" s="288"/>
      <c r="FOF218" s="288"/>
      <c r="FOG218" s="288"/>
      <c r="FOH218" s="288"/>
      <c r="FOI218" s="288"/>
      <c r="FOJ218" s="288"/>
      <c r="FOK218" s="288"/>
      <c r="FOL218" s="288"/>
      <c r="FOM218" s="288"/>
      <c r="FON218" s="288"/>
      <c r="FOO218" s="288"/>
      <c r="FOP218" s="288"/>
      <c r="FOQ218" s="288"/>
      <c r="FOR218" s="288"/>
      <c r="FOS218" s="288"/>
      <c r="FOT218" s="288"/>
      <c r="FOU218" s="288"/>
      <c r="FOV218" s="288"/>
      <c r="FOW218" s="288"/>
      <c r="FOX218" s="288"/>
      <c r="FOY218" s="288"/>
      <c r="FOZ218" s="288"/>
      <c r="FPA218" s="288"/>
      <c r="FPB218" s="288"/>
      <c r="FPC218" s="288"/>
      <c r="FPD218" s="288"/>
      <c r="FPE218" s="288"/>
      <c r="FPF218" s="288"/>
      <c r="FPG218" s="288"/>
      <c r="FPH218" s="288"/>
      <c r="FPI218" s="288"/>
      <c r="FPJ218" s="288"/>
      <c r="FPK218" s="288"/>
      <c r="FPL218" s="288"/>
      <c r="FPM218" s="288"/>
      <c r="FPN218" s="288"/>
      <c r="FPO218" s="288"/>
      <c r="FPP218" s="288"/>
      <c r="FPQ218" s="288"/>
      <c r="FPR218" s="288"/>
      <c r="FPS218" s="288"/>
      <c r="FPT218" s="288"/>
      <c r="FPU218" s="288"/>
      <c r="FPV218" s="288"/>
      <c r="FPW218" s="288"/>
      <c r="FPX218" s="288"/>
      <c r="FPY218" s="288"/>
      <c r="FPZ218" s="288"/>
      <c r="FQA218" s="288"/>
      <c r="FQB218" s="288"/>
      <c r="FQC218" s="288"/>
      <c r="FQD218" s="288"/>
      <c r="FQE218" s="288"/>
      <c r="FQF218" s="288"/>
      <c r="FQG218" s="288"/>
      <c r="FQH218" s="288"/>
      <c r="FQI218" s="288"/>
      <c r="FQJ218" s="288"/>
      <c r="FQK218" s="288"/>
      <c r="FQL218" s="288"/>
      <c r="FQM218" s="288"/>
      <c r="FQN218" s="288"/>
      <c r="FQO218" s="288"/>
      <c r="FQP218" s="288"/>
      <c r="FQQ218" s="288"/>
      <c r="FQR218" s="288"/>
      <c r="FQS218" s="288"/>
      <c r="FQT218" s="288"/>
      <c r="FQU218" s="288"/>
      <c r="FQV218" s="288"/>
      <c r="FQW218" s="288"/>
      <c r="FQX218" s="288"/>
      <c r="FQY218" s="288"/>
      <c r="FQZ218" s="288"/>
      <c r="FRA218" s="288"/>
      <c r="FRB218" s="288"/>
      <c r="FRC218" s="288"/>
      <c r="FRD218" s="288"/>
      <c r="FRE218" s="288"/>
      <c r="FRF218" s="288"/>
      <c r="FRG218" s="288"/>
      <c r="FRH218" s="288"/>
      <c r="FRI218" s="288"/>
      <c r="FRJ218" s="288"/>
      <c r="FRK218" s="288"/>
      <c r="FRL218" s="288"/>
      <c r="FRM218" s="288"/>
      <c r="FRN218" s="288"/>
      <c r="FRO218" s="288"/>
      <c r="FRP218" s="288"/>
      <c r="FRQ218" s="288"/>
      <c r="FRR218" s="288"/>
      <c r="FRS218" s="288"/>
      <c r="FRT218" s="288"/>
      <c r="FRU218" s="288"/>
      <c r="FRV218" s="288"/>
      <c r="FRW218" s="288"/>
      <c r="FRX218" s="288"/>
      <c r="FRY218" s="288"/>
      <c r="FRZ218" s="288"/>
      <c r="FSA218" s="288"/>
      <c r="FSB218" s="288"/>
      <c r="FSC218" s="288"/>
      <c r="FSD218" s="288"/>
      <c r="FSE218" s="288"/>
      <c r="FSF218" s="288"/>
      <c r="FSG218" s="288"/>
      <c r="FSH218" s="288"/>
      <c r="FSI218" s="288"/>
      <c r="FSJ218" s="288"/>
      <c r="FSK218" s="288"/>
      <c r="FSL218" s="288"/>
      <c r="FSM218" s="288"/>
      <c r="FSN218" s="288"/>
      <c r="FSO218" s="288"/>
      <c r="FSP218" s="288"/>
      <c r="FSQ218" s="288"/>
      <c r="FSR218" s="288"/>
      <c r="FSS218" s="288"/>
      <c r="FST218" s="288"/>
      <c r="FSU218" s="288"/>
      <c r="FSV218" s="288"/>
      <c r="FSW218" s="288"/>
      <c r="FSX218" s="288"/>
      <c r="FSY218" s="288"/>
      <c r="FSZ218" s="288"/>
      <c r="FTA218" s="288"/>
      <c r="FTB218" s="288"/>
      <c r="FTC218" s="288"/>
      <c r="FTD218" s="288"/>
      <c r="FTE218" s="288"/>
      <c r="FTF218" s="288"/>
      <c r="FTG218" s="288"/>
      <c r="FTH218" s="288"/>
      <c r="FTI218" s="288"/>
      <c r="FTJ218" s="288"/>
      <c r="FTK218" s="288"/>
      <c r="FTL218" s="288"/>
      <c r="FTM218" s="288"/>
      <c r="FTN218" s="288"/>
      <c r="FTO218" s="288"/>
      <c r="FTP218" s="288"/>
      <c r="FTQ218" s="288"/>
      <c r="FTR218" s="288"/>
      <c r="FTS218" s="288"/>
      <c r="FTT218" s="288"/>
      <c r="FTU218" s="288"/>
      <c r="FTV218" s="288"/>
      <c r="FTW218" s="288"/>
      <c r="FTX218" s="288"/>
      <c r="FTY218" s="288"/>
      <c r="FTZ218" s="288"/>
      <c r="FUA218" s="288"/>
      <c r="FUB218" s="288"/>
      <c r="FUC218" s="288"/>
      <c r="FUD218" s="288"/>
      <c r="FUE218" s="288"/>
      <c r="FUF218" s="288"/>
      <c r="FUG218" s="288"/>
      <c r="FUH218" s="288"/>
      <c r="FUI218" s="288"/>
      <c r="FUJ218" s="288"/>
      <c r="FUK218" s="288"/>
      <c r="FUL218" s="288"/>
      <c r="FUM218" s="288"/>
      <c r="FUN218" s="288"/>
      <c r="FUO218" s="288"/>
      <c r="FUP218" s="288"/>
      <c r="FUQ218" s="288"/>
      <c r="FUR218" s="288"/>
      <c r="FUS218" s="288"/>
      <c r="FUT218" s="288"/>
      <c r="FUU218" s="288"/>
      <c r="FUV218" s="288"/>
      <c r="FUW218" s="288"/>
      <c r="FUX218" s="288"/>
      <c r="FUY218" s="288"/>
      <c r="FUZ218" s="288"/>
      <c r="FVA218" s="288"/>
      <c r="FVB218" s="288"/>
      <c r="FVC218" s="288"/>
      <c r="FVD218" s="288"/>
      <c r="FVE218" s="288"/>
      <c r="FVF218" s="288"/>
      <c r="FVG218" s="288"/>
      <c r="FVH218" s="288"/>
      <c r="FVI218" s="288"/>
      <c r="FVJ218" s="288"/>
      <c r="FVK218" s="288"/>
      <c r="FVL218" s="288"/>
      <c r="FVM218" s="288"/>
      <c r="FVN218" s="288"/>
      <c r="FVO218" s="288"/>
      <c r="FVP218" s="288"/>
      <c r="FVQ218" s="288"/>
      <c r="FVR218" s="288"/>
      <c r="FVS218" s="288"/>
      <c r="FVT218" s="288"/>
      <c r="FVU218" s="288"/>
      <c r="FVV218" s="288"/>
      <c r="FVW218" s="288"/>
      <c r="FVX218" s="288"/>
      <c r="FVY218" s="288"/>
      <c r="FVZ218" s="288"/>
      <c r="FWA218" s="288"/>
      <c r="FWB218" s="288"/>
      <c r="FWC218" s="288"/>
      <c r="FWD218" s="288"/>
      <c r="FWE218" s="288"/>
      <c r="FWF218" s="288"/>
      <c r="FWG218" s="288"/>
      <c r="FWH218" s="288"/>
      <c r="FWI218" s="288"/>
      <c r="FWJ218" s="288"/>
      <c r="FWK218" s="288"/>
      <c r="FWL218" s="288"/>
      <c r="FWM218" s="288"/>
      <c r="FWN218" s="288"/>
      <c r="FWO218" s="288"/>
      <c r="FWP218" s="288"/>
      <c r="FWQ218" s="288"/>
      <c r="FWR218" s="288"/>
      <c r="FWS218" s="288"/>
      <c r="FWT218" s="288"/>
      <c r="FWU218" s="288"/>
      <c r="FWV218" s="288"/>
      <c r="FWW218" s="288"/>
      <c r="FWX218" s="288"/>
      <c r="FWY218" s="288"/>
      <c r="FWZ218" s="288"/>
      <c r="FXA218" s="288"/>
      <c r="FXB218" s="288"/>
      <c r="FXC218" s="288"/>
      <c r="FXD218" s="288"/>
      <c r="FXE218" s="288"/>
      <c r="FXF218" s="288"/>
      <c r="FXG218" s="288"/>
      <c r="FXH218" s="288"/>
      <c r="FXI218" s="288"/>
      <c r="FXJ218" s="288"/>
      <c r="FXK218" s="288"/>
      <c r="FXL218" s="288"/>
      <c r="FXM218" s="288"/>
      <c r="FXN218" s="288"/>
      <c r="FXO218" s="288"/>
      <c r="FXP218" s="288"/>
      <c r="FXQ218" s="288"/>
      <c r="FXR218" s="288"/>
      <c r="FXS218" s="288"/>
      <c r="FXT218" s="288"/>
      <c r="FXU218" s="288"/>
      <c r="FXV218" s="288"/>
      <c r="FXW218" s="288"/>
      <c r="FXX218" s="288"/>
      <c r="FXY218" s="288"/>
      <c r="FXZ218" s="288"/>
      <c r="FYA218" s="288"/>
      <c r="FYB218" s="288"/>
      <c r="FYC218" s="288"/>
      <c r="FYD218" s="288"/>
      <c r="FYE218" s="288"/>
      <c r="FYF218" s="288"/>
      <c r="FYG218" s="288"/>
      <c r="FYH218" s="288"/>
      <c r="FYI218" s="288"/>
      <c r="FYJ218" s="288"/>
      <c r="FYK218" s="288"/>
      <c r="FYL218" s="288"/>
      <c r="FYM218" s="288"/>
      <c r="FYN218" s="288"/>
      <c r="FYO218" s="288"/>
      <c r="FYP218" s="288"/>
      <c r="FYQ218" s="288"/>
      <c r="FYR218" s="288"/>
      <c r="FYS218" s="288"/>
      <c r="FYT218" s="288"/>
      <c r="FYU218" s="288"/>
      <c r="FYV218" s="288"/>
      <c r="FYW218" s="288"/>
      <c r="FYX218" s="288"/>
      <c r="FYY218" s="288"/>
      <c r="FYZ218" s="288"/>
      <c r="FZA218" s="288"/>
      <c r="FZB218" s="288"/>
      <c r="FZC218" s="288"/>
      <c r="FZD218" s="288"/>
      <c r="FZE218" s="288"/>
      <c r="FZF218" s="288"/>
      <c r="FZG218" s="288"/>
      <c r="FZH218" s="288"/>
      <c r="FZI218" s="288"/>
      <c r="FZJ218" s="288"/>
      <c r="FZK218" s="288"/>
      <c r="FZL218" s="288"/>
      <c r="FZM218" s="288"/>
      <c r="FZN218" s="288"/>
      <c r="FZO218" s="288"/>
      <c r="FZP218" s="288"/>
      <c r="FZQ218" s="288"/>
      <c r="FZR218" s="288"/>
      <c r="FZS218" s="288"/>
      <c r="FZT218" s="288"/>
      <c r="FZU218" s="288"/>
      <c r="FZV218" s="288"/>
      <c r="FZW218" s="288"/>
      <c r="FZX218" s="288"/>
      <c r="FZY218" s="288"/>
      <c r="FZZ218" s="288"/>
      <c r="GAA218" s="288"/>
      <c r="GAB218" s="288"/>
      <c r="GAC218" s="288"/>
      <c r="GAD218" s="288"/>
      <c r="GAE218" s="288"/>
      <c r="GAF218" s="288"/>
      <c r="GAG218" s="288"/>
      <c r="GAH218" s="288"/>
      <c r="GAI218" s="288"/>
      <c r="GAJ218" s="288"/>
      <c r="GAK218" s="288"/>
      <c r="GAL218" s="288"/>
      <c r="GAM218" s="288"/>
      <c r="GAN218" s="288"/>
      <c r="GAO218" s="288"/>
      <c r="GAP218" s="288"/>
      <c r="GAQ218" s="288"/>
      <c r="GAR218" s="288"/>
      <c r="GAS218" s="288"/>
      <c r="GAT218" s="288"/>
      <c r="GAU218" s="288"/>
      <c r="GAV218" s="288"/>
      <c r="GAW218" s="288"/>
      <c r="GAX218" s="288"/>
      <c r="GAY218" s="288"/>
      <c r="GAZ218" s="288"/>
      <c r="GBA218" s="288"/>
      <c r="GBB218" s="288"/>
      <c r="GBC218" s="288"/>
      <c r="GBD218" s="288"/>
      <c r="GBE218" s="288"/>
      <c r="GBF218" s="288"/>
      <c r="GBG218" s="288"/>
      <c r="GBH218" s="288"/>
      <c r="GBI218" s="288"/>
      <c r="GBJ218" s="288"/>
      <c r="GBK218" s="288"/>
      <c r="GBL218" s="288"/>
      <c r="GBM218" s="288"/>
      <c r="GBN218" s="288"/>
      <c r="GBO218" s="288"/>
      <c r="GBP218" s="288"/>
      <c r="GBQ218" s="288"/>
      <c r="GBR218" s="288"/>
      <c r="GBS218" s="288"/>
      <c r="GBT218" s="288"/>
      <c r="GBU218" s="288"/>
      <c r="GBV218" s="288"/>
      <c r="GBW218" s="288"/>
      <c r="GBX218" s="288"/>
      <c r="GBY218" s="288"/>
      <c r="GBZ218" s="288"/>
      <c r="GCA218" s="288"/>
      <c r="GCB218" s="288"/>
      <c r="GCC218" s="288"/>
      <c r="GCD218" s="288"/>
      <c r="GCE218" s="288"/>
      <c r="GCF218" s="288"/>
      <c r="GCG218" s="288"/>
      <c r="GCH218" s="288"/>
      <c r="GCI218" s="288"/>
      <c r="GCJ218" s="288"/>
      <c r="GCK218" s="288"/>
      <c r="GCL218" s="288"/>
      <c r="GCM218" s="288"/>
      <c r="GCN218" s="288"/>
      <c r="GCO218" s="288"/>
      <c r="GCP218" s="288"/>
      <c r="GCQ218" s="288"/>
      <c r="GCR218" s="288"/>
      <c r="GCS218" s="288"/>
      <c r="GCT218" s="288"/>
      <c r="GCU218" s="288"/>
      <c r="GCV218" s="288"/>
      <c r="GCW218" s="288"/>
      <c r="GCX218" s="288"/>
      <c r="GCY218" s="288"/>
      <c r="GCZ218" s="288"/>
      <c r="GDA218" s="288"/>
      <c r="GDB218" s="288"/>
      <c r="GDC218" s="288"/>
      <c r="GDD218" s="288"/>
      <c r="GDE218" s="288"/>
      <c r="GDF218" s="288"/>
      <c r="GDG218" s="288"/>
      <c r="GDH218" s="288"/>
      <c r="GDI218" s="288"/>
      <c r="GDJ218" s="288"/>
      <c r="GDK218" s="288"/>
      <c r="GDL218" s="288"/>
      <c r="GDM218" s="288"/>
      <c r="GDN218" s="288"/>
      <c r="GDO218" s="288"/>
      <c r="GDP218" s="288"/>
      <c r="GDQ218" s="288"/>
      <c r="GDR218" s="288"/>
      <c r="GDS218" s="288"/>
      <c r="GDT218" s="288"/>
      <c r="GDU218" s="288"/>
      <c r="GDV218" s="288"/>
      <c r="GDW218" s="288"/>
      <c r="GDX218" s="288"/>
      <c r="GDY218" s="288"/>
      <c r="GDZ218" s="288"/>
      <c r="GEA218" s="288"/>
      <c r="GEB218" s="288"/>
      <c r="GEC218" s="288"/>
      <c r="GED218" s="288"/>
      <c r="GEE218" s="288"/>
      <c r="GEF218" s="288"/>
      <c r="GEG218" s="288"/>
      <c r="GEH218" s="288"/>
      <c r="GEI218" s="288"/>
      <c r="GEJ218" s="288"/>
      <c r="GEK218" s="288"/>
      <c r="GEL218" s="288"/>
      <c r="GEM218" s="288"/>
      <c r="GEN218" s="288"/>
      <c r="GEO218" s="288"/>
      <c r="GEP218" s="288"/>
      <c r="GEQ218" s="288"/>
      <c r="GER218" s="288"/>
      <c r="GES218" s="288"/>
      <c r="GET218" s="288"/>
      <c r="GEU218" s="288"/>
      <c r="GEV218" s="288"/>
      <c r="GEW218" s="288"/>
      <c r="GEX218" s="288"/>
      <c r="GEY218" s="288"/>
      <c r="GEZ218" s="288"/>
      <c r="GFA218" s="288"/>
      <c r="GFB218" s="288"/>
      <c r="GFC218" s="288"/>
      <c r="GFD218" s="288"/>
      <c r="GFE218" s="288"/>
      <c r="GFF218" s="288"/>
      <c r="GFG218" s="288"/>
      <c r="GFH218" s="288"/>
      <c r="GFI218" s="288"/>
      <c r="GFJ218" s="288"/>
      <c r="GFK218" s="288"/>
      <c r="GFL218" s="288"/>
      <c r="GFM218" s="288"/>
      <c r="GFN218" s="288"/>
      <c r="GFO218" s="288"/>
      <c r="GFP218" s="288"/>
      <c r="GFQ218" s="288"/>
      <c r="GFR218" s="288"/>
      <c r="GFS218" s="288"/>
      <c r="GFT218" s="288"/>
      <c r="GFU218" s="288"/>
      <c r="GFV218" s="288"/>
      <c r="GFW218" s="288"/>
      <c r="GFX218" s="288"/>
      <c r="GFY218" s="288"/>
      <c r="GFZ218" s="288"/>
      <c r="GGA218" s="288"/>
      <c r="GGB218" s="288"/>
      <c r="GGC218" s="288"/>
      <c r="GGD218" s="288"/>
      <c r="GGE218" s="288"/>
      <c r="GGF218" s="288"/>
      <c r="GGG218" s="288"/>
      <c r="GGH218" s="288"/>
      <c r="GGI218" s="288"/>
      <c r="GGJ218" s="288"/>
      <c r="GGK218" s="288"/>
      <c r="GGL218" s="288"/>
      <c r="GGM218" s="288"/>
      <c r="GGN218" s="288"/>
      <c r="GGO218" s="288"/>
      <c r="GGP218" s="288"/>
      <c r="GGQ218" s="288"/>
      <c r="GGR218" s="288"/>
      <c r="GGS218" s="288"/>
      <c r="GGT218" s="288"/>
      <c r="GGU218" s="288"/>
      <c r="GGV218" s="288"/>
      <c r="GGW218" s="288"/>
      <c r="GGX218" s="288"/>
      <c r="GGY218" s="288"/>
      <c r="GGZ218" s="288"/>
      <c r="GHA218" s="288"/>
      <c r="GHB218" s="288"/>
      <c r="GHC218" s="288"/>
      <c r="GHD218" s="288"/>
      <c r="GHE218" s="288"/>
      <c r="GHF218" s="288"/>
      <c r="GHG218" s="288"/>
      <c r="GHH218" s="288"/>
      <c r="GHI218" s="288"/>
      <c r="GHJ218" s="288"/>
      <c r="GHK218" s="288"/>
      <c r="GHL218" s="288"/>
      <c r="GHM218" s="288"/>
      <c r="GHN218" s="288"/>
      <c r="GHO218" s="288"/>
      <c r="GHP218" s="288"/>
      <c r="GHQ218" s="288"/>
      <c r="GHR218" s="288"/>
      <c r="GHS218" s="288"/>
      <c r="GHT218" s="288"/>
      <c r="GHU218" s="288"/>
      <c r="GHV218" s="288"/>
      <c r="GHW218" s="288"/>
      <c r="GHX218" s="288"/>
      <c r="GHY218" s="288"/>
      <c r="GHZ218" s="288"/>
      <c r="GIA218" s="288"/>
      <c r="GIB218" s="288"/>
      <c r="GIC218" s="288"/>
      <c r="GID218" s="288"/>
      <c r="GIE218" s="288"/>
      <c r="GIF218" s="288"/>
      <c r="GIG218" s="288"/>
      <c r="GIH218" s="288"/>
      <c r="GII218" s="288"/>
      <c r="GIJ218" s="288"/>
      <c r="GIK218" s="288"/>
      <c r="GIL218" s="288"/>
      <c r="GIM218" s="288"/>
      <c r="GIN218" s="288"/>
      <c r="GIO218" s="288"/>
      <c r="GIP218" s="288"/>
      <c r="GIQ218" s="288"/>
      <c r="GIR218" s="288"/>
      <c r="GIS218" s="288"/>
      <c r="GIT218" s="288"/>
      <c r="GIU218" s="288"/>
      <c r="GIV218" s="288"/>
      <c r="GIW218" s="288"/>
      <c r="GIX218" s="288"/>
      <c r="GIY218" s="288"/>
      <c r="GIZ218" s="288"/>
      <c r="GJA218" s="288"/>
      <c r="GJB218" s="288"/>
      <c r="GJC218" s="288"/>
      <c r="GJD218" s="288"/>
      <c r="GJE218" s="288"/>
      <c r="GJF218" s="288"/>
      <c r="GJG218" s="288"/>
      <c r="GJH218" s="288"/>
      <c r="GJI218" s="288"/>
      <c r="GJJ218" s="288"/>
      <c r="GJK218" s="288"/>
      <c r="GJL218" s="288"/>
      <c r="GJM218" s="288"/>
      <c r="GJN218" s="288"/>
      <c r="GJO218" s="288"/>
      <c r="GJP218" s="288"/>
      <c r="GJQ218" s="288"/>
      <c r="GJR218" s="288"/>
      <c r="GJS218" s="288"/>
      <c r="GJT218" s="288"/>
      <c r="GJU218" s="288"/>
      <c r="GJV218" s="288"/>
      <c r="GJW218" s="288"/>
      <c r="GJX218" s="288"/>
      <c r="GJY218" s="288"/>
      <c r="GJZ218" s="288"/>
      <c r="GKA218" s="288"/>
      <c r="GKB218" s="288"/>
      <c r="GKC218" s="288"/>
      <c r="GKD218" s="288"/>
      <c r="GKE218" s="288"/>
      <c r="GKF218" s="288"/>
      <c r="GKG218" s="288"/>
      <c r="GKH218" s="288"/>
      <c r="GKI218" s="288"/>
      <c r="GKJ218" s="288"/>
      <c r="GKK218" s="288"/>
      <c r="GKL218" s="288"/>
      <c r="GKM218" s="288"/>
      <c r="GKN218" s="288"/>
      <c r="GKO218" s="288"/>
      <c r="GKP218" s="288"/>
      <c r="GKQ218" s="288"/>
      <c r="GKR218" s="288"/>
      <c r="GKS218" s="288"/>
      <c r="GKT218" s="288"/>
      <c r="GKU218" s="288"/>
      <c r="GKV218" s="288"/>
      <c r="GKW218" s="288"/>
      <c r="GKX218" s="288"/>
      <c r="GKY218" s="288"/>
      <c r="GKZ218" s="288"/>
      <c r="GLA218" s="288"/>
      <c r="GLB218" s="288"/>
      <c r="GLC218" s="288"/>
      <c r="GLD218" s="288"/>
      <c r="GLE218" s="288"/>
      <c r="GLF218" s="288"/>
      <c r="GLG218" s="288"/>
      <c r="GLH218" s="288"/>
      <c r="GLI218" s="288"/>
      <c r="GLJ218" s="288"/>
      <c r="GLK218" s="288"/>
      <c r="GLL218" s="288"/>
      <c r="GLM218" s="288"/>
      <c r="GLN218" s="288"/>
      <c r="GLO218" s="288"/>
      <c r="GLP218" s="288"/>
      <c r="GLQ218" s="288"/>
      <c r="GLR218" s="288"/>
      <c r="GLS218" s="288"/>
      <c r="GLT218" s="288"/>
      <c r="GLU218" s="288"/>
      <c r="GLV218" s="288"/>
      <c r="GLW218" s="288"/>
      <c r="GLX218" s="288"/>
      <c r="GLY218" s="288"/>
      <c r="GLZ218" s="288"/>
      <c r="GMA218" s="288"/>
      <c r="GMB218" s="288"/>
      <c r="GMC218" s="288"/>
      <c r="GMD218" s="288"/>
      <c r="GME218" s="288"/>
      <c r="GMF218" s="288"/>
      <c r="GMG218" s="288"/>
      <c r="GMH218" s="288"/>
      <c r="GMI218" s="288"/>
      <c r="GMJ218" s="288"/>
      <c r="GMK218" s="288"/>
      <c r="GML218" s="288"/>
      <c r="GMM218" s="288"/>
      <c r="GMN218" s="288"/>
      <c r="GMO218" s="288"/>
      <c r="GMP218" s="288"/>
      <c r="GMQ218" s="288"/>
      <c r="GMR218" s="288"/>
      <c r="GMS218" s="288"/>
      <c r="GMT218" s="288"/>
      <c r="GMU218" s="288"/>
      <c r="GMV218" s="288"/>
      <c r="GMW218" s="288"/>
      <c r="GMX218" s="288"/>
      <c r="GMY218" s="288"/>
      <c r="GMZ218" s="288"/>
      <c r="GNA218" s="288"/>
      <c r="GNB218" s="288"/>
      <c r="GNC218" s="288"/>
      <c r="GND218" s="288"/>
      <c r="GNE218" s="288"/>
      <c r="GNF218" s="288"/>
      <c r="GNG218" s="288"/>
      <c r="GNH218" s="288"/>
      <c r="GNI218" s="288"/>
      <c r="GNJ218" s="288"/>
      <c r="GNK218" s="288"/>
      <c r="GNL218" s="288"/>
      <c r="GNM218" s="288"/>
      <c r="GNN218" s="288"/>
      <c r="GNO218" s="288"/>
      <c r="GNP218" s="288"/>
      <c r="GNQ218" s="288"/>
      <c r="GNR218" s="288"/>
      <c r="GNS218" s="288"/>
      <c r="GNT218" s="288"/>
      <c r="GNU218" s="288"/>
      <c r="GNV218" s="288"/>
      <c r="GNW218" s="288"/>
      <c r="GNX218" s="288"/>
      <c r="GNY218" s="288"/>
      <c r="GNZ218" s="288"/>
      <c r="GOA218" s="288"/>
      <c r="GOB218" s="288"/>
      <c r="GOC218" s="288"/>
      <c r="GOD218" s="288"/>
      <c r="GOE218" s="288"/>
      <c r="GOF218" s="288"/>
      <c r="GOG218" s="288"/>
      <c r="GOH218" s="288"/>
      <c r="GOI218" s="288"/>
      <c r="GOJ218" s="288"/>
      <c r="GOK218" s="288"/>
      <c r="GOL218" s="288"/>
      <c r="GOM218" s="288"/>
      <c r="GON218" s="288"/>
      <c r="GOO218" s="288"/>
      <c r="GOP218" s="288"/>
      <c r="GOQ218" s="288"/>
      <c r="GOR218" s="288"/>
      <c r="GOS218" s="288"/>
      <c r="GOT218" s="288"/>
      <c r="GOU218" s="288"/>
      <c r="GOV218" s="288"/>
      <c r="GOW218" s="288"/>
      <c r="GOX218" s="288"/>
      <c r="GOY218" s="288"/>
      <c r="GOZ218" s="288"/>
      <c r="GPA218" s="288"/>
      <c r="GPB218" s="288"/>
      <c r="GPC218" s="288"/>
      <c r="GPD218" s="288"/>
      <c r="GPE218" s="288"/>
      <c r="GPF218" s="288"/>
      <c r="GPG218" s="288"/>
      <c r="GPH218" s="288"/>
      <c r="GPI218" s="288"/>
      <c r="GPJ218" s="288"/>
      <c r="GPK218" s="288"/>
      <c r="GPL218" s="288"/>
      <c r="GPM218" s="288"/>
      <c r="GPN218" s="288"/>
      <c r="GPO218" s="288"/>
      <c r="GPP218" s="288"/>
      <c r="GPQ218" s="288"/>
      <c r="GPR218" s="288"/>
      <c r="GPS218" s="288"/>
      <c r="GPT218" s="288"/>
      <c r="GPU218" s="288"/>
      <c r="GPV218" s="288"/>
      <c r="GPW218" s="288"/>
      <c r="GPX218" s="288"/>
      <c r="GPY218" s="288"/>
      <c r="GPZ218" s="288"/>
      <c r="GQA218" s="288"/>
      <c r="GQB218" s="288"/>
      <c r="GQC218" s="288"/>
      <c r="GQD218" s="288"/>
      <c r="GQE218" s="288"/>
      <c r="GQF218" s="288"/>
      <c r="GQG218" s="288"/>
      <c r="GQH218" s="288"/>
      <c r="GQI218" s="288"/>
      <c r="GQJ218" s="288"/>
      <c r="GQK218" s="288"/>
      <c r="GQL218" s="288"/>
      <c r="GQM218" s="288"/>
      <c r="GQN218" s="288"/>
      <c r="GQO218" s="288"/>
      <c r="GQP218" s="288"/>
      <c r="GQQ218" s="288"/>
      <c r="GQR218" s="288"/>
      <c r="GQS218" s="288"/>
      <c r="GQT218" s="288"/>
      <c r="GQU218" s="288"/>
      <c r="GQV218" s="288"/>
      <c r="GQW218" s="288"/>
      <c r="GQX218" s="288"/>
      <c r="GQY218" s="288"/>
      <c r="GQZ218" s="288"/>
      <c r="GRA218" s="288"/>
      <c r="GRB218" s="288"/>
      <c r="GRC218" s="288"/>
      <c r="GRD218" s="288"/>
      <c r="GRE218" s="288"/>
      <c r="GRF218" s="288"/>
      <c r="GRG218" s="288"/>
      <c r="GRH218" s="288"/>
      <c r="GRI218" s="288"/>
      <c r="GRJ218" s="288"/>
      <c r="GRK218" s="288"/>
      <c r="GRL218" s="288"/>
      <c r="GRM218" s="288"/>
      <c r="GRN218" s="288"/>
      <c r="GRO218" s="288"/>
      <c r="GRP218" s="288"/>
      <c r="GRQ218" s="288"/>
      <c r="GRR218" s="288"/>
      <c r="GRS218" s="288"/>
      <c r="GRT218" s="288"/>
      <c r="GRU218" s="288"/>
      <c r="GRV218" s="288"/>
      <c r="GRW218" s="288"/>
      <c r="GRX218" s="288"/>
      <c r="GRY218" s="288"/>
      <c r="GRZ218" s="288"/>
      <c r="GSA218" s="288"/>
      <c r="GSB218" s="288"/>
      <c r="GSC218" s="288"/>
      <c r="GSD218" s="288"/>
      <c r="GSE218" s="288"/>
      <c r="GSF218" s="288"/>
      <c r="GSG218" s="288"/>
      <c r="GSH218" s="288"/>
      <c r="GSI218" s="288"/>
      <c r="GSJ218" s="288"/>
      <c r="GSK218" s="288"/>
      <c r="GSL218" s="288"/>
      <c r="GSM218" s="288"/>
      <c r="GSN218" s="288"/>
      <c r="GSO218" s="288"/>
      <c r="GSP218" s="288"/>
      <c r="GSQ218" s="288"/>
      <c r="GSR218" s="288"/>
      <c r="GSS218" s="288"/>
      <c r="GST218" s="288"/>
      <c r="GSU218" s="288"/>
      <c r="GSV218" s="288"/>
      <c r="GSW218" s="288"/>
      <c r="GSX218" s="288"/>
      <c r="GSY218" s="288"/>
      <c r="GSZ218" s="288"/>
      <c r="GTA218" s="288"/>
      <c r="GTB218" s="288"/>
      <c r="GTC218" s="288"/>
      <c r="GTD218" s="288"/>
      <c r="GTE218" s="288"/>
      <c r="GTF218" s="288"/>
      <c r="GTG218" s="288"/>
      <c r="GTH218" s="288"/>
      <c r="GTI218" s="288"/>
      <c r="GTJ218" s="288"/>
      <c r="GTK218" s="288"/>
      <c r="GTL218" s="288"/>
      <c r="GTM218" s="288"/>
      <c r="GTN218" s="288"/>
      <c r="GTO218" s="288"/>
      <c r="GTP218" s="288"/>
      <c r="GTQ218" s="288"/>
      <c r="GTR218" s="288"/>
      <c r="GTS218" s="288"/>
      <c r="GTT218" s="288"/>
      <c r="GTU218" s="288"/>
      <c r="GTV218" s="288"/>
      <c r="GTW218" s="288"/>
      <c r="GTX218" s="288"/>
      <c r="GTY218" s="288"/>
      <c r="GTZ218" s="288"/>
      <c r="GUA218" s="288"/>
      <c r="GUB218" s="288"/>
      <c r="GUC218" s="288"/>
      <c r="GUD218" s="288"/>
      <c r="GUE218" s="288"/>
      <c r="GUF218" s="288"/>
      <c r="GUG218" s="288"/>
      <c r="GUH218" s="288"/>
      <c r="GUI218" s="288"/>
      <c r="GUJ218" s="288"/>
      <c r="GUK218" s="288"/>
      <c r="GUL218" s="288"/>
      <c r="GUM218" s="288"/>
      <c r="GUN218" s="288"/>
      <c r="GUO218" s="288"/>
      <c r="GUP218" s="288"/>
      <c r="GUQ218" s="288"/>
      <c r="GUR218" s="288"/>
      <c r="GUS218" s="288"/>
      <c r="GUT218" s="288"/>
      <c r="GUU218" s="288"/>
      <c r="GUV218" s="288"/>
      <c r="GUW218" s="288"/>
      <c r="GUX218" s="288"/>
      <c r="GUY218" s="288"/>
      <c r="GUZ218" s="288"/>
      <c r="GVA218" s="288"/>
      <c r="GVB218" s="288"/>
      <c r="GVC218" s="288"/>
      <c r="GVD218" s="288"/>
      <c r="GVE218" s="288"/>
      <c r="GVF218" s="288"/>
      <c r="GVG218" s="288"/>
      <c r="GVH218" s="288"/>
      <c r="GVI218" s="288"/>
      <c r="GVJ218" s="288"/>
      <c r="GVK218" s="288"/>
      <c r="GVL218" s="288"/>
      <c r="GVM218" s="288"/>
      <c r="GVN218" s="288"/>
      <c r="GVO218" s="288"/>
      <c r="GVP218" s="288"/>
      <c r="GVQ218" s="288"/>
      <c r="GVR218" s="288"/>
      <c r="GVS218" s="288"/>
      <c r="GVT218" s="288"/>
      <c r="GVU218" s="288"/>
      <c r="GVV218" s="288"/>
      <c r="GVW218" s="288"/>
      <c r="GVX218" s="288"/>
      <c r="GVY218" s="288"/>
      <c r="GVZ218" s="288"/>
      <c r="GWA218" s="288"/>
      <c r="GWB218" s="288"/>
      <c r="GWC218" s="288"/>
      <c r="GWD218" s="288"/>
      <c r="GWE218" s="288"/>
      <c r="GWF218" s="288"/>
      <c r="GWG218" s="288"/>
      <c r="GWH218" s="288"/>
      <c r="GWI218" s="288"/>
      <c r="GWJ218" s="288"/>
      <c r="GWK218" s="288"/>
      <c r="GWL218" s="288"/>
      <c r="GWM218" s="288"/>
      <c r="GWN218" s="288"/>
      <c r="GWO218" s="288"/>
      <c r="GWP218" s="288"/>
      <c r="GWQ218" s="288"/>
      <c r="GWR218" s="288"/>
      <c r="GWS218" s="288"/>
      <c r="GWT218" s="288"/>
      <c r="GWU218" s="288"/>
      <c r="GWV218" s="288"/>
      <c r="GWW218" s="288"/>
      <c r="GWX218" s="288"/>
      <c r="GWY218" s="288"/>
      <c r="GWZ218" s="288"/>
      <c r="GXA218" s="288"/>
      <c r="GXB218" s="288"/>
      <c r="GXC218" s="288"/>
      <c r="GXD218" s="288"/>
      <c r="GXE218" s="288"/>
      <c r="GXF218" s="288"/>
      <c r="GXG218" s="288"/>
      <c r="GXH218" s="288"/>
      <c r="GXI218" s="288"/>
      <c r="GXJ218" s="288"/>
      <c r="GXK218" s="288"/>
      <c r="GXL218" s="288"/>
      <c r="GXM218" s="288"/>
      <c r="GXN218" s="288"/>
      <c r="GXO218" s="288"/>
      <c r="GXP218" s="288"/>
      <c r="GXQ218" s="288"/>
      <c r="GXR218" s="288"/>
      <c r="GXS218" s="288"/>
      <c r="GXT218" s="288"/>
      <c r="GXU218" s="288"/>
      <c r="GXV218" s="288"/>
      <c r="GXW218" s="288"/>
      <c r="GXX218" s="288"/>
      <c r="GXY218" s="288"/>
      <c r="GXZ218" s="288"/>
      <c r="GYA218" s="288"/>
      <c r="GYB218" s="288"/>
      <c r="GYC218" s="288"/>
      <c r="GYD218" s="288"/>
      <c r="GYE218" s="288"/>
      <c r="GYF218" s="288"/>
      <c r="GYG218" s="288"/>
      <c r="GYH218" s="288"/>
      <c r="GYI218" s="288"/>
      <c r="GYJ218" s="288"/>
      <c r="GYK218" s="288"/>
      <c r="GYL218" s="288"/>
      <c r="GYM218" s="288"/>
      <c r="GYN218" s="288"/>
      <c r="GYO218" s="288"/>
      <c r="GYP218" s="288"/>
      <c r="GYQ218" s="288"/>
      <c r="GYR218" s="288"/>
      <c r="GYS218" s="288"/>
      <c r="GYT218" s="288"/>
      <c r="GYU218" s="288"/>
      <c r="GYV218" s="288"/>
      <c r="GYW218" s="288"/>
      <c r="GYX218" s="288"/>
      <c r="GYY218" s="288"/>
      <c r="GYZ218" s="288"/>
      <c r="GZA218" s="288"/>
      <c r="GZB218" s="288"/>
      <c r="GZC218" s="288"/>
      <c r="GZD218" s="288"/>
      <c r="GZE218" s="288"/>
      <c r="GZF218" s="288"/>
      <c r="GZG218" s="288"/>
      <c r="GZH218" s="288"/>
      <c r="GZI218" s="288"/>
      <c r="GZJ218" s="288"/>
      <c r="GZK218" s="288"/>
      <c r="GZL218" s="288"/>
      <c r="GZM218" s="288"/>
      <c r="GZN218" s="288"/>
      <c r="GZO218" s="288"/>
      <c r="GZP218" s="288"/>
      <c r="GZQ218" s="288"/>
      <c r="GZR218" s="288"/>
      <c r="GZS218" s="288"/>
      <c r="GZT218" s="288"/>
      <c r="GZU218" s="288"/>
      <c r="GZV218" s="288"/>
      <c r="GZW218" s="288"/>
      <c r="GZX218" s="288"/>
      <c r="GZY218" s="288"/>
      <c r="GZZ218" s="288"/>
      <c r="HAA218" s="288"/>
      <c r="HAB218" s="288"/>
      <c r="HAC218" s="288"/>
      <c r="HAD218" s="288"/>
      <c r="HAE218" s="288"/>
      <c r="HAF218" s="288"/>
      <c r="HAG218" s="288"/>
      <c r="HAH218" s="288"/>
      <c r="HAI218" s="288"/>
      <c r="HAJ218" s="288"/>
      <c r="HAK218" s="288"/>
      <c r="HAL218" s="288"/>
      <c r="HAM218" s="288"/>
      <c r="HAN218" s="288"/>
      <c r="HAO218" s="288"/>
      <c r="HAP218" s="288"/>
      <c r="HAQ218" s="288"/>
      <c r="HAR218" s="288"/>
      <c r="HAS218" s="288"/>
      <c r="HAT218" s="288"/>
      <c r="HAU218" s="288"/>
      <c r="HAV218" s="288"/>
      <c r="HAW218" s="288"/>
      <c r="HAX218" s="288"/>
      <c r="HAY218" s="288"/>
      <c r="HAZ218" s="288"/>
      <c r="HBA218" s="288"/>
      <c r="HBB218" s="288"/>
      <c r="HBC218" s="288"/>
      <c r="HBD218" s="288"/>
      <c r="HBE218" s="288"/>
      <c r="HBF218" s="288"/>
      <c r="HBG218" s="288"/>
      <c r="HBH218" s="288"/>
      <c r="HBI218" s="288"/>
      <c r="HBJ218" s="288"/>
      <c r="HBK218" s="288"/>
      <c r="HBL218" s="288"/>
      <c r="HBM218" s="288"/>
      <c r="HBN218" s="288"/>
      <c r="HBO218" s="288"/>
      <c r="HBP218" s="288"/>
      <c r="HBQ218" s="288"/>
      <c r="HBR218" s="288"/>
      <c r="HBS218" s="288"/>
      <c r="HBT218" s="288"/>
      <c r="HBU218" s="288"/>
      <c r="HBV218" s="288"/>
      <c r="HBW218" s="288"/>
      <c r="HBX218" s="288"/>
      <c r="HBY218" s="288"/>
      <c r="HBZ218" s="288"/>
      <c r="HCA218" s="288"/>
      <c r="HCB218" s="288"/>
      <c r="HCC218" s="288"/>
      <c r="HCD218" s="288"/>
      <c r="HCE218" s="288"/>
      <c r="HCF218" s="288"/>
      <c r="HCG218" s="288"/>
      <c r="HCH218" s="288"/>
      <c r="HCI218" s="288"/>
      <c r="HCJ218" s="288"/>
      <c r="HCK218" s="288"/>
      <c r="HCL218" s="288"/>
      <c r="HCM218" s="288"/>
      <c r="HCN218" s="288"/>
      <c r="HCO218" s="288"/>
      <c r="HCP218" s="288"/>
      <c r="HCQ218" s="288"/>
      <c r="HCR218" s="288"/>
      <c r="HCS218" s="288"/>
      <c r="HCT218" s="288"/>
      <c r="HCU218" s="288"/>
      <c r="HCV218" s="288"/>
      <c r="HCW218" s="288"/>
      <c r="HCX218" s="288"/>
      <c r="HCY218" s="288"/>
      <c r="HCZ218" s="288"/>
      <c r="HDA218" s="288"/>
      <c r="HDB218" s="288"/>
      <c r="HDC218" s="288"/>
      <c r="HDD218" s="288"/>
      <c r="HDE218" s="288"/>
      <c r="HDF218" s="288"/>
      <c r="HDG218" s="288"/>
      <c r="HDH218" s="288"/>
      <c r="HDI218" s="288"/>
      <c r="HDJ218" s="288"/>
      <c r="HDK218" s="288"/>
      <c r="HDL218" s="288"/>
      <c r="HDM218" s="288"/>
      <c r="HDN218" s="288"/>
      <c r="HDO218" s="288"/>
      <c r="HDP218" s="288"/>
      <c r="HDQ218" s="288"/>
      <c r="HDR218" s="288"/>
      <c r="HDS218" s="288"/>
      <c r="HDT218" s="288"/>
      <c r="HDU218" s="288"/>
      <c r="HDV218" s="288"/>
      <c r="HDW218" s="288"/>
      <c r="HDX218" s="288"/>
      <c r="HDY218" s="288"/>
      <c r="HDZ218" s="288"/>
      <c r="HEA218" s="288"/>
      <c r="HEB218" s="288"/>
      <c r="HEC218" s="288"/>
      <c r="HED218" s="288"/>
      <c r="HEE218" s="288"/>
      <c r="HEF218" s="288"/>
      <c r="HEG218" s="288"/>
      <c r="HEH218" s="288"/>
      <c r="HEI218" s="288"/>
      <c r="HEJ218" s="288"/>
      <c r="HEK218" s="288"/>
      <c r="HEL218" s="288"/>
      <c r="HEM218" s="288"/>
      <c r="HEN218" s="288"/>
      <c r="HEO218" s="288"/>
      <c r="HEP218" s="288"/>
      <c r="HEQ218" s="288"/>
      <c r="HER218" s="288"/>
      <c r="HES218" s="288"/>
      <c r="HET218" s="288"/>
      <c r="HEU218" s="288"/>
      <c r="HEV218" s="288"/>
      <c r="HEW218" s="288"/>
      <c r="HEX218" s="288"/>
      <c r="HEY218" s="288"/>
      <c r="HEZ218" s="288"/>
      <c r="HFA218" s="288"/>
      <c r="HFB218" s="288"/>
      <c r="HFC218" s="288"/>
      <c r="HFD218" s="288"/>
      <c r="HFE218" s="288"/>
      <c r="HFF218" s="288"/>
      <c r="HFG218" s="288"/>
      <c r="HFH218" s="288"/>
      <c r="HFI218" s="288"/>
      <c r="HFJ218" s="288"/>
      <c r="HFK218" s="288"/>
      <c r="HFL218" s="288"/>
      <c r="HFM218" s="288"/>
      <c r="HFN218" s="288"/>
      <c r="HFO218" s="288"/>
      <c r="HFP218" s="288"/>
      <c r="HFQ218" s="288"/>
      <c r="HFR218" s="288"/>
      <c r="HFS218" s="288"/>
      <c r="HFT218" s="288"/>
      <c r="HFU218" s="288"/>
      <c r="HFV218" s="288"/>
      <c r="HFW218" s="288"/>
      <c r="HFX218" s="288"/>
      <c r="HFY218" s="288"/>
      <c r="HFZ218" s="288"/>
      <c r="HGA218" s="288"/>
      <c r="HGB218" s="288"/>
      <c r="HGC218" s="288"/>
      <c r="HGD218" s="288"/>
      <c r="HGE218" s="288"/>
      <c r="HGF218" s="288"/>
      <c r="HGG218" s="288"/>
      <c r="HGH218" s="288"/>
      <c r="HGI218" s="288"/>
      <c r="HGJ218" s="288"/>
      <c r="HGK218" s="288"/>
      <c r="HGL218" s="288"/>
      <c r="HGM218" s="288"/>
      <c r="HGN218" s="288"/>
      <c r="HGO218" s="288"/>
      <c r="HGP218" s="288"/>
      <c r="HGQ218" s="288"/>
      <c r="HGR218" s="288"/>
      <c r="HGS218" s="288"/>
      <c r="HGT218" s="288"/>
      <c r="HGU218" s="288"/>
      <c r="HGV218" s="288"/>
      <c r="HGW218" s="288"/>
      <c r="HGX218" s="288"/>
      <c r="HGY218" s="288"/>
      <c r="HGZ218" s="288"/>
      <c r="HHA218" s="288"/>
      <c r="HHB218" s="288"/>
      <c r="HHC218" s="288"/>
      <c r="HHD218" s="288"/>
      <c r="HHE218" s="288"/>
      <c r="HHF218" s="288"/>
      <c r="HHG218" s="288"/>
      <c r="HHH218" s="288"/>
      <c r="HHI218" s="288"/>
      <c r="HHJ218" s="288"/>
      <c r="HHK218" s="288"/>
      <c r="HHL218" s="288"/>
      <c r="HHM218" s="288"/>
      <c r="HHN218" s="288"/>
      <c r="HHO218" s="288"/>
      <c r="HHP218" s="288"/>
      <c r="HHQ218" s="288"/>
      <c r="HHR218" s="288"/>
      <c r="HHS218" s="288"/>
      <c r="HHT218" s="288"/>
      <c r="HHU218" s="288"/>
      <c r="HHV218" s="288"/>
      <c r="HHW218" s="288"/>
      <c r="HHX218" s="288"/>
      <c r="HHY218" s="288"/>
      <c r="HHZ218" s="288"/>
      <c r="HIA218" s="288"/>
      <c r="HIB218" s="288"/>
      <c r="HIC218" s="288"/>
      <c r="HID218" s="288"/>
      <c r="HIE218" s="288"/>
      <c r="HIF218" s="288"/>
      <c r="HIG218" s="288"/>
      <c r="HIH218" s="288"/>
      <c r="HII218" s="288"/>
      <c r="HIJ218" s="288"/>
      <c r="HIK218" s="288"/>
      <c r="HIL218" s="288"/>
      <c r="HIM218" s="288"/>
      <c r="HIN218" s="288"/>
      <c r="HIO218" s="288"/>
      <c r="HIP218" s="288"/>
      <c r="HIQ218" s="288"/>
      <c r="HIR218" s="288"/>
      <c r="HIS218" s="288"/>
      <c r="HIT218" s="288"/>
      <c r="HIU218" s="288"/>
      <c r="HIV218" s="288"/>
      <c r="HIW218" s="288"/>
      <c r="HIX218" s="288"/>
      <c r="HIY218" s="288"/>
      <c r="HIZ218" s="288"/>
      <c r="HJA218" s="288"/>
      <c r="HJB218" s="288"/>
      <c r="HJC218" s="288"/>
      <c r="HJD218" s="288"/>
      <c r="HJE218" s="288"/>
      <c r="HJF218" s="288"/>
      <c r="HJG218" s="288"/>
      <c r="HJH218" s="288"/>
      <c r="HJI218" s="288"/>
      <c r="HJJ218" s="288"/>
      <c r="HJK218" s="288"/>
      <c r="HJL218" s="288"/>
      <c r="HJM218" s="288"/>
      <c r="HJN218" s="288"/>
      <c r="HJO218" s="288"/>
      <c r="HJP218" s="288"/>
      <c r="HJQ218" s="288"/>
      <c r="HJR218" s="288"/>
      <c r="HJS218" s="288"/>
      <c r="HJT218" s="288"/>
      <c r="HJU218" s="288"/>
      <c r="HJV218" s="288"/>
      <c r="HJW218" s="288"/>
      <c r="HJX218" s="288"/>
      <c r="HJY218" s="288"/>
      <c r="HJZ218" s="288"/>
      <c r="HKA218" s="288"/>
      <c r="HKB218" s="288"/>
      <c r="HKC218" s="288"/>
      <c r="HKD218" s="288"/>
      <c r="HKE218" s="288"/>
      <c r="HKF218" s="288"/>
      <c r="HKG218" s="288"/>
      <c r="HKH218" s="288"/>
      <c r="HKI218" s="288"/>
      <c r="HKJ218" s="288"/>
      <c r="HKK218" s="288"/>
      <c r="HKL218" s="288"/>
      <c r="HKM218" s="288"/>
      <c r="HKN218" s="288"/>
      <c r="HKO218" s="288"/>
      <c r="HKP218" s="288"/>
      <c r="HKQ218" s="288"/>
      <c r="HKR218" s="288"/>
      <c r="HKS218" s="288"/>
      <c r="HKT218" s="288"/>
      <c r="HKU218" s="288"/>
      <c r="HKV218" s="288"/>
      <c r="HKW218" s="288"/>
      <c r="HKX218" s="288"/>
      <c r="HKY218" s="288"/>
      <c r="HKZ218" s="288"/>
      <c r="HLA218" s="288"/>
      <c r="HLB218" s="288"/>
      <c r="HLC218" s="288"/>
      <c r="HLD218" s="288"/>
      <c r="HLE218" s="288"/>
      <c r="HLF218" s="288"/>
      <c r="HLG218" s="288"/>
      <c r="HLH218" s="288"/>
      <c r="HLI218" s="288"/>
      <c r="HLJ218" s="288"/>
      <c r="HLK218" s="288"/>
      <c r="HLL218" s="288"/>
      <c r="HLM218" s="288"/>
      <c r="HLN218" s="288"/>
      <c r="HLO218" s="288"/>
      <c r="HLP218" s="288"/>
      <c r="HLQ218" s="288"/>
      <c r="HLR218" s="288"/>
      <c r="HLS218" s="288"/>
      <c r="HLT218" s="288"/>
      <c r="HLU218" s="288"/>
      <c r="HLV218" s="288"/>
      <c r="HLW218" s="288"/>
      <c r="HLX218" s="288"/>
      <c r="HLY218" s="288"/>
      <c r="HLZ218" s="288"/>
      <c r="HMA218" s="288"/>
      <c r="HMB218" s="288"/>
      <c r="HMC218" s="288"/>
      <c r="HMD218" s="288"/>
      <c r="HME218" s="288"/>
      <c r="HMF218" s="288"/>
      <c r="HMG218" s="288"/>
      <c r="HMH218" s="288"/>
      <c r="HMI218" s="288"/>
      <c r="HMJ218" s="288"/>
      <c r="HMK218" s="288"/>
      <c r="HML218" s="288"/>
      <c r="HMM218" s="288"/>
      <c r="HMN218" s="288"/>
      <c r="HMO218" s="288"/>
      <c r="HMP218" s="288"/>
      <c r="HMQ218" s="288"/>
      <c r="HMR218" s="288"/>
      <c r="HMS218" s="288"/>
      <c r="HMT218" s="288"/>
      <c r="HMU218" s="288"/>
      <c r="HMV218" s="288"/>
      <c r="HMW218" s="288"/>
      <c r="HMX218" s="288"/>
      <c r="HMY218" s="288"/>
      <c r="HMZ218" s="288"/>
      <c r="HNA218" s="288"/>
      <c r="HNB218" s="288"/>
      <c r="HNC218" s="288"/>
      <c r="HND218" s="288"/>
      <c r="HNE218" s="288"/>
      <c r="HNF218" s="288"/>
      <c r="HNG218" s="288"/>
      <c r="HNH218" s="288"/>
      <c r="HNI218" s="288"/>
      <c r="HNJ218" s="288"/>
      <c r="HNK218" s="288"/>
      <c r="HNL218" s="288"/>
      <c r="HNM218" s="288"/>
      <c r="HNN218" s="288"/>
      <c r="HNO218" s="288"/>
      <c r="HNP218" s="288"/>
      <c r="HNQ218" s="288"/>
      <c r="HNR218" s="288"/>
      <c r="HNS218" s="288"/>
      <c r="HNT218" s="288"/>
      <c r="HNU218" s="288"/>
      <c r="HNV218" s="288"/>
      <c r="HNW218" s="288"/>
      <c r="HNX218" s="288"/>
      <c r="HNY218" s="288"/>
      <c r="HNZ218" s="288"/>
      <c r="HOA218" s="288"/>
      <c r="HOB218" s="288"/>
      <c r="HOC218" s="288"/>
      <c r="HOD218" s="288"/>
      <c r="HOE218" s="288"/>
      <c r="HOF218" s="288"/>
      <c r="HOG218" s="288"/>
      <c r="HOH218" s="288"/>
      <c r="HOI218" s="288"/>
      <c r="HOJ218" s="288"/>
      <c r="HOK218" s="288"/>
      <c r="HOL218" s="288"/>
      <c r="HOM218" s="288"/>
      <c r="HON218" s="288"/>
      <c r="HOO218" s="288"/>
      <c r="HOP218" s="288"/>
      <c r="HOQ218" s="288"/>
      <c r="HOR218" s="288"/>
      <c r="HOS218" s="288"/>
      <c r="HOT218" s="288"/>
      <c r="HOU218" s="288"/>
      <c r="HOV218" s="288"/>
      <c r="HOW218" s="288"/>
      <c r="HOX218" s="288"/>
      <c r="HOY218" s="288"/>
      <c r="HOZ218" s="288"/>
      <c r="HPA218" s="288"/>
      <c r="HPB218" s="288"/>
      <c r="HPC218" s="288"/>
      <c r="HPD218" s="288"/>
      <c r="HPE218" s="288"/>
      <c r="HPF218" s="288"/>
      <c r="HPG218" s="288"/>
      <c r="HPH218" s="288"/>
      <c r="HPI218" s="288"/>
      <c r="HPJ218" s="288"/>
      <c r="HPK218" s="288"/>
      <c r="HPL218" s="288"/>
      <c r="HPM218" s="288"/>
      <c r="HPN218" s="288"/>
      <c r="HPO218" s="288"/>
      <c r="HPP218" s="288"/>
      <c r="HPQ218" s="288"/>
      <c r="HPR218" s="288"/>
      <c r="HPS218" s="288"/>
      <c r="HPT218" s="288"/>
      <c r="HPU218" s="288"/>
      <c r="HPV218" s="288"/>
      <c r="HPW218" s="288"/>
      <c r="HPX218" s="288"/>
      <c r="HPY218" s="288"/>
      <c r="HPZ218" s="288"/>
      <c r="HQA218" s="288"/>
      <c r="HQB218" s="288"/>
      <c r="HQC218" s="288"/>
      <c r="HQD218" s="288"/>
      <c r="HQE218" s="288"/>
      <c r="HQF218" s="288"/>
      <c r="HQG218" s="288"/>
      <c r="HQH218" s="288"/>
      <c r="HQI218" s="288"/>
      <c r="HQJ218" s="288"/>
      <c r="HQK218" s="288"/>
      <c r="HQL218" s="288"/>
      <c r="HQM218" s="288"/>
      <c r="HQN218" s="288"/>
      <c r="HQO218" s="288"/>
      <c r="HQP218" s="288"/>
      <c r="HQQ218" s="288"/>
      <c r="HQR218" s="288"/>
      <c r="HQS218" s="288"/>
      <c r="HQT218" s="288"/>
      <c r="HQU218" s="288"/>
      <c r="HQV218" s="288"/>
      <c r="HQW218" s="288"/>
      <c r="HQX218" s="288"/>
      <c r="HQY218" s="288"/>
      <c r="HQZ218" s="288"/>
      <c r="HRA218" s="288"/>
      <c r="HRB218" s="288"/>
      <c r="HRC218" s="288"/>
      <c r="HRD218" s="288"/>
      <c r="HRE218" s="288"/>
      <c r="HRF218" s="288"/>
      <c r="HRG218" s="288"/>
      <c r="HRH218" s="288"/>
      <c r="HRI218" s="288"/>
      <c r="HRJ218" s="288"/>
      <c r="HRK218" s="288"/>
      <c r="HRL218" s="288"/>
      <c r="HRM218" s="288"/>
      <c r="HRN218" s="288"/>
      <c r="HRO218" s="288"/>
      <c r="HRP218" s="288"/>
      <c r="HRQ218" s="288"/>
      <c r="HRR218" s="288"/>
      <c r="HRS218" s="288"/>
      <c r="HRT218" s="288"/>
      <c r="HRU218" s="288"/>
      <c r="HRV218" s="288"/>
      <c r="HRW218" s="288"/>
      <c r="HRX218" s="288"/>
      <c r="HRY218" s="288"/>
      <c r="HRZ218" s="288"/>
      <c r="HSA218" s="288"/>
      <c r="HSB218" s="288"/>
      <c r="HSC218" s="288"/>
      <c r="HSD218" s="288"/>
      <c r="HSE218" s="288"/>
      <c r="HSF218" s="288"/>
      <c r="HSG218" s="288"/>
      <c r="HSH218" s="288"/>
      <c r="HSI218" s="288"/>
      <c r="HSJ218" s="288"/>
      <c r="HSK218" s="288"/>
      <c r="HSL218" s="288"/>
      <c r="HSM218" s="288"/>
      <c r="HSN218" s="288"/>
      <c r="HSO218" s="288"/>
      <c r="HSP218" s="288"/>
      <c r="HSQ218" s="288"/>
      <c r="HSR218" s="288"/>
      <c r="HSS218" s="288"/>
      <c r="HST218" s="288"/>
      <c r="HSU218" s="288"/>
      <c r="HSV218" s="288"/>
      <c r="HSW218" s="288"/>
      <c r="HSX218" s="288"/>
      <c r="HSY218" s="288"/>
      <c r="HSZ218" s="288"/>
      <c r="HTA218" s="288"/>
      <c r="HTB218" s="288"/>
      <c r="HTC218" s="288"/>
      <c r="HTD218" s="288"/>
      <c r="HTE218" s="288"/>
      <c r="HTF218" s="288"/>
      <c r="HTG218" s="288"/>
      <c r="HTH218" s="288"/>
      <c r="HTI218" s="288"/>
      <c r="HTJ218" s="288"/>
      <c r="HTK218" s="288"/>
      <c r="HTL218" s="288"/>
      <c r="HTM218" s="288"/>
      <c r="HTN218" s="288"/>
      <c r="HTO218" s="288"/>
      <c r="HTP218" s="288"/>
      <c r="HTQ218" s="288"/>
      <c r="HTR218" s="288"/>
      <c r="HTS218" s="288"/>
      <c r="HTT218" s="288"/>
      <c r="HTU218" s="288"/>
      <c r="HTV218" s="288"/>
      <c r="HTW218" s="288"/>
      <c r="HTX218" s="288"/>
      <c r="HTY218" s="288"/>
      <c r="HTZ218" s="288"/>
      <c r="HUA218" s="288"/>
      <c r="HUB218" s="288"/>
      <c r="HUC218" s="288"/>
      <c r="HUD218" s="288"/>
      <c r="HUE218" s="288"/>
      <c r="HUF218" s="288"/>
      <c r="HUG218" s="288"/>
      <c r="HUH218" s="288"/>
      <c r="HUI218" s="288"/>
      <c r="HUJ218" s="288"/>
      <c r="HUK218" s="288"/>
      <c r="HUL218" s="288"/>
      <c r="HUM218" s="288"/>
      <c r="HUN218" s="288"/>
      <c r="HUO218" s="288"/>
      <c r="HUP218" s="288"/>
      <c r="HUQ218" s="288"/>
      <c r="HUR218" s="288"/>
      <c r="HUS218" s="288"/>
      <c r="HUT218" s="288"/>
      <c r="HUU218" s="288"/>
      <c r="HUV218" s="288"/>
      <c r="HUW218" s="288"/>
      <c r="HUX218" s="288"/>
      <c r="HUY218" s="288"/>
      <c r="HUZ218" s="288"/>
      <c r="HVA218" s="288"/>
      <c r="HVB218" s="288"/>
      <c r="HVC218" s="288"/>
      <c r="HVD218" s="288"/>
      <c r="HVE218" s="288"/>
      <c r="HVF218" s="288"/>
      <c r="HVG218" s="288"/>
      <c r="HVH218" s="288"/>
      <c r="HVI218" s="288"/>
      <c r="HVJ218" s="288"/>
      <c r="HVK218" s="288"/>
      <c r="HVL218" s="288"/>
      <c r="HVM218" s="288"/>
      <c r="HVN218" s="288"/>
      <c r="HVO218" s="288"/>
      <c r="HVP218" s="288"/>
      <c r="HVQ218" s="288"/>
      <c r="HVR218" s="288"/>
      <c r="HVS218" s="288"/>
      <c r="HVT218" s="288"/>
      <c r="HVU218" s="288"/>
      <c r="HVV218" s="288"/>
      <c r="HVW218" s="288"/>
      <c r="HVX218" s="288"/>
      <c r="HVY218" s="288"/>
      <c r="HVZ218" s="288"/>
      <c r="HWA218" s="288"/>
      <c r="HWB218" s="288"/>
      <c r="HWC218" s="288"/>
      <c r="HWD218" s="288"/>
      <c r="HWE218" s="288"/>
      <c r="HWF218" s="288"/>
      <c r="HWG218" s="288"/>
      <c r="HWH218" s="288"/>
      <c r="HWI218" s="288"/>
      <c r="HWJ218" s="288"/>
      <c r="HWK218" s="288"/>
      <c r="HWL218" s="288"/>
      <c r="HWM218" s="288"/>
      <c r="HWN218" s="288"/>
      <c r="HWO218" s="288"/>
      <c r="HWP218" s="288"/>
      <c r="HWQ218" s="288"/>
      <c r="HWR218" s="288"/>
      <c r="HWS218" s="288"/>
      <c r="HWT218" s="288"/>
      <c r="HWU218" s="288"/>
      <c r="HWV218" s="288"/>
      <c r="HWW218" s="288"/>
      <c r="HWX218" s="288"/>
      <c r="HWY218" s="288"/>
      <c r="HWZ218" s="288"/>
      <c r="HXA218" s="288"/>
      <c r="HXB218" s="288"/>
      <c r="HXC218" s="288"/>
      <c r="HXD218" s="288"/>
      <c r="HXE218" s="288"/>
      <c r="HXF218" s="288"/>
      <c r="HXG218" s="288"/>
      <c r="HXH218" s="288"/>
      <c r="HXI218" s="288"/>
      <c r="HXJ218" s="288"/>
      <c r="HXK218" s="288"/>
      <c r="HXL218" s="288"/>
      <c r="HXM218" s="288"/>
      <c r="HXN218" s="288"/>
      <c r="HXO218" s="288"/>
      <c r="HXP218" s="288"/>
      <c r="HXQ218" s="288"/>
      <c r="HXR218" s="288"/>
      <c r="HXS218" s="288"/>
      <c r="HXT218" s="288"/>
      <c r="HXU218" s="288"/>
      <c r="HXV218" s="288"/>
      <c r="HXW218" s="288"/>
      <c r="HXX218" s="288"/>
      <c r="HXY218" s="288"/>
      <c r="HXZ218" s="288"/>
      <c r="HYA218" s="288"/>
      <c r="HYB218" s="288"/>
      <c r="HYC218" s="288"/>
      <c r="HYD218" s="288"/>
      <c r="HYE218" s="288"/>
      <c r="HYF218" s="288"/>
      <c r="HYG218" s="288"/>
      <c r="HYH218" s="288"/>
      <c r="HYI218" s="288"/>
      <c r="HYJ218" s="288"/>
      <c r="HYK218" s="288"/>
      <c r="HYL218" s="288"/>
      <c r="HYM218" s="288"/>
      <c r="HYN218" s="288"/>
      <c r="HYO218" s="288"/>
      <c r="HYP218" s="288"/>
      <c r="HYQ218" s="288"/>
      <c r="HYR218" s="288"/>
      <c r="HYS218" s="288"/>
      <c r="HYT218" s="288"/>
      <c r="HYU218" s="288"/>
      <c r="HYV218" s="288"/>
      <c r="HYW218" s="288"/>
      <c r="HYX218" s="288"/>
      <c r="HYY218" s="288"/>
      <c r="HYZ218" s="288"/>
      <c r="HZA218" s="288"/>
      <c r="HZB218" s="288"/>
      <c r="HZC218" s="288"/>
      <c r="HZD218" s="288"/>
      <c r="HZE218" s="288"/>
      <c r="HZF218" s="288"/>
      <c r="HZG218" s="288"/>
      <c r="HZH218" s="288"/>
      <c r="HZI218" s="288"/>
      <c r="HZJ218" s="288"/>
      <c r="HZK218" s="288"/>
      <c r="HZL218" s="288"/>
      <c r="HZM218" s="288"/>
      <c r="HZN218" s="288"/>
      <c r="HZO218" s="288"/>
      <c r="HZP218" s="288"/>
      <c r="HZQ218" s="288"/>
      <c r="HZR218" s="288"/>
      <c r="HZS218" s="288"/>
      <c r="HZT218" s="288"/>
      <c r="HZU218" s="288"/>
      <c r="HZV218" s="288"/>
      <c r="HZW218" s="288"/>
      <c r="HZX218" s="288"/>
      <c r="HZY218" s="288"/>
      <c r="HZZ218" s="288"/>
      <c r="IAA218" s="288"/>
      <c r="IAB218" s="288"/>
      <c r="IAC218" s="288"/>
      <c r="IAD218" s="288"/>
      <c r="IAE218" s="288"/>
      <c r="IAF218" s="288"/>
      <c r="IAG218" s="288"/>
      <c r="IAH218" s="288"/>
      <c r="IAI218" s="288"/>
      <c r="IAJ218" s="288"/>
      <c r="IAK218" s="288"/>
      <c r="IAL218" s="288"/>
      <c r="IAM218" s="288"/>
      <c r="IAN218" s="288"/>
      <c r="IAO218" s="288"/>
      <c r="IAP218" s="288"/>
      <c r="IAQ218" s="288"/>
      <c r="IAR218" s="288"/>
      <c r="IAS218" s="288"/>
      <c r="IAT218" s="288"/>
      <c r="IAU218" s="288"/>
      <c r="IAV218" s="288"/>
      <c r="IAW218" s="288"/>
      <c r="IAX218" s="288"/>
      <c r="IAY218" s="288"/>
      <c r="IAZ218" s="288"/>
      <c r="IBA218" s="288"/>
      <c r="IBB218" s="288"/>
      <c r="IBC218" s="288"/>
      <c r="IBD218" s="288"/>
      <c r="IBE218" s="288"/>
      <c r="IBF218" s="288"/>
      <c r="IBG218" s="288"/>
      <c r="IBH218" s="288"/>
      <c r="IBI218" s="288"/>
      <c r="IBJ218" s="288"/>
      <c r="IBK218" s="288"/>
      <c r="IBL218" s="288"/>
      <c r="IBM218" s="288"/>
      <c r="IBN218" s="288"/>
      <c r="IBO218" s="288"/>
      <c r="IBP218" s="288"/>
      <c r="IBQ218" s="288"/>
      <c r="IBR218" s="288"/>
      <c r="IBS218" s="288"/>
      <c r="IBT218" s="288"/>
      <c r="IBU218" s="288"/>
      <c r="IBV218" s="288"/>
      <c r="IBW218" s="288"/>
      <c r="IBX218" s="288"/>
      <c r="IBY218" s="288"/>
      <c r="IBZ218" s="288"/>
      <c r="ICA218" s="288"/>
      <c r="ICB218" s="288"/>
      <c r="ICC218" s="288"/>
      <c r="ICD218" s="288"/>
      <c r="ICE218" s="288"/>
      <c r="ICF218" s="288"/>
      <c r="ICG218" s="288"/>
      <c r="ICH218" s="288"/>
      <c r="ICI218" s="288"/>
      <c r="ICJ218" s="288"/>
      <c r="ICK218" s="288"/>
      <c r="ICL218" s="288"/>
      <c r="ICM218" s="288"/>
      <c r="ICN218" s="288"/>
      <c r="ICO218" s="288"/>
      <c r="ICP218" s="288"/>
      <c r="ICQ218" s="288"/>
      <c r="ICR218" s="288"/>
      <c r="ICS218" s="288"/>
      <c r="ICT218" s="288"/>
      <c r="ICU218" s="288"/>
      <c r="ICV218" s="288"/>
      <c r="ICW218" s="288"/>
      <c r="ICX218" s="288"/>
      <c r="ICY218" s="288"/>
      <c r="ICZ218" s="288"/>
      <c r="IDA218" s="288"/>
      <c r="IDB218" s="288"/>
      <c r="IDC218" s="288"/>
      <c r="IDD218" s="288"/>
      <c r="IDE218" s="288"/>
      <c r="IDF218" s="288"/>
      <c r="IDG218" s="288"/>
      <c r="IDH218" s="288"/>
      <c r="IDI218" s="288"/>
      <c r="IDJ218" s="288"/>
      <c r="IDK218" s="288"/>
      <c r="IDL218" s="288"/>
      <c r="IDM218" s="288"/>
      <c r="IDN218" s="288"/>
      <c r="IDO218" s="288"/>
      <c r="IDP218" s="288"/>
      <c r="IDQ218" s="288"/>
      <c r="IDR218" s="288"/>
      <c r="IDS218" s="288"/>
      <c r="IDT218" s="288"/>
      <c r="IDU218" s="288"/>
      <c r="IDV218" s="288"/>
      <c r="IDW218" s="288"/>
      <c r="IDX218" s="288"/>
      <c r="IDY218" s="288"/>
      <c r="IDZ218" s="288"/>
      <c r="IEA218" s="288"/>
      <c r="IEB218" s="288"/>
      <c r="IEC218" s="288"/>
      <c r="IED218" s="288"/>
      <c r="IEE218" s="288"/>
      <c r="IEF218" s="288"/>
      <c r="IEG218" s="288"/>
      <c r="IEH218" s="288"/>
      <c r="IEI218" s="288"/>
      <c r="IEJ218" s="288"/>
      <c r="IEK218" s="288"/>
      <c r="IEL218" s="288"/>
      <c r="IEM218" s="288"/>
      <c r="IEN218" s="288"/>
      <c r="IEO218" s="288"/>
      <c r="IEP218" s="288"/>
      <c r="IEQ218" s="288"/>
      <c r="IER218" s="288"/>
      <c r="IES218" s="288"/>
      <c r="IET218" s="288"/>
      <c r="IEU218" s="288"/>
      <c r="IEV218" s="288"/>
      <c r="IEW218" s="288"/>
      <c r="IEX218" s="288"/>
      <c r="IEY218" s="288"/>
      <c r="IEZ218" s="288"/>
      <c r="IFA218" s="288"/>
      <c r="IFB218" s="288"/>
      <c r="IFC218" s="288"/>
      <c r="IFD218" s="288"/>
      <c r="IFE218" s="288"/>
      <c r="IFF218" s="288"/>
      <c r="IFG218" s="288"/>
      <c r="IFH218" s="288"/>
      <c r="IFI218" s="288"/>
      <c r="IFJ218" s="288"/>
      <c r="IFK218" s="288"/>
      <c r="IFL218" s="288"/>
      <c r="IFM218" s="288"/>
      <c r="IFN218" s="288"/>
      <c r="IFO218" s="288"/>
      <c r="IFP218" s="288"/>
      <c r="IFQ218" s="288"/>
      <c r="IFR218" s="288"/>
      <c r="IFS218" s="288"/>
      <c r="IFT218" s="288"/>
      <c r="IFU218" s="288"/>
      <c r="IFV218" s="288"/>
      <c r="IFW218" s="288"/>
      <c r="IFX218" s="288"/>
      <c r="IFY218" s="288"/>
      <c r="IFZ218" s="288"/>
      <c r="IGA218" s="288"/>
      <c r="IGB218" s="288"/>
      <c r="IGC218" s="288"/>
      <c r="IGD218" s="288"/>
      <c r="IGE218" s="288"/>
      <c r="IGF218" s="288"/>
      <c r="IGG218" s="288"/>
      <c r="IGH218" s="288"/>
      <c r="IGI218" s="288"/>
      <c r="IGJ218" s="288"/>
      <c r="IGK218" s="288"/>
      <c r="IGL218" s="288"/>
      <c r="IGM218" s="288"/>
      <c r="IGN218" s="288"/>
      <c r="IGO218" s="288"/>
      <c r="IGP218" s="288"/>
      <c r="IGQ218" s="288"/>
      <c r="IGR218" s="288"/>
      <c r="IGS218" s="288"/>
      <c r="IGT218" s="288"/>
      <c r="IGU218" s="288"/>
      <c r="IGV218" s="288"/>
      <c r="IGW218" s="288"/>
      <c r="IGX218" s="288"/>
      <c r="IGY218" s="288"/>
      <c r="IGZ218" s="288"/>
      <c r="IHA218" s="288"/>
      <c r="IHB218" s="288"/>
      <c r="IHC218" s="288"/>
      <c r="IHD218" s="288"/>
      <c r="IHE218" s="288"/>
      <c r="IHF218" s="288"/>
      <c r="IHG218" s="288"/>
      <c r="IHH218" s="288"/>
      <c r="IHI218" s="288"/>
      <c r="IHJ218" s="288"/>
      <c r="IHK218" s="288"/>
      <c r="IHL218" s="288"/>
      <c r="IHM218" s="288"/>
      <c r="IHN218" s="288"/>
      <c r="IHO218" s="288"/>
      <c r="IHP218" s="288"/>
      <c r="IHQ218" s="288"/>
      <c r="IHR218" s="288"/>
      <c r="IHS218" s="288"/>
      <c r="IHT218" s="288"/>
      <c r="IHU218" s="288"/>
      <c r="IHV218" s="288"/>
      <c r="IHW218" s="288"/>
      <c r="IHX218" s="288"/>
      <c r="IHY218" s="288"/>
      <c r="IHZ218" s="288"/>
      <c r="IIA218" s="288"/>
      <c r="IIB218" s="288"/>
      <c r="IIC218" s="288"/>
      <c r="IID218" s="288"/>
      <c r="IIE218" s="288"/>
      <c r="IIF218" s="288"/>
      <c r="IIG218" s="288"/>
      <c r="IIH218" s="288"/>
      <c r="III218" s="288"/>
      <c r="IIJ218" s="288"/>
      <c r="IIK218" s="288"/>
      <c r="IIL218" s="288"/>
      <c r="IIM218" s="288"/>
      <c r="IIN218" s="288"/>
      <c r="IIO218" s="288"/>
      <c r="IIP218" s="288"/>
      <c r="IIQ218" s="288"/>
      <c r="IIR218" s="288"/>
      <c r="IIS218" s="288"/>
      <c r="IIT218" s="288"/>
      <c r="IIU218" s="288"/>
      <c r="IIV218" s="288"/>
      <c r="IIW218" s="288"/>
      <c r="IIX218" s="288"/>
      <c r="IIY218" s="288"/>
      <c r="IIZ218" s="288"/>
      <c r="IJA218" s="288"/>
      <c r="IJB218" s="288"/>
      <c r="IJC218" s="288"/>
      <c r="IJD218" s="288"/>
      <c r="IJE218" s="288"/>
      <c r="IJF218" s="288"/>
      <c r="IJG218" s="288"/>
      <c r="IJH218" s="288"/>
      <c r="IJI218" s="288"/>
      <c r="IJJ218" s="288"/>
      <c r="IJK218" s="288"/>
      <c r="IJL218" s="288"/>
      <c r="IJM218" s="288"/>
      <c r="IJN218" s="288"/>
      <c r="IJO218" s="288"/>
      <c r="IJP218" s="288"/>
      <c r="IJQ218" s="288"/>
      <c r="IJR218" s="288"/>
      <c r="IJS218" s="288"/>
      <c r="IJT218" s="288"/>
      <c r="IJU218" s="288"/>
      <c r="IJV218" s="288"/>
      <c r="IJW218" s="288"/>
      <c r="IJX218" s="288"/>
      <c r="IJY218" s="288"/>
      <c r="IJZ218" s="288"/>
      <c r="IKA218" s="288"/>
      <c r="IKB218" s="288"/>
      <c r="IKC218" s="288"/>
      <c r="IKD218" s="288"/>
      <c r="IKE218" s="288"/>
      <c r="IKF218" s="288"/>
      <c r="IKG218" s="288"/>
      <c r="IKH218" s="288"/>
      <c r="IKI218" s="288"/>
      <c r="IKJ218" s="288"/>
      <c r="IKK218" s="288"/>
      <c r="IKL218" s="288"/>
      <c r="IKM218" s="288"/>
      <c r="IKN218" s="288"/>
      <c r="IKO218" s="288"/>
      <c r="IKP218" s="288"/>
      <c r="IKQ218" s="288"/>
      <c r="IKR218" s="288"/>
      <c r="IKS218" s="288"/>
      <c r="IKT218" s="288"/>
      <c r="IKU218" s="288"/>
      <c r="IKV218" s="288"/>
      <c r="IKW218" s="288"/>
      <c r="IKX218" s="288"/>
      <c r="IKY218" s="288"/>
      <c r="IKZ218" s="288"/>
      <c r="ILA218" s="288"/>
      <c r="ILB218" s="288"/>
      <c r="ILC218" s="288"/>
      <c r="ILD218" s="288"/>
      <c r="ILE218" s="288"/>
      <c r="ILF218" s="288"/>
      <c r="ILG218" s="288"/>
      <c r="ILH218" s="288"/>
      <c r="ILI218" s="288"/>
      <c r="ILJ218" s="288"/>
      <c r="ILK218" s="288"/>
      <c r="ILL218" s="288"/>
      <c r="ILM218" s="288"/>
      <c r="ILN218" s="288"/>
      <c r="ILO218" s="288"/>
      <c r="ILP218" s="288"/>
      <c r="ILQ218" s="288"/>
      <c r="ILR218" s="288"/>
      <c r="ILS218" s="288"/>
      <c r="ILT218" s="288"/>
      <c r="ILU218" s="288"/>
      <c r="ILV218" s="288"/>
      <c r="ILW218" s="288"/>
      <c r="ILX218" s="288"/>
      <c r="ILY218" s="288"/>
      <c r="ILZ218" s="288"/>
      <c r="IMA218" s="288"/>
      <c r="IMB218" s="288"/>
      <c r="IMC218" s="288"/>
      <c r="IMD218" s="288"/>
      <c r="IME218" s="288"/>
      <c r="IMF218" s="288"/>
      <c r="IMG218" s="288"/>
      <c r="IMH218" s="288"/>
      <c r="IMI218" s="288"/>
      <c r="IMJ218" s="288"/>
      <c r="IMK218" s="288"/>
      <c r="IML218" s="288"/>
      <c r="IMM218" s="288"/>
      <c r="IMN218" s="288"/>
      <c r="IMO218" s="288"/>
      <c r="IMP218" s="288"/>
      <c r="IMQ218" s="288"/>
      <c r="IMR218" s="288"/>
      <c r="IMS218" s="288"/>
      <c r="IMT218" s="288"/>
      <c r="IMU218" s="288"/>
      <c r="IMV218" s="288"/>
      <c r="IMW218" s="288"/>
      <c r="IMX218" s="288"/>
      <c r="IMY218" s="288"/>
      <c r="IMZ218" s="288"/>
      <c r="INA218" s="288"/>
      <c r="INB218" s="288"/>
      <c r="INC218" s="288"/>
      <c r="IND218" s="288"/>
      <c r="INE218" s="288"/>
      <c r="INF218" s="288"/>
      <c r="ING218" s="288"/>
      <c r="INH218" s="288"/>
      <c r="INI218" s="288"/>
      <c r="INJ218" s="288"/>
      <c r="INK218" s="288"/>
      <c r="INL218" s="288"/>
      <c r="INM218" s="288"/>
      <c r="INN218" s="288"/>
      <c r="INO218" s="288"/>
      <c r="INP218" s="288"/>
      <c r="INQ218" s="288"/>
      <c r="INR218" s="288"/>
      <c r="INS218" s="288"/>
      <c r="INT218" s="288"/>
      <c r="INU218" s="288"/>
      <c r="INV218" s="288"/>
      <c r="INW218" s="288"/>
      <c r="INX218" s="288"/>
      <c r="INY218" s="288"/>
      <c r="INZ218" s="288"/>
      <c r="IOA218" s="288"/>
      <c r="IOB218" s="288"/>
      <c r="IOC218" s="288"/>
      <c r="IOD218" s="288"/>
      <c r="IOE218" s="288"/>
      <c r="IOF218" s="288"/>
      <c r="IOG218" s="288"/>
      <c r="IOH218" s="288"/>
      <c r="IOI218" s="288"/>
      <c r="IOJ218" s="288"/>
      <c r="IOK218" s="288"/>
      <c r="IOL218" s="288"/>
      <c r="IOM218" s="288"/>
      <c r="ION218" s="288"/>
      <c r="IOO218" s="288"/>
      <c r="IOP218" s="288"/>
      <c r="IOQ218" s="288"/>
      <c r="IOR218" s="288"/>
      <c r="IOS218" s="288"/>
      <c r="IOT218" s="288"/>
      <c r="IOU218" s="288"/>
      <c r="IOV218" s="288"/>
      <c r="IOW218" s="288"/>
      <c r="IOX218" s="288"/>
      <c r="IOY218" s="288"/>
      <c r="IOZ218" s="288"/>
      <c r="IPA218" s="288"/>
      <c r="IPB218" s="288"/>
      <c r="IPC218" s="288"/>
      <c r="IPD218" s="288"/>
      <c r="IPE218" s="288"/>
      <c r="IPF218" s="288"/>
      <c r="IPG218" s="288"/>
      <c r="IPH218" s="288"/>
      <c r="IPI218" s="288"/>
      <c r="IPJ218" s="288"/>
      <c r="IPK218" s="288"/>
      <c r="IPL218" s="288"/>
      <c r="IPM218" s="288"/>
      <c r="IPN218" s="288"/>
      <c r="IPO218" s="288"/>
      <c r="IPP218" s="288"/>
      <c r="IPQ218" s="288"/>
      <c r="IPR218" s="288"/>
      <c r="IPS218" s="288"/>
      <c r="IPT218" s="288"/>
      <c r="IPU218" s="288"/>
      <c r="IPV218" s="288"/>
      <c r="IPW218" s="288"/>
      <c r="IPX218" s="288"/>
      <c r="IPY218" s="288"/>
      <c r="IPZ218" s="288"/>
      <c r="IQA218" s="288"/>
      <c r="IQB218" s="288"/>
      <c r="IQC218" s="288"/>
      <c r="IQD218" s="288"/>
      <c r="IQE218" s="288"/>
      <c r="IQF218" s="288"/>
      <c r="IQG218" s="288"/>
      <c r="IQH218" s="288"/>
      <c r="IQI218" s="288"/>
      <c r="IQJ218" s="288"/>
      <c r="IQK218" s="288"/>
      <c r="IQL218" s="288"/>
      <c r="IQM218" s="288"/>
      <c r="IQN218" s="288"/>
      <c r="IQO218" s="288"/>
      <c r="IQP218" s="288"/>
      <c r="IQQ218" s="288"/>
      <c r="IQR218" s="288"/>
      <c r="IQS218" s="288"/>
      <c r="IQT218" s="288"/>
      <c r="IQU218" s="288"/>
      <c r="IQV218" s="288"/>
      <c r="IQW218" s="288"/>
      <c r="IQX218" s="288"/>
      <c r="IQY218" s="288"/>
      <c r="IQZ218" s="288"/>
      <c r="IRA218" s="288"/>
      <c r="IRB218" s="288"/>
      <c r="IRC218" s="288"/>
      <c r="IRD218" s="288"/>
      <c r="IRE218" s="288"/>
      <c r="IRF218" s="288"/>
      <c r="IRG218" s="288"/>
      <c r="IRH218" s="288"/>
      <c r="IRI218" s="288"/>
      <c r="IRJ218" s="288"/>
      <c r="IRK218" s="288"/>
      <c r="IRL218" s="288"/>
      <c r="IRM218" s="288"/>
      <c r="IRN218" s="288"/>
      <c r="IRO218" s="288"/>
      <c r="IRP218" s="288"/>
      <c r="IRQ218" s="288"/>
      <c r="IRR218" s="288"/>
      <c r="IRS218" s="288"/>
      <c r="IRT218" s="288"/>
      <c r="IRU218" s="288"/>
      <c r="IRV218" s="288"/>
      <c r="IRW218" s="288"/>
      <c r="IRX218" s="288"/>
      <c r="IRY218" s="288"/>
      <c r="IRZ218" s="288"/>
      <c r="ISA218" s="288"/>
      <c r="ISB218" s="288"/>
      <c r="ISC218" s="288"/>
      <c r="ISD218" s="288"/>
      <c r="ISE218" s="288"/>
      <c r="ISF218" s="288"/>
      <c r="ISG218" s="288"/>
      <c r="ISH218" s="288"/>
      <c r="ISI218" s="288"/>
      <c r="ISJ218" s="288"/>
      <c r="ISK218" s="288"/>
      <c r="ISL218" s="288"/>
      <c r="ISM218" s="288"/>
      <c r="ISN218" s="288"/>
      <c r="ISO218" s="288"/>
      <c r="ISP218" s="288"/>
      <c r="ISQ218" s="288"/>
      <c r="ISR218" s="288"/>
      <c r="ISS218" s="288"/>
      <c r="IST218" s="288"/>
      <c r="ISU218" s="288"/>
      <c r="ISV218" s="288"/>
      <c r="ISW218" s="288"/>
      <c r="ISX218" s="288"/>
      <c r="ISY218" s="288"/>
      <c r="ISZ218" s="288"/>
      <c r="ITA218" s="288"/>
      <c r="ITB218" s="288"/>
      <c r="ITC218" s="288"/>
      <c r="ITD218" s="288"/>
      <c r="ITE218" s="288"/>
      <c r="ITF218" s="288"/>
      <c r="ITG218" s="288"/>
      <c r="ITH218" s="288"/>
      <c r="ITI218" s="288"/>
      <c r="ITJ218" s="288"/>
      <c r="ITK218" s="288"/>
      <c r="ITL218" s="288"/>
      <c r="ITM218" s="288"/>
      <c r="ITN218" s="288"/>
      <c r="ITO218" s="288"/>
      <c r="ITP218" s="288"/>
      <c r="ITQ218" s="288"/>
      <c r="ITR218" s="288"/>
      <c r="ITS218" s="288"/>
      <c r="ITT218" s="288"/>
      <c r="ITU218" s="288"/>
      <c r="ITV218" s="288"/>
      <c r="ITW218" s="288"/>
      <c r="ITX218" s="288"/>
      <c r="ITY218" s="288"/>
      <c r="ITZ218" s="288"/>
      <c r="IUA218" s="288"/>
      <c r="IUB218" s="288"/>
      <c r="IUC218" s="288"/>
      <c r="IUD218" s="288"/>
      <c r="IUE218" s="288"/>
      <c r="IUF218" s="288"/>
      <c r="IUG218" s="288"/>
      <c r="IUH218" s="288"/>
      <c r="IUI218" s="288"/>
      <c r="IUJ218" s="288"/>
      <c r="IUK218" s="288"/>
      <c r="IUL218" s="288"/>
      <c r="IUM218" s="288"/>
      <c r="IUN218" s="288"/>
      <c r="IUO218" s="288"/>
      <c r="IUP218" s="288"/>
      <c r="IUQ218" s="288"/>
      <c r="IUR218" s="288"/>
      <c r="IUS218" s="288"/>
      <c r="IUT218" s="288"/>
      <c r="IUU218" s="288"/>
      <c r="IUV218" s="288"/>
      <c r="IUW218" s="288"/>
      <c r="IUX218" s="288"/>
      <c r="IUY218" s="288"/>
      <c r="IUZ218" s="288"/>
      <c r="IVA218" s="288"/>
      <c r="IVB218" s="288"/>
      <c r="IVC218" s="288"/>
      <c r="IVD218" s="288"/>
      <c r="IVE218" s="288"/>
      <c r="IVF218" s="288"/>
      <c r="IVG218" s="288"/>
      <c r="IVH218" s="288"/>
      <c r="IVI218" s="288"/>
      <c r="IVJ218" s="288"/>
      <c r="IVK218" s="288"/>
      <c r="IVL218" s="288"/>
      <c r="IVM218" s="288"/>
      <c r="IVN218" s="288"/>
      <c r="IVO218" s="288"/>
      <c r="IVP218" s="288"/>
      <c r="IVQ218" s="288"/>
      <c r="IVR218" s="288"/>
      <c r="IVS218" s="288"/>
      <c r="IVT218" s="288"/>
      <c r="IVU218" s="288"/>
      <c r="IVV218" s="288"/>
      <c r="IVW218" s="288"/>
      <c r="IVX218" s="288"/>
      <c r="IVY218" s="288"/>
      <c r="IVZ218" s="288"/>
      <c r="IWA218" s="288"/>
      <c r="IWB218" s="288"/>
      <c r="IWC218" s="288"/>
      <c r="IWD218" s="288"/>
      <c r="IWE218" s="288"/>
      <c r="IWF218" s="288"/>
      <c r="IWG218" s="288"/>
      <c r="IWH218" s="288"/>
      <c r="IWI218" s="288"/>
      <c r="IWJ218" s="288"/>
      <c r="IWK218" s="288"/>
      <c r="IWL218" s="288"/>
      <c r="IWM218" s="288"/>
      <c r="IWN218" s="288"/>
      <c r="IWO218" s="288"/>
      <c r="IWP218" s="288"/>
      <c r="IWQ218" s="288"/>
      <c r="IWR218" s="288"/>
      <c r="IWS218" s="288"/>
      <c r="IWT218" s="288"/>
      <c r="IWU218" s="288"/>
      <c r="IWV218" s="288"/>
      <c r="IWW218" s="288"/>
      <c r="IWX218" s="288"/>
      <c r="IWY218" s="288"/>
      <c r="IWZ218" s="288"/>
      <c r="IXA218" s="288"/>
      <c r="IXB218" s="288"/>
      <c r="IXC218" s="288"/>
      <c r="IXD218" s="288"/>
      <c r="IXE218" s="288"/>
      <c r="IXF218" s="288"/>
      <c r="IXG218" s="288"/>
      <c r="IXH218" s="288"/>
      <c r="IXI218" s="288"/>
      <c r="IXJ218" s="288"/>
      <c r="IXK218" s="288"/>
      <c r="IXL218" s="288"/>
      <c r="IXM218" s="288"/>
      <c r="IXN218" s="288"/>
      <c r="IXO218" s="288"/>
      <c r="IXP218" s="288"/>
      <c r="IXQ218" s="288"/>
      <c r="IXR218" s="288"/>
      <c r="IXS218" s="288"/>
      <c r="IXT218" s="288"/>
      <c r="IXU218" s="288"/>
      <c r="IXV218" s="288"/>
      <c r="IXW218" s="288"/>
      <c r="IXX218" s="288"/>
      <c r="IXY218" s="288"/>
      <c r="IXZ218" s="288"/>
      <c r="IYA218" s="288"/>
      <c r="IYB218" s="288"/>
      <c r="IYC218" s="288"/>
      <c r="IYD218" s="288"/>
      <c r="IYE218" s="288"/>
      <c r="IYF218" s="288"/>
      <c r="IYG218" s="288"/>
      <c r="IYH218" s="288"/>
      <c r="IYI218" s="288"/>
      <c r="IYJ218" s="288"/>
      <c r="IYK218" s="288"/>
      <c r="IYL218" s="288"/>
      <c r="IYM218" s="288"/>
      <c r="IYN218" s="288"/>
      <c r="IYO218" s="288"/>
      <c r="IYP218" s="288"/>
      <c r="IYQ218" s="288"/>
      <c r="IYR218" s="288"/>
      <c r="IYS218" s="288"/>
      <c r="IYT218" s="288"/>
      <c r="IYU218" s="288"/>
      <c r="IYV218" s="288"/>
      <c r="IYW218" s="288"/>
      <c r="IYX218" s="288"/>
      <c r="IYY218" s="288"/>
      <c r="IYZ218" s="288"/>
      <c r="IZA218" s="288"/>
      <c r="IZB218" s="288"/>
      <c r="IZC218" s="288"/>
      <c r="IZD218" s="288"/>
      <c r="IZE218" s="288"/>
      <c r="IZF218" s="288"/>
      <c r="IZG218" s="288"/>
      <c r="IZH218" s="288"/>
      <c r="IZI218" s="288"/>
      <c r="IZJ218" s="288"/>
      <c r="IZK218" s="288"/>
      <c r="IZL218" s="288"/>
      <c r="IZM218" s="288"/>
      <c r="IZN218" s="288"/>
      <c r="IZO218" s="288"/>
      <c r="IZP218" s="288"/>
      <c r="IZQ218" s="288"/>
      <c r="IZR218" s="288"/>
      <c r="IZS218" s="288"/>
      <c r="IZT218" s="288"/>
      <c r="IZU218" s="288"/>
      <c r="IZV218" s="288"/>
      <c r="IZW218" s="288"/>
      <c r="IZX218" s="288"/>
      <c r="IZY218" s="288"/>
      <c r="IZZ218" s="288"/>
      <c r="JAA218" s="288"/>
      <c r="JAB218" s="288"/>
      <c r="JAC218" s="288"/>
      <c r="JAD218" s="288"/>
      <c r="JAE218" s="288"/>
      <c r="JAF218" s="288"/>
      <c r="JAG218" s="288"/>
      <c r="JAH218" s="288"/>
      <c r="JAI218" s="288"/>
      <c r="JAJ218" s="288"/>
      <c r="JAK218" s="288"/>
      <c r="JAL218" s="288"/>
      <c r="JAM218" s="288"/>
      <c r="JAN218" s="288"/>
      <c r="JAO218" s="288"/>
      <c r="JAP218" s="288"/>
      <c r="JAQ218" s="288"/>
      <c r="JAR218" s="288"/>
      <c r="JAS218" s="288"/>
      <c r="JAT218" s="288"/>
      <c r="JAU218" s="288"/>
      <c r="JAV218" s="288"/>
      <c r="JAW218" s="288"/>
      <c r="JAX218" s="288"/>
      <c r="JAY218" s="288"/>
      <c r="JAZ218" s="288"/>
      <c r="JBA218" s="288"/>
      <c r="JBB218" s="288"/>
      <c r="JBC218" s="288"/>
      <c r="JBD218" s="288"/>
      <c r="JBE218" s="288"/>
      <c r="JBF218" s="288"/>
      <c r="JBG218" s="288"/>
      <c r="JBH218" s="288"/>
      <c r="JBI218" s="288"/>
      <c r="JBJ218" s="288"/>
      <c r="JBK218" s="288"/>
      <c r="JBL218" s="288"/>
      <c r="JBM218" s="288"/>
      <c r="JBN218" s="288"/>
      <c r="JBO218" s="288"/>
      <c r="JBP218" s="288"/>
      <c r="JBQ218" s="288"/>
      <c r="JBR218" s="288"/>
      <c r="JBS218" s="288"/>
      <c r="JBT218" s="288"/>
      <c r="JBU218" s="288"/>
      <c r="JBV218" s="288"/>
      <c r="JBW218" s="288"/>
      <c r="JBX218" s="288"/>
      <c r="JBY218" s="288"/>
      <c r="JBZ218" s="288"/>
      <c r="JCA218" s="288"/>
      <c r="JCB218" s="288"/>
      <c r="JCC218" s="288"/>
      <c r="JCD218" s="288"/>
      <c r="JCE218" s="288"/>
      <c r="JCF218" s="288"/>
      <c r="JCG218" s="288"/>
      <c r="JCH218" s="288"/>
      <c r="JCI218" s="288"/>
      <c r="JCJ218" s="288"/>
      <c r="JCK218" s="288"/>
      <c r="JCL218" s="288"/>
      <c r="JCM218" s="288"/>
      <c r="JCN218" s="288"/>
      <c r="JCO218" s="288"/>
      <c r="JCP218" s="288"/>
      <c r="JCQ218" s="288"/>
      <c r="JCR218" s="288"/>
      <c r="JCS218" s="288"/>
      <c r="JCT218" s="288"/>
      <c r="JCU218" s="288"/>
      <c r="JCV218" s="288"/>
      <c r="JCW218" s="288"/>
      <c r="JCX218" s="288"/>
      <c r="JCY218" s="288"/>
      <c r="JCZ218" s="288"/>
      <c r="JDA218" s="288"/>
      <c r="JDB218" s="288"/>
      <c r="JDC218" s="288"/>
      <c r="JDD218" s="288"/>
      <c r="JDE218" s="288"/>
      <c r="JDF218" s="288"/>
      <c r="JDG218" s="288"/>
      <c r="JDH218" s="288"/>
      <c r="JDI218" s="288"/>
      <c r="JDJ218" s="288"/>
      <c r="JDK218" s="288"/>
      <c r="JDL218" s="288"/>
      <c r="JDM218" s="288"/>
      <c r="JDN218" s="288"/>
      <c r="JDO218" s="288"/>
      <c r="JDP218" s="288"/>
      <c r="JDQ218" s="288"/>
      <c r="JDR218" s="288"/>
      <c r="JDS218" s="288"/>
      <c r="JDT218" s="288"/>
      <c r="JDU218" s="288"/>
      <c r="JDV218" s="288"/>
      <c r="JDW218" s="288"/>
      <c r="JDX218" s="288"/>
      <c r="JDY218" s="288"/>
      <c r="JDZ218" s="288"/>
      <c r="JEA218" s="288"/>
      <c r="JEB218" s="288"/>
      <c r="JEC218" s="288"/>
      <c r="JED218" s="288"/>
      <c r="JEE218" s="288"/>
      <c r="JEF218" s="288"/>
      <c r="JEG218" s="288"/>
      <c r="JEH218" s="288"/>
      <c r="JEI218" s="288"/>
      <c r="JEJ218" s="288"/>
      <c r="JEK218" s="288"/>
      <c r="JEL218" s="288"/>
      <c r="JEM218" s="288"/>
      <c r="JEN218" s="288"/>
      <c r="JEO218" s="288"/>
      <c r="JEP218" s="288"/>
      <c r="JEQ218" s="288"/>
      <c r="JER218" s="288"/>
      <c r="JES218" s="288"/>
      <c r="JET218" s="288"/>
      <c r="JEU218" s="288"/>
      <c r="JEV218" s="288"/>
      <c r="JEW218" s="288"/>
      <c r="JEX218" s="288"/>
      <c r="JEY218" s="288"/>
      <c r="JEZ218" s="288"/>
      <c r="JFA218" s="288"/>
      <c r="JFB218" s="288"/>
      <c r="JFC218" s="288"/>
      <c r="JFD218" s="288"/>
      <c r="JFE218" s="288"/>
      <c r="JFF218" s="288"/>
      <c r="JFG218" s="288"/>
      <c r="JFH218" s="288"/>
      <c r="JFI218" s="288"/>
      <c r="JFJ218" s="288"/>
      <c r="JFK218" s="288"/>
      <c r="JFL218" s="288"/>
      <c r="JFM218" s="288"/>
      <c r="JFN218" s="288"/>
      <c r="JFO218" s="288"/>
      <c r="JFP218" s="288"/>
      <c r="JFQ218" s="288"/>
      <c r="JFR218" s="288"/>
      <c r="JFS218" s="288"/>
      <c r="JFT218" s="288"/>
      <c r="JFU218" s="288"/>
      <c r="JFV218" s="288"/>
      <c r="JFW218" s="288"/>
      <c r="JFX218" s="288"/>
      <c r="JFY218" s="288"/>
      <c r="JFZ218" s="288"/>
      <c r="JGA218" s="288"/>
      <c r="JGB218" s="288"/>
      <c r="JGC218" s="288"/>
      <c r="JGD218" s="288"/>
      <c r="JGE218" s="288"/>
      <c r="JGF218" s="288"/>
      <c r="JGG218" s="288"/>
      <c r="JGH218" s="288"/>
      <c r="JGI218" s="288"/>
      <c r="JGJ218" s="288"/>
      <c r="JGK218" s="288"/>
      <c r="JGL218" s="288"/>
      <c r="JGM218" s="288"/>
      <c r="JGN218" s="288"/>
      <c r="JGO218" s="288"/>
      <c r="JGP218" s="288"/>
      <c r="JGQ218" s="288"/>
      <c r="JGR218" s="288"/>
      <c r="JGS218" s="288"/>
      <c r="JGT218" s="288"/>
      <c r="JGU218" s="288"/>
      <c r="JGV218" s="288"/>
      <c r="JGW218" s="288"/>
      <c r="JGX218" s="288"/>
      <c r="JGY218" s="288"/>
      <c r="JGZ218" s="288"/>
      <c r="JHA218" s="288"/>
      <c r="JHB218" s="288"/>
      <c r="JHC218" s="288"/>
      <c r="JHD218" s="288"/>
      <c r="JHE218" s="288"/>
      <c r="JHF218" s="288"/>
      <c r="JHG218" s="288"/>
      <c r="JHH218" s="288"/>
      <c r="JHI218" s="288"/>
      <c r="JHJ218" s="288"/>
      <c r="JHK218" s="288"/>
      <c r="JHL218" s="288"/>
      <c r="JHM218" s="288"/>
      <c r="JHN218" s="288"/>
      <c r="JHO218" s="288"/>
      <c r="JHP218" s="288"/>
      <c r="JHQ218" s="288"/>
      <c r="JHR218" s="288"/>
      <c r="JHS218" s="288"/>
      <c r="JHT218" s="288"/>
      <c r="JHU218" s="288"/>
      <c r="JHV218" s="288"/>
      <c r="JHW218" s="288"/>
      <c r="JHX218" s="288"/>
      <c r="JHY218" s="288"/>
      <c r="JHZ218" s="288"/>
      <c r="JIA218" s="288"/>
      <c r="JIB218" s="288"/>
      <c r="JIC218" s="288"/>
      <c r="JID218" s="288"/>
      <c r="JIE218" s="288"/>
      <c r="JIF218" s="288"/>
      <c r="JIG218" s="288"/>
      <c r="JIH218" s="288"/>
      <c r="JII218" s="288"/>
      <c r="JIJ218" s="288"/>
      <c r="JIK218" s="288"/>
      <c r="JIL218" s="288"/>
      <c r="JIM218" s="288"/>
      <c r="JIN218" s="288"/>
      <c r="JIO218" s="288"/>
      <c r="JIP218" s="288"/>
      <c r="JIQ218" s="288"/>
      <c r="JIR218" s="288"/>
      <c r="JIS218" s="288"/>
      <c r="JIT218" s="288"/>
      <c r="JIU218" s="288"/>
      <c r="JIV218" s="288"/>
      <c r="JIW218" s="288"/>
      <c r="JIX218" s="288"/>
      <c r="JIY218" s="288"/>
      <c r="JIZ218" s="288"/>
      <c r="JJA218" s="288"/>
      <c r="JJB218" s="288"/>
      <c r="JJC218" s="288"/>
      <c r="JJD218" s="288"/>
      <c r="JJE218" s="288"/>
      <c r="JJF218" s="288"/>
      <c r="JJG218" s="288"/>
      <c r="JJH218" s="288"/>
      <c r="JJI218" s="288"/>
      <c r="JJJ218" s="288"/>
      <c r="JJK218" s="288"/>
      <c r="JJL218" s="288"/>
      <c r="JJM218" s="288"/>
      <c r="JJN218" s="288"/>
      <c r="JJO218" s="288"/>
      <c r="JJP218" s="288"/>
      <c r="JJQ218" s="288"/>
      <c r="JJR218" s="288"/>
      <c r="JJS218" s="288"/>
      <c r="JJT218" s="288"/>
      <c r="JJU218" s="288"/>
      <c r="JJV218" s="288"/>
      <c r="JJW218" s="288"/>
      <c r="JJX218" s="288"/>
      <c r="JJY218" s="288"/>
      <c r="JJZ218" s="288"/>
      <c r="JKA218" s="288"/>
      <c r="JKB218" s="288"/>
      <c r="JKC218" s="288"/>
      <c r="JKD218" s="288"/>
      <c r="JKE218" s="288"/>
      <c r="JKF218" s="288"/>
      <c r="JKG218" s="288"/>
      <c r="JKH218" s="288"/>
      <c r="JKI218" s="288"/>
      <c r="JKJ218" s="288"/>
      <c r="JKK218" s="288"/>
      <c r="JKL218" s="288"/>
      <c r="JKM218" s="288"/>
      <c r="JKN218" s="288"/>
      <c r="JKO218" s="288"/>
      <c r="JKP218" s="288"/>
      <c r="JKQ218" s="288"/>
      <c r="JKR218" s="288"/>
      <c r="JKS218" s="288"/>
      <c r="JKT218" s="288"/>
      <c r="JKU218" s="288"/>
      <c r="JKV218" s="288"/>
      <c r="JKW218" s="288"/>
      <c r="JKX218" s="288"/>
      <c r="JKY218" s="288"/>
      <c r="JKZ218" s="288"/>
      <c r="JLA218" s="288"/>
      <c r="JLB218" s="288"/>
      <c r="JLC218" s="288"/>
      <c r="JLD218" s="288"/>
      <c r="JLE218" s="288"/>
      <c r="JLF218" s="288"/>
      <c r="JLG218" s="288"/>
      <c r="JLH218" s="288"/>
      <c r="JLI218" s="288"/>
      <c r="JLJ218" s="288"/>
      <c r="JLK218" s="288"/>
      <c r="JLL218" s="288"/>
      <c r="JLM218" s="288"/>
      <c r="JLN218" s="288"/>
      <c r="JLO218" s="288"/>
      <c r="JLP218" s="288"/>
      <c r="JLQ218" s="288"/>
      <c r="JLR218" s="288"/>
      <c r="JLS218" s="288"/>
      <c r="JLT218" s="288"/>
      <c r="JLU218" s="288"/>
      <c r="JLV218" s="288"/>
      <c r="JLW218" s="288"/>
      <c r="JLX218" s="288"/>
      <c r="JLY218" s="288"/>
      <c r="JLZ218" s="288"/>
      <c r="JMA218" s="288"/>
      <c r="JMB218" s="288"/>
      <c r="JMC218" s="288"/>
      <c r="JMD218" s="288"/>
      <c r="JME218" s="288"/>
      <c r="JMF218" s="288"/>
      <c r="JMG218" s="288"/>
      <c r="JMH218" s="288"/>
      <c r="JMI218" s="288"/>
      <c r="JMJ218" s="288"/>
      <c r="JMK218" s="288"/>
      <c r="JML218" s="288"/>
      <c r="JMM218" s="288"/>
      <c r="JMN218" s="288"/>
      <c r="JMO218" s="288"/>
      <c r="JMP218" s="288"/>
      <c r="JMQ218" s="288"/>
      <c r="JMR218" s="288"/>
      <c r="JMS218" s="288"/>
      <c r="JMT218" s="288"/>
      <c r="JMU218" s="288"/>
      <c r="JMV218" s="288"/>
      <c r="JMW218" s="288"/>
      <c r="JMX218" s="288"/>
      <c r="JMY218" s="288"/>
      <c r="JMZ218" s="288"/>
      <c r="JNA218" s="288"/>
      <c r="JNB218" s="288"/>
      <c r="JNC218" s="288"/>
      <c r="JND218" s="288"/>
      <c r="JNE218" s="288"/>
      <c r="JNF218" s="288"/>
      <c r="JNG218" s="288"/>
      <c r="JNH218" s="288"/>
      <c r="JNI218" s="288"/>
      <c r="JNJ218" s="288"/>
      <c r="JNK218" s="288"/>
      <c r="JNL218" s="288"/>
      <c r="JNM218" s="288"/>
      <c r="JNN218" s="288"/>
      <c r="JNO218" s="288"/>
      <c r="JNP218" s="288"/>
      <c r="JNQ218" s="288"/>
      <c r="JNR218" s="288"/>
      <c r="JNS218" s="288"/>
      <c r="JNT218" s="288"/>
      <c r="JNU218" s="288"/>
      <c r="JNV218" s="288"/>
      <c r="JNW218" s="288"/>
      <c r="JNX218" s="288"/>
      <c r="JNY218" s="288"/>
      <c r="JNZ218" s="288"/>
      <c r="JOA218" s="288"/>
      <c r="JOB218" s="288"/>
      <c r="JOC218" s="288"/>
      <c r="JOD218" s="288"/>
      <c r="JOE218" s="288"/>
      <c r="JOF218" s="288"/>
      <c r="JOG218" s="288"/>
      <c r="JOH218" s="288"/>
      <c r="JOI218" s="288"/>
      <c r="JOJ218" s="288"/>
      <c r="JOK218" s="288"/>
      <c r="JOL218" s="288"/>
      <c r="JOM218" s="288"/>
      <c r="JON218" s="288"/>
      <c r="JOO218" s="288"/>
      <c r="JOP218" s="288"/>
      <c r="JOQ218" s="288"/>
      <c r="JOR218" s="288"/>
      <c r="JOS218" s="288"/>
      <c r="JOT218" s="288"/>
      <c r="JOU218" s="288"/>
      <c r="JOV218" s="288"/>
      <c r="JOW218" s="288"/>
      <c r="JOX218" s="288"/>
      <c r="JOY218" s="288"/>
      <c r="JOZ218" s="288"/>
      <c r="JPA218" s="288"/>
      <c r="JPB218" s="288"/>
      <c r="JPC218" s="288"/>
      <c r="JPD218" s="288"/>
      <c r="JPE218" s="288"/>
      <c r="JPF218" s="288"/>
      <c r="JPG218" s="288"/>
      <c r="JPH218" s="288"/>
      <c r="JPI218" s="288"/>
      <c r="JPJ218" s="288"/>
      <c r="JPK218" s="288"/>
      <c r="JPL218" s="288"/>
      <c r="JPM218" s="288"/>
      <c r="JPN218" s="288"/>
      <c r="JPO218" s="288"/>
      <c r="JPP218" s="288"/>
      <c r="JPQ218" s="288"/>
      <c r="JPR218" s="288"/>
      <c r="JPS218" s="288"/>
      <c r="JPT218" s="288"/>
      <c r="JPU218" s="288"/>
      <c r="JPV218" s="288"/>
      <c r="JPW218" s="288"/>
      <c r="JPX218" s="288"/>
      <c r="JPY218" s="288"/>
      <c r="JPZ218" s="288"/>
      <c r="JQA218" s="288"/>
      <c r="JQB218" s="288"/>
      <c r="JQC218" s="288"/>
      <c r="JQD218" s="288"/>
      <c r="JQE218" s="288"/>
      <c r="JQF218" s="288"/>
      <c r="JQG218" s="288"/>
      <c r="JQH218" s="288"/>
      <c r="JQI218" s="288"/>
      <c r="JQJ218" s="288"/>
      <c r="JQK218" s="288"/>
      <c r="JQL218" s="288"/>
      <c r="JQM218" s="288"/>
      <c r="JQN218" s="288"/>
      <c r="JQO218" s="288"/>
      <c r="JQP218" s="288"/>
      <c r="JQQ218" s="288"/>
      <c r="JQR218" s="288"/>
      <c r="JQS218" s="288"/>
      <c r="JQT218" s="288"/>
      <c r="JQU218" s="288"/>
      <c r="JQV218" s="288"/>
      <c r="JQW218" s="288"/>
      <c r="JQX218" s="288"/>
      <c r="JQY218" s="288"/>
      <c r="JQZ218" s="288"/>
      <c r="JRA218" s="288"/>
      <c r="JRB218" s="288"/>
      <c r="JRC218" s="288"/>
      <c r="JRD218" s="288"/>
      <c r="JRE218" s="288"/>
      <c r="JRF218" s="288"/>
      <c r="JRG218" s="288"/>
      <c r="JRH218" s="288"/>
      <c r="JRI218" s="288"/>
      <c r="JRJ218" s="288"/>
      <c r="JRK218" s="288"/>
      <c r="JRL218" s="288"/>
      <c r="JRM218" s="288"/>
      <c r="JRN218" s="288"/>
      <c r="JRO218" s="288"/>
      <c r="JRP218" s="288"/>
      <c r="JRQ218" s="288"/>
      <c r="JRR218" s="288"/>
      <c r="JRS218" s="288"/>
      <c r="JRT218" s="288"/>
      <c r="JRU218" s="288"/>
      <c r="JRV218" s="288"/>
      <c r="JRW218" s="288"/>
      <c r="JRX218" s="288"/>
      <c r="JRY218" s="288"/>
      <c r="JRZ218" s="288"/>
      <c r="JSA218" s="288"/>
      <c r="JSB218" s="288"/>
      <c r="JSC218" s="288"/>
      <c r="JSD218" s="288"/>
      <c r="JSE218" s="288"/>
      <c r="JSF218" s="288"/>
      <c r="JSG218" s="288"/>
      <c r="JSH218" s="288"/>
      <c r="JSI218" s="288"/>
      <c r="JSJ218" s="288"/>
      <c r="JSK218" s="288"/>
      <c r="JSL218" s="288"/>
      <c r="JSM218" s="288"/>
      <c r="JSN218" s="288"/>
      <c r="JSO218" s="288"/>
      <c r="JSP218" s="288"/>
      <c r="JSQ218" s="288"/>
      <c r="JSR218" s="288"/>
      <c r="JSS218" s="288"/>
      <c r="JST218" s="288"/>
      <c r="JSU218" s="288"/>
      <c r="JSV218" s="288"/>
      <c r="JSW218" s="288"/>
      <c r="JSX218" s="288"/>
      <c r="JSY218" s="288"/>
      <c r="JSZ218" s="288"/>
      <c r="JTA218" s="288"/>
      <c r="JTB218" s="288"/>
      <c r="JTC218" s="288"/>
      <c r="JTD218" s="288"/>
      <c r="JTE218" s="288"/>
      <c r="JTF218" s="288"/>
      <c r="JTG218" s="288"/>
      <c r="JTH218" s="288"/>
      <c r="JTI218" s="288"/>
      <c r="JTJ218" s="288"/>
      <c r="JTK218" s="288"/>
      <c r="JTL218" s="288"/>
      <c r="JTM218" s="288"/>
      <c r="JTN218" s="288"/>
      <c r="JTO218" s="288"/>
      <c r="JTP218" s="288"/>
      <c r="JTQ218" s="288"/>
      <c r="JTR218" s="288"/>
      <c r="JTS218" s="288"/>
      <c r="JTT218" s="288"/>
      <c r="JTU218" s="288"/>
      <c r="JTV218" s="288"/>
      <c r="JTW218" s="288"/>
      <c r="JTX218" s="288"/>
      <c r="JTY218" s="288"/>
      <c r="JTZ218" s="288"/>
      <c r="JUA218" s="288"/>
      <c r="JUB218" s="288"/>
      <c r="JUC218" s="288"/>
      <c r="JUD218" s="288"/>
      <c r="JUE218" s="288"/>
      <c r="JUF218" s="288"/>
      <c r="JUG218" s="288"/>
      <c r="JUH218" s="288"/>
      <c r="JUI218" s="288"/>
      <c r="JUJ218" s="288"/>
      <c r="JUK218" s="288"/>
      <c r="JUL218" s="288"/>
      <c r="JUM218" s="288"/>
      <c r="JUN218" s="288"/>
      <c r="JUO218" s="288"/>
      <c r="JUP218" s="288"/>
      <c r="JUQ218" s="288"/>
      <c r="JUR218" s="288"/>
      <c r="JUS218" s="288"/>
      <c r="JUT218" s="288"/>
      <c r="JUU218" s="288"/>
      <c r="JUV218" s="288"/>
      <c r="JUW218" s="288"/>
      <c r="JUX218" s="288"/>
      <c r="JUY218" s="288"/>
      <c r="JUZ218" s="288"/>
      <c r="JVA218" s="288"/>
      <c r="JVB218" s="288"/>
      <c r="JVC218" s="288"/>
      <c r="JVD218" s="288"/>
      <c r="JVE218" s="288"/>
      <c r="JVF218" s="288"/>
      <c r="JVG218" s="288"/>
      <c r="JVH218" s="288"/>
      <c r="JVI218" s="288"/>
      <c r="JVJ218" s="288"/>
      <c r="JVK218" s="288"/>
      <c r="JVL218" s="288"/>
      <c r="JVM218" s="288"/>
      <c r="JVN218" s="288"/>
      <c r="JVO218" s="288"/>
      <c r="JVP218" s="288"/>
      <c r="JVQ218" s="288"/>
      <c r="JVR218" s="288"/>
      <c r="JVS218" s="288"/>
      <c r="JVT218" s="288"/>
      <c r="JVU218" s="288"/>
      <c r="JVV218" s="288"/>
      <c r="JVW218" s="288"/>
      <c r="JVX218" s="288"/>
      <c r="JVY218" s="288"/>
      <c r="JVZ218" s="288"/>
      <c r="JWA218" s="288"/>
      <c r="JWB218" s="288"/>
      <c r="JWC218" s="288"/>
      <c r="JWD218" s="288"/>
      <c r="JWE218" s="288"/>
      <c r="JWF218" s="288"/>
      <c r="JWG218" s="288"/>
      <c r="JWH218" s="288"/>
      <c r="JWI218" s="288"/>
      <c r="JWJ218" s="288"/>
      <c r="JWK218" s="288"/>
      <c r="JWL218" s="288"/>
      <c r="JWM218" s="288"/>
      <c r="JWN218" s="288"/>
      <c r="JWO218" s="288"/>
      <c r="JWP218" s="288"/>
      <c r="JWQ218" s="288"/>
      <c r="JWR218" s="288"/>
      <c r="JWS218" s="288"/>
      <c r="JWT218" s="288"/>
      <c r="JWU218" s="288"/>
      <c r="JWV218" s="288"/>
      <c r="JWW218" s="288"/>
      <c r="JWX218" s="288"/>
      <c r="JWY218" s="288"/>
      <c r="JWZ218" s="288"/>
      <c r="JXA218" s="288"/>
      <c r="JXB218" s="288"/>
      <c r="JXC218" s="288"/>
      <c r="JXD218" s="288"/>
      <c r="JXE218" s="288"/>
      <c r="JXF218" s="288"/>
      <c r="JXG218" s="288"/>
      <c r="JXH218" s="288"/>
      <c r="JXI218" s="288"/>
      <c r="JXJ218" s="288"/>
      <c r="JXK218" s="288"/>
      <c r="JXL218" s="288"/>
      <c r="JXM218" s="288"/>
      <c r="JXN218" s="288"/>
      <c r="JXO218" s="288"/>
      <c r="JXP218" s="288"/>
      <c r="JXQ218" s="288"/>
      <c r="JXR218" s="288"/>
      <c r="JXS218" s="288"/>
      <c r="JXT218" s="288"/>
      <c r="JXU218" s="288"/>
      <c r="JXV218" s="288"/>
      <c r="JXW218" s="288"/>
      <c r="JXX218" s="288"/>
      <c r="JXY218" s="288"/>
      <c r="JXZ218" s="288"/>
      <c r="JYA218" s="288"/>
      <c r="JYB218" s="288"/>
      <c r="JYC218" s="288"/>
      <c r="JYD218" s="288"/>
      <c r="JYE218" s="288"/>
      <c r="JYF218" s="288"/>
      <c r="JYG218" s="288"/>
      <c r="JYH218" s="288"/>
      <c r="JYI218" s="288"/>
      <c r="JYJ218" s="288"/>
      <c r="JYK218" s="288"/>
      <c r="JYL218" s="288"/>
      <c r="JYM218" s="288"/>
      <c r="JYN218" s="288"/>
      <c r="JYO218" s="288"/>
      <c r="JYP218" s="288"/>
      <c r="JYQ218" s="288"/>
      <c r="JYR218" s="288"/>
      <c r="JYS218" s="288"/>
      <c r="JYT218" s="288"/>
      <c r="JYU218" s="288"/>
      <c r="JYV218" s="288"/>
      <c r="JYW218" s="288"/>
      <c r="JYX218" s="288"/>
      <c r="JYY218" s="288"/>
      <c r="JYZ218" s="288"/>
      <c r="JZA218" s="288"/>
      <c r="JZB218" s="288"/>
      <c r="JZC218" s="288"/>
      <c r="JZD218" s="288"/>
      <c r="JZE218" s="288"/>
      <c r="JZF218" s="288"/>
      <c r="JZG218" s="288"/>
      <c r="JZH218" s="288"/>
      <c r="JZI218" s="288"/>
      <c r="JZJ218" s="288"/>
      <c r="JZK218" s="288"/>
      <c r="JZL218" s="288"/>
      <c r="JZM218" s="288"/>
      <c r="JZN218" s="288"/>
      <c r="JZO218" s="288"/>
      <c r="JZP218" s="288"/>
      <c r="JZQ218" s="288"/>
      <c r="JZR218" s="288"/>
      <c r="JZS218" s="288"/>
      <c r="JZT218" s="288"/>
      <c r="JZU218" s="288"/>
      <c r="JZV218" s="288"/>
      <c r="JZW218" s="288"/>
      <c r="JZX218" s="288"/>
      <c r="JZY218" s="288"/>
      <c r="JZZ218" s="288"/>
      <c r="KAA218" s="288"/>
      <c r="KAB218" s="288"/>
      <c r="KAC218" s="288"/>
      <c r="KAD218" s="288"/>
      <c r="KAE218" s="288"/>
      <c r="KAF218" s="288"/>
      <c r="KAG218" s="288"/>
      <c r="KAH218" s="288"/>
      <c r="KAI218" s="288"/>
      <c r="KAJ218" s="288"/>
      <c r="KAK218" s="288"/>
      <c r="KAL218" s="288"/>
      <c r="KAM218" s="288"/>
      <c r="KAN218" s="288"/>
      <c r="KAO218" s="288"/>
      <c r="KAP218" s="288"/>
      <c r="KAQ218" s="288"/>
      <c r="KAR218" s="288"/>
      <c r="KAS218" s="288"/>
      <c r="KAT218" s="288"/>
      <c r="KAU218" s="288"/>
      <c r="KAV218" s="288"/>
      <c r="KAW218" s="288"/>
      <c r="KAX218" s="288"/>
      <c r="KAY218" s="288"/>
      <c r="KAZ218" s="288"/>
      <c r="KBA218" s="288"/>
      <c r="KBB218" s="288"/>
      <c r="KBC218" s="288"/>
      <c r="KBD218" s="288"/>
      <c r="KBE218" s="288"/>
      <c r="KBF218" s="288"/>
      <c r="KBG218" s="288"/>
      <c r="KBH218" s="288"/>
      <c r="KBI218" s="288"/>
      <c r="KBJ218" s="288"/>
      <c r="KBK218" s="288"/>
      <c r="KBL218" s="288"/>
      <c r="KBM218" s="288"/>
      <c r="KBN218" s="288"/>
      <c r="KBO218" s="288"/>
      <c r="KBP218" s="288"/>
      <c r="KBQ218" s="288"/>
      <c r="KBR218" s="288"/>
      <c r="KBS218" s="288"/>
      <c r="KBT218" s="288"/>
      <c r="KBU218" s="288"/>
      <c r="KBV218" s="288"/>
      <c r="KBW218" s="288"/>
      <c r="KBX218" s="288"/>
      <c r="KBY218" s="288"/>
      <c r="KBZ218" s="288"/>
      <c r="KCA218" s="288"/>
      <c r="KCB218" s="288"/>
      <c r="KCC218" s="288"/>
      <c r="KCD218" s="288"/>
      <c r="KCE218" s="288"/>
      <c r="KCF218" s="288"/>
      <c r="KCG218" s="288"/>
      <c r="KCH218" s="288"/>
      <c r="KCI218" s="288"/>
      <c r="KCJ218" s="288"/>
      <c r="KCK218" s="288"/>
      <c r="KCL218" s="288"/>
      <c r="KCM218" s="288"/>
      <c r="KCN218" s="288"/>
      <c r="KCO218" s="288"/>
      <c r="KCP218" s="288"/>
      <c r="KCQ218" s="288"/>
      <c r="KCR218" s="288"/>
      <c r="KCS218" s="288"/>
      <c r="KCT218" s="288"/>
      <c r="KCU218" s="288"/>
      <c r="KCV218" s="288"/>
      <c r="KCW218" s="288"/>
      <c r="KCX218" s="288"/>
      <c r="KCY218" s="288"/>
      <c r="KCZ218" s="288"/>
      <c r="KDA218" s="288"/>
      <c r="KDB218" s="288"/>
      <c r="KDC218" s="288"/>
      <c r="KDD218" s="288"/>
      <c r="KDE218" s="288"/>
      <c r="KDF218" s="288"/>
      <c r="KDG218" s="288"/>
      <c r="KDH218" s="288"/>
      <c r="KDI218" s="288"/>
      <c r="KDJ218" s="288"/>
      <c r="KDK218" s="288"/>
      <c r="KDL218" s="288"/>
      <c r="KDM218" s="288"/>
      <c r="KDN218" s="288"/>
      <c r="KDO218" s="288"/>
      <c r="KDP218" s="288"/>
      <c r="KDQ218" s="288"/>
      <c r="KDR218" s="288"/>
      <c r="KDS218" s="288"/>
      <c r="KDT218" s="288"/>
      <c r="KDU218" s="288"/>
      <c r="KDV218" s="288"/>
      <c r="KDW218" s="288"/>
      <c r="KDX218" s="288"/>
      <c r="KDY218" s="288"/>
      <c r="KDZ218" s="288"/>
      <c r="KEA218" s="288"/>
      <c r="KEB218" s="288"/>
      <c r="KEC218" s="288"/>
      <c r="KED218" s="288"/>
      <c r="KEE218" s="288"/>
      <c r="KEF218" s="288"/>
      <c r="KEG218" s="288"/>
      <c r="KEH218" s="288"/>
      <c r="KEI218" s="288"/>
      <c r="KEJ218" s="288"/>
      <c r="KEK218" s="288"/>
      <c r="KEL218" s="288"/>
      <c r="KEM218" s="288"/>
      <c r="KEN218" s="288"/>
      <c r="KEO218" s="288"/>
      <c r="KEP218" s="288"/>
      <c r="KEQ218" s="288"/>
      <c r="KER218" s="288"/>
      <c r="KES218" s="288"/>
      <c r="KET218" s="288"/>
      <c r="KEU218" s="288"/>
      <c r="KEV218" s="288"/>
      <c r="KEW218" s="288"/>
      <c r="KEX218" s="288"/>
      <c r="KEY218" s="288"/>
      <c r="KEZ218" s="288"/>
      <c r="KFA218" s="288"/>
      <c r="KFB218" s="288"/>
      <c r="KFC218" s="288"/>
      <c r="KFD218" s="288"/>
      <c r="KFE218" s="288"/>
      <c r="KFF218" s="288"/>
      <c r="KFG218" s="288"/>
      <c r="KFH218" s="288"/>
      <c r="KFI218" s="288"/>
      <c r="KFJ218" s="288"/>
      <c r="KFK218" s="288"/>
      <c r="KFL218" s="288"/>
      <c r="KFM218" s="288"/>
      <c r="KFN218" s="288"/>
      <c r="KFO218" s="288"/>
      <c r="KFP218" s="288"/>
      <c r="KFQ218" s="288"/>
      <c r="KFR218" s="288"/>
      <c r="KFS218" s="288"/>
      <c r="KFT218" s="288"/>
      <c r="KFU218" s="288"/>
      <c r="KFV218" s="288"/>
      <c r="KFW218" s="288"/>
      <c r="KFX218" s="288"/>
      <c r="KFY218" s="288"/>
      <c r="KFZ218" s="288"/>
      <c r="KGA218" s="288"/>
      <c r="KGB218" s="288"/>
      <c r="KGC218" s="288"/>
      <c r="KGD218" s="288"/>
      <c r="KGE218" s="288"/>
      <c r="KGF218" s="288"/>
      <c r="KGG218" s="288"/>
      <c r="KGH218" s="288"/>
      <c r="KGI218" s="288"/>
      <c r="KGJ218" s="288"/>
      <c r="KGK218" s="288"/>
      <c r="KGL218" s="288"/>
      <c r="KGM218" s="288"/>
      <c r="KGN218" s="288"/>
      <c r="KGO218" s="288"/>
      <c r="KGP218" s="288"/>
      <c r="KGQ218" s="288"/>
      <c r="KGR218" s="288"/>
      <c r="KGS218" s="288"/>
      <c r="KGT218" s="288"/>
      <c r="KGU218" s="288"/>
      <c r="KGV218" s="288"/>
      <c r="KGW218" s="288"/>
      <c r="KGX218" s="288"/>
      <c r="KGY218" s="288"/>
      <c r="KGZ218" s="288"/>
      <c r="KHA218" s="288"/>
      <c r="KHB218" s="288"/>
      <c r="KHC218" s="288"/>
      <c r="KHD218" s="288"/>
      <c r="KHE218" s="288"/>
      <c r="KHF218" s="288"/>
      <c r="KHG218" s="288"/>
      <c r="KHH218" s="288"/>
      <c r="KHI218" s="288"/>
      <c r="KHJ218" s="288"/>
      <c r="KHK218" s="288"/>
      <c r="KHL218" s="288"/>
      <c r="KHM218" s="288"/>
      <c r="KHN218" s="288"/>
      <c r="KHO218" s="288"/>
      <c r="KHP218" s="288"/>
      <c r="KHQ218" s="288"/>
      <c r="KHR218" s="288"/>
      <c r="KHS218" s="288"/>
      <c r="KHT218" s="288"/>
      <c r="KHU218" s="288"/>
      <c r="KHV218" s="288"/>
      <c r="KHW218" s="288"/>
      <c r="KHX218" s="288"/>
      <c r="KHY218" s="288"/>
      <c r="KHZ218" s="288"/>
      <c r="KIA218" s="288"/>
      <c r="KIB218" s="288"/>
      <c r="KIC218" s="288"/>
      <c r="KID218" s="288"/>
      <c r="KIE218" s="288"/>
      <c r="KIF218" s="288"/>
      <c r="KIG218" s="288"/>
      <c r="KIH218" s="288"/>
      <c r="KII218" s="288"/>
      <c r="KIJ218" s="288"/>
      <c r="KIK218" s="288"/>
      <c r="KIL218" s="288"/>
      <c r="KIM218" s="288"/>
      <c r="KIN218" s="288"/>
      <c r="KIO218" s="288"/>
      <c r="KIP218" s="288"/>
      <c r="KIQ218" s="288"/>
      <c r="KIR218" s="288"/>
      <c r="KIS218" s="288"/>
      <c r="KIT218" s="288"/>
      <c r="KIU218" s="288"/>
      <c r="KIV218" s="288"/>
      <c r="KIW218" s="288"/>
      <c r="KIX218" s="288"/>
      <c r="KIY218" s="288"/>
      <c r="KIZ218" s="288"/>
      <c r="KJA218" s="288"/>
      <c r="KJB218" s="288"/>
      <c r="KJC218" s="288"/>
      <c r="KJD218" s="288"/>
      <c r="KJE218" s="288"/>
      <c r="KJF218" s="288"/>
      <c r="KJG218" s="288"/>
      <c r="KJH218" s="288"/>
      <c r="KJI218" s="288"/>
      <c r="KJJ218" s="288"/>
      <c r="KJK218" s="288"/>
      <c r="KJL218" s="288"/>
      <c r="KJM218" s="288"/>
      <c r="KJN218" s="288"/>
      <c r="KJO218" s="288"/>
      <c r="KJP218" s="288"/>
      <c r="KJQ218" s="288"/>
      <c r="KJR218" s="288"/>
      <c r="KJS218" s="288"/>
      <c r="KJT218" s="288"/>
      <c r="KJU218" s="288"/>
      <c r="KJV218" s="288"/>
      <c r="KJW218" s="288"/>
      <c r="KJX218" s="288"/>
      <c r="KJY218" s="288"/>
      <c r="KJZ218" s="288"/>
      <c r="KKA218" s="288"/>
      <c r="KKB218" s="288"/>
      <c r="KKC218" s="288"/>
      <c r="KKD218" s="288"/>
      <c r="KKE218" s="288"/>
      <c r="KKF218" s="288"/>
      <c r="KKG218" s="288"/>
      <c r="KKH218" s="288"/>
      <c r="KKI218" s="288"/>
      <c r="KKJ218" s="288"/>
      <c r="KKK218" s="288"/>
      <c r="KKL218" s="288"/>
      <c r="KKM218" s="288"/>
      <c r="KKN218" s="288"/>
      <c r="KKO218" s="288"/>
      <c r="KKP218" s="288"/>
      <c r="KKQ218" s="288"/>
      <c r="KKR218" s="288"/>
      <c r="KKS218" s="288"/>
      <c r="KKT218" s="288"/>
      <c r="KKU218" s="288"/>
      <c r="KKV218" s="288"/>
      <c r="KKW218" s="288"/>
      <c r="KKX218" s="288"/>
      <c r="KKY218" s="288"/>
      <c r="KKZ218" s="288"/>
      <c r="KLA218" s="288"/>
      <c r="KLB218" s="288"/>
      <c r="KLC218" s="288"/>
      <c r="KLD218" s="288"/>
      <c r="KLE218" s="288"/>
      <c r="KLF218" s="288"/>
      <c r="KLG218" s="288"/>
      <c r="KLH218" s="288"/>
      <c r="KLI218" s="288"/>
      <c r="KLJ218" s="288"/>
      <c r="KLK218" s="288"/>
      <c r="KLL218" s="288"/>
      <c r="KLM218" s="288"/>
      <c r="KLN218" s="288"/>
      <c r="KLO218" s="288"/>
      <c r="KLP218" s="288"/>
      <c r="KLQ218" s="288"/>
      <c r="KLR218" s="288"/>
      <c r="KLS218" s="288"/>
      <c r="KLT218" s="288"/>
      <c r="KLU218" s="288"/>
      <c r="KLV218" s="288"/>
      <c r="KLW218" s="288"/>
      <c r="KLX218" s="288"/>
      <c r="KLY218" s="288"/>
      <c r="KLZ218" s="288"/>
      <c r="KMA218" s="288"/>
      <c r="KMB218" s="288"/>
      <c r="KMC218" s="288"/>
      <c r="KMD218" s="288"/>
      <c r="KME218" s="288"/>
      <c r="KMF218" s="288"/>
      <c r="KMG218" s="288"/>
      <c r="KMH218" s="288"/>
      <c r="KMI218" s="288"/>
      <c r="KMJ218" s="288"/>
      <c r="KMK218" s="288"/>
      <c r="KML218" s="288"/>
      <c r="KMM218" s="288"/>
      <c r="KMN218" s="288"/>
      <c r="KMO218" s="288"/>
      <c r="KMP218" s="288"/>
      <c r="KMQ218" s="288"/>
      <c r="KMR218" s="288"/>
      <c r="KMS218" s="288"/>
      <c r="KMT218" s="288"/>
      <c r="KMU218" s="288"/>
      <c r="KMV218" s="288"/>
      <c r="KMW218" s="288"/>
      <c r="KMX218" s="288"/>
      <c r="KMY218" s="288"/>
      <c r="KMZ218" s="288"/>
      <c r="KNA218" s="288"/>
      <c r="KNB218" s="288"/>
      <c r="KNC218" s="288"/>
      <c r="KND218" s="288"/>
      <c r="KNE218" s="288"/>
      <c r="KNF218" s="288"/>
      <c r="KNG218" s="288"/>
      <c r="KNH218" s="288"/>
      <c r="KNI218" s="288"/>
      <c r="KNJ218" s="288"/>
      <c r="KNK218" s="288"/>
      <c r="KNL218" s="288"/>
      <c r="KNM218" s="288"/>
      <c r="KNN218" s="288"/>
      <c r="KNO218" s="288"/>
      <c r="KNP218" s="288"/>
      <c r="KNQ218" s="288"/>
      <c r="KNR218" s="288"/>
      <c r="KNS218" s="288"/>
      <c r="KNT218" s="288"/>
      <c r="KNU218" s="288"/>
      <c r="KNV218" s="288"/>
      <c r="KNW218" s="288"/>
      <c r="KNX218" s="288"/>
      <c r="KNY218" s="288"/>
      <c r="KNZ218" s="288"/>
      <c r="KOA218" s="288"/>
      <c r="KOB218" s="288"/>
      <c r="KOC218" s="288"/>
      <c r="KOD218" s="288"/>
      <c r="KOE218" s="288"/>
      <c r="KOF218" s="288"/>
      <c r="KOG218" s="288"/>
      <c r="KOH218" s="288"/>
      <c r="KOI218" s="288"/>
      <c r="KOJ218" s="288"/>
      <c r="KOK218" s="288"/>
      <c r="KOL218" s="288"/>
      <c r="KOM218" s="288"/>
      <c r="KON218" s="288"/>
      <c r="KOO218" s="288"/>
      <c r="KOP218" s="288"/>
      <c r="KOQ218" s="288"/>
      <c r="KOR218" s="288"/>
      <c r="KOS218" s="288"/>
      <c r="KOT218" s="288"/>
      <c r="KOU218" s="288"/>
      <c r="KOV218" s="288"/>
      <c r="KOW218" s="288"/>
      <c r="KOX218" s="288"/>
      <c r="KOY218" s="288"/>
      <c r="KOZ218" s="288"/>
      <c r="KPA218" s="288"/>
      <c r="KPB218" s="288"/>
      <c r="KPC218" s="288"/>
      <c r="KPD218" s="288"/>
      <c r="KPE218" s="288"/>
      <c r="KPF218" s="288"/>
      <c r="KPG218" s="288"/>
      <c r="KPH218" s="288"/>
      <c r="KPI218" s="288"/>
      <c r="KPJ218" s="288"/>
      <c r="KPK218" s="288"/>
      <c r="KPL218" s="288"/>
      <c r="KPM218" s="288"/>
      <c r="KPN218" s="288"/>
      <c r="KPO218" s="288"/>
      <c r="KPP218" s="288"/>
      <c r="KPQ218" s="288"/>
      <c r="KPR218" s="288"/>
      <c r="KPS218" s="288"/>
      <c r="KPT218" s="288"/>
      <c r="KPU218" s="288"/>
      <c r="KPV218" s="288"/>
      <c r="KPW218" s="288"/>
      <c r="KPX218" s="288"/>
      <c r="KPY218" s="288"/>
      <c r="KPZ218" s="288"/>
      <c r="KQA218" s="288"/>
      <c r="KQB218" s="288"/>
      <c r="KQC218" s="288"/>
      <c r="KQD218" s="288"/>
      <c r="KQE218" s="288"/>
      <c r="KQF218" s="288"/>
      <c r="KQG218" s="288"/>
      <c r="KQH218" s="288"/>
      <c r="KQI218" s="288"/>
      <c r="KQJ218" s="288"/>
      <c r="KQK218" s="288"/>
      <c r="KQL218" s="288"/>
      <c r="KQM218" s="288"/>
      <c r="KQN218" s="288"/>
      <c r="KQO218" s="288"/>
      <c r="KQP218" s="288"/>
      <c r="KQQ218" s="288"/>
      <c r="KQR218" s="288"/>
      <c r="KQS218" s="288"/>
      <c r="KQT218" s="288"/>
      <c r="KQU218" s="288"/>
      <c r="KQV218" s="288"/>
      <c r="KQW218" s="288"/>
      <c r="KQX218" s="288"/>
      <c r="KQY218" s="288"/>
      <c r="KQZ218" s="288"/>
      <c r="KRA218" s="288"/>
      <c r="KRB218" s="288"/>
      <c r="KRC218" s="288"/>
      <c r="KRD218" s="288"/>
      <c r="KRE218" s="288"/>
      <c r="KRF218" s="288"/>
      <c r="KRG218" s="288"/>
      <c r="KRH218" s="288"/>
      <c r="KRI218" s="288"/>
      <c r="KRJ218" s="288"/>
      <c r="KRK218" s="288"/>
      <c r="KRL218" s="288"/>
      <c r="KRM218" s="288"/>
      <c r="KRN218" s="288"/>
      <c r="KRO218" s="288"/>
      <c r="KRP218" s="288"/>
      <c r="KRQ218" s="288"/>
      <c r="KRR218" s="288"/>
      <c r="KRS218" s="288"/>
      <c r="KRT218" s="288"/>
      <c r="KRU218" s="288"/>
      <c r="KRV218" s="288"/>
      <c r="KRW218" s="288"/>
      <c r="KRX218" s="288"/>
      <c r="KRY218" s="288"/>
      <c r="KRZ218" s="288"/>
      <c r="KSA218" s="288"/>
      <c r="KSB218" s="288"/>
      <c r="KSC218" s="288"/>
      <c r="KSD218" s="288"/>
      <c r="KSE218" s="288"/>
      <c r="KSF218" s="288"/>
      <c r="KSG218" s="288"/>
      <c r="KSH218" s="288"/>
      <c r="KSI218" s="288"/>
      <c r="KSJ218" s="288"/>
      <c r="KSK218" s="288"/>
      <c r="KSL218" s="288"/>
      <c r="KSM218" s="288"/>
      <c r="KSN218" s="288"/>
      <c r="KSO218" s="288"/>
      <c r="KSP218" s="288"/>
      <c r="KSQ218" s="288"/>
      <c r="KSR218" s="288"/>
      <c r="KSS218" s="288"/>
      <c r="KST218" s="288"/>
      <c r="KSU218" s="288"/>
      <c r="KSV218" s="288"/>
      <c r="KSW218" s="288"/>
      <c r="KSX218" s="288"/>
      <c r="KSY218" s="288"/>
      <c r="KSZ218" s="288"/>
      <c r="KTA218" s="288"/>
      <c r="KTB218" s="288"/>
      <c r="KTC218" s="288"/>
      <c r="KTD218" s="288"/>
      <c r="KTE218" s="288"/>
      <c r="KTF218" s="288"/>
      <c r="KTG218" s="288"/>
      <c r="KTH218" s="288"/>
      <c r="KTI218" s="288"/>
      <c r="KTJ218" s="288"/>
      <c r="KTK218" s="288"/>
      <c r="KTL218" s="288"/>
      <c r="KTM218" s="288"/>
      <c r="KTN218" s="288"/>
      <c r="KTO218" s="288"/>
      <c r="KTP218" s="288"/>
      <c r="KTQ218" s="288"/>
      <c r="KTR218" s="288"/>
      <c r="KTS218" s="288"/>
      <c r="KTT218" s="288"/>
      <c r="KTU218" s="288"/>
      <c r="KTV218" s="288"/>
      <c r="KTW218" s="288"/>
      <c r="KTX218" s="288"/>
      <c r="KTY218" s="288"/>
      <c r="KTZ218" s="288"/>
      <c r="KUA218" s="288"/>
      <c r="KUB218" s="288"/>
      <c r="KUC218" s="288"/>
      <c r="KUD218" s="288"/>
      <c r="KUE218" s="288"/>
      <c r="KUF218" s="288"/>
      <c r="KUG218" s="288"/>
      <c r="KUH218" s="288"/>
      <c r="KUI218" s="288"/>
      <c r="KUJ218" s="288"/>
      <c r="KUK218" s="288"/>
      <c r="KUL218" s="288"/>
      <c r="KUM218" s="288"/>
      <c r="KUN218" s="288"/>
      <c r="KUO218" s="288"/>
      <c r="KUP218" s="288"/>
      <c r="KUQ218" s="288"/>
      <c r="KUR218" s="288"/>
      <c r="KUS218" s="288"/>
      <c r="KUT218" s="288"/>
      <c r="KUU218" s="288"/>
      <c r="KUV218" s="288"/>
      <c r="KUW218" s="288"/>
      <c r="KUX218" s="288"/>
      <c r="KUY218" s="288"/>
      <c r="KUZ218" s="288"/>
      <c r="KVA218" s="288"/>
      <c r="KVB218" s="288"/>
      <c r="KVC218" s="288"/>
      <c r="KVD218" s="288"/>
      <c r="KVE218" s="288"/>
      <c r="KVF218" s="288"/>
      <c r="KVG218" s="288"/>
      <c r="KVH218" s="288"/>
      <c r="KVI218" s="288"/>
      <c r="KVJ218" s="288"/>
      <c r="KVK218" s="288"/>
      <c r="KVL218" s="288"/>
      <c r="KVM218" s="288"/>
      <c r="KVN218" s="288"/>
      <c r="KVO218" s="288"/>
      <c r="KVP218" s="288"/>
      <c r="KVQ218" s="288"/>
      <c r="KVR218" s="288"/>
      <c r="KVS218" s="288"/>
      <c r="KVT218" s="288"/>
      <c r="KVU218" s="288"/>
      <c r="KVV218" s="288"/>
      <c r="KVW218" s="288"/>
      <c r="KVX218" s="288"/>
      <c r="KVY218" s="288"/>
      <c r="KVZ218" s="288"/>
      <c r="KWA218" s="288"/>
      <c r="KWB218" s="288"/>
      <c r="KWC218" s="288"/>
      <c r="KWD218" s="288"/>
      <c r="KWE218" s="288"/>
      <c r="KWF218" s="288"/>
      <c r="KWG218" s="288"/>
      <c r="KWH218" s="288"/>
      <c r="KWI218" s="288"/>
      <c r="KWJ218" s="288"/>
      <c r="KWK218" s="288"/>
      <c r="KWL218" s="288"/>
      <c r="KWM218" s="288"/>
      <c r="KWN218" s="288"/>
      <c r="KWO218" s="288"/>
      <c r="KWP218" s="288"/>
      <c r="KWQ218" s="288"/>
      <c r="KWR218" s="288"/>
      <c r="KWS218" s="288"/>
      <c r="KWT218" s="288"/>
      <c r="KWU218" s="288"/>
      <c r="KWV218" s="288"/>
      <c r="KWW218" s="288"/>
      <c r="KWX218" s="288"/>
      <c r="KWY218" s="288"/>
      <c r="KWZ218" s="288"/>
      <c r="KXA218" s="288"/>
      <c r="KXB218" s="288"/>
      <c r="KXC218" s="288"/>
      <c r="KXD218" s="288"/>
      <c r="KXE218" s="288"/>
      <c r="KXF218" s="288"/>
      <c r="KXG218" s="288"/>
      <c r="KXH218" s="288"/>
      <c r="KXI218" s="288"/>
      <c r="KXJ218" s="288"/>
      <c r="KXK218" s="288"/>
      <c r="KXL218" s="288"/>
      <c r="KXM218" s="288"/>
      <c r="KXN218" s="288"/>
      <c r="KXO218" s="288"/>
      <c r="KXP218" s="288"/>
      <c r="KXQ218" s="288"/>
      <c r="KXR218" s="288"/>
      <c r="KXS218" s="288"/>
      <c r="KXT218" s="288"/>
      <c r="KXU218" s="288"/>
      <c r="KXV218" s="288"/>
      <c r="KXW218" s="288"/>
      <c r="KXX218" s="288"/>
      <c r="KXY218" s="288"/>
      <c r="KXZ218" s="288"/>
      <c r="KYA218" s="288"/>
      <c r="KYB218" s="288"/>
      <c r="KYC218" s="288"/>
      <c r="KYD218" s="288"/>
      <c r="KYE218" s="288"/>
      <c r="KYF218" s="288"/>
      <c r="KYG218" s="288"/>
      <c r="KYH218" s="288"/>
      <c r="KYI218" s="288"/>
      <c r="KYJ218" s="288"/>
      <c r="KYK218" s="288"/>
      <c r="KYL218" s="288"/>
      <c r="KYM218" s="288"/>
      <c r="KYN218" s="288"/>
      <c r="KYO218" s="288"/>
      <c r="KYP218" s="288"/>
      <c r="KYQ218" s="288"/>
      <c r="KYR218" s="288"/>
      <c r="KYS218" s="288"/>
      <c r="KYT218" s="288"/>
      <c r="KYU218" s="288"/>
      <c r="KYV218" s="288"/>
      <c r="KYW218" s="288"/>
      <c r="KYX218" s="288"/>
      <c r="KYY218" s="288"/>
      <c r="KYZ218" s="288"/>
      <c r="KZA218" s="288"/>
      <c r="KZB218" s="288"/>
      <c r="KZC218" s="288"/>
      <c r="KZD218" s="288"/>
      <c r="KZE218" s="288"/>
      <c r="KZF218" s="288"/>
      <c r="KZG218" s="288"/>
      <c r="KZH218" s="288"/>
      <c r="KZI218" s="288"/>
      <c r="KZJ218" s="288"/>
      <c r="KZK218" s="288"/>
      <c r="KZL218" s="288"/>
      <c r="KZM218" s="288"/>
      <c r="KZN218" s="288"/>
      <c r="KZO218" s="288"/>
      <c r="KZP218" s="288"/>
      <c r="KZQ218" s="288"/>
      <c r="KZR218" s="288"/>
      <c r="KZS218" s="288"/>
      <c r="KZT218" s="288"/>
      <c r="KZU218" s="288"/>
      <c r="KZV218" s="288"/>
      <c r="KZW218" s="288"/>
      <c r="KZX218" s="288"/>
      <c r="KZY218" s="288"/>
      <c r="KZZ218" s="288"/>
      <c r="LAA218" s="288"/>
      <c r="LAB218" s="288"/>
      <c r="LAC218" s="288"/>
      <c r="LAD218" s="288"/>
      <c r="LAE218" s="288"/>
      <c r="LAF218" s="288"/>
      <c r="LAG218" s="288"/>
      <c r="LAH218" s="288"/>
      <c r="LAI218" s="288"/>
      <c r="LAJ218" s="288"/>
      <c r="LAK218" s="288"/>
      <c r="LAL218" s="288"/>
      <c r="LAM218" s="288"/>
      <c r="LAN218" s="288"/>
      <c r="LAO218" s="288"/>
      <c r="LAP218" s="288"/>
      <c r="LAQ218" s="288"/>
      <c r="LAR218" s="288"/>
      <c r="LAS218" s="288"/>
      <c r="LAT218" s="288"/>
      <c r="LAU218" s="288"/>
      <c r="LAV218" s="288"/>
      <c r="LAW218" s="288"/>
      <c r="LAX218" s="288"/>
      <c r="LAY218" s="288"/>
      <c r="LAZ218" s="288"/>
      <c r="LBA218" s="288"/>
      <c r="LBB218" s="288"/>
      <c r="LBC218" s="288"/>
      <c r="LBD218" s="288"/>
      <c r="LBE218" s="288"/>
      <c r="LBF218" s="288"/>
      <c r="LBG218" s="288"/>
      <c r="LBH218" s="288"/>
      <c r="LBI218" s="288"/>
      <c r="LBJ218" s="288"/>
      <c r="LBK218" s="288"/>
      <c r="LBL218" s="288"/>
      <c r="LBM218" s="288"/>
      <c r="LBN218" s="288"/>
      <c r="LBO218" s="288"/>
      <c r="LBP218" s="288"/>
      <c r="LBQ218" s="288"/>
      <c r="LBR218" s="288"/>
      <c r="LBS218" s="288"/>
      <c r="LBT218" s="288"/>
      <c r="LBU218" s="288"/>
      <c r="LBV218" s="288"/>
      <c r="LBW218" s="288"/>
      <c r="LBX218" s="288"/>
      <c r="LBY218" s="288"/>
      <c r="LBZ218" s="288"/>
      <c r="LCA218" s="288"/>
      <c r="LCB218" s="288"/>
      <c r="LCC218" s="288"/>
      <c r="LCD218" s="288"/>
      <c r="LCE218" s="288"/>
      <c r="LCF218" s="288"/>
      <c r="LCG218" s="288"/>
      <c r="LCH218" s="288"/>
      <c r="LCI218" s="288"/>
      <c r="LCJ218" s="288"/>
      <c r="LCK218" s="288"/>
      <c r="LCL218" s="288"/>
      <c r="LCM218" s="288"/>
      <c r="LCN218" s="288"/>
      <c r="LCO218" s="288"/>
      <c r="LCP218" s="288"/>
      <c r="LCQ218" s="288"/>
      <c r="LCR218" s="288"/>
      <c r="LCS218" s="288"/>
      <c r="LCT218" s="288"/>
      <c r="LCU218" s="288"/>
      <c r="LCV218" s="288"/>
      <c r="LCW218" s="288"/>
      <c r="LCX218" s="288"/>
      <c r="LCY218" s="288"/>
      <c r="LCZ218" s="288"/>
      <c r="LDA218" s="288"/>
      <c r="LDB218" s="288"/>
      <c r="LDC218" s="288"/>
      <c r="LDD218" s="288"/>
      <c r="LDE218" s="288"/>
      <c r="LDF218" s="288"/>
      <c r="LDG218" s="288"/>
      <c r="LDH218" s="288"/>
      <c r="LDI218" s="288"/>
      <c r="LDJ218" s="288"/>
      <c r="LDK218" s="288"/>
      <c r="LDL218" s="288"/>
      <c r="LDM218" s="288"/>
      <c r="LDN218" s="288"/>
      <c r="LDO218" s="288"/>
      <c r="LDP218" s="288"/>
      <c r="LDQ218" s="288"/>
      <c r="LDR218" s="288"/>
      <c r="LDS218" s="288"/>
      <c r="LDT218" s="288"/>
      <c r="LDU218" s="288"/>
      <c r="LDV218" s="288"/>
      <c r="LDW218" s="288"/>
      <c r="LDX218" s="288"/>
      <c r="LDY218" s="288"/>
      <c r="LDZ218" s="288"/>
      <c r="LEA218" s="288"/>
      <c r="LEB218" s="288"/>
      <c r="LEC218" s="288"/>
      <c r="LED218" s="288"/>
      <c r="LEE218" s="288"/>
      <c r="LEF218" s="288"/>
      <c r="LEG218" s="288"/>
      <c r="LEH218" s="288"/>
      <c r="LEI218" s="288"/>
      <c r="LEJ218" s="288"/>
      <c r="LEK218" s="288"/>
      <c r="LEL218" s="288"/>
      <c r="LEM218" s="288"/>
      <c r="LEN218" s="288"/>
      <c r="LEO218" s="288"/>
      <c r="LEP218" s="288"/>
      <c r="LEQ218" s="288"/>
      <c r="LER218" s="288"/>
      <c r="LES218" s="288"/>
      <c r="LET218" s="288"/>
      <c r="LEU218" s="288"/>
      <c r="LEV218" s="288"/>
      <c r="LEW218" s="288"/>
      <c r="LEX218" s="288"/>
      <c r="LEY218" s="288"/>
      <c r="LEZ218" s="288"/>
      <c r="LFA218" s="288"/>
      <c r="LFB218" s="288"/>
      <c r="LFC218" s="288"/>
      <c r="LFD218" s="288"/>
      <c r="LFE218" s="288"/>
      <c r="LFF218" s="288"/>
      <c r="LFG218" s="288"/>
      <c r="LFH218" s="288"/>
      <c r="LFI218" s="288"/>
      <c r="LFJ218" s="288"/>
      <c r="LFK218" s="288"/>
    </row>
    <row r="219" spans="1:8279" s="24" customFormat="1" ht="25.5" hidden="1">
      <c r="A219" s="7"/>
      <c r="B219" s="23" t="s">
        <v>3671</v>
      </c>
      <c r="C219" s="8">
        <v>2013</v>
      </c>
      <c r="D219" s="8"/>
      <c r="E219" s="23" t="s">
        <v>2681</v>
      </c>
      <c r="F219" s="23" t="s">
        <v>127</v>
      </c>
      <c r="G219" s="8"/>
      <c r="H219" s="8"/>
      <c r="I219" s="106" t="s">
        <v>12</v>
      </c>
      <c r="J219" s="648" t="s">
        <v>127</v>
      </c>
      <c r="K219" s="8" t="s">
        <v>127</v>
      </c>
      <c r="L219" s="8" t="s">
        <v>127</v>
      </c>
      <c r="M219" s="155" t="s">
        <v>127</v>
      </c>
      <c r="N219" s="155"/>
      <c r="O219" s="155"/>
      <c r="P219" s="54" t="s">
        <v>2682</v>
      </c>
      <c r="Q219" s="7" t="s">
        <v>887</v>
      </c>
      <c r="R219" s="8"/>
      <c r="S219" s="8" t="s">
        <v>127</v>
      </c>
      <c r="T219" s="9" t="s">
        <v>127</v>
      </c>
      <c r="U219" s="410"/>
      <c r="V219" s="9" t="s">
        <v>127</v>
      </c>
      <c r="W219" s="1163" t="s">
        <v>127</v>
      </c>
      <c r="X219" s="1166" t="s">
        <v>127</v>
      </c>
      <c r="Y219" s="1164" t="s">
        <v>127</v>
      </c>
      <c r="Z219" s="738" t="s">
        <v>127</v>
      </c>
      <c r="AA219" s="1167" t="s">
        <v>127</v>
      </c>
      <c r="AB219" s="1167" t="s">
        <v>127</v>
      </c>
      <c r="AC219" s="241" t="s">
        <v>127</v>
      </c>
      <c r="AD219" s="241" t="s">
        <v>127</v>
      </c>
      <c r="AE219" s="242" t="s">
        <v>127</v>
      </c>
      <c r="AF219" s="8" t="s">
        <v>127</v>
      </c>
      <c r="AG219" s="8" t="s">
        <v>127</v>
      </c>
      <c r="AH219" s="8" t="s">
        <v>2683</v>
      </c>
      <c r="AI219" s="8"/>
      <c r="AJ219" s="8"/>
      <c r="AK219" s="8"/>
      <c r="AL219" s="8"/>
      <c r="AM219" s="8"/>
      <c r="AN219" s="8"/>
      <c r="AO219" s="8"/>
      <c r="AP219" s="8"/>
      <c r="AQ219" s="8"/>
      <c r="AR219" s="177"/>
      <c r="AS219" s="8"/>
      <c r="AT219" s="8"/>
      <c r="AU219" s="8"/>
      <c r="AV219" s="8"/>
      <c r="AW219" s="8"/>
      <c r="AX219" s="8"/>
      <c r="AY219" s="8"/>
      <c r="AZ219" s="8"/>
      <c r="BA219" s="185"/>
      <c r="BB219" s="207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619"/>
      <c r="CP219" s="619"/>
      <c r="CQ219" s="8"/>
      <c r="CR219" s="8"/>
    </row>
    <row r="220" spans="1:8279" s="24" customFormat="1" ht="25.5" hidden="1">
      <c r="A220" s="7"/>
      <c r="B220" s="23" t="s">
        <v>3671</v>
      </c>
      <c r="C220" s="8">
        <v>2013</v>
      </c>
      <c r="D220" s="8"/>
      <c r="E220" s="23" t="s">
        <v>2684</v>
      </c>
      <c r="F220" s="8" t="s">
        <v>127</v>
      </c>
      <c r="G220" s="8"/>
      <c r="H220" s="8"/>
      <c r="I220" s="106" t="s">
        <v>12</v>
      </c>
      <c r="J220" s="648" t="s">
        <v>2685</v>
      </c>
      <c r="K220" s="8" t="s">
        <v>127</v>
      </c>
      <c r="L220" s="8" t="s">
        <v>127</v>
      </c>
      <c r="M220" s="155" t="s">
        <v>127</v>
      </c>
      <c r="N220" s="155"/>
      <c r="O220" s="155"/>
      <c r="P220" s="54" t="s">
        <v>2686</v>
      </c>
      <c r="Q220" s="7" t="s">
        <v>887</v>
      </c>
      <c r="R220" s="8"/>
      <c r="S220" s="8" t="s">
        <v>127</v>
      </c>
      <c r="T220" s="9" t="s">
        <v>127</v>
      </c>
      <c r="U220" s="410"/>
      <c r="V220" s="9" t="s">
        <v>127</v>
      </c>
      <c r="W220" s="1163" t="s">
        <v>127</v>
      </c>
      <c r="X220" s="1166" t="s">
        <v>127</v>
      </c>
      <c r="Y220" s="1164" t="s">
        <v>127</v>
      </c>
      <c r="Z220" s="738" t="s">
        <v>127</v>
      </c>
      <c r="AA220" s="1167" t="s">
        <v>127</v>
      </c>
      <c r="AB220" s="1167" t="s">
        <v>127</v>
      </c>
      <c r="AC220" s="241" t="s">
        <v>127</v>
      </c>
      <c r="AD220" s="241" t="s">
        <v>127</v>
      </c>
      <c r="AE220" s="242" t="s">
        <v>127</v>
      </c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177"/>
      <c r="AS220" s="8"/>
      <c r="AT220" s="8"/>
      <c r="AU220" s="8"/>
      <c r="AV220" s="8"/>
      <c r="AW220" s="8"/>
      <c r="AX220" s="8"/>
      <c r="AY220" s="8"/>
      <c r="AZ220" s="8"/>
      <c r="BA220" s="185"/>
      <c r="BB220" s="207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619"/>
      <c r="CP220" s="619"/>
      <c r="CQ220" s="8"/>
      <c r="CR220" s="8"/>
    </row>
    <row r="221" spans="1:8279" s="24" customFormat="1" ht="25.5" hidden="1">
      <c r="A221" s="7"/>
      <c r="B221" s="23" t="s">
        <v>3671</v>
      </c>
      <c r="C221" s="8">
        <v>2014</v>
      </c>
      <c r="D221" s="8"/>
      <c r="E221" s="23" t="s">
        <v>2684</v>
      </c>
      <c r="F221" s="8" t="s">
        <v>3581</v>
      </c>
      <c r="G221" s="8"/>
      <c r="H221" s="8"/>
      <c r="I221" s="106" t="s">
        <v>12</v>
      </c>
      <c r="J221" s="648" t="s">
        <v>2685</v>
      </c>
      <c r="K221" s="8" t="s">
        <v>127</v>
      </c>
      <c r="L221" s="8" t="s">
        <v>127</v>
      </c>
      <c r="M221" s="155"/>
      <c r="N221" s="155"/>
      <c r="O221" s="155"/>
      <c r="P221" s="155" t="s">
        <v>1183</v>
      </c>
      <c r="Q221" s="7" t="s">
        <v>887</v>
      </c>
      <c r="R221" s="8"/>
      <c r="S221" s="8" t="s">
        <v>127</v>
      </c>
      <c r="T221" s="9" t="s">
        <v>127</v>
      </c>
      <c r="U221" s="410"/>
      <c r="V221" s="9" t="s">
        <v>127</v>
      </c>
      <c r="W221" s="9" t="s">
        <v>127</v>
      </c>
      <c r="X221" s="222" t="s">
        <v>127</v>
      </c>
      <c r="Y221" s="8" t="s">
        <v>127</v>
      </c>
      <c r="Z221" s="334" t="s">
        <v>127</v>
      </c>
      <c r="AA221" s="241" t="s">
        <v>127</v>
      </c>
      <c r="AB221" s="241" t="s">
        <v>127</v>
      </c>
      <c r="AC221" s="241" t="s">
        <v>127</v>
      </c>
      <c r="AD221" s="241" t="s">
        <v>127</v>
      </c>
      <c r="AE221" s="242" t="s">
        <v>127</v>
      </c>
      <c r="AF221" s="8" t="s">
        <v>127</v>
      </c>
      <c r="AG221" s="8" t="s">
        <v>127</v>
      </c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177"/>
      <c r="AS221" s="8"/>
      <c r="AT221" s="8"/>
      <c r="AU221" s="8"/>
      <c r="AV221" s="8"/>
      <c r="AW221" s="8"/>
      <c r="AX221" s="8"/>
      <c r="AY221" s="8"/>
      <c r="AZ221" s="8"/>
      <c r="BA221" s="185"/>
      <c r="BB221" s="207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619"/>
      <c r="CP221" s="619"/>
      <c r="CQ221" s="8"/>
      <c r="CR221" s="8"/>
    </row>
    <row r="222" spans="1:8279" s="24" customFormat="1" ht="25.5" hidden="1">
      <c r="A222" s="7"/>
      <c r="B222" s="23" t="s">
        <v>3671</v>
      </c>
      <c r="C222" s="8">
        <v>2013</v>
      </c>
      <c r="D222" s="8"/>
      <c r="E222" s="23" t="s">
        <v>2684</v>
      </c>
      <c r="F222" s="8" t="s">
        <v>1182</v>
      </c>
      <c r="G222" s="8"/>
      <c r="H222" s="8"/>
      <c r="I222" s="8" t="s">
        <v>1234</v>
      </c>
      <c r="J222" s="648" t="s">
        <v>2685</v>
      </c>
      <c r="K222" s="8" t="s">
        <v>127</v>
      </c>
      <c r="L222" s="8" t="s">
        <v>127</v>
      </c>
      <c r="M222" s="155" t="s">
        <v>127</v>
      </c>
      <c r="N222" s="155"/>
      <c r="O222" s="155"/>
      <c r="P222" s="54" t="s">
        <v>2687</v>
      </c>
      <c r="Q222" s="7" t="s">
        <v>2691</v>
      </c>
      <c r="R222" s="8"/>
      <c r="S222" s="8" t="s">
        <v>2688</v>
      </c>
      <c r="T222" s="9" t="s">
        <v>984</v>
      </c>
      <c r="U222" s="410"/>
      <c r="V222" s="9" t="s">
        <v>127</v>
      </c>
      <c r="W222" s="9" t="s">
        <v>127</v>
      </c>
      <c r="X222" s="222" t="s">
        <v>127</v>
      </c>
      <c r="Y222" s="8" t="s">
        <v>127</v>
      </c>
      <c r="Z222" s="334" t="s">
        <v>127</v>
      </c>
      <c r="AA222" s="241" t="s">
        <v>127</v>
      </c>
      <c r="AB222" s="241" t="s">
        <v>127</v>
      </c>
      <c r="AC222" s="241" t="s">
        <v>127</v>
      </c>
      <c r="AD222" s="241" t="s">
        <v>127</v>
      </c>
      <c r="AE222" s="242" t="s">
        <v>127</v>
      </c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177"/>
      <c r="AS222" s="8"/>
      <c r="AT222" s="8"/>
      <c r="AU222" s="8"/>
      <c r="AV222" s="8"/>
      <c r="AW222" s="8"/>
      <c r="AX222" s="8"/>
      <c r="AY222" s="8"/>
      <c r="AZ222" s="8"/>
      <c r="BA222" s="185"/>
      <c r="BB222" s="207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619"/>
      <c r="CP222" s="619"/>
      <c r="CQ222" s="8"/>
      <c r="CR222" s="8"/>
    </row>
    <row r="223" spans="1:8279" s="24" customFormat="1" ht="25.5" hidden="1">
      <c r="A223" s="7"/>
      <c r="B223" s="23" t="s">
        <v>3671</v>
      </c>
      <c r="C223" s="8">
        <v>2013</v>
      </c>
      <c r="D223" s="8"/>
      <c r="E223" s="23" t="s">
        <v>2684</v>
      </c>
      <c r="F223" s="8" t="s">
        <v>979</v>
      </c>
      <c r="G223" s="8"/>
      <c r="H223" s="8"/>
      <c r="I223" s="8" t="s">
        <v>1234</v>
      </c>
      <c r="J223" s="648" t="s">
        <v>2685</v>
      </c>
      <c r="K223" s="8" t="s">
        <v>127</v>
      </c>
      <c r="L223" s="8" t="s">
        <v>127</v>
      </c>
      <c r="M223" s="155" t="s">
        <v>127</v>
      </c>
      <c r="N223" s="155"/>
      <c r="O223" s="155"/>
      <c r="P223" s="54" t="s">
        <v>2687</v>
      </c>
      <c r="Q223" s="7" t="s">
        <v>2691</v>
      </c>
      <c r="R223" s="8"/>
      <c r="S223" s="8" t="s">
        <v>1604</v>
      </c>
      <c r="T223" s="9" t="s">
        <v>981</v>
      </c>
      <c r="U223" s="410"/>
      <c r="V223" s="9" t="s">
        <v>127</v>
      </c>
      <c r="W223" s="9" t="s">
        <v>127</v>
      </c>
      <c r="X223" s="222" t="s">
        <v>127</v>
      </c>
      <c r="Y223" s="8" t="s">
        <v>127</v>
      </c>
      <c r="Z223" s="334" t="s">
        <v>127</v>
      </c>
      <c r="AA223" s="241"/>
      <c r="AB223" s="241"/>
      <c r="AC223" s="241"/>
      <c r="AD223" s="241"/>
      <c r="AE223" s="242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177"/>
      <c r="AS223" s="8"/>
      <c r="AT223" s="8"/>
      <c r="AU223" s="8"/>
      <c r="AV223" s="8"/>
      <c r="AW223" s="8"/>
      <c r="AX223" s="8"/>
      <c r="AY223" s="8"/>
      <c r="AZ223" s="8"/>
      <c r="BA223" s="185"/>
      <c r="BB223" s="207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619"/>
      <c r="CP223" s="619"/>
      <c r="CQ223" s="8"/>
      <c r="CR223" s="8"/>
    </row>
    <row r="224" spans="1:8279" s="24" customFormat="1" ht="25.5" hidden="1">
      <c r="A224" s="7"/>
      <c r="B224" s="23" t="s">
        <v>3671</v>
      </c>
      <c r="C224" s="8">
        <v>2013</v>
      </c>
      <c r="D224" s="8"/>
      <c r="E224" s="23" t="s">
        <v>2684</v>
      </c>
      <c r="F224" s="8" t="s">
        <v>1182</v>
      </c>
      <c r="G224" s="8"/>
      <c r="H224" s="8"/>
      <c r="I224" s="8" t="s">
        <v>1234</v>
      </c>
      <c r="J224" s="648" t="s">
        <v>2685</v>
      </c>
      <c r="K224" s="8" t="s">
        <v>127</v>
      </c>
      <c r="L224" s="8" t="s">
        <v>127</v>
      </c>
      <c r="M224" s="155" t="s">
        <v>127</v>
      </c>
      <c r="N224" s="155"/>
      <c r="O224" s="155"/>
      <c r="P224" s="54" t="s">
        <v>2687</v>
      </c>
      <c r="Q224" s="7" t="s">
        <v>2691</v>
      </c>
      <c r="R224" s="8"/>
      <c r="S224" s="8" t="s">
        <v>2689</v>
      </c>
      <c r="T224" s="9" t="s">
        <v>1231</v>
      </c>
      <c r="U224" s="410"/>
      <c r="V224" s="9" t="s">
        <v>127</v>
      </c>
      <c r="W224" s="9" t="s">
        <v>127</v>
      </c>
      <c r="X224" s="222" t="s">
        <v>127</v>
      </c>
      <c r="Y224" s="8" t="s">
        <v>127</v>
      </c>
      <c r="Z224" s="334" t="s">
        <v>127</v>
      </c>
      <c r="AA224" s="241" t="s">
        <v>127</v>
      </c>
      <c r="AB224" s="241" t="s">
        <v>127</v>
      </c>
      <c r="AC224" s="241" t="s">
        <v>127</v>
      </c>
      <c r="AD224" s="241" t="s">
        <v>127</v>
      </c>
      <c r="AE224" s="242" t="s">
        <v>127</v>
      </c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177"/>
      <c r="AS224" s="8"/>
      <c r="AT224" s="8"/>
      <c r="AU224" s="8"/>
      <c r="AV224" s="8"/>
      <c r="AW224" s="8"/>
      <c r="AX224" s="8"/>
      <c r="AY224" s="8"/>
      <c r="AZ224" s="8"/>
      <c r="BA224" s="185"/>
      <c r="BB224" s="207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619"/>
      <c r="CP224" s="619"/>
      <c r="CQ224" s="8"/>
      <c r="CR224" s="8"/>
    </row>
    <row r="225" spans="1:8279" s="24" customFormat="1" ht="25.5" hidden="1">
      <c r="A225" s="7"/>
      <c r="B225" s="23" t="s">
        <v>3671</v>
      </c>
      <c r="C225" s="8">
        <v>2013</v>
      </c>
      <c r="D225" s="8"/>
      <c r="E225" s="23" t="s">
        <v>2684</v>
      </c>
      <c r="F225" s="8" t="s">
        <v>778</v>
      </c>
      <c r="G225" s="8"/>
      <c r="H225" s="8"/>
      <c r="I225" s="8" t="s">
        <v>239</v>
      </c>
      <c r="J225" s="648" t="s">
        <v>2685</v>
      </c>
      <c r="K225" s="8" t="s">
        <v>127</v>
      </c>
      <c r="L225" s="8" t="s">
        <v>127</v>
      </c>
      <c r="M225" s="155" t="s">
        <v>127</v>
      </c>
      <c r="N225" s="155"/>
      <c r="O225" s="155"/>
      <c r="P225" s="54" t="s">
        <v>2690</v>
      </c>
      <c r="Q225" s="7" t="s">
        <v>2691</v>
      </c>
      <c r="R225" s="8"/>
      <c r="S225" s="8" t="s">
        <v>269</v>
      </c>
      <c r="T225" s="9" t="s">
        <v>778</v>
      </c>
      <c r="U225" s="410"/>
      <c r="V225" s="9" t="s">
        <v>127</v>
      </c>
      <c r="W225" s="9" t="s">
        <v>127</v>
      </c>
      <c r="X225" s="222" t="s">
        <v>127</v>
      </c>
      <c r="Y225" s="8" t="s">
        <v>127</v>
      </c>
      <c r="Z225" s="334" t="s">
        <v>127</v>
      </c>
      <c r="AA225" s="241"/>
      <c r="AB225" s="241"/>
      <c r="AC225" s="241"/>
      <c r="AD225" s="241"/>
      <c r="AE225" s="242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177"/>
      <c r="AS225" s="8"/>
      <c r="AT225" s="8"/>
      <c r="AU225" s="8"/>
      <c r="AV225" s="8"/>
      <c r="AW225" s="8"/>
      <c r="AX225" s="8"/>
      <c r="AY225" s="8"/>
      <c r="AZ225" s="8"/>
      <c r="BA225" s="185"/>
      <c r="BB225" s="207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619"/>
      <c r="CP225" s="619"/>
      <c r="CQ225" s="8"/>
      <c r="CR225" s="8"/>
    </row>
    <row r="226" spans="1:8279" s="24" customFormat="1" ht="25.5" hidden="1">
      <c r="A226" s="7"/>
      <c r="B226" s="23" t="s">
        <v>3671</v>
      </c>
      <c r="C226" s="8">
        <v>2013</v>
      </c>
      <c r="D226" s="8"/>
      <c r="E226" s="23" t="s">
        <v>2684</v>
      </c>
      <c r="F226" s="8" t="s">
        <v>127</v>
      </c>
      <c r="G226" s="8"/>
      <c r="H226" s="8"/>
      <c r="I226" s="8" t="s">
        <v>239</v>
      </c>
      <c r="J226" s="648" t="s">
        <v>2685</v>
      </c>
      <c r="K226" s="8" t="s">
        <v>127</v>
      </c>
      <c r="L226" s="8" t="s">
        <v>127</v>
      </c>
      <c r="M226" s="155" t="s">
        <v>127</v>
      </c>
      <c r="N226" s="155"/>
      <c r="O226" s="155"/>
      <c r="P226" s="54" t="s">
        <v>2690</v>
      </c>
      <c r="Q226" s="7" t="s">
        <v>887</v>
      </c>
      <c r="R226" s="8"/>
      <c r="S226" s="8" t="s">
        <v>127</v>
      </c>
      <c r="T226" s="9" t="s">
        <v>127</v>
      </c>
      <c r="U226" s="410"/>
      <c r="V226" s="9" t="s">
        <v>127</v>
      </c>
      <c r="W226" s="9" t="s">
        <v>127</v>
      </c>
      <c r="X226" s="222" t="s">
        <v>127</v>
      </c>
      <c r="Y226" s="8" t="s">
        <v>127</v>
      </c>
      <c r="Z226" s="334" t="s">
        <v>127</v>
      </c>
      <c r="AA226" s="241" t="s">
        <v>127</v>
      </c>
      <c r="AB226" s="241" t="s">
        <v>127</v>
      </c>
      <c r="AC226" s="241" t="s">
        <v>127</v>
      </c>
      <c r="AD226" s="241" t="s">
        <v>127</v>
      </c>
      <c r="AE226" s="242" t="s">
        <v>127</v>
      </c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177"/>
      <c r="AS226" s="8"/>
      <c r="AT226" s="8"/>
      <c r="AU226" s="8"/>
      <c r="AV226" s="8"/>
      <c r="AW226" s="8"/>
      <c r="AX226" s="8"/>
      <c r="AY226" s="8"/>
      <c r="AZ226" s="8"/>
      <c r="BA226" s="185"/>
      <c r="BB226" s="207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619"/>
      <c r="CP226" s="619"/>
      <c r="CQ226" s="8"/>
      <c r="CR226" s="8"/>
    </row>
    <row r="227" spans="1:8279" s="24" customFormat="1" ht="25.5" hidden="1">
      <c r="A227" s="7"/>
      <c r="B227" s="23" t="s">
        <v>3671</v>
      </c>
      <c r="C227" s="8">
        <v>2013</v>
      </c>
      <c r="D227" s="8"/>
      <c r="E227" s="23" t="s">
        <v>2684</v>
      </c>
      <c r="F227" s="8" t="s">
        <v>127</v>
      </c>
      <c r="G227" s="8"/>
      <c r="H227" s="8"/>
      <c r="I227" s="106" t="s">
        <v>12</v>
      </c>
      <c r="J227" s="648" t="s">
        <v>2685</v>
      </c>
      <c r="K227" s="8" t="s">
        <v>127</v>
      </c>
      <c r="L227" s="8" t="s">
        <v>127</v>
      </c>
      <c r="M227" s="155" t="s">
        <v>127</v>
      </c>
      <c r="N227" s="155"/>
      <c r="O227" s="155"/>
      <c r="P227" s="54" t="s">
        <v>2692</v>
      </c>
      <c r="Q227" s="7" t="s">
        <v>887</v>
      </c>
      <c r="R227" s="8"/>
      <c r="S227" s="8" t="s">
        <v>127</v>
      </c>
      <c r="T227" s="9" t="s">
        <v>127</v>
      </c>
      <c r="U227" s="410"/>
      <c r="V227" s="9" t="s">
        <v>127</v>
      </c>
      <c r="W227" s="9" t="s">
        <v>127</v>
      </c>
      <c r="X227" s="222" t="s">
        <v>127</v>
      </c>
      <c r="Y227" s="8" t="s">
        <v>127</v>
      </c>
      <c r="Z227" s="334" t="s">
        <v>127</v>
      </c>
      <c r="AA227" s="241" t="s">
        <v>127</v>
      </c>
      <c r="AB227" s="241" t="s">
        <v>127</v>
      </c>
      <c r="AC227" s="241" t="s">
        <v>127</v>
      </c>
      <c r="AD227" s="241" t="s">
        <v>127</v>
      </c>
      <c r="AE227" s="242" t="s">
        <v>127</v>
      </c>
      <c r="AF227" s="8"/>
      <c r="AG227" s="8"/>
      <c r="AH227" s="8" t="s">
        <v>2693</v>
      </c>
      <c r="AI227" s="8"/>
      <c r="AJ227" s="8"/>
      <c r="AK227" s="8"/>
      <c r="AL227" s="8"/>
      <c r="AM227" s="8"/>
      <c r="AN227" s="8"/>
      <c r="AO227" s="8"/>
      <c r="AP227" s="8"/>
      <c r="AQ227" s="8"/>
      <c r="AR227" s="177"/>
      <c r="AS227" s="8"/>
      <c r="AT227" s="8"/>
      <c r="AU227" s="8"/>
      <c r="AV227" s="8"/>
      <c r="AW227" s="8"/>
      <c r="AX227" s="8"/>
      <c r="AY227" s="8"/>
      <c r="AZ227" s="8"/>
      <c r="BA227" s="185"/>
      <c r="BB227" s="207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619"/>
      <c r="CP227" s="619"/>
      <c r="CQ227" s="8"/>
      <c r="CR227" s="8"/>
    </row>
    <row r="228" spans="1:8279" s="24" customFormat="1" ht="30" hidden="1">
      <c r="A228" s="7"/>
      <c r="B228" s="23" t="s">
        <v>3671</v>
      </c>
      <c r="C228" s="8">
        <v>2013</v>
      </c>
      <c r="D228" s="8"/>
      <c r="E228" s="23" t="s">
        <v>2684</v>
      </c>
      <c r="F228" s="8" t="s">
        <v>127</v>
      </c>
      <c r="G228" s="8"/>
      <c r="H228" s="8"/>
      <c r="I228" s="106" t="s">
        <v>12</v>
      </c>
      <c r="J228" s="648" t="s">
        <v>2685</v>
      </c>
      <c r="K228" s="8" t="s">
        <v>127</v>
      </c>
      <c r="L228" s="8" t="s">
        <v>127</v>
      </c>
      <c r="M228" s="155" t="s">
        <v>127</v>
      </c>
      <c r="N228" s="155"/>
      <c r="O228" s="155"/>
      <c r="P228" s="54" t="s">
        <v>2692</v>
      </c>
      <c r="Q228" s="7" t="s">
        <v>887</v>
      </c>
      <c r="R228" s="8"/>
      <c r="S228" s="8" t="s">
        <v>127</v>
      </c>
      <c r="T228" s="9" t="s">
        <v>127</v>
      </c>
      <c r="U228" s="410"/>
      <c r="V228" s="9" t="s">
        <v>127</v>
      </c>
      <c r="W228" s="9" t="s">
        <v>127</v>
      </c>
      <c r="X228" s="222" t="s">
        <v>127</v>
      </c>
      <c r="Y228" s="8" t="s">
        <v>127</v>
      </c>
      <c r="Z228" s="334" t="s">
        <v>127</v>
      </c>
      <c r="AA228" s="241" t="s">
        <v>127</v>
      </c>
      <c r="AB228" s="241" t="s">
        <v>127</v>
      </c>
      <c r="AC228" s="241" t="s">
        <v>127</v>
      </c>
      <c r="AD228" s="241" t="s">
        <v>127</v>
      </c>
      <c r="AE228" s="242" t="s">
        <v>127</v>
      </c>
      <c r="AF228" s="8"/>
      <c r="AG228" s="8"/>
      <c r="AH228" s="8" t="s">
        <v>2694</v>
      </c>
      <c r="AI228" s="8"/>
      <c r="AJ228" s="8"/>
      <c r="AK228" s="8"/>
      <c r="AL228" s="8"/>
      <c r="AM228" s="8"/>
      <c r="AN228" s="8"/>
      <c r="AO228" s="8"/>
      <c r="AP228" s="8"/>
      <c r="AQ228" s="8"/>
      <c r="AR228" s="177"/>
      <c r="AS228" s="8"/>
      <c r="AT228" s="8"/>
      <c r="AU228" s="8"/>
      <c r="AV228" s="8"/>
      <c r="AW228" s="8"/>
      <c r="AX228" s="8"/>
      <c r="AY228" s="8"/>
      <c r="AZ228" s="8"/>
      <c r="BA228" s="185"/>
      <c r="BB228" s="207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619"/>
      <c r="CP228" s="619"/>
      <c r="CQ228" s="8"/>
      <c r="CR228" s="8"/>
    </row>
    <row r="229" spans="1:8279" s="24" customFormat="1" ht="25.5" hidden="1">
      <c r="A229" s="7"/>
      <c r="B229" s="23" t="s">
        <v>3671</v>
      </c>
      <c r="C229" s="8">
        <v>2013</v>
      </c>
      <c r="D229" s="8"/>
      <c r="E229" s="23" t="s">
        <v>2684</v>
      </c>
      <c r="F229" s="8" t="s">
        <v>127</v>
      </c>
      <c r="G229" s="8"/>
      <c r="H229" s="8"/>
      <c r="I229" s="106" t="s">
        <v>12</v>
      </c>
      <c r="J229" s="648" t="s">
        <v>2685</v>
      </c>
      <c r="K229" s="8" t="s">
        <v>127</v>
      </c>
      <c r="L229" s="8" t="s">
        <v>127</v>
      </c>
      <c r="M229" s="155" t="s">
        <v>127</v>
      </c>
      <c r="N229" s="155"/>
      <c r="O229" s="155"/>
      <c r="P229" s="54" t="s">
        <v>2692</v>
      </c>
      <c r="Q229" s="7" t="s">
        <v>887</v>
      </c>
      <c r="R229" s="8"/>
      <c r="S229" s="8" t="s">
        <v>127</v>
      </c>
      <c r="T229" s="9" t="s">
        <v>127</v>
      </c>
      <c r="U229" s="410"/>
      <c r="V229" s="9" t="s">
        <v>127</v>
      </c>
      <c r="W229" s="9" t="s">
        <v>127</v>
      </c>
      <c r="X229" s="222" t="s">
        <v>127</v>
      </c>
      <c r="Y229" s="8" t="s">
        <v>127</v>
      </c>
      <c r="Z229" s="334" t="s">
        <v>127</v>
      </c>
      <c r="AA229" s="241" t="s">
        <v>127</v>
      </c>
      <c r="AB229" s="241" t="s">
        <v>127</v>
      </c>
      <c r="AC229" s="241" t="s">
        <v>127</v>
      </c>
      <c r="AD229" s="241" t="s">
        <v>127</v>
      </c>
      <c r="AE229" s="242" t="s">
        <v>127</v>
      </c>
      <c r="AF229" s="8"/>
      <c r="AG229" s="8"/>
      <c r="AH229" s="8" t="s">
        <v>2695</v>
      </c>
      <c r="AI229" s="8"/>
      <c r="AJ229" s="8"/>
      <c r="AK229" s="8"/>
      <c r="AL229" s="8"/>
      <c r="AM229" s="8"/>
      <c r="AN229" s="8"/>
      <c r="AO229" s="8"/>
      <c r="AP229" s="8"/>
      <c r="AQ229" s="8"/>
      <c r="AR229" s="177"/>
      <c r="AS229" s="8"/>
      <c r="AT229" s="8"/>
      <c r="AU229" s="8"/>
      <c r="AV229" s="8"/>
      <c r="AW229" s="8"/>
      <c r="AX229" s="8"/>
      <c r="AY229" s="8"/>
      <c r="AZ229" s="8"/>
      <c r="BA229" s="185"/>
      <c r="BB229" s="207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619"/>
      <c r="CP229" s="619"/>
      <c r="CQ229" s="8"/>
      <c r="CR229" s="8"/>
    </row>
    <row r="230" spans="1:8279" s="24" customFormat="1" ht="25.5" hidden="1">
      <c r="A230" s="7"/>
      <c r="B230" s="23" t="s">
        <v>3708</v>
      </c>
      <c r="C230" s="8">
        <v>2014</v>
      </c>
      <c r="D230" s="8"/>
      <c r="E230" s="23" t="s">
        <v>1894</v>
      </c>
      <c r="F230" s="8" t="s">
        <v>1182</v>
      </c>
      <c r="G230" s="8"/>
      <c r="H230" s="8"/>
      <c r="I230" s="106" t="s">
        <v>12</v>
      </c>
      <c r="J230" s="648" t="s">
        <v>2685</v>
      </c>
      <c r="K230" s="8" t="s">
        <v>127</v>
      </c>
      <c r="L230" s="8" t="s">
        <v>127</v>
      </c>
      <c r="M230" s="155"/>
      <c r="N230" s="155"/>
      <c r="O230" s="155"/>
      <c r="P230" s="54" t="s">
        <v>1183</v>
      </c>
      <c r="Q230" s="7" t="s">
        <v>887</v>
      </c>
      <c r="R230" s="8"/>
      <c r="S230" s="8" t="s">
        <v>127</v>
      </c>
      <c r="T230" s="9" t="s">
        <v>127</v>
      </c>
      <c r="U230" s="410"/>
      <c r="V230" s="9" t="s">
        <v>127</v>
      </c>
      <c r="W230" s="9" t="s">
        <v>127</v>
      </c>
      <c r="X230" s="222" t="s">
        <v>127</v>
      </c>
      <c r="Y230" s="8" t="s">
        <v>127</v>
      </c>
      <c r="Z230" s="334" t="s">
        <v>127</v>
      </c>
      <c r="AA230" s="241" t="s">
        <v>127</v>
      </c>
      <c r="AB230" s="241" t="s">
        <v>127</v>
      </c>
      <c r="AC230" s="241" t="s">
        <v>127</v>
      </c>
      <c r="AD230" s="241" t="s">
        <v>127</v>
      </c>
      <c r="AE230" s="242" t="s">
        <v>127</v>
      </c>
      <c r="AF230" s="8" t="s">
        <v>127</v>
      </c>
      <c r="AG230" s="8" t="s">
        <v>127</v>
      </c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177"/>
      <c r="AS230" s="8"/>
      <c r="AT230" s="8"/>
      <c r="AU230" s="8"/>
      <c r="AV230" s="8"/>
      <c r="AW230" s="8"/>
      <c r="AX230" s="8"/>
      <c r="AY230" s="8"/>
      <c r="AZ230" s="8"/>
      <c r="BA230" s="185"/>
      <c r="BB230" s="207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619"/>
      <c r="CP230" s="619"/>
      <c r="CQ230" s="8"/>
      <c r="CR230" s="8"/>
    </row>
    <row r="231" spans="1:8279" s="24" customFormat="1" ht="25.5" hidden="1">
      <c r="A231" s="7"/>
      <c r="B231" s="23" t="s">
        <v>4022</v>
      </c>
      <c r="C231" s="8">
        <v>2013</v>
      </c>
      <c r="D231" s="8"/>
      <c r="E231" s="23"/>
      <c r="F231" s="8" t="s">
        <v>1589</v>
      </c>
      <c r="G231" s="8"/>
      <c r="H231" s="8"/>
      <c r="I231" s="106" t="s">
        <v>4020</v>
      </c>
      <c r="J231" s="648" t="s">
        <v>127</v>
      </c>
      <c r="K231" s="8" t="s">
        <v>127</v>
      </c>
      <c r="L231" s="8" t="s">
        <v>127</v>
      </c>
      <c r="M231" s="155"/>
      <c r="N231" s="155"/>
      <c r="O231" s="155"/>
      <c r="P231" s="54" t="s">
        <v>4020</v>
      </c>
      <c r="Q231" s="7" t="s">
        <v>887</v>
      </c>
      <c r="R231" s="8"/>
      <c r="S231" s="8" t="s">
        <v>127</v>
      </c>
      <c r="T231" s="9" t="s">
        <v>127</v>
      </c>
      <c r="U231" s="410" t="s">
        <v>1437</v>
      </c>
      <c r="V231" s="9" t="s">
        <v>127</v>
      </c>
      <c r="W231" s="9" t="s">
        <v>127</v>
      </c>
      <c r="X231" s="222" t="s">
        <v>127</v>
      </c>
      <c r="Y231" s="8" t="s">
        <v>127</v>
      </c>
      <c r="Z231" s="334" t="s">
        <v>127</v>
      </c>
      <c r="AA231" s="241" t="s">
        <v>127</v>
      </c>
      <c r="AB231" s="241" t="s">
        <v>127</v>
      </c>
      <c r="AC231" s="241" t="s">
        <v>127</v>
      </c>
      <c r="AD231" s="241" t="s">
        <v>127</v>
      </c>
      <c r="AE231" s="242" t="s">
        <v>127</v>
      </c>
      <c r="AF231" s="8" t="s">
        <v>127</v>
      </c>
      <c r="AG231" s="8" t="s">
        <v>127</v>
      </c>
      <c r="AH231" s="8" t="s">
        <v>4023</v>
      </c>
      <c r="AI231" s="8"/>
      <c r="AJ231" s="8" t="s">
        <v>4790</v>
      </c>
      <c r="AK231" s="8"/>
      <c r="AL231" s="8"/>
      <c r="AM231" s="8"/>
      <c r="AN231" s="8"/>
      <c r="AO231" s="8"/>
      <c r="AP231" s="8"/>
      <c r="AQ231" s="8"/>
      <c r="AR231" s="177"/>
      <c r="AS231" s="8"/>
      <c r="AT231" s="8"/>
      <c r="AU231" s="8"/>
      <c r="AV231" s="8"/>
      <c r="AW231" s="8"/>
      <c r="AX231" s="8"/>
      <c r="AY231" s="8"/>
      <c r="AZ231" s="8"/>
      <c r="BA231" s="185"/>
      <c r="BB231" s="207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619"/>
      <c r="CP231" s="619"/>
      <c r="CQ231" s="8"/>
      <c r="CR231" s="8"/>
    </row>
    <row r="232" spans="1:8279" s="882" customFormat="1" ht="25.5" hidden="1">
      <c r="A232" s="874"/>
      <c r="B232" s="1193" t="s">
        <v>3897</v>
      </c>
      <c r="C232" s="201">
        <v>2014</v>
      </c>
      <c r="D232" s="201"/>
      <c r="E232" s="875" t="s">
        <v>3725</v>
      </c>
      <c r="F232" s="201" t="s">
        <v>683</v>
      </c>
      <c r="G232" s="106"/>
      <c r="H232" s="8"/>
      <c r="I232" s="874" t="s">
        <v>261</v>
      </c>
      <c r="J232" s="648" t="s">
        <v>1432</v>
      </c>
      <c r="K232" s="201" t="s">
        <v>127</v>
      </c>
      <c r="L232" s="8" t="s">
        <v>693</v>
      </c>
      <c r="M232" s="876"/>
      <c r="N232" s="876"/>
      <c r="O232" s="876"/>
      <c r="P232" s="876" t="s">
        <v>265</v>
      </c>
      <c r="Q232" s="874" t="s">
        <v>693</v>
      </c>
      <c r="R232" s="201"/>
      <c r="S232" s="201" t="s">
        <v>269</v>
      </c>
      <c r="T232" s="200" t="s">
        <v>1300</v>
      </c>
      <c r="U232" s="877" t="s">
        <v>1437</v>
      </c>
      <c r="V232" s="878" t="s">
        <v>127</v>
      </c>
      <c r="W232" s="878" t="s">
        <v>127</v>
      </c>
      <c r="X232" s="878" t="s">
        <v>127</v>
      </c>
      <c r="Y232" s="878" t="s">
        <v>127</v>
      </c>
      <c r="Z232" s="879" t="s">
        <v>127</v>
      </c>
      <c r="AA232" s="995" t="s">
        <v>127</v>
      </c>
      <c r="AB232" s="995" t="s">
        <v>127</v>
      </c>
      <c r="AC232" s="995" t="str">
        <f t="shared" ref="AC232:AC240" si="30">Y232</f>
        <v>-</v>
      </c>
      <c r="AD232" s="995" t="s">
        <v>127</v>
      </c>
      <c r="AE232" s="996" t="s">
        <v>127</v>
      </c>
      <c r="AF232" s="999">
        <v>41640</v>
      </c>
      <c r="AG232" s="999">
        <v>42004</v>
      </c>
      <c r="AH232" s="201"/>
      <c r="AI232" s="201"/>
      <c r="AJ232" s="201"/>
      <c r="AK232" s="201"/>
      <c r="AL232" s="201"/>
      <c r="AM232" s="201"/>
      <c r="AN232" s="201"/>
      <c r="AO232" s="201"/>
      <c r="AP232" s="201"/>
      <c r="AQ232" s="201"/>
      <c r="AR232" s="880"/>
      <c r="AS232" s="201"/>
      <c r="AT232" s="201"/>
      <c r="AU232" s="201"/>
      <c r="AV232" s="201"/>
      <c r="AW232" s="201"/>
      <c r="AX232" s="201"/>
      <c r="AY232" s="201"/>
      <c r="AZ232" s="201"/>
      <c r="BA232" s="245"/>
      <c r="BB232" s="246"/>
      <c r="BC232" s="201"/>
      <c r="BD232" s="201"/>
      <c r="BE232" s="201"/>
      <c r="BF232" s="201"/>
      <c r="BG232" s="201"/>
      <c r="BH232" s="201"/>
      <c r="BI232" s="201"/>
      <c r="BJ232" s="201"/>
      <c r="BK232" s="201"/>
      <c r="BL232" s="201"/>
      <c r="BM232" s="201"/>
      <c r="BN232" s="201"/>
      <c r="BO232" s="201"/>
      <c r="BP232" s="201"/>
      <c r="BQ232" s="201"/>
      <c r="BR232" s="201"/>
      <c r="BS232" s="201"/>
      <c r="BT232" s="201"/>
      <c r="BU232" s="201"/>
      <c r="BV232" s="201"/>
      <c r="BW232" s="201"/>
      <c r="BX232" s="201"/>
      <c r="BY232" s="201"/>
      <c r="BZ232" s="201"/>
      <c r="CA232" s="201"/>
      <c r="CB232" s="201"/>
      <c r="CC232" s="201"/>
      <c r="CD232" s="201"/>
      <c r="CE232" s="201"/>
      <c r="CF232" s="201"/>
      <c r="CG232" s="201"/>
      <c r="CH232" s="201"/>
      <c r="CI232" s="201"/>
      <c r="CJ232" s="201"/>
      <c r="CK232" s="201"/>
      <c r="CL232" s="201"/>
      <c r="CM232" s="201"/>
      <c r="CN232" s="201"/>
      <c r="CO232" s="881"/>
      <c r="CP232" s="881"/>
      <c r="CQ232" s="201"/>
      <c r="CR232" s="201"/>
    </row>
    <row r="233" spans="1:8279" s="1217" customFormat="1" ht="30" hidden="1">
      <c r="A233" s="1203"/>
      <c r="B233" s="1204" t="s">
        <v>3897</v>
      </c>
      <c r="C233" s="1205">
        <v>2014</v>
      </c>
      <c r="D233" s="1205"/>
      <c r="E233" s="1204" t="s">
        <v>3724</v>
      </c>
      <c r="F233" s="1205" t="s">
        <v>683</v>
      </c>
      <c r="G233" s="1205"/>
      <c r="H233" s="1205"/>
      <c r="I233" s="1203" t="s">
        <v>261</v>
      </c>
      <c r="J233" s="528" t="s">
        <v>1432</v>
      </c>
      <c r="K233" s="1205"/>
      <c r="L233" s="1205" t="s">
        <v>718</v>
      </c>
      <c r="M233" s="155"/>
      <c r="N233" s="1177"/>
      <c r="O233" s="1177"/>
      <c r="P233" s="1206" t="s">
        <v>2885</v>
      </c>
      <c r="Q233" s="1203" t="s">
        <v>692</v>
      </c>
      <c r="R233" s="1205"/>
      <c r="S233" s="1205" t="s">
        <v>2420</v>
      </c>
      <c r="T233" s="1207" t="s">
        <v>654</v>
      </c>
      <c r="U233" s="1208" t="s">
        <v>1437</v>
      </c>
      <c r="V233" s="1209" t="s">
        <v>127</v>
      </c>
      <c r="W233" s="1209" t="s">
        <v>127</v>
      </c>
      <c r="X233" s="1209" t="s">
        <v>127</v>
      </c>
      <c r="Y233" s="1209">
        <f>NOM!Q818</f>
        <v>18566.68</v>
      </c>
      <c r="Z233" s="1209">
        <v>0</v>
      </c>
      <c r="AA233" s="1210" t="s">
        <v>127</v>
      </c>
      <c r="AB233" s="1210" t="s">
        <v>127</v>
      </c>
      <c r="AC233" s="1210">
        <f t="shared" si="30"/>
        <v>18566.68</v>
      </c>
      <c r="AD233" s="1210" t="s">
        <v>127</v>
      </c>
      <c r="AE233" s="1211" t="s">
        <v>127</v>
      </c>
      <c r="AF233" s="1212">
        <v>41640</v>
      </c>
      <c r="AG233" s="1212">
        <v>42004</v>
      </c>
      <c r="AH233" s="1205"/>
      <c r="AI233" s="1205"/>
      <c r="AJ233" s="1205"/>
      <c r="AK233" s="1205"/>
      <c r="AL233" s="1205"/>
      <c r="AM233" s="1205"/>
      <c r="AN233" s="1205"/>
      <c r="AO233" s="1205"/>
      <c r="AP233" s="1205"/>
      <c r="AQ233" s="1205"/>
      <c r="AR233" s="1213"/>
      <c r="AS233" s="1205"/>
      <c r="AT233" s="1205"/>
      <c r="AU233" s="1205"/>
      <c r="AV233" s="1205"/>
      <c r="AW233" s="1205"/>
      <c r="AX233" s="1205"/>
      <c r="AY233" s="1205"/>
      <c r="AZ233" s="1205"/>
      <c r="BA233" s="1214"/>
      <c r="BB233" s="1215"/>
      <c r="BC233" s="1205"/>
      <c r="BD233" s="1205"/>
      <c r="BE233" s="1205"/>
      <c r="BF233" s="1205"/>
      <c r="BG233" s="1205"/>
      <c r="BH233" s="1205"/>
      <c r="BI233" s="1205"/>
      <c r="BJ233" s="1205"/>
      <c r="BK233" s="1205"/>
      <c r="BL233" s="1205"/>
      <c r="BM233" s="1205"/>
      <c r="BN233" s="1205"/>
      <c r="BO233" s="1205"/>
      <c r="BP233" s="1205"/>
      <c r="BQ233" s="1205"/>
      <c r="BR233" s="1205"/>
      <c r="BS233" s="1205"/>
      <c r="BT233" s="1205"/>
      <c r="BU233" s="1205"/>
      <c r="BV233" s="1205"/>
      <c r="BW233" s="1205"/>
      <c r="BX233" s="1205"/>
      <c r="BY233" s="1205"/>
      <c r="BZ233" s="1205"/>
      <c r="CA233" s="1205"/>
      <c r="CB233" s="1205"/>
      <c r="CC233" s="1205"/>
      <c r="CD233" s="1205"/>
      <c r="CE233" s="1205"/>
      <c r="CF233" s="1205"/>
      <c r="CG233" s="1205"/>
      <c r="CH233" s="1205"/>
      <c r="CI233" s="1205"/>
      <c r="CJ233" s="1205"/>
      <c r="CK233" s="1205"/>
      <c r="CL233" s="1205"/>
      <c r="CM233" s="1205"/>
      <c r="CN233" s="1205"/>
      <c r="CO233" s="1216"/>
      <c r="CP233" s="1216"/>
      <c r="CQ233" s="1205"/>
      <c r="CR233" s="1205"/>
    </row>
    <row r="234" spans="1:8279" s="1231" customFormat="1" ht="50.25" hidden="1" customHeight="1">
      <c r="A234" s="1218"/>
      <c r="B234" s="1176" t="s">
        <v>3897</v>
      </c>
      <c r="C234" s="1219">
        <v>2014</v>
      </c>
      <c r="D234" s="1219"/>
      <c r="E234" s="1220" t="s">
        <v>3724</v>
      </c>
      <c r="F234" s="1219" t="s">
        <v>683</v>
      </c>
      <c r="G234" s="521"/>
      <c r="H234" s="521"/>
      <c r="I234" s="1218" t="s">
        <v>261</v>
      </c>
      <c r="J234" s="523" t="s">
        <v>1432</v>
      </c>
      <c r="K234" s="1219"/>
      <c r="L234" s="1219" t="s">
        <v>718</v>
      </c>
      <c r="M234" s="850"/>
      <c r="N234" s="1221"/>
      <c r="O234" s="1221"/>
      <c r="P234" s="1221" t="s">
        <v>266</v>
      </c>
      <c r="Q234" s="1218" t="s">
        <v>692</v>
      </c>
      <c r="R234" s="1219"/>
      <c r="S234" s="1219" t="s">
        <v>2420</v>
      </c>
      <c r="T234" s="1222" t="s">
        <v>654</v>
      </c>
      <c r="U234" s="1223" t="s">
        <v>1437</v>
      </c>
      <c r="V234" s="1209" t="s">
        <v>127</v>
      </c>
      <c r="W234" s="1209" t="s">
        <v>127</v>
      </c>
      <c r="X234" s="1209" t="s">
        <v>127</v>
      </c>
      <c r="Y234" s="1224">
        <f>NOM!Q834+FACT!R1048</f>
        <v>20297.68</v>
      </c>
      <c r="Z234" s="1225">
        <v>0</v>
      </c>
      <c r="AA234" s="1226" t="s">
        <v>127</v>
      </c>
      <c r="AB234" s="1226" t="s">
        <v>127</v>
      </c>
      <c r="AC234" s="1226">
        <f t="shared" si="30"/>
        <v>20297.68</v>
      </c>
      <c r="AD234" s="1226" t="s">
        <v>127</v>
      </c>
      <c r="AE234" s="1227" t="s">
        <v>127</v>
      </c>
      <c r="AF234" s="1228">
        <v>41640</v>
      </c>
      <c r="AG234" s="1229">
        <v>42004</v>
      </c>
      <c r="AH234" s="1221" t="s">
        <v>3880</v>
      </c>
      <c r="AI234" s="1219"/>
      <c r="AJ234" s="1219"/>
      <c r="AK234" s="1219"/>
      <c r="AL234" s="1219"/>
      <c r="AM234" s="1219"/>
      <c r="AN234" s="1219"/>
      <c r="AO234" s="1219"/>
      <c r="AP234" s="1219"/>
      <c r="AQ234" s="1219"/>
      <c r="AR234" s="1230"/>
      <c r="AS234" s="1219"/>
      <c r="AT234" s="1219"/>
      <c r="AU234" s="1219"/>
      <c r="AV234" s="1219"/>
      <c r="AW234" s="1219"/>
      <c r="AX234" s="1219"/>
      <c r="AY234" s="1219"/>
      <c r="AZ234" s="1219"/>
      <c r="BA234" s="1189"/>
      <c r="BB234" s="1189"/>
      <c r="BC234" s="1219"/>
      <c r="BD234" s="1219"/>
      <c r="BE234" s="1219"/>
      <c r="BF234" s="1219"/>
      <c r="BG234" s="1219"/>
      <c r="BH234" s="1219"/>
      <c r="BI234" s="1219"/>
      <c r="BJ234" s="1219"/>
      <c r="BK234" s="1219"/>
      <c r="BL234" s="1219"/>
      <c r="BM234" s="1219"/>
      <c r="BN234" s="1219"/>
      <c r="BO234" s="1219"/>
      <c r="BP234" s="1219"/>
      <c r="BQ234" s="1219"/>
      <c r="BR234" s="1219"/>
      <c r="BS234" s="1219"/>
      <c r="BT234" s="1219"/>
      <c r="BU234" s="1219"/>
      <c r="BV234" s="1219"/>
      <c r="BW234" s="1219"/>
      <c r="BX234" s="1219"/>
      <c r="BY234" s="1219"/>
      <c r="BZ234" s="1219"/>
      <c r="CA234" s="1219"/>
      <c r="CB234" s="1219"/>
      <c r="CC234" s="1219"/>
      <c r="CD234" s="1219"/>
      <c r="CE234" s="1219"/>
      <c r="CF234" s="1219"/>
      <c r="CG234" s="1219"/>
      <c r="CH234" s="1219"/>
      <c r="CI234" s="1219"/>
      <c r="CJ234" s="1219"/>
      <c r="CK234" s="1219"/>
      <c r="CL234" s="1219"/>
      <c r="CM234" s="1219"/>
      <c r="CN234" s="1219"/>
      <c r="CO234" s="1219"/>
      <c r="CP234" s="1219"/>
      <c r="CQ234" s="1219"/>
      <c r="CR234" s="1219"/>
    </row>
    <row r="235" spans="1:8279" s="24" customFormat="1" ht="30" hidden="1">
      <c r="A235" s="7"/>
      <c r="B235" s="23" t="s">
        <v>4088</v>
      </c>
      <c r="C235" s="8">
        <v>2014</v>
      </c>
      <c r="D235" s="8"/>
      <c r="E235" s="23" t="s">
        <v>3729</v>
      </c>
      <c r="F235" s="8" t="s">
        <v>683</v>
      </c>
      <c r="G235" s="8"/>
      <c r="H235" s="8"/>
      <c r="I235" s="7" t="s">
        <v>261</v>
      </c>
      <c r="J235" s="648" t="s">
        <v>1432</v>
      </c>
      <c r="K235" s="8"/>
      <c r="L235" s="8" t="s">
        <v>718</v>
      </c>
      <c r="M235" s="155"/>
      <c r="N235" s="1177"/>
      <c r="O235" s="1177"/>
      <c r="P235" s="155" t="s">
        <v>2764</v>
      </c>
      <c r="Q235" s="7" t="s">
        <v>948</v>
      </c>
      <c r="R235" s="8"/>
      <c r="S235" s="8" t="s">
        <v>297</v>
      </c>
      <c r="T235" s="9" t="s">
        <v>654</v>
      </c>
      <c r="U235" s="410" t="s">
        <v>1437</v>
      </c>
      <c r="V235" s="1209" t="s">
        <v>127</v>
      </c>
      <c r="W235" s="1209" t="s">
        <v>127</v>
      </c>
      <c r="X235" s="1209" t="s">
        <v>127</v>
      </c>
      <c r="Y235" s="738">
        <f>NOM!Q819+FACT!R1038</f>
        <v>37853.39</v>
      </c>
      <c r="Z235" s="334">
        <v>0</v>
      </c>
      <c r="AA235" s="804" t="s">
        <v>127</v>
      </c>
      <c r="AB235" s="804" t="s">
        <v>127</v>
      </c>
      <c r="AC235" s="804">
        <f t="shared" si="30"/>
        <v>37853.39</v>
      </c>
      <c r="AD235" s="804" t="s">
        <v>127</v>
      </c>
      <c r="AE235" s="997" t="s">
        <v>127</v>
      </c>
      <c r="AF235" s="130">
        <v>41640</v>
      </c>
      <c r="AG235" s="130">
        <v>42004</v>
      </c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177"/>
      <c r="AS235" s="8"/>
      <c r="AT235" s="8"/>
      <c r="AU235" s="8"/>
      <c r="AV235" s="8"/>
      <c r="AW235" s="8"/>
      <c r="AX235" s="8"/>
      <c r="AY235" s="8"/>
      <c r="AZ235" s="8"/>
      <c r="BA235" s="185"/>
      <c r="BB235" s="207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619"/>
      <c r="CP235" s="619"/>
      <c r="CQ235" s="8"/>
      <c r="CR235" s="8"/>
    </row>
    <row r="236" spans="1:8279" s="24" customFormat="1" ht="60" hidden="1">
      <c r="A236" s="7"/>
      <c r="B236" s="23"/>
      <c r="C236" s="8">
        <v>2014</v>
      </c>
      <c r="D236" s="8"/>
      <c r="E236" s="23"/>
      <c r="F236" s="8" t="s">
        <v>683</v>
      </c>
      <c r="G236" s="8"/>
      <c r="H236" s="8"/>
      <c r="I236" s="7" t="s">
        <v>261</v>
      </c>
      <c r="J236" s="648" t="s">
        <v>1432</v>
      </c>
      <c r="K236" s="8"/>
      <c r="L236" s="8" t="s">
        <v>718</v>
      </c>
      <c r="M236" s="155"/>
      <c r="N236" s="1177"/>
      <c r="O236" s="1177"/>
      <c r="P236" s="155" t="s">
        <v>266</v>
      </c>
      <c r="Q236" s="7" t="s">
        <v>266</v>
      </c>
      <c r="R236" s="8"/>
      <c r="S236" s="8" t="s">
        <v>2765</v>
      </c>
      <c r="T236" s="9" t="s">
        <v>654</v>
      </c>
      <c r="U236" s="410" t="s">
        <v>1437</v>
      </c>
      <c r="V236" s="1209" t="s">
        <v>127</v>
      </c>
      <c r="W236" s="1209" t="s">
        <v>127</v>
      </c>
      <c r="X236" s="1209" t="s">
        <v>127</v>
      </c>
      <c r="Y236" s="738">
        <f>NOM!Q820</f>
        <v>5700</v>
      </c>
      <c r="Z236" s="334">
        <v>0</v>
      </c>
      <c r="AA236" s="804" t="s">
        <v>127</v>
      </c>
      <c r="AB236" s="804" t="s">
        <v>127</v>
      </c>
      <c r="AC236" s="804">
        <f t="shared" si="30"/>
        <v>5700</v>
      </c>
      <c r="AD236" s="804" t="s">
        <v>127</v>
      </c>
      <c r="AE236" s="997" t="s">
        <v>127</v>
      </c>
      <c r="AF236" s="130">
        <v>41640</v>
      </c>
      <c r="AG236" s="130">
        <v>42004</v>
      </c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177"/>
      <c r="AS236" s="8"/>
      <c r="AT236" s="8"/>
      <c r="AU236" s="8"/>
      <c r="AV236" s="8"/>
      <c r="AW236" s="8"/>
      <c r="AX236" s="8"/>
      <c r="AY236" s="8"/>
      <c r="AZ236" s="8"/>
      <c r="BA236" s="185"/>
      <c r="BB236" s="207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619"/>
      <c r="CP236" s="619"/>
      <c r="CQ236" s="8"/>
      <c r="CR236" s="8"/>
    </row>
    <row r="237" spans="1:8279" s="24" customFormat="1" ht="25.5" hidden="1">
      <c r="A237" s="874"/>
      <c r="B237" s="1193" t="s">
        <v>3897</v>
      </c>
      <c r="C237" s="201">
        <v>2014</v>
      </c>
      <c r="D237" s="201"/>
      <c r="E237" s="875" t="s">
        <v>3725</v>
      </c>
      <c r="F237" s="201" t="s">
        <v>683</v>
      </c>
      <c r="G237" s="106"/>
      <c r="H237" s="8"/>
      <c r="I237" s="874" t="s">
        <v>261</v>
      </c>
      <c r="J237" s="648" t="s">
        <v>1432</v>
      </c>
      <c r="K237" s="201" t="s">
        <v>127</v>
      </c>
      <c r="L237" s="8" t="s">
        <v>693</v>
      </c>
      <c r="M237" s="876"/>
      <c r="N237" s="876"/>
      <c r="O237" s="876"/>
      <c r="P237" s="876" t="s">
        <v>265</v>
      </c>
      <c r="Q237" s="874" t="s">
        <v>693</v>
      </c>
      <c r="R237" s="201"/>
      <c r="S237" s="201" t="s">
        <v>269</v>
      </c>
      <c r="T237" s="200" t="s">
        <v>1215</v>
      </c>
      <c r="U237" s="877" t="s">
        <v>1437</v>
      </c>
      <c r="V237" s="878" t="s">
        <v>127</v>
      </c>
      <c r="W237" s="878" t="s">
        <v>127</v>
      </c>
      <c r="X237" s="878" t="s">
        <v>127</v>
      </c>
      <c r="Y237" s="878" t="s">
        <v>127</v>
      </c>
      <c r="Z237" s="879" t="s">
        <v>127</v>
      </c>
      <c r="AA237" s="995" t="s">
        <v>127</v>
      </c>
      <c r="AB237" s="995" t="s">
        <v>127</v>
      </c>
      <c r="AC237" s="995" t="str">
        <f t="shared" si="30"/>
        <v>-</v>
      </c>
      <c r="AD237" s="995" t="s">
        <v>127</v>
      </c>
      <c r="AE237" s="996" t="s">
        <v>127</v>
      </c>
      <c r="AF237" s="999">
        <v>41640</v>
      </c>
      <c r="AG237" s="999">
        <v>42004</v>
      </c>
      <c r="AH237" s="201"/>
      <c r="AI237" s="201"/>
      <c r="AJ237" s="201"/>
      <c r="AK237" s="201"/>
      <c r="AL237" s="201"/>
      <c r="AM237" s="201"/>
      <c r="AN237" s="201"/>
      <c r="AO237" s="201"/>
      <c r="AP237" s="201"/>
      <c r="AQ237" s="201"/>
      <c r="AR237" s="880"/>
      <c r="AS237" s="201"/>
      <c r="AT237" s="201"/>
      <c r="AU237" s="201"/>
      <c r="AV237" s="201"/>
      <c r="AW237" s="201"/>
      <c r="AX237" s="201"/>
      <c r="AY237" s="201"/>
      <c r="AZ237" s="201"/>
      <c r="BA237" s="245"/>
      <c r="BB237" s="246"/>
      <c r="BC237" s="201"/>
      <c r="BD237" s="201"/>
      <c r="BE237" s="201"/>
      <c r="BF237" s="201"/>
      <c r="BG237" s="201"/>
      <c r="BH237" s="201"/>
      <c r="BI237" s="201"/>
      <c r="BJ237" s="201"/>
      <c r="BK237" s="201"/>
      <c r="BL237" s="201"/>
      <c r="BM237" s="201"/>
      <c r="BN237" s="201"/>
      <c r="BO237" s="201"/>
      <c r="BP237" s="201"/>
      <c r="BQ237" s="201"/>
      <c r="BR237" s="201"/>
      <c r="BS237" s="201"/>
      <c r="BT237" s="201"/>
      <c r="BU237" s="201"/>
      <c r="BV237" s="201"/>
      <c r="BW237" s="201"/>
      <c r="BX237" s="201"/>
      <c r="BY237" s="201"/>
      <c r="BZ237" s="201"/>
      <c r="CA237" s="201"/>
      <c r="CB237" s="201"/>
      <c r="CC237" s="201"/>
      <c r="CD237" s="201"/>
      <c r="CE237" s="201"/>
      <c r="CF237" s="201"/>
      <c r="CG237" s="201"/>
      <c r="CH237" s="201"/>
      <c r="CI237" s="201"/>
      <c r="CJ237" s="201"/>
      <c r="CK237" s="201"/>
      <c r="CL237" s="201"/>
      <c r="CM237" s="201"/>
      <c r="CN237" s="201"/>
      <c r="CO237" s="881"/>
      <c r="CP237" s="881"/>
      <c r="CQ237" s="201"/>
      <c r="CR237" s="201"/>
      <c r="CS237" s="882"/>
      <c r="CT237" s="882"/>
      <c r="CU237" s="882"/>
      <c r="CV237" s="882"/>
      <c r="CW237" s="882"/>
      <c r="CX237" s="882"/>
      <c r="CY237" s="882"/>
      <c r="CZ237" s="882"/>
      <c r="DA237" s="882"/>
      <c r="DB237" s="882"/>
      <c r="DC237" s="882"/>
      <c r="DD237" s="882"/>
      <c r="DE237" s="882"/>
      <c r="DF237" s="882"/>
      <c r="DG237" s="882"/>
      <c r="DH237" s="882"/>
      <c r="DI237" s="882"/>
      <c r="DJ237" s="882"/>
      <c r="DK237" s="882"/>
      <c r="DL237" s="882"/>
      <c r="DM237" s="882"/>
      <c r="DN237" s="882"/>
      <c r="DO237" s="882"/>
      <c r="DP237" s="882"/>
      <c r="DQ237" s="882"/>
      <c r="DR237" s="882"/>
      <c r="DS237" s="882"/>
      <c r="DT237" s="882"/>
      <c r="DU237" s="882"/>
      <c r="DV237" s="882"/>
      <c r="DW237" s="882"/>
      <c r="DX237" s="882"/>
      <c r="DY237" s="882"/>
      <c r="DZ237" s="882"/>
      <c r="EA237" s="882"/>
      <c r="EB237" s="882"/>
      <c r="EC237" s="882"/>
      <c r="ED237" s="882"/>
      <c r="EE237" s="882"/>
      <c r="EF237" s="882"/>
      <c r="EG237" s="882"/>
      <c r="EH237" s="882"/>
      <c r="EI237" s="882"/>
      <c r="EJ237" s="882"/>
      <c r="EK237" s="882"/>
      <c r="EL237" s="882"/>
      <c r="EM237" s="882"/>
      <c r="EN237" s="882"/>
      <c r="EO237" s="882"/>
      <c r="EP237" s="882"/>
      <c r="EQ237" s="882"/>
      <c r="ER237" s="882"/>
      <c r="ES237" s="882"/>
      <c r="ET237" s="882"/>
      <c r="EU237" s="882"/>
      <c r="EV237" s="882"/>
      <c r="EW237" s="882"/>
      <c r="EX237" s="882"/>
      <c r="EY237" s="882"/>
      <c r="EZ237" s="882"/>
      <c r="FA237" s="882"/>
      <c r="FB237" s="882"/>
      <c r="FC237" s="882"/>
      <c r="FD237" s="882"/>
      <c r="FE237" s="882"/>
      <c r="FF237" s="882"/>
      <c r="FG237" s="882"/>
      <c r="FH237" s="882"/>
      <c r="FI237" s="882"/>
      <c r="FJ237" s="882"/>
      <c r="FK237" s="882"/>
      <c r="FL237" s="882"/>
      <c r="FM237" s="882"/>
      <c r="FN237" s="882"/>
      <c r="FO237" s="882"/>
      <c r="FP237" s="882"/>
      <c r="FQ237" s="882"/>
      <c r="FR237" s="882"/>
      <c r="FS237" s="882"/>
      <c r="FT237" s="882"/>
      <c r="FU237" s="882"/>
      <c r="FV237" s="882"/>
      <c r="FW237" s="882"/>
      <c r="FX237" s="882"/>
      <c r="FY237" s="882"/>
      <c r="FZ237" s="882"/>
      <c r="GA237" s="882"/>
      <c r="GB237" s="882"/>
      <c r="GC237" s="882"/>
      <c r="GD237" s="882"/>
      <c r="GE237" s="882"/>
      <c r="GF237" s="882"/>
      <c r="GG237" s="882"/>
      <c r="GH237" s="882"/>
      <c r="GI237" s="882"/>
      <c r="GJ237" s="882"/>
      <c r="GK237" s="882"/>
      <c r="GL237" s="882"/>
      <c r="GM237" s="882"/>
      <c r="GN237" s="882"/>
      <c r="GO237" s="882"/>
      <c r="GP237" s="882"/>
      <c r="GQ237" s="882"/>
      <c r="GR237" s="882"/>
      <c r="GS237" s="882"/>
      <c r="GT237" s="882"/>
      <c r="GU237" s="882"/>
      <c r="GV237" s="882"/>
      <c r="GW237" s="882"/>
      <c r="GX237" s="882"/>
      <c r="GY237" s="882"/>
      <c r="GZ237" s="882"/>
      <c r="HA237" s="882"/>
      <c r="HB237" s="882"/>
      <c r="HC237" s="882"/>
      <c r="HD237" s="882"/>
      <c r="HE237" s="882"/>
      <c r="HF237" s="882"/>
      <c r="HG237" s="882"/>
      <c r="HH237" s="882"/>
      <c r="HI237" s="882"/>
      <c r="HJ237" s="882"/>
      <c r="HK237" s="882"/>
      <c r="HL237" s="882"/>
      <c r="HM237" s="882"/>
      <c r="HN237" s="882"/>
      <c r="HO237" s="882"/>
      <c r="HP237" s="882"/>
      <c r="HQ237" s="882"/>
      <c r="HR237" s="882"/>
      <c r="HS237" s="882"/>
      <c r="HT237" s="882"/>
      <c r="HU237" s="882"/>
      <c r="HV237" s="882"/>
      <c r="HW237" s="882"/>
      <c r="HX237" s="882"/>
      <c r="HY237" s="882"/>
      <c r="HZ237" s="882"/>
      <c r="IA237" s="882"/>
      <c r="IB237" s="882"/>
      <c r="IC237" s="882"/>
      <c r="ID237" s="882"/>
      <c r="IE237" s="882"/>
      <c r="IF237" s="882"/>
      <c r="IG237" s="882"/>
      <c r="IH237" s="882"/>
      <c r="II237" s="882"/>
      <c r="IJ237" s="882"/>
      <c r="IK237" s="882"/>
      <c r="IL237" s="882"/>
      <c r="IM237" s="882"/>
      <c r="IN237" s="882"/>
      <c r="IO237" s="882"/>
      <c r="IP237" s="882"/>
      <c r="IQ237" s="882"/>
      <c r="IR237" s="882"/>
      <c r="IS237" s="882"/>
      <c r="IT237" s="882"/>
      <c r="IU237" s="882"/>
      <c r="IV237" s="882"/>
      <c r="IW237" s="882"/>
      <c r="IX237" s="882"/>
      <c r="IY237" s="882"/>
      <c r="IZ237" s="882"/>
      <c r="JA237" s="882"/>
      <c r="JB237" s="882"/>
      <c r="JC237" s="882"/>
      <c r="JD237" s="882"/>
      <c r="JE237" s="882"/>
      <c r="JF237" s="882"/>
      <c r="JG237" s="882"/>
      <c r="JH237" s="882"/>
      <c r="JI237" s="882"/>
      <c r="JJ237" s="882"/>
      <c r="JK237" s="882"/>
      <c r="JL237" s="882"/>
      <c r="JM237" s="882"/>
      <c r="JN237" s="882"/>
      <c r="JO237" s="882"/>
      <c r="JP237" s="882"/>
      <c r="JQ237" s="882"/>
      <c r="JR237" s="882"/>
      <c r="JS237" s="882"/>
      <c r="JT237" s="882"/>
      <c r="JU237" s="882"/>
      <c r="JV237" s="882"/>
      <c r="JW237" s="882"/>
      <c r="JX237" s="882"/>
      <c r="JY237" s="882"/>
      <c r="JZ237" s="882"/>
      <c r="KA237" s="882"/>
      <c r="KB237" s="882"/>
      <c r="KC237" s="882"/>
      <c r="KD237" s="882"/>
      <c r="KE237" s="882"/>
      <c r="KF237" s="882"/>
      <c r="KG237" s="882"/>
      <c r="KH237" s="882"/>
      <c r="KI237" s="882"/>
      <c r="KJ237" s="882"/>
      <c r="KK237" s="882"/>
      <c r="KL237" s="882"/>
      <c r="KM237" s="882"/>
      <c r="KN237" s="882"/>
      <c r="KO237" s="882"/>
      <c r="KP237" s="882"/>
      <c r="KQ237" s="882"/>
      <c r="KR237" s="882"/>
      <c r="KS237" s="882"/>
      <c r="KT237" s="882"/>
      <c r="KU237" s="882"/>
      <c r="KV237" s="882"/>
      <c r="KW237" s="882"/>
      <c r="KX237" s="882"/>
      <c r="KY237" s="882"/>
      <c r="KZ237" s="882"/>
      <c r="LA237" s="882"/>
      <c r="LB237" s="882"/>
      <c r="LC237" s="882"/>
      <c r="LD237" s="882"/>
      <c r="LE237" s="882"/>
      <c r="LF237" s="882"/>
      <c r="LG237" s="882"/>
      <c r="LH237" s="882"/>
      <c r="LI237" s="882"/>
      <c r="LJ237" s="882"/>
      <c r="LK237" s="882"/>
      <c r="LL237" s="882"/>
      <c r="LM237" s="882"/>
      <c r="LN237" s="882"/>
      <c r="LO237" s="882"/>
      <c r="LP237" s="882"/>
      <c r="LQ237" s="882"/>
      <c r="LR237" s="882"/>
      <c r="LS237" s="882"/>
      <c r="LT237" s="882"/>
      <c r="LU237" s="882"/>
      <c r="LV237" s="882"/>
      <c r="LW237" s="882"/>
      <c r="LX237" s="882"/>
      <c r="LY237" s="882"/>
      <c r="LZ237" s="882"/>
      <c r="MA237" s="882"/>
      <c r="MB237" s="882"/>
      <c r="MC237" s="882"/>
      <c r="MD237" s="882"/>
      <c r="ME237" s="882"/>
      <c r="MF237" s="882"/>
      <c r="MG237" s="882"/>
      <c r="MH237" s="882"/>
      <c r="MI237" s="882"/>
      <c r="MJ237" s="882"/>
      <c r="MK237" s="882"/>
      <c r="ML237" s="882"/>
      <c r="MM237" s="882"/>
      <c r="MN237" s="882"/>
      <c r="MO237" s="882"/>
      <c r="MP237" s="882"/>
      <c r="MQ237" s="882"/>
      <c r="MR237" s="882"/>
      <c r="MS237" s="882"/>
      <c r="MT237" s="882"/>
      <c r="MU237" s="882"/>
      <c r="MV237" s="882"/>
      <c r="MW237" s="882"/>
      <c r="MX237" s="882"/>
      <c r="MY237" s="882"/>
      <c r="MZ237" s="882"/>
      <c r="NA237" s="882"/>
      <c r="NB237" s="882"/>
      <c r="NC237" s="882"/>
      <c r="ND237" s="882"/>
      <c r="NE237" s="882"/>
      <c r="NF237" s="882"/>
      <c r="NG237" s="882"/>
      <c r="NH237" s="882"/>
      <c r="NI237" s="882"/>
      <c r="NJ237" s="882"/>
      <c r="NK237" s="882"/>
      <c r="NL237" s="882"/>
      <c r="NM237" s="882"/>
      <c r="NN237" s="882"/>
      <c r="NO237" s="882"/>
      <c r="NP237" s="882"/>
      <c r="NQ237" s="882"/>
      <c r="NR237" s="882"/>
      <c r="NS237" s="882"/>
      <c r="NT237" s="882"/>
      <c r="NU237" s="882"/>
      <c r="NV237" s="882"/>
      <c r="NW237" s="882"/>
      <c r="NX237" s="882"/>
      <c r="NY237" s="882"/>
      <c r="NZ237" s="882"/>
      <c r="OA237" s="882"/>
      <c r="OB237" s="882"/>
      <c r="OC237" s="882"/>
      <c r="OD237" s="882"/>
      <c r="OE237" s="882"/>
      <c r="OF237" s="882"/>
      <c r="OG237" s="882"/>
      <c r="OH237" s="882"/>
      <c r="OI237" s="882"/>
      <c r="OJ237" s="882"/>
      <c r="OK237" s="882"/>
      <c r="OL237" s="882"/>
      <c r="OM237" s="882"/>
      <c r="ON237" s="882"/>
      <c r="OO237" s="882"/>
      <c r="OP237" s="882"/>
      <c r="OQ237" s="882"/>
      <c r="OR237" s="882"/>
      <c r="OS237" s="882"/>
      <c r="OT237" s="882"/>
      <c r="OU237" s="882"/>
      <c r="OV237" s="882"/>
      <c r="OW237" s="882"/>
      <c r="OX237" s="882"/>
      <c r="OY237" s="882"/>
      <c r="OZ237" s="882"/>
      <c r="PA237" s="882"/>
      <c r="PB237" s="882"/>
      <c r="PC237" s="882"/>
      <c r="PD237" s="882"/>
      <c r="PE237" s="882"/>
      <c r="PF237" s="882"/>
      <c r="PG237" s="882"/>
      <c r="PH237" s="882"/>
      <c r="PI237" s="882"/>
      <c r="PJ237" s="882"/>
      <c r="PK237" s="882"/>
      <c r="PL237" s="882"/>
      <c r="PM237" s="882"/>
      <c r="PN237" s="882"/>
      <c r="PO237" s="882"/>
      <c r="PP237" s="882"/>
      <c r="PQ237" s="882"/>
      <c r="PR237" s="882"/>
      <c r="PS237" s="882"/>
      <c r="PT237" s="882"/>
      <c r="PU237" s="882"/>
      <c r="PV237" s="882"/>
      <c r="PW237" s="882"/>
      <c r="PX237" s="882"/>
      <c r="PY237" s="882"/>
      <c r="PZ237" s="882"/>
      <c r="QA237" s="882"/>
      <c r="QB237" s="882"/>
      <c r="QC237" s="882"/>
      <c r="QD237" s="882"/>
      <c r="QE237" s="882"/>
      <c r="QF237" s="882"/>
      <c r="QG237" s="882"/>
      <c r="QH237" s="882"/>
      <c r="QI237" s="882"/>
      <c r="QJ237" s="882"/>
      <c r="QK237" s="882"/>
      <c r="QL237" s="882"/>
      <c r="QM237" s="882"/>
      <c r="QN237" s="882"/>
      <c r="QO237" s="882"/>
      <c r="QP237" s="882"/>
      <c r="QQ237" s="882"/>
      <c r="QR237" s="882"/>
      <c r="QS237" s="882"/>
      <c r="QT237" s="882"/>
      <c r="QU237" s="882"/>
      <c r="QV237" s="882"/>
      <c r="QW237" s="882"/>
      <c r="QX237" s="882"/>
      <c r="QY237" s="882"/>
      <c r="QZ237" s="882"/>
      <c r="RA237" s="882"/>
      <c r="RB237" s="882"/>
      <c r="RC237" s="882"/>
      <c r="RD237" s="882"/>
      <c r="RE237" s="882"/>
      <c r="RF237" s="882"/>
      <c r="RG237" s="882"/>
      <c r="RH237" s="882"/>
      <c r="RI237" s="882"/>
      <c r="RJ237" s="882"/>
      <c r="RK237" s="882"/>
      <c r="RL237" s="882"/>
      <c r="RM237" s="882"/>
      <c r="RN237" s="882"/>
      <c r="RO237" s="882"/>
      <c r="RP237" s="882"/>
      <c r="RQ237" s="882"/>
      <c r="RR237" s="882"/>
      <c r="RS237" s="882"/>
      <c r="RT237" s="882"/>
      <c r="RU237" s="882"/>
      <c r="RV237" s="882"/>
      <c r="RW237" s="882"/>
      <c r="RX237" s="882"/>
      <c r="RY237" s="882"/>
      <c r="RZ237" s="882"/>
      <c r="SA237" s="882"/>
      <c r="SB237" s="882"/>
      <c r="SC237" s="882"/>
      <c r="SD237" s="882"/>
      <c r="SE237" s="882"/>
      <c r="SF237" s="882"/>
      <c r="SG237" s="882"/>
      <c r="SH237" s="882"/>
      <c r="SI237" s="882"/>
      <c r="SJ237" s="882"/>
      <c r="SK237" s="882"/>
      <c r="SL237" s="882"/>
      <c r="SM237" s="882"/>
      <c r="SN237" s="882"/>
      <c r="SO237" s="882"/>
      <c r="SP237" s="882"/>
      <c r="SQ237" s="882"/>
      <c r="SR237" s="882"/>
      <c r="SS237" s="882"/>
      <c r="ST237" s="882"/>
      <c r="SU237" s="882"/>
      <c r="SV237" s="882"/>
      <c r="SW237" s="882"/>
      <c r="SX237" s="882"/>
      <c r="SY237" s="882"/>
      <c r="SZ237" s="882"/>
      <c r="TA237" s="882"/>
      <c r="TB237" s="882"/>
      <c r="TC237" s="882"/>
      <c r="TD237" s="882"/>
      <c r="TE237" s="882"/>
      <c r="TF237" s="882"/>
      <c r="TG237" s="882"/>
      <c r="TH237" s="882"/>
      <c r="TI237" s="882"/>
      <c r="TJ237" s="882"/>
      <c r="TK237" s="882"/>
      <c r="TL237" s="882"/>
      <c r="TM237" s="882"/>
      <c r="TN237" s="882"/>
      <c r="TO237" s="882"/>
      <c r="TP237" s="882"/>
      <c r="TQ237" s="882"/>
      <c r="TR237" s="882"/>
      <c r="TS237" s="882"/>
      <c r="TT237" s="882"/>
      <c r="TU237" s="882"/>
      <c r="TV237" s="882"/>
      <c r="TW237" s="882"/>
      <c r="TX237" s="882"/>
      <c r="TY237" s="882"/>
      <c r="TZ237" s="882"/>
      <c r="UA237" s="882"/>
      <c r="UB237" s="882"/>
      <c r="UC237" s="882"/>
      <c r="UD237" s="882"/>
      <c r="UE237" s="882"/>
      <c r="UF237" s="882"/>
      <c r="UG237" s="882"/>
      <c r="UH237" s="882"/>
      <c r="UI237" s="882"/>
      <c r="UJ237" s="882"/>
      <c r="UK237" s="882"/>
      <c r="UL237" s="882"/>
      <c r="UM237" s="882"/>
      <c r="UN237" s="882"/>
      <c r="UO237" s="882"/>
      <c r="UP237" s="882"/>
      <c r="UQ237" s="882"/>
      <c r="UR237" s="882"/>
      <c r="US237" s="882"/>
      <c r="UT237" s="882"/>
      <c r="UU237" s="882"/>
      <c r="UV237" s="882"/>
      <c r="UW237" s="882"/>
      <c r="UX237" s="882"/>
      <c r="UY237" s="882"/>
      <c r="UZ237" s="882"/>
      <c r="VA237" s="882"/>
      <c r="VB237" s="882"/>
      <c r="VC237" s="882"/>
      <c r="VD237" s="882"/>
      <c r="VE237" s="882"/>
      <c r="VF237" s="882"/>
      <c r="VG237" s="882"/>
      <c r="VH237" s="882"/>
      <c r="VI237" s="882"/>
      <c r="VJ237" s="882"/>
      <c r="VK237" s="882"/>
      <c r="VL237" s="882"/>
      <c r="VM237" s="882"/>
      <c r="VN237" s="882"/>
      <c r="VO237" s="882"/>
      <c r="VP237" s="882"/>
      <c r="VQ237" s="882"/>
      <c r="VR237" s="882"/>
      <c r="VS237" s="882"/>
      <c r="VT237" s="882"/>
      <c r="VU237" s="882"/>
      <c r="VV237" s="882"/>
      <c r="VW237" s="882"/>
      <c r="VX237" s="882"/>
      <c r="VY237" s="882"/>
      <c r="VZ237" s="882"/>
      <c r="WA237" s="882"/>
      <c r="WB237" s="882"/>
      <c r="WC237" s="882"/>
      <c r="WD237" s="882"/>
      <c r="WE237" s="882"/>
      <c r="WF237" s="882"/>
      <c r="WG237" s="882"/>
      <c r="WH237" s="882"/>
      <c r="WI237" s="882"/>
      <c r="WJ237" s="882"/>
      <c r="WK237" s="882"/>
      <c r="WL237" s="882"/>
      <c r="WM237" s="882"/>
      <c r="WN237" s="882"/>
      <c r="WO237" s="882"/>
      <c r="WP237" s="882"/>
      <c r="WQ237" s="882"/>
      <c r="WR237" s="882"/>
      <c r="WS237" s="882"/>
      <c r="WT237" s="882"/>
      <c r="WU237" s="882"/>
      <c r="WV237" s="882"/>
      <c r="WW237" s="882"/>
      <c r="WX237" s="882"/>
      <c r="WY237" s="882"/>
      <c r="WZ237" s="882"/>
      <c r="XA237" s="882"/>
      <c r="XB237" s="882"/>
      <c r="XC237" s="882"/>
      <c r="XD237" s="882"/>
      <c r="XE237" s="882"/>
      <c r="XF237" s="882"/>
      <c r="XG237" s="882"/>
      <c r="XH237" s="882"/>
      <c r="XI237" s="882"/>
      <c r="XJ237" s="882"/>
      <c r="XK237" s="882"/>
      <c r="XL237" s="882"/>
      <c r="XM237" s="882"/>
      <c r="XN237" s="882"/>
      <c r="XO237" s="882"/>
      <c r="XP237" s="882"/>
      <c r="XQ237" s="882"/>
      <c r="XR237" s="882"/>
      <c r="XS237" s="882"/>
      <c r="XT237" s="882"/>
      <c r="XU237" s="882"/>
      <c r="XV237" s="882"/>
      <c r="XW237" s="882"/>
      <c r="XX237" s="882"/>
      <c r="XY237" s="882"/>
      <c r="XZ237" s="882"/>
      <c r="YA237" s="882"/>
      <c r="YB237" s="882"/>
      <c r="YC237" s="882"/>
      <c r="YD237" s="882"/>
      <c r="YE237" s="882"/>
      <c r="YF237" s="882"/>
      <c r="YG237" s="882"/>
      <c r="YH237" s="882"/>
      <c r="YI237" s="882"/>
      <c r="YJ237" s="882"/>
      <c r="YK237" s="882"/>
      <c r="YL237" s="882"/>
      <c r="YM237" s="882"/>
      <c r="YN237" s="882"/>
      <c r="YO237" s="882"/>
      <c r="YP237" s="882"/>
      <c r="YQ237" s="882"/>
      <c r="YR237" s="882"/>
      <c r="YS237" s="882"/>
      <c r="YT237" s="882"/>
      <c r="YU237" s="882"/>
      <c r="YV237" s="882"/>
      <c r="YW237" s="882"/>
      <c r="YX237" s="882"/>
      <c r="YY237" s="882"/>
      <c r="YZ237" s="882"/>
      <c r="ZA237" s="882"/>
      <c r="ZB237" s="882"/>
      <c r="ZC237" s="882"/>
      <c r="ZD237" s="882"/>
      <c r="ZE237" s="882"/>
      <c r="ZF237" s="882"/>
      <c r="ZG237" s="882"/>
      <c r="ZH237" s="882"/>
      <c r="ZI237" s="882"/>
      <c r="ZJ237" s="882"/>
      <c r="ZK237" s="882"/>
      <c r="ZL237" s="882"/>
      <c r="ZM237" s="882"/>
      <c r="ZN237" s="882"/>
      <c r="ZO237" s="882"/>
      <c r="ZP237" s="882"/>
      <c r="ZQ237" s="882"/>
      <c r="ZR237" s="882"/>
      <c r="ZS237" s="882"/>
      <c r="ZT237" s="882"/>
      <c r="ZU237" s="882"/>
      <c r="ZV237" s="882"/>
      <c r="ZW237" s="882"/>
      <c r="ZX237" s="882"/>
      <c r="ZY237" s="882"/>
      <c r="ZZ237" s="882"/>
      <c r="AAA237" s="882"/>
      <c r="AAB237" s="882"/>
      <c r="AAC237" s="882"/>
      <c r="AAD237" s="882"/>
      <c r="AAE237" s="882"/>
      <c r="AAF237" s="882"/>
      <c r="AAG237" s="882"/>
      <c r="AAH237" s="882"/>
      <c r="AAI237" s="882"/>
      <c r="AAJ237" s="882"/>
      <c r="AAK237" s="882"/>
      <c r="AAL237" s="882"/>
      <c r="AAM237" s="882"/>
      <c r="AAN237" s="882"/>
      <c r="AAO237" s="882"/>
      <c r="AAP237" s="882"/>
      <c r="AAQ237" s="882"/>
      <c r="AAR237" s="882"/>
      <c r="AAS237" s="882"/>
      <c r="AAT237" s="882"/>
      <c r="AAU237" s="882"/>
      <c r="AAV237" s="882"/>
      <c r="AAW237" s="882"/>
      <c r="AAX237" s="882"/>
      <c r="AAY237" s="882"/>
      <c r="AAZ237" s="882"/>
      <c r="ABA237" s="882"/>
      <c r="ABB237" s="882"/>
      <c r="ABC237" s="882"/>
      <c r="ABD237" s="882"/>
      <c r="ABE237" s="882"/>
      <c r="ABF237" s="882"/>
      <c r="ABG237" s="882"/>
      <c r="ABH237" s="882"/>
      <c r="ABI237" s="882"/>
      <c r="ABJ237" s="882"/>
      <c r="ABK237" s="882"/>
      <c r="ABL237" s="882"/>
      <c r="ABM237" s="882"/>
      <c r="ABN237" s="882"/>
      <c r="ABO237" s="882"/>
      <c r="ABP237" s="882"/>
      <c r="ABQ237" s="882"/>
      <c r="ABR237" s="882"/>
      <c r="ABS237" s="882"/>
      <c r="ABT237" s="882"/>
      <c r="ABU237" s="882"/>
      <c r="ABV237" s="882"/>
      <c r="ABW237" s="882"/>
      <c r="ABX237" s="882"/>
      <c r="ABY237" s="882"/>
      <c r="ABZ237" s="882"/>
      <c r="ACA237" s="882"/>
      <c r="ACB237" s="882"/>
      <c r="ACC237" s="882"/>
      <c r="ACD237" s="882"/>
      <c r="ACE237" s="882"/>
      <c r="ACF237" s="882"/>
      <c r="ACG237" s="882"/>
      <c r="ACH237" s="882"/>
      <c r="ACI237" s="882"/>
      <c r="ACJ237" s="882"/>
      <c r="ACK237" s="882"/>
      <c r="ACL237" s="882"/>
      <c r="ACM237" s="882"/>
      <c r="ACN237" s="882"/>
      <c r="ACO237" s="882"/>
      <c r="ACP237" s="882"/>
      <c r="ACQ237" s="882"/>
      <c r="ACR237" s="882"/>
      <c r="ACS237" s="882"/>
      <c r="ACT237" s="882"/>
      <c r="ACU237" s="882"/>
      <c r="ACV237" s="882"/>
      <c r="ACW237" s="882"/>
      <c r="ACX237" s="882"/>
      <c r="ACY237" s="882"/>
      <c r="ACZ237" s="882"/>
      <c r="ADA237" s="882"/>
      <c r="ADB237" s="882"/>
      <c r="ADC237" s="882"/>
      <c r="ADD237" s="882"/>
      <c r="ADE237" s="882"/>
      <c r="ADF237" s="882"/>
      <c r="ADG237" s="882"/>
      <c r="ADH237" s="882"/>
      <c r="ADI237" s="882"/>
      <c r="ADJ237" s="882"/>
      <c r="ADK237" s="882"/>
      <c r="ADL237" s="882"/>
      <c r="ADM237" s="882"/>
      <c r="ADN237" s="882"/>
      <c r="ADO237" s="882"/>
      <c r="ADP237" s="882"/>
      <c r="ADQ237" s="882"/>
      <c r="ADR237" s="882"/>
      <c r="ADS237" s="882"/>
      <c r="ADT237" s="882"/>
      <c r="ADU237" s="882"/>
      <c r="ADV237" s="882"/>
      <c r="ADW237" s="882"/>
      <c r="ADX237" s="882"/>
      <c r="ADY237" s="882"/>
      <c r="ADZ237" s="882"/>
      <c r="AEA237" s="882"/>
      <c r="AEB237" s="882"/>
      <c r="AEC237" s="882"/>
      <c r="AED237" s="882"/>
      <c r="AEE237" s="882"/>
      <c r="AEF237" s="882"/>
      <c r="AEG237" s="882"/>
      <c r="AEH237" s="882"/>
      <c r="AEI237" s="882"/>
      <c r="AEJ237" s="882"/>
      <c r="AEK237" s="882"/>
      <c r="AEL237" s="882"/>
      <c r="AEM237" s="882"/>
      <c r="AEN237" s="882"/>
      <c r="AEO237" s="882"/>
      <c r="AEP237" s="882"/>
      <c r="AEQ237" s="882"/>
      <c r="AER237" s="882"/>
      <c r="AES237" s="882"/>
      <c r="AET237" s="882"/>
      <c r="AEU237" s="882"/>
      <c r="AEV237" s="882"/>
      <c r="AEW237" s="882"/>
      <c r="AEX237" s="882"/>
      <c r="AEY237" s="882"/>
      <c r="AEZ237" s="882"/>
      <c r="AFA237" s="882"/>
      <c r="AFB237" s="882"/>
      <c r="AFC237" s="882"/>
      <c r="AFD237" s="882"/>
      <c r="AFE237" s="882"/>
      <c r="AFF237" s="882"/>
      <c r="AFG237" s="882"/>
      <c r="AFH237" s="882"/>
      <c r="AFI237" s="882"/>
      <c r="AFJ237" s="882"/>
      <c r="AFK237" s="882"/>
      <c r="AFL237" s="882"/>
      <c r="AFM237" s="882"/>
      <c r="AFN237" s="882"/>
      <c r="AFO237" s="882"/>
      <c r="AFP237" s="882"/>
      <c r="AFQ237" s="882"/>
      <c r="AFR237" s="882"/>
      <c r="AFS237" s="882"/>
      <c r="AFT237" s="882"/>
      <c r="AFU237" s="882"/>
      <c r="AFV237" s="882"/>
      <c r="AFW237" s="882"/>
      <c r="AFX237" s="882"/>
      <c r="AFY237" s="882"/>
      <c r="AFZ237" s="882"/>
      <c r="AGA237" s="882"/>
      <c r="AGB237" s="882"/>
      <c r="AGC237" s="882"/>
      <c r="AGD237" s="882"/>
      <c r="AGE237" s="882"/>
      <c r="AGF237" s="882"/>
      <c r="AGG237" s="882"/>
      <c r="AGH237" s="882"/>
      <c r="AGI237" s="882"/>
      <c r="AGJ237" s="882"/>
      <c r="AGK237" s="882"/>
      <c r="AGL237" s="882"/>
      <c r="AGM237" s="882"/>
      <c r="AGN237" s="882"/>
      <c r="AGO237" s="882"/>
      <c r="AGP237" s="882"/>
      <c r="AGQ237" s="882"/>
      <c r="AGR237" s="882"/>
      <c r="AGS237" s="882"/>
      <c r="AGT237" s="882"/>
      <c r="AGU237" s="882"/>
      <c r="AGV237" s="882"/>
      <c r="AGW237" s="882"/>
      <c r="AGX237" s="882"/>
      <c r="AGY237" s="882"/>
      <c r="AGZ237" s="882"/>
      <c r="AHA237" s="882"/>
      <c r="AHB237" s="882"/>
      <c r="AHC237" s="882"/>
      <c r="AHD237" s="882"/>
      <c r="AHE237" s="882"/>
      <c r="AHF237" s="882"/>
      <c r="AHG237" s="882"/>
      <c r="AHH237" s="882"/>
      <c r="AHI237" s="882"/>
      <c r="AHJ237" s="882"/>
      <c r="AHK237" s="882"/>
      <c r="AHL237" s="882"/>
      <c r="AHM237" s="882"/>
      <c r="AHN237" s="882"/>
      <c r="AHO237" s="882"/>
      <c r="AHP237" s="882"/>
      <c r="AHQ237" s="882"/>
      <c r="AHR237" s="882"/>
      <c r="AHS237" s="882"/>
      <c r="AHT237" s="882"/>
      <c r="AHU237" s="882"/>
      <c r="AHV237" s="882"/>
      <c r="AHW237" s="882"/>
      <c r="AHX237" s="882"/>
      <c r="AHY237" s="882"/>
      <c r="AHZ237" s="882"/>
      <c r="AIA237" s="882"/>
      <c r="AIB237" s="882"/>
      <c r="AIC237" s="882"/>
      <c r="AID237" s="882"/>
      <c r="AIE237" s="882"/>
      <c r="AIF237" s="882"/>
      <c r="AIG237" s="882"/>
      <c r="AIH237" s="882"/>
      <c r="AII237" s="882"/>
      <c r="AIJ237" s="882"/>
      <c r="AIK237" s="882"/>
      <c r="AIL237" s="882"/>
      <c r="AIM237" s="882"/>
      <c r="AIN237" s="882"/>
      <c r="AIO237" s="882"/>
      <c r="AIP237" s="882"/>
      <c r="AIQ237" s="882"/>
      <c r="AIR237" s="882"/>
      <c r="AIS237" s="882"/>
      <c r="AIT237" s="882"/>
      <c r="AIU237" s="882"/>
      <c r="AIV237" s="882"/>
      <c r="AIW237" s="882"/>
      <c r="AIX237" s="882"/>
      <c r="AIY237" s="882"/>
      <c r="AIZ237" s="882"/>
      <c r="AJA237" s="882"/>
      <c r="AJB237" s="882"/>
      <c r="AJC237" s="882"/>
      <c r="AJD237" s="882"/>
      <c r="AJE237" s="882"/>
      <c r="AJF237" s="882"/>
      <c r="AJG237" s="882"/>
      <c r="AJH237" s="882"/>
      <c r="AJI237" s="882"/>
      <c r="AJJ237" s="882"/>
      <c r="AJK237" s="882"/>
      <c r="AJL237" s="882"/>
      <c r="AJM237" s="882"/>
      <c r="AJN237" s="882"/>
      <c r="AJO237" s="882"/>
      <c r="AJP237" s="882"/>
      <c r="AJQ237" s="882"/>
      <c r="AJR237" s="882"/>
      <c r="AJS237" s="882"/>
      <c r="AJT237" s="882"/>
      <c r="AJU237" s="882"/>
      <c r="AJV237" s="882"/>
      <c r="AJW237" s="882"/>
      <c r="AJX237" s="882"/>
      <c r="AJY237" s="882"/>
      <c r="AJZ237" s="882"/>
      <c r="AKA237" s="882"/>
      <c r="AKB237" s="882"/>
      <c r="AKC237" s="882"/>
      <c r="AKD237" s="882"/>
      <c r="AKE237" s="882"/>
      <c r="AKF237" s="882"/>
      <c r="AKG237" s="882"/>
      <c r="AKH237" s="882"/>
      <c r="AKI237" s="882"/>
      <c r="AKJ237" s="882"/>
      <c r="AKK237" s="882"/>
      <c r="AKL237" s="882"/>
      <c r="AKM237" s="882"/>
      <c r="AKN237" s="882"/>
      <c r="AKO237" s="882"/>
      <c r="AKP237" s="882"/>
      <c r="AKQ237" s="882"/>
      <c r="AKR237" s="882"/>
      <c r="AKS237" s="882"/>
      <c r="AKT237" s="882"/>
      <c r="AKU237" s="882"/>
      <c r="AKV237" s="882"/>
      <c r="AKW237" s="882"/>
      <c r="AKX237" s="882"/>
      <c r="AKY237" s="882"/>
      <c r="AKZ237" s="882"/>
      <c r="ALA237" s="882"/>
      <c r="ALB237" s="882"/>
      <c r="ALC237" s="882"/>
      <c r="ALD237" s="882"/>
      <c r="ALE237" s="882"/>
      <c r="ALF237" s="882"/>
      <c r="ALG237" s="882"/>
      <c r="ALH237" s="882"/>
      <c r="ALI237" s="882"/>
      <c r="ALJ237" s="882"/>
      <c r="ALK237" s="882"/>
      <c r="ALL237" s="882"/>
      <c r="ALM237" s="882"/>
      <c r="ALN237" s="882"/>
      <c r="ALO237" s="882"/>
      <c r="ALP237" s="882"/>
      <c r="ALQ237" s="882"/>
      <c r="ALR237" s="882"/>
      <c r="ALS237" s="882"/>
      <c r="ALT237" s="882"/>
      <c r="ALU237" s="882"/>
      <c r="ALV237" s="882"/>
      <c r="ALW237" s="882"/>
      <c r="ALX237" s="882"/>
      <c r="ALY237" s="882"/>
      <c r="ALZ237" s="882"/>
      <c r="AMA237" s="882"/>
      <c r="AMB237" s="882"/>
      <c r="AMC237" s="882"/>
      <c r="AMD237" s="882"/>
      <c r="AME237" s="882"/>
      <c r="AMF237" s="882"/>
      <c r="AMG237" s="882"/>
      <c r="AMH237" s="882"/>
      <c r="AMI237" s="882"/>
      <c r="AMJ237" s="882"/>
      <c r="AMK237" s="882"/>
      <c r="AML237" s="882"/>
      <c r="AMM237" s="882"/>
      <c r="AMN237" s="882"/>
      <c r="AMO237" s="882"/>
      <c r="AMP237" s="882"/>
      <c r="AMQ237" s="882"/>
      <c r="AMR237" s="882"/>
      <c r="AMS237" s="882"/>
      <c r="AMT237" s="882"/>
      <c r="AMU237" s="882"/>
      <c r="AMV237" s="882"/>
      <c r="AMW237" s="882"/>
      <c r="AMX237" s="882"/>
      <c r="AMY237" s="882"/>
      <c r="AMZ237" s="882"/>
      <c r="ANA237" s="882"/>
      <c r="ANB237" s="882"/>
      <c r="ANC237" s="882"/>
      <c r="AND237" s="882"/>
      <c r="ANE237" s="882"/>
      <c r="ANF237" s="882"/>
      <c r="ANG237" s="882"/>
      <c r="ANH237" s="882"/>
      <c r="ANI237" s="882"/>
      <c r="ANJ237" s="882"/>
      <c r="ANK237" s="882"/>
      <c r="ANL237" s="882"/>
      <c r="ANM237" s="882"/>
      <c r="ANN237" s="882"/>
      <c r="ANO237" s="882"/>
      <c r="ANP237" s="882"/>
      <c r="ANQ237" s="882"/>
      <c r="ANR237" s="882"/>
      <c r="ANS237" s="882"/>
      <c r="ANT237" s="882"/>
      <c r="ANU237" s="882"/>
      <c r="ANV237" s="882"/>
      <c r="ANW237" s="882"/>
      <c r="ANX237" s="882"/>
      <c r="ANY237" s="882"/>
      <c r="ANZ237" s="882"/>
      <c r="AOA237" s="882"/>
      <c r="AOB237" s="882"/>
      <c r="AOC237" s="882"/>
      <c r="AOD237" s="882"/>
      <c r="AOE237" s="882"/>
      <c r="AOF237" s="882"/>
      <c r="AOG237" s="882"/>
      <c r="AOH237" s="882"/>
      <c r="AOI237" s="882"/>
      <c r="AOJ237" s="882"/>
      <c r="AOK237" s="882"/>
      <c r="AOL237" s="882"/>
      <c r="AOM237" s="882"/>
      <c r="AON237" s="882"/>
      <c r="AOO237" s="882"/>
      <c r="AOP237" s="882"/>
      <c r="AOQ237" s="882"/>
      <c r="AOR237" s="882"/>
      <c r="AOS237" s="882"/>
      <c r="AOT237" s="882"/>
      <c r="AOU237" s="882"/>
      <c r="AOV237" s="882"/>
      <c r="AOW237" s="882"/>
      <c r="AOX237" s="882"/>
      <c r="AOY237" s="882"/>
      <c r="AOZ237" s="882"/>
      <c r="APA237" s="882"/>
      <c r="APB237" s="882"/>
      <c r="APC237" s="882"/>
      <c r="APD237" s="882"/>
      <c r="APE237" s="882"/>
      <c r="APF237" s="882"/>
      <c r="APG237" s="882"/>
      <c r="APH237" s="882"/>
      <c r="API237" s="882"/>
      <c r="APJ237" s="882"/>
      <c r="APK237" s="882"/>
      <c r="APL237" s="882"/>
      <c r="APM237" s="882"/>
      <c r="APN237" s="882"/>
      <c r="APO237" s="882"/>
      <c r="APP237" s="882"/>
      <c r="APQ237" s="882"/>
      <c r="APR237" s="882"/>
      <c r="APS237" s="882"/>
      <c r="APT237" s="882"/>
      <c r="APU237" s="882"/>
      <c r="APV237" s="882"/>
      <c r="APW237" s="882"/>
      <c r="APX237" s="882"/>
      <c r="APY237" s="882"/>
      <c r="APZ237" s="882"/>
      <c r="AQA237" s="882"/>
      <c r="AQB237" s="882"/>
      <c r="AQC237" s="882"/>
      <c r="AQD237" s="882"/>
      <c r="AQE237" s="882"/>
      <c r="AQF237" s="882"/>
      <c r="AQG237" s="882"/>
      <c r="AQH237" s="882"/>
      <c r="AQI237" s="882"/>
      <c r="AQJ237" s="882"/>
      <c r="AQK237" s="882"/>
      <c r="AQL237" s="882"/>
      <c r="AQM237" s="882"/>
      <c r="AQN237" s="882"/>
      <c r="AQO237" s="882"/>
      <c r="AQP237" s="882"/>
      <c r="AQQ237" s="882"/>
      <c r="AQR237" s="882"/>
      <c r="AQS237" s="882"/>
      <c r="AQT237" s="882"/>
      <c r="AQU237" s="882"/>
      <c r="AQV237" s="882"/>
      <c r="AQW237" s="882"/>
      <c r="AQX237" s="882"/>
      <c r="AQY237" s="882"/>
      <c r="AQZ237" s="882"/>
      <c r="ARA237" s="882"/>
      <c r="ARB237" s="882"/>
      <c r="ARC237" s="882"/>
      <c r="ARD237" s="882"/>
      <c r="ARE237" s="882"/>
      <c r="ARF237" s="882"/>
      <c r="ARG237" s="882"/>
      <c r="ARH237" s="882"/>
      <c r="ARI237" s="882"/>
      <c r="ARJ237" s="882"/>
      <c r="ARK237" s="882"/>
      <c r="ARL237" s="882"/>
      <c r="ARM237" s="882"/>
      <c r="ARN237" s="882"/>
      <c r="ARO237" s="882"/>
      <c r="ARP237" s="882"/>
      <c r="ARQ237" s="882"/>
      <c r="ARR237" s="882"/>
      <c r="ARS237" s="882"/>
      <c r="ART237" s="882"/>
      <c r="ARU237" s="882"/>
      <c r="ARV237" s="882"/>
      <c r="ARW237" s="882"/>
      <c r="ARX237" s="882"/>
      <c r="ARY237" s="882"/>
      <c r="ARZ237" s="882"/>
      <c r="ASA237" s="882"/>
      <c r="ASB237" s="882"/>
      <c r="ASC237" s="882"/>
      <c r="ASD237" s="882"/>
      <c r="ASE237" s="882"/>
      <c r="ASF237" s="882"/>
      <c r="ASG237" s="882"/>
      <c r="ASH237" s="882"/>
      <c r="ASI237" s="882"/>
      <c r="ASJ237" s="882"/>
      <c r="ASK237" s="882"/>
      <c r="ASL237" s="882"/>
      <c r="ASM237" s="882"/>
      <c r="ASN237" s="882"/>
      <c r="ASO237" s="882"/>
      <c r="ASP237" s="882"/>
      <c r="ASQ237" s="882"/>
      <c r="ASR237" s="882"/>
      <c r="ASS237" s="882"/>
      <c r="AST237" s="882"/>
      <c r="ASU237" s="882"/>
      <c r="ASV237" s="882"/>
      <c r="ASW237" s="882"/>
      <c r="ASX237" s="882"/>
      <c r="ASY237" s="882"/>
      <c r="ASZ237" s="882"/>
      <c r="ATA237" s="882"/>
      <c r="ATB237" s="882"/>
      <c r="ATC237" s="882"/>
      <c r="ATD237" s="882"/>
      <c r="ATE237" s="882"/>
      <c r="ATF237" s="882"/>
      <c r="ATG237" s="882"/>
      <c r="ATH237" s="882"/>
      <c r="ATI237" s="882"/>
      <c r="ATJ237" s="882"/>
      <c r="ATK237" s="882"/>
      <c r="ATL237" s="882"/>
      <c r="ATM237" s="882"/>
      <c r="ATN237" s="882"/>
      <c r="ATO237" s="882"/>
      <c r="ATP237" s="882"/>
      <c r="ATQ237" s="882"/>
      <c r="ATR237" s="882"/>
      <c r="ATS237" s="882"/>
      <c r="ATT237" s="882"/>
      <c r="ATU237" s="882"/>
      <c r="ATV237" s="882"/>
      <c r="ATW237" s="882"/>
      <c r="ATX237" s="882"/>
      <c r="ATY237" s="882"/>
      <c r="ATZ237" s="882"/>
      <c r="AUA237" s="882"/>
      <c r="AUB237" s="882"/>
      <c r="AUC237" s="882"/>
      <c r="AUD237" s="882"/>
      <c r="AUE237" s="882"/>
      <c r="AUF237" s="882"/>
      <c r="AUG237" s="882"/>
      <c r="AUH237" s="882"/>
      <c r="AUI237" s="882"/>
      <c r="AUJ237" s="882"/>
      <c r="AUK237" s="882"/>
      <c r="AUL237" s="882"/>
      <c r="AUM237" s="882"/>
      <c r="AUN237" s="882"/>
      <c r="AUO237" s="882"/>
      <c r="AUP237" s="882"/>
      <c r="AUQ237" s="882"/>
      <c r="AUR237" s="882"/>
      <c r="AUS237" s="882"/>
      <c r="AUT237" s="882"/>
      <c r="AUU237" s="882"/>
      <c r="AUV237" s="882"/>
      <c r="AUW237" s="882"/>
      <c r="AUX237" s="882"/>
      <c r="AUY237" s="882"/>
      <c r="AUZ237" s="882"/>
      <c r="AVA237" s="882"/>
      <c r="AVB237" s="882"/>
      <c r="AVC237" s="882"/>
      <c r="AVD237" s="882"/>
      <c r="AVE237" s="882"/>
      <c r="AVF237" s="882"/>
      <c r="AVG237" s="882"/>
      <c r="AVH237" s="882"/>
      <c r="AVI237" s="882"/>
      <c r="AVJ237" s="882"/>
      <c r="AVK237" s="882"/>
      <c r="AVL237" s="882"/>
      <c r="AVM237" s="882"/>
      <c r="AVN237" s="882"/>
      <c r="AVO237" s="882"/>
      <c r="AVP237" s="882"/>
      <c r="AVQ237" s="882"/>
      <c r="AVR237" s="882"/>
      <c r="AVS237" s="882"/>
      <c r="AVT237" s="882"/>
      <c r="AVU237" s="882"/>
      <c r="AVV237" s="882"/>
      <c r="AVW237" s="882"/>
      <c r="AVX237" s="882"/>
      <c r="AVY237" s="882"/>
      <c r="AVZ237" s="882"/>
      <c r="AWA237" s="882"/>
      <c r="AWB237" s="882"/>
      <c r="AWC237" s="882"/>
      <c r="AWD237" s="882"/>
      <c r="AWE237" s="882"/>
      <c r="AWF237" s="882"/>
      <c r="AWG237" s="882"/>
      <c r="AWH237" s="882"/>
      <c r="AWI237" s="882"/>
      <c r="AWJ237" s="882"/>
      <c r="AWK237" s="882"/>
      <c r="AWL237" s="882"/>
      <c r="AWM237" s="882"/>
      <c r="AWN237" s="882"/>
      <c r="AWO237" s="882"/>
      <c r="AWP237" s="882"/>
      <c r="AWQ237" s="882"/>
      <c r="AWR237" s="882"/>
      <c r="AWS237" s="882"/>
      <c r="AWT237" s="882"/>
      <c r="AWU237" s="882"/>
      <c r="AWV237" s="882"/>
      <c r="AWW237" s="882"/>
      <c r="AWX237" s="882"/>
      <c r="AWY237" s="882"/>
      <c r="AWZ237" s="882"/>
      <c r="AXA237" s="882"/>
      <c r="AXB237" s="882"/>
      <c r="AXC237" s="882"/>
      <c r="AXD237" s="882"/>
      <c r="AXE237" s="882"/>
      <c r="AXF237" s="882"/>
      <c r="AXG237" s="882"/>
      <c r="AXH237" s="882"/>
      <c r="AXI237" s="882"/>
      <c r="AXJ237" s="882"/>
      <c r="AXK237" s="882"/>
      <c r="AXL237" s="882"/>
      <c r="AXM237" s="882"/>
      <c r="AXN237" s="882"/>
      <c r="AXO237" s="882"/>
      <c r="AXP237" s="882"/>
      <c r="AXQ237" s="882"/>
      <c r="AXR237" s="882"/>
      <c r="AXS237" s="882"/>
      <c r="AXT237" s="882"/>
      <c r="AXU237" s="882"/>
      <c r="AXV237" s="882"/>
      <c r="AXW237" s="882"/>
      <c r="AXX237" s="882"/>
      <c r="AXY237" s="882"/>
      <c r="AXZ237" s="882"/>
      <c r="AYA237" s="882"/>
      <c r="AYB237" s="882"/>
      <c r="AYC237" s="882"/>
      <c r="AYD237" s="882"/>
      <c r="AYE237" s="882"/>
      <c r="AYF237" s="882"/>
      <c r="AYG237" s="882"/>
      <c r="AYH237" s="882"/>
      <c r="AYI237" s="882"/>
      <c r="AYJ237" s="882"/>
      <c r="AYK237" s="882"/>
      <c r="AYL237" s="882"/>
      <c r="AYM237" s="882"/>
      <c r="AYN237" s="882"/>
      <c r="AYO237" s="882"/>
      <c r="AYP237" s="882"/>
      <c r="AYQ237" s="882"/>
      <c r="AYR237" s="882"/>
      <c r="AYS237" s="882"/>
      <c r="AYT237" s="882"/>
      <c r="AYU237" s="882"/>
      <c r="AYV237" s="882"/>
      <c r="AYW237" s="882"/>
      <c r="AYX237" s="882"/>
      <c r="AYY237" s="882"/>
      <c r="AYZ237" s="882"/>
      <c r="AZA237" s="882"/>
      <c r="AZB237" s="882"/>
      <c r="AZC237" s="882"/>
      <c r="AZD237" s="882"/>
      <c r="AZE237" s="882"/>
      <c r="AZF237" s="882"/>
      <c r="AZG237" s="882"/>
      <c r="AZH237" s="882"/>
      <c r="AZI237" s="882"/>
      <c r="AZJ237" s="882"/>
      <c r="AZK237" s="882"/>
      <c r="AZL237" s="882"/>
      <c r="AZM237" s="882"/>
      <c r="AZN237" s="882"/>
      <c r="AZO237" s="882"/>
      <c r="AZP237" s="882"/>
      <c r="AZQ237" s="882"/>
      <c r="AZR237" s="882"/>
      <c r="AZS237" s="882"/>
      <c r="AZT237" s="882"/>
      <c r="AZU237" s="882"/>
      <c r="AZV237" s="882"/>
      <c r="AZW237" s="882"/>
      <c r="AZX237" s="882"/>
      <c r="AZY237" s="882"/>
      <c r="AZZ237" s="882"/>
      <c r="BAA237" s="882"/>
      <c r="BAB237" s="882"/>
      <c r="BAC237" s="882"/>
      <c r="BAD237" s="882"/>
      <c r="BAE237" s="882"/>
      <c r="BAF237" s="882"/>
      <c r="BAG237" s="882"/>
      <c r="BAH237" s="882"/>
      <c r="BAI237" s="882"/>
      <c r="BAJ237" s="882"/>
      <c r="BAK237" s="882"/>
      <c r="BAL237" s="882"/>
      <c r="BAM237" s="882"/>
      <c r="BAN237" s="882"/>
      <c r="BAO237" s="882"/>
      <c r="BAP237" s="882"/>
      <c r="BAQ237" s="882"/>
      <c r="BAR237" s="882"/>
      <c r="BAS237" s="882"/>
      <c r="BAT237" s="882"/>
      <c r="BAU237" s="882"/>
      <c r="BAV237" s="882"/>
      <c r="BAW237" s="882"/>
      <c r="BAX237" s="882"/>
      <c r="BAY237" s="882"/>
      <c r="BAZ237" s="882"/>
      <c r="BBA237" s="882"/>
      <c r="BBB237" s="882"/>
      <c r="BBC237" s="882"/>
      <c r="BBD237" s="882"/>
      <c r="BBE237" s="882"/>
      <c r="BBF237" s="882"/>
      <c r="BBG237" s="882"/>
      <c r="BBH237" s="882"/>
      <c r="BBI237" s="882"/>
      <c r="BBJ237" s="882"/>
      <c r="BBK237" s="882"/>
      <c r="BBL237" s="882"/>
      <c r="BBM237" s="882"/>
      <c r="BBN237" s="882"/>
      <c r="BBO237" s="882"/>
      <c r="BBP237" s="882"/>
      <c r="BBQ237" s="882"/>
      <c r="BBR237" s="882"/>
      <c r="BBS237" s="882"/>
      <c r="BBT237" s="882"/>
      <c r="BBU237" s="882"/>
      <c r="BBV237" s="882"/>
      <c r="BBW237" s="882"/>
      <c r="BBX237" s="882"/>
      <c r="BBY237" s="882"/>
      <c r="BBZ237" s="882"/>
      <c r="BCA237" s="882"/>
      <c r="BCB237" s="882"/>
      <c r="BCC237" s="882"/>
      <c r="BCD237" s="882"/>
      <c r="BCE237" s="882"/>
      <c r="BCF237" s="882"/>
      <c r="BCG237" s="882"/>
      <c r="BCH237" s="882"/>
      <c r="BCI237" s="882"/>
      <c r="BCJ237" s="882"/>
      <c r="BCK237" s="882"/>
      <c r="BCL237" s="882"/>
      <c r="BCM237" s="882"/>
      <c r="BCN237" s="882"/>
      <c r="BCO237" s="882"/>
      <c r="BCP237" s="882"/>
      <c r="BCQ237" s="882"/>
      <c r="BCR237" s="882"/>
      <c r="BCS237" s="882"/>
      <c r="BCT237" s="882"/>
      <c r="BCU237" s="882"/>
      <c r="BCV237" s="882"/>
      <c r="BCW237" s="882"/>
      <c r="BCX237" s="882"/>
      <c r="BCY237" s="882"/>
      <c r="BCZ237" s="882"/>
      <c r="BDA237" s="882"/>
      <c r="BDB237" s="882"/>
      <c r="BDC237" s="882"/>
      <c r="BDD237" s="882"/>
      <c r="BDE237" s="882"/>
      <c r="BDF237" s="882"/>
      <c r="BDG237" s="882"/>
      <c r="BDH237" s="882"/>
      <c r="BDI237" s="882"/>
      <c r="BDJ237" s="882"/>
      <c r="BDK237" s="882"/>
      <c r="BDL237" s="882"/>
      <c r="BDM237" s="882"/>
      <c r="BDN237" s="882"/>
      <c r="BDO237" s="882"/>
      <c r="BDP237" s="882"/>
      <c r="BDQ237" s="882"/>
      <c r="BDR237" s="882"/>
      <c r="BDS237" s="882"/>
      <c r="BDT237" s="882"/>
      <c r="BDU237" s="882"/>
      <c r="BDV237" s="882"/>
      <c r="BDW237" s="882"/>
      <c r="BDX237" s="882"/>
      <c r="BDY237" s="882"/>
      <c r="BDZ237" s="882"/>
      <c r="BEA237" s="882"/>
      <c r="BEB237" s="882"/>
      <c r="BEC237" s="882"/>
      <c r="BED237" s="882"/>
      <c r="BEE237" s="882"/>
      <c r="BEF237" s="882"/>
      <c r="BEG237" s="882"/>
      <c r="BEH237" s="882"/>
      <c r="BEI237" s="882"/>
      <c r="BEJ237" s="882"/>
      <c r="BEK237" s="882"/>
      <c r="BEL237" s="882"/>
      <c r="BEM237" s="882"/>
      <c r="BEN237" s="882"/>
      <c r="BEO237" s="882"/>
      <c r="BEP237" s="882"/>
      <c r="BEQ237" s="882"/>
      <c r="BER237" s="882"/>
      <c r="BES237" s="882"/>
      <c r="BET237" s="882"/>
      <c r="BEU237" s="882"/>
      <c r="BEV237" s="882"/>
      <c r="BEW237" s="882"/>
      <c r="BEX237" s="882"/>
      <c r="BEY237" s="882"/>
      <c r="BEZ237" s="882"/>
      <c r="BFA237" s="882"/>
      <c r="BFB237" s="882"/>
      <c r="BFC237" s="882"/>
      <c r="BFD237" s="882"/>
      <c r="BFE237" s="882"/>
      <c r="BFF237" s="882"/>
      <c r="BFG237" s="882"/>
      <c r="BFH237" s="882"/>
      <c r="BFI237" s="882"/>
      <c r="BFJ237" s="882"/>
      <c r="BFK237" s="882"/>
      <c r="BFL237" s="882"/>
      <c r="BFM237" s="882"/>
      <c r="BFN237" s="882"/>
      <c r="BFO237" s="882"/>
      <c r="BFP237" s="882"/>
      <c r="BFQ237" s="882"/>
      <c r="BFR237" s="882"/>
      <c r="BFS237" s="882"/>
      <c r="BFT237" s="882"/>
      <c r="BFU237" s="882"/>
      <c r="BFV237" s="882"/>
      <c r="BFW237" s="882"/>
      <c r="BFX237" s="882"/>
      <c r="BFY237" s="882"/>
      <c r="BFZ237" s="882"/>
      <c r="BGA237" s="882"/>
      <c r="BGB237" s="882"/>
      <c r="BGC237" s="882"/>
      <c r="BGD237" s="882"/>
      <c r="BGE237" s="882"/>
      <c r="BGF237" s="882"/>
      <c r="BGG237" s="882"/>
      <c r="BGH237" s="882"/>
      <c r="BGI237" s="882"/>
      <c r="BGJ237" s="882"/>
      <c r="BGK237" s="882"/>
      <c r="BGL237" s="882"/>
      <c r="BGM237" s="882"/>
      <c r="BGN237" s="882"/>
      <c r="BGO237" s="882"/>
      <c r="BGP237" s="882"/>
      <c r="BGQ237" s="882"/>
      <c r="BGR237" s="882"/>
      <c r="BGS237" s="882"/>
      <c r="BGT237" s="882"/>
      <c r="BGU237" s="882"/>
      <c r="BGV237" s="882"/>
      <c r="BGW237" s="882"/>
      <c r="BGX237" s="882"/>
      <c r="BGY237" s="882"/>
      <c r="BGZ237" s="882"/>
      <c r="BHA237" s="882"/>
      <c r="BHB237" s="882"/>
      <c r="BHC237" s="882"/>
      <c r="BHD237" s="882"/>
      <c r="BHE237" s="882"/>
      <c r="BHF237" s="882"/>
      <c r="BHG237" s="882"/>
      <c r="BHH237" s="882"/>
      <c r="BHI237" s="882"/>
      <c r="BHJ237" s="882"/>
      <c r="BHK237" s="882"/>
      <c r="BHL237" s="882"/>
      <c r="BHM237" s="882"/>
      <c r="BHN237" s="882"/>
      <c r="BHO237" s="882"/>
      <c r="BHP237" s="882"/>
      <c r="BHQ237" s="882"/>
      <c r="BHR237" s="882"/>
      <c r="BHS237" s="882"/>
      <c r="BHT237" s="882"/>
      <c r="BHU237" s="882"/>
      <c r="BHV237" s="882"/>
      <c r="BHW237" s="882"/>
      <c r="BHX237" s="882"/>
      <c r="BHY237" s="882"/>
      <c r="BHZ237" s="882"/>
      <c r="BIA237" s="882"/>
      <c r="BIB237" s="882"/>
      <c r="BIC237" s="882"/>
      <c r="BID237" s="882"/>
      <c r="BIE237" s="882"/>
      <c r="BIF237" s="882"/>
      <c r="BIG237" s="882"/>
      <c r="BIH237" s="882"/>
      <c r="BII237" s="882"/>
      <c r="BIJ237" s="882"/>
      <c r="BIK237" s="882"/>
      <c r="BIL237" s="882"/>
      <c r="BIM237" s="882"/>
      <c r="BIN237" s="882"/>
      <c r="BIO237" s="882"/>
      <c r="BIP237" s="882"/>
      <c r="BIQ237" s="882"/>
      <c r="BIR237" s="882"/>
      <c r="BIS237" s="882"/>
      <c r="BIT237" s="882"/>
      <c r="BIU237" s="882"/>
      <c r="BIV237" s="882"/>
      <c r="BIW237" s="882"/>
      <c r="BIX237" s="882"/>
      <c r="BIY237" s="882"/>
      <c r="BIZ237" s="882"/>
      <c r="BJA237" s="882"/>
      <c r="BJB237" s="882"/>
      <c r="BJC237" s="882"/>
      <c r="BJD237" s="882"/>
      <c r="BJE237" s="882"/>
      <c r="BJF237" s="882"/>
      <c r="BJG237" s="882"/>
      <c r="BJH237" s="882"/>
      <c r="BJI237" s="882"/>
      <c r="BJJ237" s="882"/>
      <c r="BJK237" s="882"/>
      <c r="BJL237" s="882"/>
      <c r="BJM237" s="882"/>
      <c r="BJN237" s="882"/>
      <c r="BJO237" s="882"/>
      <c r="BJP237" s="882"/>
      <c r="BJQ237" s="882"/>
      <c r="BJR237" s="882"/>
      <c r="BJS237" s="882"/>
      <c r="BJT237" s="882"/>
      <c r="BJU237" s="882"/>
      <c r="BJV237" s="882"/>
      <c r="BJW237" s="882"/>
      <c r="BJX237" s="882"/>
      <c r="BJY237" s="882"/>
      <c r="BJZ237" s="882"/>
      <c r="BKA237" s="882"/>
      <c r="BKB237" s="882"/>
      <c r="BKC237" s="882"/>
      <c r="BKD237" s="882"/>
      <c r="BKE237" s="882"/>
      <c r="BKF237" s="882"/>
      <c r="BKG237" s="882"/>
      <c r="BKH237" s="882"/>
      <c r="BKI237" s="882"/>
      <c r="BKJ237" s="882"/>
      <c r="BKK237" s="882"/>
      <c r="BKL237" s="882"/>
      <c r="BKM237" s="882"/>
      <c r="BKN237" s="882"/>
      <c r="BKO237" s="882"/>
      <c r="BKP237" s="882"/>
      <c r="BKQ237" s="882"/>
      <c r="BKR237" s="882"/>
      <c r="BKS237" s="882"/>
      <c r="BKT237" s="882"/>
      <c r="BKU237" s="882"/>
      <c r="BKV237" s="882"/>
      <c r="BKW237" s="882"/>
      <c r="BKX237" s="882"/>
      <c r="BKY237" s="882"/>
      <c r="BKZ237" s="882"/>
      <c r="BLA237" s="882"/>
      <c r="BLB237" s="882"/>
      <c r="BLC237" s="882"/>
      <c r="BLD237" s="882"/>
      <c r="BLE237" s="882"/>
      <c r="BLF237" s="882"/>
      <c r="BLG237" s="882"/>
      <c r="BLH237" s="882"/>
      <c r="BLI237" s="882"/>
      <c r="BLJ237" s="882"/>
      <c r="BLK237" s="882"/>
      <c r="BLL237" s="882"/>
      <c r="BLM237" s="882"/>
      <c r="BLN237" s="882"/>
      <c r="BLO237" s="882"/>
      <c r="BLP237" s="882"/>
      <c r="BLQ237" s="882"/>
      <c r="BLR237" s="882"/>
      <c r="BLS237" s="882"/>
      <c r="BLT237" s="882"/>
      <c r="BLU237" s="882"/>
      <c r="BLV237" s="882"/>
      <c r="BLW237" s="882"/>
      <c r="BLX237" s="882"/>
      <c r="BLY237" s="882"/>
      <c r="BLZ237" s="882"/>
      <c r="BMA237" s="882"/>
      <c r="BMB237" s="882"/>
      <c r="BMC237" s="882"/>
      <c r="BMD237" s="882"/>
      <c r="BME237" s="882"/>
      <c r="BMF237" s="882"/>
      <c r="BMG237" s="882"/>
      <c r="BMH237" s="882"/>
      <c r="BMI237" s="882"/>
      <c r="BMJ237" s="882"/>
      <c r="BMK237" s="882"/>
      <c r="BML237" s="882"/>
      <c r="BMM237" s="882"/>
      <c r="BMN237" s="882"/>
      <c r="BMO237" s="882"/>
      <c r="BMP237" s="882"/>
      <c r="BMQ237" s="882"/>
      <c r="BMR237" s="882"/>
      <c r="BMS237" s="882"/>
      <c r="BMT237" s="882"/>
      <c r="BMU237" s="882"/>
      <c r="BMV237" s="882"/>
      <c r="BMW237" s="882"/>
      <c r="BMX237" s="882"/>
      <c r="BMY237" s="882"/>
      <c r="BMZ237" s="882"/>
      <c r="BNA237" s="882"/>
      <c r="BNB237" s="882"/>
      <c r="BNC237" s="882"/>
      <c r="BND237" s="882"/>
      <c r="BNE237" s="882"/>
      <c r="BNF237" s="882"/>
      <c r="BNG237" s="882"/>
      <c r="BNH237" s="882"/>
      <c r="BNI237" s="882"/>
      <c r="BNJ237" s="882"/>
      <c r="BNK237" s="882"/>
      <c r="BNL237" s="882"/>
      <c r="BNM237" s="882"/>
      <c r="BNN237" s="882"/>
      <c r="BNO237" s="882"/>
      <c r="BNP237" s="882"/>
      <c r="BNQ237" s="882"/>
      <c r="BNR237" s="882"/>
      <c r="BNS237" s="882"/>
      <c r="BNT237" s="882"/>
      <c r="BNU237" s="882"/>
      <c r="BNV237" s="882"/>
      <c r="BNW237" s="882"/>
      <c r="BNX237" s="882"/>
      <c r="BNY237" s="882"/>
      <c r="BNZ237" s="882"/>
      <c r="BOA237" s="882"/>
      <c r="BOB237" s="882"/>
      <c r="BOC237" s="882"/>
      <c r="BOD237" s="882"/>
      <c r="BOE237" s="882"/>
      <c r="BOF237" s="882"/>
      <c r="BOG237" s="882"/>
      <c r="BOH237" s="882"/>
      <c r="BOI237" s="882"/>
      <c r="BOJ237" s="882"/>
      <c r="BOK237" s="882"/>
      <c r="BOL237" s="882"/>
      <c r="BOM237" s="882"/>
      <c r="BON237" s="882"/>
      <c r="BOO237" s="882"/>
      <c r="BOP237" s="882"/>
      <c r="BOQ237" s="882"/>
      <c r="BOR237" s="882"/>
      <c r="BOS237" s="882"/>
      <c r="BOT237" s="882"/>
      <c r="BOU237" s="882"/>
      <c r="BOV237" s="882"/>
      <c r="BOW237" s="882"/>
      <c r="BOX237" s="882"/>
      <c r="BOY237" s="882"/>
      <c r="BOZ237" s="882"/>
      <c r="BPA237" s="882"/>
      <c r="BPB237" s="882"/>
      <c r="BPC237" s="882"/>
      <c r="BPD237" s="882"/>
      <c r="BPE237" s="882"/>
      <c r="BPF237" s="882"/>
      <c r="BPG237" s="882"/>
      <c r="BPH237" s="882"/>
      <c r="BPI237" s="882"/>
      <c r="BPJ237" s="882"/>
      <c r="BPK237" s="882"/>
      <c r="BPL237" s="882"/>
      <c r="BPM237" s="882"/>
      <c r="BPN237" s="882"/>
      <c r="BPO237" s="882"/>
      <c r="BPP237" s="882"/>
      <c r="BPQ237" s="882"/>
      <c r="BPR237" s="882"/>
      <c r="BPS237" s="882"/>
      <c r="BPT237" s="882"/>
      <c r="BPU237" s="882"/>
      <c r="BPV237" s="882"/>
      <c r="BPW237" s="882"/>
      <c r="BPX237" s="882"/>
      <c r="BPY237" s="882"/>
      <c r="BPZ237" s="882"/>
      <c r="BQA237" s="882"/>
      <c r="BQB237" s="882"/>
      <c r="BQC237" s="882"/>
      <c r="BQD237" s="882"/>
      <c r="BQE237" s="882"/>
      <c r="BQF237" s="882"/>
      <c r="BQG237" s="882"/>
      <c r="BQH237" s="882"/>
      <c r="BQI237" s="882"/>
      <c r="BQJ237" s="882"/>
      <c r="BQK237" s="882"/>
      <c r="BQL237" s="882"/>
      <c r="BQM237" s="882"/>
      <c r="BQN237" s="882"/>
      <c r="BQO237" s="882"/>
      <c r="BQP237" s="882"/>
      <c r="BQQ237" s="882"/>
      <c r="BQR237" s="882"/>
      <c r="BQS237" s="882"/>
      <c r="BQT237" s="882"/>
      <c r="BQU237" s="882"/>
      <c r="BQV237" s="882"/>
      <c r="BQW237" s="882"/>
      <c r="BQX237" s="882"/>
      <c r="BQY237" s="882"/>
      <c r="BQZ237" s="882"/>
      <c r="BRA237" s="882"/>
      <c r="BRB237" s="882"/>
      <c r="BRC237" s="882"/>
      <c r="BRD237" s="882"/>
      <c r="BRE237" s="882"/>
      <c r="BRF237" s="882"/>
      <c r="BRG237" s="882"/>
      <c r="BRH237" s="882"/>
      <c r="BRI237" s="882"/>
      <c r="BRJ237" s="882"/>
      <c r="BRK237" s="882"/>
      <c r="BRL237" s="882"/>
      <c r="BRM237" s="882"/>
      <c r="BRN237" s="882"/>
      <c r="BRO237" s="882"/>
      <c r="BRP237" s="882"/>
      <c r="BRQ237" s="882"/>
      <c r="BRR237" s="882"/>
      <c r="BRS237" s="882"/>
      <c r="BRT237" s="882"/>
      <c r="BRU237" s="882"/>
      <c r="BRV237" s="882"/>
      <c r="BRW237" s="882"/>
      <c r="BRX237" s="882"/>
      <c r="BRY237" s="882"/>
      <c r="BRZ237" s="882"/>
      <c r="BSA237" s="882"/>
      <c r="BSB237" s="882"/>
      <c r="BSC237" s="882"/>
      <c r="BSD237" s="882"/>
      <c r="BSE237" s="882"/>
      <c r="BSF237" s="882"/>
      <c r="BSG237" s="882"/>
      <c r="BSH237" s="882"/>
      <c r="BSI237" s="882"/>
      <c r="BSJ237" s="882"/>
      <c r="BSK237" s="882"/>
      <c r="BSL237" s="882"/>
      <c r="BSM237" s="882"/>
      <c r="BSN237" s="882"/>
      <c r="BSO237" s="882"/>
      <c r="BSP237" s="882"/>
      <c r="BSQ237" s="882"/>
      <c r="BSR237" s="882"/>
      <c r="BSS237" s="882"/>
      <c r="BST237" s="882"/>
      <c r="BSU237" s="882"/>
      <c r="BSV237" s="882"/>
      <c r="BSW237" s="882"/>
      <c r="BSX237" s="882"/>
      <c r="BSY237" s="882"/>
      <c r="BSZ237" s="882"/>
      <c r="BTA237" s="882"/>
      <c r="BTB237" s="882"/>
      <c r="BTC237" s="882"/>
      <c r="BTD237" s="882"/>
      <c r="BTE237" s="882"/>
      <c r="BTF237" s="882"/>
      <c r="BTG237" s="882"/>
      <c r="BTH237" s="882"/>
      <c r="BTI237" s="882"/>
      <c r="BTJ237" s="882"/>
      <c r="BTK237" s="882"/>
      <c r="BTL237" s="882"/>
      <c r="BTM237" s="882"/>
      <c r="BTN237" s="882"/>
      <c r="BTO237" s="882"/>
      <c r="BTP237" s="882"/>
      <c r="BTQ237" s="882"/>
      <c r="BTR237" s="882"/>
      <c r="BTS237" s="882"/>
      <c r="BTT237" s="882"/>
      <c r="BTU237" s="882"/>
      <c r="BTV237" s="882"/>
      <c r="BTW237" s="882"/>
      <c r="BTX237" s="882"/>
      <c r="BTY237" s="882"/>
      <c r="BTZ237" s="882"/>
      <c r="BUA237" s="882"/>
      <c r="BUB237" s="882"/>
      <c r="BUC237" s="882"/>
      <c r="BUD237" s="882"/>
      <c r="BUE237" s="882"/>
      <c r="BUF237" s="882"/>
      <c r="BUG237" s="882"/>
      <c r="BUH237" s="882"/>
      <c r="BUI237" s="882"/>
      <c r="BUJ237" s="882"/>
      <c r="BUK237" s="882"/>
      <c r="BUL237" s="882"/>
      <c r="BUM237" s="882"/>
      <c r="BUN237" s="882"/>
      <c r="BUO237" s="882"/>
      <c r="BUP237" s="882"/>
      <c r="BUQ237" s="882"/>
      <c r="BUR237" s="882"/>
      <c r="BUS237" s="882"/>
      <c r="BUT237" s="882"/>
      <c r="BUU237" s="882"/>
      <c r="BUV237" s="882"/>
      <c r="BUW237" s="882"/>
      <c r="BUX237" s="882"/>
      <c r="BUY237" s="882"/>
      <c r="BUZ237" s="882"/>
      <c r="BVA237" s="882"/>
      <c r="BVB237" s="882"/>
      <c r="BVC237" s="882"/>
      <c r="BVD237" s="882"/>
      <c r="BVE237" s="882"/>
      <c r="BVF237" s="882"/>
      <c r="BVG237" s="882"/>
      <c r="BVH237" s="882"/>
      <c r="BVI237" s="882"/>
      <c r="BVJ237" s="882"/>
      <c r="BVK237" s="882"/>
      <c r="BVL237" s="882"/>
      <c r="BVM237" s="882"/>
      <c r="BVN237" s="882"/>
      <c r="BVO237" s="882"/>
      <c r="BVP237" s="882"/>
      <c r="BVQ237" s="882"/>
      <c r="BVR237" s="882"/>
      <c r="BVS237" s="882"/>
      <c r="BVT237" s="882"/>
      <c r="BVU237" s="882"/>
      <c r="BVV237" s="882"/>
      <c r="BVW237" s="882"/>
      <c r="BVX237" s="882"/>
      <c r="BVY237" s="882"/>
      <c r="BVZ237" s="882"/>
      <c r="BWA237" s="882"/>
      <c r="BWB237" s="882"/>
      <c r="BWC237" s="882"/>
      <c r="BWD237" s="882"/>
      <c r="BWE237" s="882"/>
      <c r="BWF237" s="882"/>
      <c r="BWG237" s="882"/>
      <c r="BWH237" s="882"/>
      <c r="BWI237" s="882"/>
      <c r="BWJ237" s="882"/>
      <c r="BWK237" s="882"/>
      <c r="BWL237" s="882"/>
      <c r="BWM237" s="882"/>
      <c r="BWN237" s="882"/>
      <c r="BWO237" s="882"/>
      <c r="BWP237" s="882"/>
      <c r="BWQ237" s="882"/>
      <c r="BWR237" s="882"/>
      <c r="BWS237" s="882"/>
      <c r="BWT237" s="882"/>
      <c r="BWU237" s="882"/>
      <c r="BWV237" s="882"/>
      <c r="BWW237" s="882"/>
      <c r="BWX237" s="882"/>
      <c r="BWY237" s="882"/>
      <c r="BWZ237" s="882"/>
      <c r="BXA237" s="882"/>
      <c r="BXB237" s="882"/>
      <c r="BXC237" s="882"/>
      <c r="BXD237" s="882"/>
      <c r="BXE237" s="882"/>
      <c r="BXF237" s="882"/>
      <c r="BXG237" s="882"/>
      <c r="BXH237" s="882"/>
      <c r="BXI237" s="882"/>
      <c r="BXJ237" s="882"/>
      <c r="BXK237" s="882"/>
      <c r="BXL237" s="882"/>
      <c r="BXM237" s="882"/>
      <c r="BXN237" s="882"/>
      <c r="BXO237" s="882"/>
      <c r="BXP237" s="882"/>
      <c r="BXQ237" s="882"/>
      <c r="BXR237" s="882"/>
      <c r="BXS237" s="882"/>
      <c r="BXT237" s="882"/>
      <c r="BXU237" s="882"/>
      <c r="BXV237" s="882"/>
      <c r="BXW237" s="882"/>
      <c r="BXX237" s="882"/>
      <c r="BXY237" s="882"/>
      <c r="BXZ237" s="882"/>
      <c r="BYA237" s="882"/>
      <c r="BYB237" s="882"/>
      <c r="BYC237" s="882"/>
      <c r="BYD237" s="882"/>
      <c r="BYE237" s="882"/>
      <c r="BYF237" s="882"/>
      <c r="BYG237" s="882"/>
      <c r="BYH237" s="882"/>
      <c r="BYI237" s="882"/>
      <c r="BYJ237" s="882"/>
      <c r="BYK237" s="882"/>
      <c r="BYL237" s="882"/>
      <c r="BYM237" s="882"/>
      <c r="BYN237" s="882"/>
      <c r="BYO237" s="882"/>
      <c r="BYP237" s="882"/>
      <c r="BYQ237" s="882"/>
      <c r="BYR237" s="882"/>
      <c r="BYS237" s="882"/>
      <c r="BYT237" s="882"/>
      <c r="BYU237" s="882"/>
      <c r="BYV237" s="882"/>
      <c r="BYW237" s="882"/>
      <c r="BYX237" s="882"/>
      <c r="BYY237" s="882"/>
      <c r="BYZ237" s="882"/>
      <c r="BZA237" s="882"/>
      <c r="BZB237" s="882"/>
      <c r="BZC237" s="882"/>
      <c r="BZD237" s="882"/>
      <c r="BZE237" s="882"/>
      <c r="BZF237" s="882"/>
      <c r="BZG237" s="882"/>
      <c r="BZH237" s="882"/>
      <c r="BZI237" s="882"/>
      <c r="BZJ237" s="882"/>
      <c r="BZK237" s="882"/>
      <c r="BZL237" s="882"/>
      <c r="BZM237" s="882"/>
      <c r="BZN237" s="882"/>
      <c r="BZO237" s="882"/>
      <c r="BZP237" s="882"/>
      <c r="BZQ237" s="882"/>
      <c r="BZR237" s="882"/>
      <c r="BZS237" s="882"/>
      <c r="BZT237" s="882"/>
      <c r="BZU237" s="882"/>
      <c r="BZV237" s="882"/>
      <c r="BZW237" s="882"/>
      <c r="BZX237" s="882"/>
      <c r="BZY237" s="882"/>
      <c r="BZZ237" s="882"/>
      <c r="CAA237" s="882"/>
      <c r="CAB237" s="882"/>
      <c r="CAC237" s="882"/>
      <c r="CAD237" s="882"/>
      <c r="CAE237" s="882"/>
      <c r="CAF237" s="882"/>
      <c r="CAG237" s="882"/>
      <c r="CAH237" s="882"/>
      <c r="CAI237" s="882"/>
      <c r="CAJ237" s="882"/>
      <c r="CAK237" s="882"/>
      <c r="CAL237" s="882"/>
      <c r="CAM237" s="882"/>
      <c r="CAN237" s="882"/>
      <c r="CAO237" s="882"/>
      <c r="CAP237" s="882"/>
      <c r="CAQ237" s="882"/>
      <c r="CAR237" s="882"/>
      <c r="CAS237" s="882"/>
      <c r="CAT237" s="882"/>
      <c r="CAU237" s="882"/>
      <c r="CAV237" s="882"/>
      <c r="CAW237" s="882"/>
      <c r="CAX237" s="882"/>
      <c r="CAY237" s="882"/>
      <c r="CAZ237" s="882"/>
      <c r="CBA237" s="882"/>
      <c r="CBB237" s="882"/>
      <c r="CBC237" s="882"/>
      <c r="CBD237" s="882"/>
      <c r="CBE237" s="882"/>
      <c r="CBF237" s="882"/>
      <c r="CBG237" s="882"/>
      <c r="CBH237" s="882"/>
      <c r="CBI237" s="882"/>
      <c r="CBJ237" s="882"/>
      <c r="CBK237" s="882"/>
      <c r="CBL237" s="882"/>
      <c r="CBM237" s="882"/>
      <c r="CBN237" s="882"/>
      <c r="CBO237" s="882"/>
      <c r="CBP237" s="882"/>
      <c r="CBQ237" s="882"/>
      <c r="CBR237" s="882"/>
      <c r="CBS237" s="882"/>
      <c r="CBT237" s="882"/>
      <c r="CBU237" s="882"/>
      <c r="CBV237" s="882"/>
      <c r="CBW237" s="882"/>
      <c r="CBX237" s="882"/>
      <c r="CBY237" s="882"/>
      <c r="CBZ237" s="882"/>
      <c r="CCA237" s="882"/>
      <c r="CCB237" s="882"/>
      <c r="CCC237" s="882"/>
      <c r="CCD237" s="882"/>
      <c r="CCE237" s="882"/>
      <c r="CCF237" s="882"/>
      <c r="CCG237" s="882"/>
      <c r="CCH237" s="882"/>
      <c r="CCI237" s="882"/>
      <c r="CCJ237" s="882"/>
      <c r="CCK237" s="882"/>
      <c r="CCL237" s="882"/>
      <c r="CCM237" s="882"/>
      <c r="CCN237" s="882"/>
      <c r="CCO237" s="882"/>
      <c r="CCP237" s="882"/>
      <c r="CCQ237" s="882"/>
      <c r="CCR237" s="882"/>
      <c r="CCS237" s="882"/>
      <c r="CCT237" s="882"/>
      <c r="CCU237" s="882"/>
      <c r="CCV237" s="882"/>
      <c r="CCW237" s="882"/>
      <c r="CCX237" s="882"/>
      <c r="CCY237" s="882"/>
      <c r="CCZ237" s="882"/>
      <c r="CDA237" s="882"/>
      <c r="CDB237" s="882"/>
      <c r="CDC237" s="882"/>
      <c r="CDD237" s="882"/>
      <c r="CDE237" s="882"/>
      <c r="CDF237" s="882"/>
      <c r="CDG237" s="882"/>
      <c r="CDH237" s="882"/>
      <c r="CDI237" s="882"/>
      <c r="CDJ237" s="882"/>
      <c r="CDK237" s="882"/>
      <c r="CDL237" s="882"/>
      <c r="CDM237" s="882"/>
      <c r="CDN237" s="882"/>
      <c r="CDO237" s="882"/>
      <c r="CDP237" s="882"/>
      <c r="CDQ237" s="882"/>
      <c r="CDR237" s="882"/>
      <c r="CDS237" s="882"/>
      <c r="CDT237" s="882"/>
      <c r="CDU237" s="882"/>
      <c r="CDV237" s="882"/>
      <c r="CDW237" s="882"/>
      <c r="CDX237" s="882"/>
      <c r="CDY237" s="882"/>
      <c r="CDZ237" s="882"/>
      <c r="CEA237" s="882"/>
      <c r="CEB237" s="882"/>
      <c r="CEC237" s="882"/>
      <c r="CED237" s="882"/>
      <c r="CEE237" s="882"/>
      <c r="CEF237" s="882"/>
      <c r="CEG237" s="882"/>
      <c r="CEH237" s="882"/>
      <c r="CEI237" s="882"/>
      <c r="CEJ237" s="882"/>
      <c r="CEK237" s="882"/>
      <c r="CEL237" s="882"/>
      <c r="CEM237" s="882"/>
      <c r="CEN237" s="882"/>
      <c r="CEO237" s="882"/>
      <c r="CEP237" s="882"/>
      <c r="CEQ237" s="882"/>
      <c r="CER237" s="882"/>
      <c r="CES237" s="882"/>
      <c r="CET237" s="882"/>
      <c r="CEU237" s="882"/>
      <c r="CEV237" s="882"/>
      <c r="CEW237" s="882"/>
      <c r="CEX237" s="882"/>
      <c r="CEY237" s="882"/>
      <c r="CEZ237" s="882"/>
      <c r="CFA237" s="882"/>
      <c r="CFB237" s="882"/>
      <c r="CFC237" s="882"/>
      <c r="CFD237" s="882"/>
      <c r="CFE237" s="882"/>
      <c r="CFF237" s="882"/>
      <c r="CFG237" s="882"/>
      <c r="CFH237" s="882"/>
      <c r="CFI237" s="882"/>
      <c r="CFJ237" s="882"/>
      <c r="CFK237" s="882"/>
      <c r="CFL237" s="882"/>
      <c r="CFM237" s="882"/>
      <c r="CFN237" s="882"/>
      <c r="CFO237" s="882"/>
      <c r="CFP237" s="882"/>
      <c r="CFQ237" s="882"/>
      <c r="CFR237" s="882"/>
      <c r="CFS237" s="882"/>
      <c r="CFT237" s="882"/>
      <c r="CFU237" s="882"/>
      <c r="CFV237" s="882"/>
      <c r="CFW237" s="882"/>
      <c r="CFX237" s="882"/>
      <c r="CFY237" s="882"/>
      <c r="CFZ237" s="882"/>
      <c r="CGA237" s="882"/>
      <c r="CGB237" s="882"/>
      <c r="CGC237" s="882"/>
      <c r="CGD237" s="882"/>
      <c r="CGE237" s="882"/>
      <c r="CGF237" s="882"/>
      <c r="CGG237" s="882"/>
      <c r="CGH237" s="882"/>
      <c r="CGI237" s="882"/>
      <c r="CGJ237" s="882"/>
      <c r="CGK237" s="882"/>
      <c r="CGL237" s="882"/>
      <c r="CGM237" s="882"/>
      <c r="CGN237" s="882"/>
      <c r="CGO237" s="882"/>
      <c r="CGP237" s="882"/>
      <c r="CGQ237" s="882"/>
      <c r="CGR237" s="882"/>
      <c r="CGS237" s="882"/>
      <c r="CGT237" s="882"/>
      <c r="CGU237" s="882"/>
      <c r="CGV237" s="882"/>
      <c r="CGW237" s="882"/>
      <c r="CGX237" s="882"/>
      <c r="CGY237" s="882"/>
      <c r="CGZ237" s="882"/>
      <c r="CHA237" s="882"/>
      <c r="CHB237" s="882"/>
      <c r="CHC237" s="882"/>
      <c r="CHD237" s="882"/>
      <c r="CHE237" s="882"/>
      <c r="CHF237" s="882"/>
      <c r="CHG237" s="882"/>
      <c r="CHH237" s="882"/>
      <c r="CHI237" s="882"/>
      <c r="CHJ237" s="882"/>
      <c r="CHK237" s="882"/>
      <c r="CHL237" s="882"/>
      <c r="CHM237" s="882"/>
      <c r="CHN237" s="882"/>
      <c r="CHO237" s="882"/>
      <c r="CHP237" s="882"/>
      <c r="CHQ237" s="882"/>
      <c r="CHR237" s="882"/>
      <c r="CHS237" s="882"/>
      <c r="CHT237" s="882"/>
      <c r="CHU237" s="882"/>
      <c r="CHV237" s="882"/>
      <c r="CHW237" s="882"/>
      <c r="CHX237" s="882"/>
      <c r="CHY237" s="882"/>
      <c r="CHZ237" s="882"/>
      <c r="CIA237" s="882"/>
      <c r="CIB237" s="882"/>
      <c r="CIC237" s="882"/>
      <c r="CID237" s="882"/>
      <c r="CIE237" s="882"/>
      <c r="CIF237" s="882"/>
      <c r="CIG237" s="882"/>
      <c r="CIH237" s="882"/>
      <c r="CII237" s="882"/>
      <c r="CIJ237" s="882"/>
      <c r="CIK237" s="882"/>
      <c r="CIL237" s="882"/>
      <c r="CIM237" s="882"/>
      <c r="CIN237" s="882"/>
      <c r="CIO237" s="882"/>
      <c r="CIP237" s="882"/>
      <c r="CIQ237" s="882"/>
      <c r="CIR237" s="882"/>
      <c r="CIS237" s="882"/>
      <c r="CIT237" s="882"/>
      <c r="CIU237" s="882"/>
      <c r="CIV237" s="882"/>
      <c r="CIW237" s="882"/>
      <c r="CIX237" s="882"/>
      <c r="CIY237" s="882"/>
      <c r="CIZ237" s="882"/>
      <c r="CJA237" s="882"/>
      <c r="CJB237" s="882"/>
      <c r="CJC237" s="882"/>
      <c r="CJD237" s="882"/>
      <c r="CJE237" s="882"/>
      <c r="CJF237" s="882"/>
      <c r="CJG237" s="882"/>
      <c r="CJH237" s="882"/>
      <c r="CJI237" s="882"/>
      <c r="CJJ237" s="882"/>
      <c r="CJK237" s="882"/>
      <c r="CJL237" s="882"/>
      <c r="CJM237" s="882"/>
      <c r="CJN237" s="882"/>
      <c r="CJO237" s="882"/>
      <c r="CJP237" s="882"/>
      <c r="CJQ237" s="882"/>
      <c r="CJR237" s="882"/>
      <c r="CJS237" s="882"/>
      <c r="CJT237" s="882"/>
      <c r="CJU237" s="882"/>
      <c r="CJV237" s="882"/>
      <c r="CJW237" s="882"/>
      <c r="CJX237" s="882"/>
      <c r="CJY237" s="882"/>
      <c r="CJZ237" s="882"/>
      <c r="CKA237" s="882"/>
      <c r="CKB237" s="882"/>
      <c r="CKC237" s="882"/>
      <c r="CKD237" s="882"/>
      <c r="CKE237" s="882"/>
      <c r="CKF237" s="882"/>
      <c r="CKG237" s="882"/>
      <c r="CKH237" s="882"/>
      <c r="CKI237" s="882"/>
      <c r="CKJ237" s="882"/>
      <c r="CKK237" s="882"/>
      <c r="CKL237" s="882"/>
      <c r="CKM237" s="882"/>
      <c r="CKN237" s="882"/>
      <c r="CKO237" s="882"/>
      <c r="CKP237" s="882"/>
      <c r="CKQ237" s="882"/>
      <c r="CKR237" s="882"/>
      <c r="CKS237" s="882"/>
      <c r="CKT237" s="882"/>
      <c r="CKU237" s="882"/>
      <c r="CKV237" s="882"/>
      <c r="CKW237" s="882"/>
      <c r="CKX237" s="882"/>
      <c r="CKY237" s="882"/>
      <c r="CKZ237" s="882"/>
      <c r="CLA237" s="882"/>
      <c r="CLB237" s="882"/>
      <c r="CLC237" s="882"/>
      <c r="CLD237" s="882"/>
      <c r="CLE237" s="882"/>
      <c r="CLF237" s="882"/>
      <c r="CLG237" s="882"/>
      <c r="CLH237" s="882"/>
      <c r="CLI237" s="882"/>
      <c r="CLJ237" s="882"/>
      <c r="CLK237" s="882"/>
      <c r="CLL237" s="882"/>
      <c r="CLM237" s="882"/>
      <c r="CLN237" s="882"/>
      <c r="CLO237" s="882"/>
      <c r="CLP237" s="882"/>
      <c r="CLQ237" s="882"/>
      <c r="CLR237" s="882"/>
      <c r="CLS237" s="882"/>
      <c r="CLT237" s="882"/>
      <c r="CLU237" s="882"/>
      <c r="CLV237" s="882"/>
      <c r="CLW237" s="882"/>
      <c r="CLX237" s="882"/>
      <c r="CLY237" s="882"/>
      <c r="CLZ237" s="882"/>
      <c r="CMA237" s="882"/>
      <c r="CMB237" s="882"/>
      <c r="CMC237" s="882"/>
      <c r="CMD237" s="882"/>
      <c r="CME237" s="882"/>
      <c r="CMF237" s="882"/>
      <c r="CMG237" s="882"/>
      <c r="CMH237" s="882"/>
      <c r="CMI237" s="882"/>
      <c r="CMJ237" s="882"/>
      <c r="CMK237" s="882"/>
      <c r="CML237" s="882"/>
      <c r="CMM237" s="882"/>
      <c r="CMN237" s="882"/>
      <c r="CMO237" s="882"/>
      <c r="CMP237" s="882"/>
      <c r="CMQ237" s="882"/>
      <c r="CMR237" s="882"/>
      <c r="CMS237" s="882"/>
      <c r="CMT237" s="882"/>
      <c r="CMU237" s="882"/>
      <c r="CMV237" s="882"/>
      <c r="CMW237" s="882"/>
      <c r="CMX237" s="882"/>
      <c r="CMY237" s="882"/>
      <c r="CMZ237" s="882"/>
      <c r="CNA237" s="882"/>
      <c r="CNB237" s="882"/>
      <c r="CNC237" s="882"/>
      <c r="CND237" s="882"/>
      <c r="CNE237" s="882"/>
      <c r="CNF237" s="882"/>
      <c r="CNG237" s="882"/>
      <c r="CNH237" s="882"/>
      <c r="CNI237" s="882"/>
      <c r="CNJ237" s="882"/>
      <c r="CNK237" s="882"/>
      <c r="CNL237" s="882"/>
      <c r="CNM237" s="882"/>
      <c r="CNN237" s="882"/>
      <c r="CNO237" s="882"/>
      <c r="CNP237" s="882"/>
      <c r="CNQ237" s="882"/>
      <c r="CNR237" s="882"/>
      <c r="CNS237" s="882"/>
      <c r="CNT237" s="882"/>
      <c r="CNU237" s="882"/>
      <c r="CNV237" s="882"/>
      <c r="CNW237" s="882"/>
      <c r="CNX237" s="882"/>
      <c r="CNY237" s="882"/>
      <c r="CNZ237" s="882"/>
      <c r="COA237" s="882"/>
      <c r="COB237" s="882"/>
      <c r="COC237" s="882"/>
      <c r="COD237" s="882"/>
      <c r="COE237" s="882"/>
      <c r="COF237" s="882"/>
      <c r="COG237" s="882"/>
      <c r="COH237" s="882"/>
      <c r="COI237" s="882"/>
      <c r="COJ237" s="882"/>
      <c r="COK237" s="882"/>
      <c r="COL237" s="882"/>
      <c r="COM237" s="882"/>
      <c r="CON237" s="882"/>
      <c r="COO237" s="882"/>
      <c r="COP237" s="882"/>
      <c r="COQ237" s="882"/>
      <c r="COR237" s="882"/>
      <c r="COS237" s="882"/>
      <c r="COT237" s="882"/>
      <c r="COU237" s="882"/>
      <c r="COV237" s="882"/>
      <c r="COW237" s="882"/>
      <c r="COX237" s="882"/>
      <c r="COY237" s="882"/>
      <c r="COZ237" s="882"/>
      <c r="CPA237" s="882"/>
      <c r="CPB237" s="882"/>
      <c r="CPC237" s="882"/>
      <c r="CPD237" s="882"/>
      <c r="CPE237" s="882"/>
      <c r="CPF237" s="882"/>
      <c r="CPG237" s="882"/>
      <c r="CPH237" s="882"/>
      <c r="CPI237" s="882"/>
      <c r="CPJ237" s="882"/>
      <c r="CPK237" s="882"/>
      <c r="CPL237" s="882"/>
      <c r="CPM237" s="882"/>
      <c r="CPN237" s="882"/>
      <c r="CPO237" s="882"/>
      <c r="CPP237" s="882"/>
      <c r="CPQ237" s="882"/>
      <c r="CPR237" s="882"/>
      <c r="CPS237" s="882"/>
      <c r="CPT237" s="882"/>
      <c r="CPU237" s="882"/>
      <c r="CPV237" s="882"/>
      <c r="CPW237" s="882"/>
      <c r="CPX237" s="882"/>
      <c r="CPY237" s="882"/>
      <c r="CPZ237" s="882"/>
      <c r="CQA237" s="882"/>
      <c r="CQB237" s="882"/>
      <c r="CQC237" s="882"/>
      <c r="CQD237" s="882"/>
      <c r="CQE237" s="882"/>
      <c r="CQF237" s="882"/>
      <c r="CQG237" s="882"/>
      <c r="CQH237" s="882"/>
      <c r="CQI237" s="882"/>
      <c r="CQJ237" s="882"/>
      <c r="CQK237" s="882"/>
      <c r="CQL237" s="882"/>
      <c r="CQM237" s="882"/>
      <c r="CQN237" s="882"/>
      <c r="CQO237" s="882"/>
      <c r="CQP237" s="882"/>
      <c r="CQQ237" s="882"/>
      <c r="CQR237" s="882"/>
      <c r="CQS237" s="882"/>
      <c r="CQT237" s="882"/>
      <c r="CQU237" s="882"/>
      <c r="CQV237" s="882"/>
      <c r="CQW237" s="882"/>
      <c r="CQX237" s="882"/>
      <c r="CQY237" s="882"/>
      <c r="CQZ237" s="882"/>
      <c r="CRA237" s="882"/>
      <c r="CRB237" s="882"/>
      <c r="CRC237" s="882"/>
      <c r="CRD237" s="882"/>
      <c r="CRE237" s="882"/>
      <c r="CRF237" s="882"/>
      <c r="CRG237" s="882"/>
      <c r="CRH237" s="882"/>
      <c r="CRI237" s="882"/>
      <c r="CRJ237" s="882"/>
      <c r="CRK237" s="882"/>
      <c r="CRL237" s="882"/>
      <c r="CRM237" s="882"/>
      <c r="CRN237" s="882"/>
      <c r="CRO237" s="882"/>
      <c r="CRP237" s="882"/>
      <c r="CRQ237" s="882"/>
      <c r="CRR237" s="882"/>
      <c r="CRS237" s="882"/>
      <c r="CRT237" s="882"/>
      <c r="CRU237" s="882"/>
      <c r="CRV237" s="882"/>
      <c r="CRW237" s="882"/>
      <c r="CRX237" s="882"/>
      <c r="CRY237" s="882"/>
      <c r="CRZ237" s="882"/>
      <c r="CSA237" s="882"/>
      <c r="CSB237" s="882"/>
      <c r="CSC237" s="882"/>
      <c r="CSD237" s="882"/>
      <c r="CSE237" s="882"/>
      <c r="CSF237" s="882"/>
      <c r="CSG237" s="882"/>
      <c r="CSH237" s="882"/>
      <c r="CSI237" s="882"/>
      <c r="CSJ237" s="882"/>
      <c r="CSK237" s="882"/>
      <c r="CSL237" s="882"/>
      <c r="CSM237" s="882"/>
      <c r="CSN237" s="882"/>
      <c r="CSO237" s="882"/>
      <c r="CSP237" s="882"/>
      <c r="CSQ237" s="882"/>
      <c r="CSR237" s="882"/>
      <c r="CSS237" s="882"/>
      <c r="CST237" s="882"/>
      <c r="CSU237" s="882"/>
      <c r="CSV237" s="882"/>
      <c r="CSW237" s="882"/>
      <c r="CSX237" s="882"/>
      <c r="CSY237" s="882"/>
      <c r="CSZ237" s="882"/>
      <c r="CTA237" s="882"/>
      <c r="CTB237" s="882"/>
      <c r="CTC237" s="882"/>
      <c r="CTD237" s="882"/>
      <c r="CTE237" s="882"/>
      <c r="CTF237" s="882"/>
      <c r="CTG237" s="882"/>
      <c r="CTH237" s="882"/>
      <c r="CTI237" s="882"/>
      <c r="CTJ237" s="882"/>
      <c r="CTK237" s="882"/>
      <c r="CTL237" s="882"/>
      <c r="CTM237" s="882"/>
      <c r="CTN237" s="882"/>
      <c r="CTO237" s="882"/>
      <c r="CTP237" s="882"/>
      <c r="CTQ237" s="882"/>
      <c r="CTR237" s="882"/>
      <c r="CTS237" s="882"/>
      <c r="CTT237" s="882"/>
      <c r="CTU237" s="882"/>
      <c r="CTV237" s="882"/>
      <c r="CTW237" s="882"/>
      <c r="CTX237" s="882"/>
      <c r="CTY237" s="882"/>
      <c r="CTZ237" s="882"/>
      <c r="CUA237" s="882"/>
      <c r="CUB237" s="882"/>
      <c r="CUC237" s="882"/>
      <c r="CUD237" s="882"/>
      <c r="CUE237" s="882"/>
      <c r="CUF237" s="882"/>
      <c r="CUG237" s="882"/>
      <c r="CUH237" s="882"/>
      <c r="CUI237" s="882"/>
      <c r="CUJ237" s="882"/>
      <c r="CUK237" s="882"/>
      <c r="CUL237" s="882"/>
      <c r="CUM237" s="882"/>
      <c r="CUN237" s="882"/>
      <c r="CUO237" s="882"/>
      <c r="CUP237" s="882"/>
      <c r="CUQ237" s="882"/>
      <c r="CUR237" s="882"/>
      <c r="CUS237" s="882"/>
      <c r="CUT237" s="882"/>
      <c r="CUU237" s="882"/>
      <c r="CUV237" s="882"/>
      <c r="CUW237" s="882"/>
      <c r="CUX237" s="882"/>
      <c r="CUY237" s="882"/>
      <c r="CUZ237" s="882"/>
      <c r="CVA237" s="882"/>
      <c r="CVB237" s="882"/>
      <c r="CVC237" s="882"/>
      <c r="CVD237" s="882"/>
      <c r="CVE237" s="882"/>
      <c r="CVF237" s="882"/>
      <c r="CVG237" s="882"/>
      <c r="CVH237" s="882"/>
      <c r="CVI237" s="882"/>
      <c r="CVJ237" s="882"/>
      <c r="CVK237" s="882"/>
      <c r="CVL237" s="882"/>
      <c r="CVM237" s="882"/>
      <c r="CVN237" s="882"/>
      <c r="CVO237" s="882"/>
      <c r="CVP237" s="882"/>
      <c r="CVQ237" s="882"/>
      <c r="CVR237" s="882"/>
      <c r="CVS237" s="882"/>
      <c r="CVT237" s="882"/>
      <c r="CVU237" s="882"/>
      <c r="CVV237" s="882"/>
      <c r="CVW237" s="882"/>
      <c r="CVX237" s="882"/>
      <c r="CVY237" s="882"/>
      <c r="CVZ237" s="882"/>
      <c r="CWA237" s="882"/>
      <c r="CWB237" s="882"/>
      <c r="CWC237" s="882"/>
      <c r="CWD237" s="882"/>
      <c r="CWE237" s="882"/>
      <c r="CWF237" s="882"/>
      <c r="CWG237" s="882"/>
      <c r="CWH237" s="882"/>
      <c r="CWI237" s="882"/>
      <c r="CWJ237" s="882"/>
      <c r="CWK237" s="882"/>
      <c r="CWL237" s="882"/>
      <c r="CWM237" s="882"/>
      <c r="CWN237" s="882"/>
      <c r="CWO237" s="882"/>
      <c r="CWP237" s="882"/>
      <c r="CWQ237" s="882"/>
      <c r="CWR237" s="882"/>
      <c r="CWS237" s="882"/>
      <c r="CWT237" s="882"/>
      <c r="CWU237" s="882"/>
      <c r="CWV237" s="882"/>
      <c r="CWW237" s="882"/>
      <c r="CWX237" s="882"/>
      <c r="CWY237" s="882"/>
      <c r="CWZ237" s="882"/>
      <c r="CXA237" s="882"/>
      <c r="CXB237" s="882"/>
      <c r="CXC237" s="882"/>
      <c r="CXD237" s="882"/>
      <c r="CXE237" s="882"/>
      <c r="CXF237" s="882"/>
      <c r="CXG237" s="882"/>
      <c r="CXH237" s="882"/>
      <c r="CXI237" s="882"/>
      <c r="CXJ237" s="882"/>
      <c r="CXK237" s="882"/>
      <c r="CXL237" s="882"/>
      <c r="CXM237" s="882"/>
      <c r="CXN237" s="882"/>
      <c r="CXO237" s="882"/>
      <c r="CXP237" s="882"/>
      <c r="CXQ237" s="882"/>
      <c r="CXR237" s="882"/>
      <c r="CXS237" s="882"/>
      <c r="CXT237" s="882"/>
      <c r="CXU237" s="882"/>
      <c r="CXV237" s="882"/>
      <c r="CXW237" s="882"/>
      <c r="CXX237" s="882"/>
      <c r="CXY237" s="882"/>
      <c r="CXZ237" s="882"/>
      <c r="CYA237" s="882"/>
      <c r="CYB237" s="882"/>
      <c r="CYC237" s="882"/>
      <c r="CYD237" s="882"/>
      <c r="CYE237" s="882"/>
      <c r="CYF237" s="882"/>
      <c r="CYG237" s="882"/>
      <c r="CYH237" s="882"/>
      <c r="CYI237" s="882"/>
      <c r="CYJ237" s="882"/>
      <c r="CYK237" s="882"/>
      <c r="CYL237" s="882"/>
      <c r="CYM237" s="882"/>
      <c r="CYN237" s="882"/>
      <c r="CYO237" s="882"/>
      <c r="CYP237" s="882"/>
      <c r="CYQ237" s="882"/>
      <c r="CYR237" s="882"/>
      <c r="CYS237" s="882"/>
      <c r="CYT237" s="882"/>
      <c r="CYU237" s="882"/>
      <c r="CYV237" s="882"/>
      <c r="CYW237" s="882"/>
      <c r="CYX237" s="882"/>
      <c r="CYY237" s="882"/>
      <c r="CYZ237" s="882"/>
      <c r="CZA237" s="882"/>
      <c r="CZB237" s="882"/>
      <c r="CZC237" s="882"/>
      <c r="CZD237" s="882"/>
      <c r="CZE237" s="882"/>
      <c r="CZF237" s="882"/>
      <c r="CZG237" s="882"/>
      <c r="CZH237" s="882"/>
      <c r="CZI237" s="882"/>
      <c r="CZJ237" s="882"/>
      <c r="CZK237" s="882"/>
      <c r="CZL237" s="882"/>
      <c r="CZM237" s="882"/>
      <c r="CZN237" s="882"/>
      <c r="CZO237" s="882"/>
      <c r="CZP237" s="882"/>
      <c r="CZQ237" s="882"/>
      <c r="CZR237" s="882"/>
      <c r="CZS237" s="882"/>
      <c r="CZT237" s="882"/>
      <c r="CZU237" s="882"/>
      <c r="CZV237" s="882"/>
      <c r="CZW237" s="882"/>
      <c r="CZX237" s="882"/>
      <c r="CZY237" s="882"/>
      <c r="CZZ237" s="882"/>
      <c r="DAA237" s="882"/>
      <c r="DAB237" s="882"/>
      <c r="DAC237" s="882"/>
      <c r="DAD237" s="882"/>
      <c r="DAE237" s="882"/>
      <c r="DAF237" s="882"/>
      <c r="DAG237" s="882"/>
      <c r="DAH237" s="882"/>
      <c r="DAI237" s="882"/>
      <c r="DAJ237" s="882"/>
      <c r="DAK237" s="882"/>
      <c r="DAL237" s="882"/>
      <c r="DAM237" s="882"/>
      <c r="DAN237" s="882"/>
      <c r="DAO237" s="882"/>
      <c r="DAP237" s="882"/>
      <c r="DAQ237" s="882"/>
      <c r="DAR237" s="882"/>
      <c r="DAS237" s="882"/>
      <c r="DAT237" s="882"/>
      <c r="DAU237" s="882"/>
      <c r="DAV237" s="882"/>
      <c r="DAW237" s="882"/>
      <c r="DAX237" s="882"/>
      <c r="DAY237" s="882"/>
      <c r="DAZ237" s="882"/>
      <c r="DBA237" s="882"/>
      <c r="DBB237" s="882"/>
      <c r="DBC237" s="882"/>
      <c r="DBD237" s="882"/>
      <c r="DBE237" s="882"/>
      <c r="DBF237" s="882"/>
      <c r="DBG237" s="882"/>
      <c r="DBH237" s="882"/>
      <c r="DBI237" s="882"/>
      <c r="DBJ237" s="882"/>
      <c r="DBK237" s="882"/>
      <c r="DBL237" s="882"/>
      <c r="DBM237" s="882"/>
      <c r="DBN237" s="882"/>
      <c r="DBO237" s="882"/>
      <c r="DBP237" s="882"/>
      <c r="DBQ237" s="882"/>
      <c r="DBR237" s="882"/>
      <c r="DBS237" s="882"/>
      <c r="DBT237" s="882"/>
      <c r="DBU237" s="882"/>
      <c r="DBV237" s="882"/>
      <c r="DBW237" s="882"/>
      <c r="DBX237" s="882"/>
      <c r="DBY237" s="882"/>
      <c r="DBZ237" s="882"/>
      <c r="DCA237" s="882"/>
      <c r="DCB237" s="882"/>
      <c r="DCC237" s="882"/>
      <c r="DCD237" s="882"/>
      <c r="DCE237" s="882"/>
      <c r="DCF237" s="882"/>
      <c r="DCG237" s="882"/>
      <c r="DCH237" s="882"/>
      <c r="DCI237" s="882"/>
      <c r="DCJ237" s="882"/>
      <c r="DCK237" s="882"/>
      <c r="DCL237" s="882"/>
      <c r="DCM237" s="882"/>
      <c r="DCN237" s="882"/>
      <c r="DCO237" s="882"/>
      <c r="DCP237" s="882"/>
      <c r="DCQ237" s="882"/>
      <c r="DCR237" s="882"/>
      <c r="DCS237" s="882"/>
      <c r="DCT237" s="882"/>
      <c r="DCU237" s="882"/>
      <c r="DCV237" s="882"/>
      <c r="DCW237" s="882"/>
      <c r="DCX237" s="882"/>
      <c r="DCY237" s="882"/>
      <c r="DCZ237" s="882"/>
      <c r="DDA237" s="882"/>
      <c r="DDB237" s="882"/>
      <c r="DDC237" s="882"/>
      <c r="DDD237" s="882"/>
      <c r="DDE237" s="882"/>
      <c r="DDF237" s="882"/>
      <c r="DDG237" s="882"/>
      <c r="DDH237" s="882"/>
      <c r="DDI237" s="882"/>
      <c r="DDJ237" s="882"/>
      <c r="DDK237" s="882"/>
      <c r="DDL237" s="882"/>
      <c r="DDM237" s="882"/>
      <c r="DDN237" s="882"/>
      <c r="DDO237" s="882"/>
      <c r="DDP237" s="882"/>
      <c r="DDQ237" s="882"/>
      <c r="DDR237" s="882"/>
      <c r="DDS237" s="882"/>
      <c r="DDT237" s="882"/>
      <c r="DDU237" s="882"/>
      <c r="DDV237" s="882"/>
      <c r="DDW237" s="882"/>
      <c r="DDX237" s="882"/>
      <c r="DDY237" s="882"/>
      <c r="DDZ237" s="882"/>
      <c r="DEA237" s="882"/>
      <c r="DEB237" s="882"/>
      <c r="DEC237" s="882"/>
      <c r="DED237" s="882"/>
      <c r="DEE237" s="882"/>
      <c r="DEF237" s="882"/>
      <c r="DEG237" s="882"/>
      <c r="DEH237" s="882"/>
      <c r="DEI237" s="882"/>
      <c r="DEJ237" s="882"/>
      <c r="DEK237" s="882"/>
      <c r="DEL237" s="882"/>
      <c r="DEM237" s="882"/>
      <c r="DEN237" s="882"/>
      <c r="DEO237" s="882"/>
      <c r="DEP237" s="882"/>
      <c r="DEQ237" s="882"/>
      <c r="DER237" s="882"/>
      <c r="DES237" s="882"/>
      <c r="DET237" s="882"/>
      <c r="DEU237" s="882"/>
      <c r="DEV237" s="882"/>
      <c r="DEW237" s="882"/>
      <c r="DEX237" s="882"/>
      <c r="DEY237" s="882"/>
      <c r="DEZ237" s="882"/>
      <c r="DFA237" s="882"/>
      <c r="DFB237" s="882"/>
      <c r="DFC237" s="882"/>
      <c r="DFD237" s="882"/>
      <c r="DFE237" s="882"/>
      <c r="DFF237" s="882"/>
      <c r="DFG237" s="882"/>
      <c r="DFH237" s="882"/>
      <c r="DFI237" s="882"/>
      <c r="DFJ237" s="882"/>
      <c r="DFK237" s="882"/>
      <c r="DFL237" s="882"/>
      <c r="DFM237" s="882"/>
      <c r="DFN237" s="882"/>
      <c r="DFO237" s="882"/>
      <c r="DFP237" s="882"/>
      <c r="DFQ237" s="882"/>
      <c r="DFR237" s="882"/>
      <c r="DFS237" s="882"/>
      <c r="DFT237" s="882"/>
      <c r="DFU237" s="882"/>
      <c r="DFV237" s="882"/>
      <c r="DFW237" s="882"/>
      <c r="DFX237" s="882"/>
      <c r="DFY237" s="882"/>
      <c r="DFZ237" s="882"/>
      <c r="DGA237" s="882"/>
      <c r="DGB237" s="882"/>
      <c r="DGC237" s="882"/>
      <c r="DGD237" s="882"/>
      <c r="DGE237" s="882"/>
      <c r="DGF237" s="882"/>
      <c r="DGG237" s="882"/>
      <c r="DGH237" s="882"/>
      <c r="DGI237" s="882"/>
      <c r="DGJ237" s="882"/>
      <c r="DGK237" s="882"/>
      <c r="DGL237" s="882"/>
      <c r="DGM237" s="882"/>
      <c r="DGN237" s="882"/>
      <c r="DGO237" s="882"/>
      <c r="DGP237" s="882"/>
      <c r="DGQ237" s="882"/>
      <c r="DGR237" s="882"/>
      <c r="DGS237" s="882"/>
      <c r="DGT237" s="882"/>
      <c r="DGU237" s="882"/>
      <c r="DGV237" s="882"/>
      <c r="DGW237" s="882"/>
      <c r="DGX237" s="882"/>
      <c r="DGY237" s="882"/>
      <c r="DGZ237" s="882"/>
      <c r="DHA237" s="882"/>
      <c r="DHB237" s="882"/>
      <c r="DHC237" s="882"/>
      <c r="DHD237" s="882"/>
      <c r="DHE237" s="882"/>
      <c r="DHF237" s="882"/>
      <c r="DHG237" s="882"/>
      <c r="DHH237" s="882"/>
      <c r="DHI237" s="882"/>
      <c r="DHJ237" s="882"/>
      <c r="DHK237" s="882"/>
      <c r="DHL237" s="882"/>
      <c r="DHM237" s="882"/>
      <c r="DHN237" s="882"/>
      <c r="DHO237" s="882"/>
      <c r="DHP237" s="882"/>
      <c r="DHQ237" s="882"/>
      <c r="DHR237" s="882"/>
      <c r="DHS237" s="882"/>
      <c r="DHT237" s="882"/>
      <c r="DHU237" s="882"/>
      <c r="DHV237" s="882"/>
      <c r="DHW237" s="882"/>
      <c r="DHX237" s="882"/>
      <c r="DHY237" s="882"/>
      <c r="DHZ237" s="882"/>
      <c r="DIA237" s="882"/>
      <c r="DIB237" s="882"/>
      <c r="DIC237" s="882"/>
      <c r="DID237" s="882"/>
      <c r="DIE237" s="882"/>
      <c r="DIF237" s="882"/>
      <c r="DIG237" s="882"/>
      <c r="DIH237" s="882"/>
      <c r="DII237" s="882"/>
      <c r="DIJ237" s="882"/>
      <c r="DIK237" s="882"/>
      <c r="DIL237" s="882"/>
      <c r="DIM237" s="882"/>
      <c r="DIN237" s="882"/>
      <c r="DIO237" s="882"/>
      <c r="DIP237" s="882"/>
      <c r="DIQ237" s="882"/>
      <c r="DIR237" s="882"/>
      <c r="DIS237" s="882"/>
      <c r="DIT237" s="882"/>
      <c r="DIU237" s="882"/>
      <c r="DIV237" s="882"/>
      <c r="DIW237" s="882"/>
      <c r="DIX237" s="882"/>
      <c r="DIY237" s="882"/>
      <c r="DIZ237" s="882"/>
      <c r="DJA237" s="882"/>
      <c r="DJB237" s="882"/>
      <c r="DJC237" s="882"/>
      <c r="DJD237" s="882"/>
      <c r="DJE237" s="882"/>
      <c r="DJF237" s="882"/>
      <c r="DJG237" s="882"/>
      <c r="DJH237" s="882"/>
      <c r="DJI237" s="882"/>
      <c r="DJJ237" s="882"/>
      <c r="DJK237" s="882"/>
      <c r="DJL237" s="882"/>
      <c r="DJM237" s="882"/>
      <c r="DJN237" s="882"/>
      <c r="DJO237" s="882"/>
      <c r="DJP237" s="882"/>
      <c r="DJQ237" s="882"/>
      <c r="DJR237" s="882"/>
      <c r="DJS237" s="882"/>
      <c r="DJT237" s="882"/>
      <c r="DJU237" s="882"/>
      <c r="DJV237" s="882"/>
      <c r="DJW237" s="882"/>
      <c r="DJX237" s="882"/>
      <c r="DJY237" s="882"/>
      <c r="DJZ237" s="882"/>
      <c r="DKA237" s="882"/>
      <c r="DKB237" s="882"/>
      <c r="DKC237" s="882"/>
      <c r="DKD237" s="882"/>
      <c r="DKE237" s="882"/>
      <c r="DKF237" s="882"/>
      <c r="DKG237" s="882"/>
      <c r="DKH237" s="882"/>
      <c r="DKI237" s="882"/>
      <c r="DKJ237" s="882"/>
      <c r="DKK237" s="882"/>
      <c r="DKL237" s="882"/>
      <c r="DKM237" s="882"/>
      <c r="DKN237" s="882"/>
      <c r="DKO237" s="882"/>
      <c r="DKP237" s="882"/>
      <c r="DKQ237" s="882"/>
      <c r="DKR237" s="882"/>
      <c r="DKS237" s="882"/>
      <c r="DKT237" s="882"/>
      <c r="DKU237" s="882"/>
      <c r="DKV237" s="882"/>
      <c r="DKW237" s="882"/>
      <c r="DKX237" s="882"/>
      <c r="DKY237" s="882"/>
      <c r="DKZ237" s="882"/>
      <c r="DLA237" s="882"/>
      <c r="DLB237" s="882"/>
      <c r="DLC237" s="882"/>
      <c r="DLD237" s="882"/>
      <c r="DLE237" s="882"/>
      <c r="DLF237" s="882"/>
      <c r="DLG237" s="882"/>
      <c r="DLH237" s="882"/>
      <c r="DLI237" s="882"/>
      <c r="DLJ237" s="882"/>
      <c r="DLK237" s="882"/>
      <c r="DLL237" s="882"/>
      <c r="DLM237" s="882"/>
      <c r="DLN237" s="882"/>
      <c r="DLO237" s="882"/>
      <c r="DLP237" s="882"/>
      <c r="DLQ237" s="882"/>
      <c r="DLR237" s="882"/>
      <c r="DLS237" s="882"/>
      <c r="DLT237" s="882"/>
      <c r="DLU237" s="882"/>
      <c r="DLV237" s="882"/>
      <c r="DLW237" s="882"/>
      <c r="DLX237" s="882"/>
      <c r="DLY237" s="882"/>
      <c r="DLZ237" s="882"/>
      <c r="DMA237" s="882"/>
      <c r="DMB237" s="882"/>
      <c r="DMC237" s="882"/>
      <c r="DMD237" s="882"/>
      <c r="DME237" s="882"/>
      <c r="DMF237" s="882"/>
      <c r="DMG237" s="882"/>
      <c r="DMH237" s="882"/>
      <c r="DMI237" s="882"/>
      <c r="DMJ237" s="882"/>
      <c r="DMK237" s="882"/>
      <c r="DML237" s="882"/>
      <c r="DMM237" s="882"/>
      <c r="DMN237" s="882"/>
      <c r="DMO237" s="882"/>
      <c r="DMP237" s="882"/>
      <c r="DMQ237" s="882"/>
      <c r="DMR237" s="882"/>
      <c r="DMS237" s="882"/>
      <c r="DMT237" s="882"/>
      <c r="DMU237" s="882"/>
      <c r="DMV237" s="882"/>
      <c r="DMW237" s="882"/>
      <c r="DMX237" s="882"/>
      <c r="DMY237" s="882"/>
      <c r="DMZ237" s="882"/>
      <c r="DNA237" s="882"/>
      <c r="DNB237" s="882"/>
      <c r="DNC237" s="882"/>
      <c r="DND237" s="882"/>
      <c r="DNE237" s="882"/>
      <c r="DNF237" s="882"/>
      <c r="DNG237" s="882"/>
      <c r="DNH237" s="882"/>
      <c r="DNI237" s="882"/>
      <c r="DNJ237" s="882"/>
      <c r="DNK237" s="882"/>
      <c r="DNL237" s="882"/>
      <c r="DNM237" s="882"/>
      <c r="DNN237" s="882"/>
      <c r="DNO237" s="882"/>
      <c r="DNP237" s="882"/>
      <c r="DNQ237" s="882"/>
      <c r="DNR237" s="882"/>
      <c r="DNS237" s="882"/>
      <c r="DNT237" s="882"/>
      <c r="DNU237" s="882"/>
      <c r="DNV237" s="882"/>
      <c r="DNW237" s="882"/>
      <c r="DNX237" s="882"/>
      <c r="DNY237" s="882"/>
      <c r="DNZ237" s="882"/>
      <c r="DOA237" s="882"/>
      <c r="DOB237" s="882"/>
      <c r="DOC237" s="882"/>
      <c r="DOD237" s="882"/>
      <c r="DOE237" s="882"/>
      <c r="DOF237" s="882"/>
      <c r="DOG237" s="882"/>
      <c r="DOH237" s="882"/>
      <c r="DOI237" s="882"/>
      <c r="DOJ237" s="882"/>
      <c r="DOK237" s="882"/>
      <c r="DOL237" s="882"/>
      <c r="DOM237" s="882"/>
      <c r="DON237" s="882"/>
      <c r="DOO237" s="882"/>
      <c r="DOP237" s="882"/>
      <c r="DOQ237" s="882"/>
      <c r="DOR237" s="882"/>
      <c r="DOS237" s="882"/>
      <c r="DOT237" s="882"/>
      <c r="DOU237" s="882"/>
      <c r="DOV237" s="882"/>
      <c r="DOW237" s="882"/>
      <c r="DOX237" s="882"/>
      <c r="DOY237" s="882"/>
      <c r="DOZ237" s="882"/>
      <c r="DPA237" s="882"/>
      <c r="DPB237" s="882"/>
      <c r="DPC237" s="882"/>
      <c r="DPD237" s="882"/>
      <c r="DPE237" s="882"/>
      <c r="DPF237" s="882"/>
      <c r="DPG237" s="882"/>
      <c r="DPH237" s="882"/>
      <c r="DPI237" s="882"/>
      <c r="DPJ237" s="882"/>
      <c r="DPK237" s="882"/>
      <c r="DPL237" s="882"/>
      <c r="DPM237" s="882"/>
      <c r="DPN237" s="882"/>
      <c r="DPO237" s="882"/>
      <c r="DPP237" s="882"/>
      <c r="DPQ237" s="882"/>
      <c r="DPR237" s="882"/>
      <c r="DPS237" s="882"/>
      <c r="DPT237" s="882"/>
      <c r="DPU237" s="882"/>
      <c r="DPV237" s="882"/>
      <c r="DPW237" s="882"/>
      <c r="DPX237" s="882"/>
      <c r="DPY237" s="882"/>
      <c r="DPZ237" s="882"/>
      <c r="DQA237" s="882"/>
      <c r="DQB237" s="882"/>
      <c r="DQC237" s="882"/>
      <c r="DQD237" s="882"/>
      <c r="DQE237" s="882"/>
      <c r="DQF237" s="882"/>
      <c r="DQG237" s="882"/>
      <c r="DQH237" s="882"/>
      <c r="DQI237" s="882"/>
      <c r="DQJ237" s="882"/>
      <c r="DQK237" s="882"/>
      <c r="DQL237" s="882"/>
      <c r="DQM237" s="882"/>
      <c r="DQN237" s="882"/>
      <c r="DQO237" s="882"/>
      <c r="DQP237" s="882"/>
      <c r="DQQ237" s="882"/>
      <c r="DQR237" s="882"/>
      <c r="DQS237" s="882"/>
      <c r="DQT237" s="882"/>
      <c r="DQU237" s="882"/>
      <c r="DQV237" s="882"/>
      <c r="DQW237" s="882"/>
      <c r="DQX237" s="882"/>
      <c r="DQY237" s="882"/>
      <c r="DQZ237" s="882"/>
      <c r="DRA237" s="882"/>
      <c r="DRB237" s="882"/>
      <c r="DRC237" s="882"/>
      <c r="DRD237" s="882"/>
      <c r="DRE237" s="882"/>
      <c r="DRF237" s="882"/>
      <c r="DRG237" s="882"/>
      <c r="DRH237" s="882"/>
      <c r="DRI237" s="882"/>
      <c r="DRJ237" s="882"/>
      <c r="DRK237" s="882"/>
      <c r="DRL237" s="882"/>
      <c r="DRM237" s="882"/>
      <c r="DRN237" s="882"/>
      <c r="DRO237" s="882"/>
      <c r="DRP237" s="882"/>
      <c r="DRQ237" s="882"/>
      <c r="DRR237" s="882"/>
      <c r="DRS237" s="882"/>
      <c r="DRT237" s="882"/>
      <c r="DRU237" s="882"/>
      <c r="DRV237" s="882"/>
      <c r="DRW237" s="882"/>
      <c r="DRX237" s="882"/>
      <c r="DRY237" s="882"/>
      <c r="DRZ237" s="882"/>
      <c r="DSA237" s="882"/>
      <c r="DSB237" s="882"/>
      <c r="DSC237" s="882"/>
      <c r="DSD237" s="882"/>
      <c r="DSE237" s="882"/>
      <c r="DSF237" s="882"/>
      <c r="DSG237" s="882"/>
      <c r="DSH237" s="882"/>
      <c r="DSI237" s="882"/>
      <c r="DSJ237" s="882"/>
      <c r="DSK237" s="882"/>
      <c r="DSL237" s="882"/>
      <c r="DSM237" s="882"/>
      <c r="DSN237" s="882"/>
      <c r="DSO237" s="882"/>
      <c r="DSP237" s="882"/>
      <c r="DSQ237" s="882"/>
      <c r="DSR237" s="882"/>
      <c r="DSS237" s="882"/>
      <c r="DST237" s="882"/>
      <c r="DSU237" s="882"/>
      <c r="DSV237" s="882"/>
      <c r="DSW237" s="882"/>
      <c r="DSX237" s="882"/>
      <c r="DSY237" s="882"/>
      <c r="DSZ237" s="882"/>
      <c r="DTA237" s="882"/>
      <c r="DTB237" s="882"/>
      <c r="DTC237" s="882"/>
      <c r="DTD237" s="882"/>
      <c r="DTE237" s="882"/>
      <c r="DTF237" s="882"/>
      <c r="DTG237" s="882"/>
      <c r="DTH237" s="882"/>
      <c r="DTI237" s="882"/>
      <c r="DTJ237" s="882"/>
      <c r="DTK237" s="882"/>
      <c r="DTL237" s="882"/>
      <c r="DTM237" s="882"/>
      <c r="DTN237" s="882"/>
      <c r="DTO237" s="882"/>
      <c r="DTP237" s="882"/>
      <c r="DTQ237" s="882"/>
      <c r="DTR237" s="882"/>
      <c r="DTS237" s="882"/>
      <c r="DTT237" s="882"/>
      <c r="DTU237" s="882"/>
      <c r="DTV237" s="882"/>
      <c r="DTW237" s="882"/>
      <c r="DTX237" s="882"/>
      <c r="DTY237" s="882"/>
      <c r="DTZ237" s="882"/>
      <c r="DUA237" s="882"/>
      <c r="DUB237" s="882"/>
      <c r="DUC237" s="882"/>
      <c r="DUD237" s="882"/>
      <c r="DUE237" s="882"/>
      <c r="DUF237" s="882"/>
      <c r="DUG237" s="882"/>
      <c r="DUH237" s="882"/>
      <c r="DUI237" s="882"/>
      <c r="DUJ237" s="882"/>
      <c r="DUK237" s="882"/>
      <c r="DUL237" s="882"/>
      <c r="DUM237" s="882"/>
      <c r="DUN237" s="882"/>
      <c r="DUO237" s="882"/>
      <c r="DUP237" s="882"/>
      <c r="DUQ237" s="882"/>
      <c r="DUR237" s="882"/>
      <c r="DUS237" s="882"/>
      <c r="DUT237" s="882"/>
      <c r="DUU237" s="882"/>
      <c r="DUV237" s="882"/>
      <c r="DUW237" s="882"/>
      <c r="DUX237" s="882"/>
      <c r="DUY237" s="882"/>
      <c r="DUZ237" s="882"/>
      <c r="DVA237" s="882"/>
      <c r="DVB237" s="882"/>
      <c r="DVC237" s="882"/>
      <c r="DVD237" s="882"/>
      <c r="DVE237" s="882"/>
      <c r="DVF237" s="882"/>
      <c r="DVG237" s="882"/>
      <c r="DVH237" s="882"/>
      <c r="DVI237" s="882"/>
      <c r="DVJ237" s="882"/>
      <c r="DVK237" s="882"/>
      <c r="DVL237" s="882"/>
      <c r="DVM237" s="882"/>
      <c r="DVN237" s="882"/>
      <c r="DVO237" s="882"/>
      <c r="DVP237" s="882"/>
      <c r="DVQ237" s="882"/>
      <c r="DVR237" s="882"/>
      <c r="DVS237" s="882"/>
      <c r="DVT237" s="882"/>
      <c r="DVU237" s="882"/>
      <c r="DVV237" s="882"/>
      <c r="DVW237" s="882"/>
      <c r="DVX237" s="882"/>
      <c r="DVY237" s="882"/>
      <c r="DVZ237" s="882"/>
      <c r="DWA237" s="882"/>
      <c r="DWB237" s="882"/>
      <c r="DWC237" s="882"/>
      <c r="DWD237" s="882"/>
      <c r="DWE237" s="882"/>
      <c r="DWF237" s="882"/>
      <c r="DWG237" s="882"/>
      <c r="DWH237" s="882"/>
      <c r="DWI237" s="882"/>
      <c r="DWJ237" s="882"/>
      <c r="DWK237" s="882"/>
      <c r="DWL237" s="882"/>
      <c r="DWM237" s="882"/>
      <c r="DWN237" s="882"/>
      <c r="DWO237" s="882"/>
      <c r="DWP237" s="882"/>
      <c r="DWQ237" s="882"/>
      <c r="DWR237" s="882"/>
      <c r="DWS237" s="882"/>
      <c r="DWT237" s="882"/>
      <c r="DWU237" s="882"/>
      <c r="DWV237" s="882"/>
      <c r="DWW237" s="882"/>
      <c r="DWX237" s="882"/>
      <c r="DWY237" s="882"/>
      <c r="DWZ237" s="882"/>
      <c r="DXA237" s="882"/>
      <c r="DXB237" s="882"/>
      <c r="DXC237" s="882"/>
      <c r="DXD237" s="882"/>
      <c r="DXE237" s="882"/>
      <c r="DXF237" s="882"/>
      <c r="DXG237" s="882"/>
      <c r="DXH237" s="882"/>
      <c r="DXI237" s="882"/>
      <c r="DXJ237" s="882"/>
      <c r="DXK237" s="882"/>
      <c r="DXL237" s="882"/>
      <c r="DXM237" s="882"/>
      <c r="DXN237" s="882"/>
      <c r="DXO237" s="882"/>
      <c r="DXP237" s="882"/>
      <c r="DXQ237" s="882"/>
      <c r="DXR237" s="882"/>
      <c r="DXS237" s="882"/>
      <c r="DXT237" s="882"/>
      <c r="DXU237" s="882"/>
      <c r="DXV237" s="882"/>
      <c r="DXW237" s="882"/>
      <c r="DXX237" s="882"/>
      <c r="DXY237" s="882"/>
      <c r="DXZ237" s="882"/>
      <c r="DYA237" s="882"/>
      <c r="DYB237" s="882"/>
      <c r="DYC237" s="882"/>
      <c r="DYD237" s="882"/>
      <c r="DYE237" s="882"/>
      <c r="DYF237" s="882"/>
      <c r="DYG237" s="882"/>
      <c r="DYH237" s="882"/>
      <c r="DYI237" s="882"/>
      <c r="DYJ237" s="882"/>
      <c r="DYK237" s="882"/>
      <c r="DYL237" s="882"/>
      <c r="DYM237" s="882"/>
      <c r="DYN237" s="882"/>
      <c r="DYO237" s="882"/>
      <c r="DYP237" s="882"/>
      <c r="DYQ237" s="882"/>
      <c r="DYR237" s="882"/>
      <c r="DYS237" s="882"/>
      <c r="DYT237" s="882"/>
      <c r="DYU237" s="882"/>
      <c r="DYV237" s="882"/>
      <c r="DYW237" s="882"/>
      <c r="DYX237" s="882"/>
      <c r="DYY237" s="882"/>
      <c r="DYZ237" s="882"/>
      <c r="DZA237" s="882"/>
      <c r="DZB237" s="882"/>
      <c r="DZC237" s="882"/>
      <c r="DZD237" s="882"/>
      <c r="DZE237" s="882"/>
      <c r="DZF237" s="882"/>
      <c r="DZG237" s="882"/>
      <c r="DZH237" s="882"/>
      <c r="DZI237" s="882"/>
      <c r="DZJ237" s="882"/>
      <c r="DZK237" s="882"/>
      <c r="DZL237" s="882"/>
      <c r="DZM237" s="882"/>
      <c r="DZN237" s="882"/>
      <c r="DZO237" s="882"/>
      <c r="DZP237" s="882"/>
      <c r="DZQ237" s="882"/>
      <c r="DZR237" s="882"/>
      <c r="DZS237" s="882"/>
      <c r="DZT237" s="882"/>
      <c r="DZU237" s="882"/>
      <c r="DZV237" s="882"/>
      <c r="DZW237" s="882"/>
      <c r="DZX237" s="882"/>
      <c r="DZY237" s="882"/>
      <c r="DZZ237" s="882"/>
      <c r="EAA237" s="882"/>
      <c r="EAB237" s="882"/>
      <c r="EAC237" s="882"/>
      <c r="EAD237" s="882"/>
      <c r="EAE237" s="882"/>
      <c r="EAF237" s="882"/>
      <c r="EAG237" s="882"/>
      <c r="EAH237" s="882"/>
      <c r="EAI237" s="882"/>
      <c r="EAJ237" s="882"/>
      <c r="EAK237" s="882"/>
      <c r="EAL237" s="882"/>
      <c r="EAM237" s="882"/>
      <c r="EAN237" s="882"/>
      <c r="EAO237" s="882"/>
      <c r="EAP237" s="882"/>
      <c r="EAQ237" s="882"/>
      <c r="EAR237" s="882"/>
      <c r="EAS237" s="882"/>
      <c r="EAT237" s="882"/>
      <c r="EAU237" s="882"/>
      <c r="EAV237" s="882"/>
      <c r="EAW237" s="882"/>
      <c r="EAX237" s="882"/>
      <c r="EAY237" s="882"/>
      <c r="EAZ237" s="882"/>
      <c r="EBA237" s="882"/>
      <c r="EBB237" s="882"/>
      <c r="EBC237" s="882"/>
      <c r="EBD237" s="882"/>
      <c r="EBE237" s="882"/>
      <c r="EBF237" s="882"/>
      <c r="EBG237" s="882"/>
      <c r="EBH237" s="882"/>
      <c r="EBI237" s="882"/>
      <c r="EBJ237" s="882"/>
      <c r="EBK237" s="882"/>
      <c r="EBL237" s="882"/>
      <c r="EBM237" s="882"/>
      <c r="EBN237" s="882"/>
      <c r="EBO237" s="882"/>
      <c r="EBP237" s="882"/>
      <c r="EBQ237" s="882"/>
      <c r="EBR237" s="882"/>
      <c r="EBS237" s="882"/>
      <c r="EBT237" s="882"/>
      <c r="EBU237" s="882"/>
      <c r="EBV237" s="882"/>
      <c r="EBW237" s="882"/>
      <c r="EBX237" s="882"/>
      <c r="EBY237" s="882"/>
      <c r="EBZ237" s="882"/>
      <c r="ECA237" s="882"/>
      <c r="ECB237" s="882"/>
      <c r="ECC237" s="882"/>
      <c r="ECD237" s="882"/>
      <c r="ECE237" s="882"/>
      <c r="ECF237" s="882"/>
      <c r="ECG237" s="882"/>
      <c r="ECH237" s="882"/>
      <c r="ECI237" s="882"/>
      <c r="ECJ237" s="882"/>
      <c r="ECK237" s="882"/>
      <c r="ECL237" s="882"/>
      <c r="ECM237" s="882"/>
      <c r="ECN237" s="882"/>
      <c r="ECO237" s="882"/>
      <c r="ECP237" s="882"/>
      <c r="ECQ237" s="882"/>
      <c r="ECR237" s="882"/>
      <c r="ECS237" s="882"/>
      <c r="ECT237" s="882"/>
      <c r="ECU237" s="882"/>
      <c r="ECV237" s="882"/>
      <c r="ECW237" s="882"/>
      <c r="ECX237" s="882"/>
      <c r="ECY237" s="882"/>
      <c r="ECZ237" s="882"/>
      <c r="EDA237" s="882"/>
      <c r="EDB237" s="882"/>
      <c r="EDC237" s="882"/>
      <c r="EDD237" s="882"/>
      <c r="EDE237" s="882"/>
      <c r="EDF237" s="882"/>
      <c r="EDG237" s="882"/>
      <c r="EDH237" s="882"/>
      <c r="EDI237" s="882"/>
      <c r="EDJ237" s="882"/>
      <c r="EDK237" s="882"/>
      <c r="EDL237" s="882"/>
      <c r="EDM237" s="882"/>
      <c r="EDN237" s="882"/>
      <c r="EDO237" s="882"/>
      <c r="EDP237" s="882"/>
      <c r="EDQ237" s="882"/>
      <c r="EDR237" s="882"/>
      <c r="EDS237" s="882"/>
      <c r="EDT237" s="882"/>
      <c r="EDU237" s="882"/>
      <c r="EDV237" s="882"/>
      <c r="EDW237" s="882"/>
      <c r="EDX237" s="882"/>
      <c r="EDY237" s="882"/>
      <c r="EDZ237" s="882"/>
      <c r="EEA237" s="882"/>
      <c r="EEB237" s="882"/>
      <c r="EEC237" s="882"/>
      <c r="EED237" s="882"/>
      <c r="EEE237" s="882"/>
      <c r="EEF237" s="882"/>
      <c r="EEG237" s="882"/>
      <c r="EEH237" s="882"/>
      <c r="EEI237" s="882"/>
      <c r="EEJ237" s="882"/>
      <c r="EEK237" s="882"/>
      <c r="EEL237" s="882"/>
      <c r="EEM237" s="882"/>
      <c r="EEN237" s="882"/>
      <c r="EEO237" s="882"/>
      <c r="EEP237" s="882"/>
      <c r="EEQ237" s="882"/>
      <c r="EER237" s="882"/>
      <c r="EES237" s="882"/>
      <c r="EET237" s="882"/>
      <c r="EEU237" s="882"/>
      <c r="EEV237" s="882"/>
      <c r="EEW237" s="882"/>
      <c r="EEX237" s="882"/>
      <c r="EEY237" s="882"/>
      <c r="EEZ237" s="882"/>
      <c r="EFA237" s="882"/>
      <c r="EFB237" s="882"/>
      <c r="EFC237" s="882"/>
      <c r="EFD237" s="882"/>
      <c r="EFE237" s="882"/>
      <c r="EFF237" s="882"/>
      <c r="EFG237" s="882"/>
      <c r="EFH237" s="882"/>
      <c r="EFI237" s="882"/>
      <c r="EFJ237" s="882"/>
      <c r="EFK237" s="882"/>
      <c r="EFL237" s="882"/>
      <c r="EFM237" s="882"/>
      <c r="EFN237" s="882"/>
      <c r="EFO237" s="882"/>
      <c r="EFP237" s="882"/>
      <c r="EFQ237" s="882"/>
      <c r="EFR237" s="882"/>
      <c r="EFS237" s="882"/>
      <c r="EFT237" s="882"/>
      <c r="EFU237" s="882"/>
      <c r="EFV237" s="882"/>
      <c r="EFW237" s="882"/>
      <c r="EFX237" s="882"/>
      <c r="EFY237" s="882"/>
      <c r="EFZ237" s="882"/>
      <c r="EGA237" s="882"/>
      <c r="EGB237" s="882"/>
      <c r="EGC237" s="882"/>
      <c r="EGD237" s="882"/>
      <c r="EGE237" s="882"/>
      <c r="EGF237" s="882"/>
      <c r="EGG237" s="882"/>
      <c r="EGH237" s="882"/>
      <c r="EGI237" s="882"/>
      <c r="EGJ237" s="882"/>
      <c r="EGK237" s="882"/>
      <c r="EGL237" s="882"/>
      <c r="EGM237" s="882"/>
      <c r="EGN237" s="882"/>
      <c r="EGO237" s="882"/>
      <c r="EGP237" s="882"/>
      <c r="EGQ237" s="882"/>
      <c r="EGR237" s="882"/>
      <c r="EGS237" s="882"/>
      <c r="EGT237" s="882"/>
      <c r="EGU237" s="882"/>
      <c r="EGV237" s="882"/>
      <c r="EGW237" s="882"/>
      <c r="EGX237" s="882"/>
      <c r="EGY237" s="882"/>
      <c r="EGZ237" s="882"/>
      <c r="EHA237" s="882"/>
      <c r="EHB237" s="882"/>
      <c r="EHC237" s="882"/>
      <c r="EHD237" s="882"/>
      <c r="EHE237" s="882"/>
      <c r="EHF237" s="882"/>
      <c r="EHG237" s="882"/>
      <c r="EHH237" s="882"/>
      <c r="EHI237" s="882"/>
      <c r="EHJ237" s="882"/>
      <c r="EHK237" s="882"/>
      <c r="EHL237" s="882"/>
      <c r="EHM237" s="882"/>
      <c r="EHN237" s="882"/>
      <c r="EHO237" s="882"/>
      <c r="EHP237" s="882"/>
      <c r="EHQ237" s="882"/>
      <c r="EHR237" s="882"/>
      <c r="EHS237" s="882"/>
      <c r="EHT237" s="882"/>
      <c r="EHU237" s="882"/>
      <c r="EHV237" s="882"/>
      <c r="EHW237" s="882"/>
      <c r="EHX237" s="882"/>
      <c r="EHY237" s="882"/>
      <c r="EHZ237" s="882"/>
      <c r="EIA237" s="882"/>
      <c r="EIB237" s="882"/>
      <c r="EIC237" s="882"/>
      <c r="EID237" s="882"/>
      <c r="EIE237" s="882"/>
      <c r="EIF237" s="882"/>
      <c r="EIG237" s="882"/>
      <c r="EIH237" s="882"/>
      <c r="EII237" s="882"/>
      <c r="EIJ237" s="882"/>
      <c r="EIK237" s="882"/>
      <c r="EIL237" s="882"/>
      <c r="EIM237" s="882"/>
      <c r="EIN237" s="882"/>
      <c r="EIO237" s="882"/>
      <c r="EIP237" s="882"/>
      <c r="EIQ237" s="882"/>
      <c r="EIR237" s="882"/>
      <c r="EIS237" s="882"/>
      <c r="EIT237" s="882"/>
      <c r="EIU237" s="882"/>
      <c r="EIV237" s="882"/>
      <c r="EIW237" s="882"/>
      <c r="EIX237" s="882"/>
      <c r="EIY237" s="882"/>
      <c r="EIZ237" s="882"/>
      <c r="EJA237" s="882"/>
      <c r="EJB237" s="882"/>
      <c r="EJC237" s="882"/>
      <c r="EJD237" s="882"/>
      <c r="EJE237" s="882"/>
      <c r="EJF237" s="882"/>
      <c r="EJG237" s="882"/>
      <c r="EJH237" s="882"/>
      <c r="EJI237" s="882"/>
      <c r="EJJ237" s="882"/>
      <c r="EJK237" s="882"/>
      <c r="EJL237" s="882"/>
      <c r="EJM237" s="882"/>
      <c r="EJN237" s="882"/>
      <c r="EJO237" s="882"/>
      <c r="EJP237" s="882"/>
      <c r="EJQ237" s="882"/>
      <c r="EJR237" s="882"/>
      <c r="EJS237" s="882"/>
      <c r="EJT237" s="882"/>
      <c r="EJU237" s="882"/>
      <c r="EJV237" s="882"/>
      <c r="EJW237" s="882"/>
      <c r="EJX237" s="882"/>
      <c r="EJY237" s="882"/>
      <c r="EJZ237" s="882"/>
      <c r="EKA237" s="882"/>
      <c r="EKB237" s="882"/>
      <c r="EKC237" s="882"/>
      <c r="EKD237" s="882"/>
      <c r="EKE237" s="882"/>
      <c r="EKF237" s="882"/>
      <c r="EKG237" s="882"/>
      <c r="EKH237" s="882"/>
      <c r="EKI237" s="882"/>
      <c r="EKJ237" s="882"/>
      <c r="EKK237" s="882"/>
      <c r="EKL237" s="882"/>
      <c r="EKM237" s="882"/>
      <c r="EKN237" s="882"/>
      <c r="EKO237" s="882"/>
      <c r="EKP237" s="882"/>
      <c r="EKQ237" s="882"/>
      <c r="EKR237" s="882"/>
      <c r="EKS237" s="882"/>
      <c r="EKT237" s="882"/>
      <c r="EKU237" s="882"/>
      <c r="EKV237" s="882"/>
      <c r="EKW237" s="882"/>
      <c r="EKX237" s="882"/>
      <c r="EKY237" s="882"/>
      <c r="EKZ237" s="882"/>
      <c r="ELA237" s="882"/>
      <c r="ELB237" s="882"/>
      <c r="ELC237" s="882"/>
      <c r="ELD237" s="882"/>
      <c r="ELE237" s="882"/>
      <c r="ELF237" s="882"/>
      <c r="ELG237" s="882"/>
      <c r="ELH237" s="882"/>
      <c r="ELI237" s="882"/>
      <c r="ELJ237" s="882"/>
      <c r="ELK237" s="882"/>
      <c r="ELL237" s="882"/>
      <c r="ELM237" s="882"/>
      <c r="ELN237" s="882"/>
      <c r="ELO237" s="882"/>
      <c r="ELP237" s="882"/>
      <c r="ELQ237" s="882"/>
      <c r="ELR237" s="882"/>
      <c r="ELS237" s="882"/>
      <c r="ELT237" s="882"/>
      <c r="ELU237" s="882"/>
      <c r="ELV237" s="882"/>
      <c r="ELW237" s="882"/>
      <c r="ELX237" s="882"/>
      <c r="ELY237" s="882"/>
      <c r="ELZ237" s="882"/>
      <c r="EMA237" s="882"/>
      <c r="EMB237" s="882"/>
      <c r="EMC237" s="882"/>
      <c r="EMD237" s="882"/>
      <c r="EME237" s="882"/>
      <c r="EMF237" s="882"/>
      <c r="EMG237" s="882"/>
      <c r="EMH237" s="882"/>
      <c r="EMI237" s="882"/>
      <c r="EMJ237" s="882"/>
      <c r="EMK237" s="882"/>
      <c r="EML237" s="882"/>
      <c r="EMM237" s="882"/>
      <c r="EMN237" s="882"/>
      <c r="EMO237" s="882"/>
      <c r="EMP237" s="882"/>
      <c r="EMQ237" s="882"/>
      <c r="EMR237" s="882"/>
      <c r="EMS237" s="882"/>
      <c r="EMT237" s="882"/>
      <c r="EMU237" s="882"/>
      <c r="EMV237" s="882"/>
      <c r="EMW237" s="882"/>
      <c r="EMX237" s="882"/>
      <c r="EMY237" s="882"/>
      <c r="EMZ237" s="882"/>
      <c r="ENA237" s="882"/>
      <c r="ENB237" s="882"/>
      <c r="ENC237" s="882"/>
      <c r="END237" s="882"/>
      <c r="ENE237" s="882"/>
      <c r="ENF237" s="882"/>
      <c r="ENG237" s="882"/>
      <c r="ENH237" s="882"/>
      <c r="ENI237" s="882"/>
      <c r="ENJ237" s="882"/>
      <c r="ENK237" s="882"/>
      <c r="ENL237" s="882"/>
      <c r="ENM237" s="882"/>
      <c r="ENN237" s="882"/>
      <c r="ENO237" s="882"/>
      <c r="ENP237" s="882"/>
      <c r="ENQ237" s="882"/>
      <c r="ENR237" s="882"/>
      <c r="ENS237" s="882"/>
      <c r="ENT237" s="882"/>
      <c r="ENU237" s="882"/>
      <c r="ENV237" s="882"/>
      <c r="ENW237" s="882"/>
      <c r="ENX237" s="882"/>
      <c r="ENY237" s="882"/>
      <c r="ENZ237" s="882"/>
      <c r="EOA237" s="882"/>
      <c r="EOB237" s="882"/>
      <c r="EOC237" s="882"/>
      <c r="EOD237" s="882"/>
      <c r="EOE237" s="882"/>
      <c r="EOF237" s="882"/>
      <c r="EOG237" s="882"/>
      <c r="EOH237" s="882"/>
      <c r="EOI237" s="882"/>
      <c r="EOJ237" s="882"/>
      <c r="EOK237" s="882"/>
      <c r="EOL237" s="882"/>
      <c r="EOM237" s="882"/>
      <c r="EON237" s="882"/>
      <c r="EOO237" s="882"/>
      <c r="EOP237" s="882"/>
      <c r="EOQ237" s="882"/>
      <c r="EOR237" s="882"/>
      <c r="EOS237" s="882"/>
      <c r="EOT237" s="882"/>
      <c r="EOU237" s="882"/>
      <c r="EOV237" s="882"/>
      <c r="EOW237" s="882"/>
      <c r="EOX237" s="882"/>
      <c r="EOY237" s="882"/>
      <c r="EOZ237" s="882"/>
      <c r="EPA237" s="882"/>
      <c r="EPB237" s="882"/>
      <c r="EPC237" s="882"/>
      <c r="EPD237" s="882"/>
      <c r="EPE237" s="882"/>
      <c r="EPF237" s="882"/>
      <c r="EPG237" s="882"/>
      <c r="EPH237" s="882"/>
      <c r="EPI237" s="882"/>
      <c r="EPJ237" s="882"/>
      <c r="EPK237" s="882"/>
      <c r="EPL237" s="882"/>
      <c r="EPM237" s="882"/>
      <c r="EPN237" s="882"/>
      <c r="EPO237" s="882"/>
      <c r="EPP237" s="882"/>
      <c r="EPQ237" s="882"/>
      <c r="EPR237" s="882"/>
      <c r="EPS237" s="882"/>
      <c r="EPT237" s="882"/>
      <c r="EPU237" s="882"/>
      <c r="EPV237" s="882"/>
      <c r="EPW237" s="882"/>
      <c r="EPX237" s="882"/>
      <c r="EPY237" s="882"/>
      <c r="EPZ237" s="882"/>
      <c r="EQA237" s="882"/>
      <c r="EQB237" s="882"/>
      <c r="EQC237" s="882"/>
      <c r="EQD237" s="882"/>
      <c r="EQE237" s="882"/>
      <c r="EQF237" s="882"/>
      <c r="EQG237" s="882"/>
      <c r="EQH237" s="882"/>
      <c r="EQI237" s="882"/>
      <c r="EQJ237" s="882"/>
      <c r="EQK237" s="882"/>
      <c r="EQL237" s="882"/>
      <c r="EQM237" s="882"/>
      <c r="EQN237" s="882"/>
      <c r="EQO237" s="882"/>
      <c r="EQP237" s="882"/>
      <c r="EQQ237" s="882"/>
      <c r="EQR237" s="882"/>
      <c r="EQS237" s="882"/>
      <c r="EQT237" s="882"/>
      <c r="EQU237" s="882"/>
      <c r="EQV237" s="882"/>
      <c r="EQW237" s="882"/>
      <c r="EQX237" s="882"/>
      <c r="EQY237" s="882"/>
      <c r="EQZ237" s="882"/>
      <c r="ERA237" s="882"/>
      <c r="ERB237" s="882"/>
      <c r="ERC237" s="882"/>
      <c r="ERD237" s="882"/>
      <c r="ERE237" s="882"/>
      <c r="ERF237" s="882"/>
      <c r="ERG237" s="882"/>
      <c r="ERH237" s="882"/>
      <c r="ERI237" s="882"/>
      <c r="ERJ237" s="882"/>
      <c r="ERK237" s="882"/>
      <c r="ERL237" s="882"/>
      <c r="ERM237" s="882"/>
      <c r="ERN237" s="882"/>
      <c r="ERO237" s="882"/>
      <c r="ERP237" s="882"/>
      <c r="ERQ237" s="882"/>
      <c r="ERR237" s="882"/>
      <c r="ERS237" s="882"/>
      <c r="ERT237" s="882"/>
      <c r="ERU237" s="882"/>
      <c r="ERV237" s="882"/>
      <c r="ERW237" s="882"/>
      <c r="ERX237" s="882"/>
      <c r="ERY237" s="882"/>
      <c r="ERZ237" s="882"/>
      <c r="ESA237" s="882"/>
      <c r="ESB237" s="882"/>
      <c r="ESC237" s="882"/>
      <c r="ESD237" s="882"/>
      <c r="ESE237" s="882"/>
      <c r="ESF237" s="882"/>
      <c r="ESG237" s="882"/>
      <c r="ESH237" s="882"/>
      <c r="ESI237" s="882"/>
      <c r="ESJ237" s="882"/>
      <c r="ESK237" s="882"/>
      <c r="ESL237" s="882"/>
      <c r="ESM237" s="882"/>
      <c r="ESN237" s="882"/>
      <c r="ESO237" s="882"/>
      <c r="ESP237" s="882"/>
      <c r="ESQ237" s="882"/>
      <c r="ESR237" s="882"/>
      <c r="ESS237" s="882"/>
      <c r="EST237" s="882"/>
      <c r="ESU237" s="882"/>
      <c r="ESV237" s="882"/>
      <c r="ESW237" s="882"/>
      <c r="ESX237" s="882"/>
      <c r="ESY237" s="882"/>
      <c r="ESZ237" s="882"/>
      <c r="ETA237" s="882"/>
      <c r="ETB237" s="882"/>
      <c r="ETC237" s="882"/>
      <c r="ETD237" s="882"/>
      <c r="ETE237" s="882"/>
      <c r="ETF237" s="882"/>
      <c r="ETG237" s="882"/>
      <c r="ETH237" s="882"/>
      <c r="ETI237" s="882"/>
      <c r="ETJ237" s="882"/>
      <c r="ETK237" s="882"/>
      <c r="ETL237" s="882"/>
      <c r="ETM237" s="882"/>
      <c r="ETN237" s="882"/>
      <c r="ETO237" s="882"/>
      <c r="ETP237" s="882"/>
      <c r="ETQ237" s="882"/>
      <c r="ETR237" s="882"/>
      <c r="ETS237" s="882"/>
      <c r="ETT237" s="882"/>
      <c r="ETU237" s="882"/>
      <c r="ETV237" s="882"/>
      <c r="ETW237" s="882"/>
      <c r="ETX237" s="882"/>
      <c r="ETY237" s="882"/>
      <c r="ETZ237" s="882"/>
      <c r="EUA237" s="882"/>
      <c r="EUB237" s="882"/>
      <c r="EUC237" s="882"/>
      <c r="EUD237" s="882"/>
      <c r="EUE237" s="882"/>
      <c r="EUF237" s="882"/>
      <c r="EUG237" s="882"/>
      <c r="EUH237" s="882"/>
      <c r="EUI237" s="882"/>
      <c r="EUJ237" s="882"/>
      <c r="EUK237" s="882"/>
      <c r="EUL237" s="882"/>
      <c r="EUM237" s="882"/>
      <c r="EUN237" s="882"/>
      <c r="EUO237" s="882"/>
      <c r="EUP237" s="882"/>
      <c r="EUQ237" s="882"/>
      <c r="EUR237" s="882"/>
      <c r="EUS237" s="882"/>
      <c r="EUT237" s="882"/>
      <c r="EUU237" s="882"/>
      <c r="EUV237" s="882"/>
      <c r="EUW237" s="882"/>
      <c r="EUX237" s="882"/>
      <c r="EUY237" s="882"/>
      <c r="EUZ237" s="882"/>
      <c r="EVA237" s="882"/>
      <c r="EVB237" s="882"/>
      <c r="EVC237" s="882"/>
      <c r="EVD237" s="882"/>
      <c r="EVE237" s="882"/>
      <c r="EVF237" s="882"/>
      <c r="EVG237" s="882"/>
      <c r="EVH237" s="882"/>
      <c r="EVI237" s="882"/>
      <c r="EVJ237" s="882"/>
      <c r="EVK237" s="882"/>
      <c r="EVL237" s="882"/>
      <c r="EVM237" s="882"/>
      <c r="EVN237" s="882"/>
      <c r="EVO237" s="882"/>
      <c r="EVP237" s="882"/>
      <c r="EVQ237" s="882"/>
      <c r="EVR237" s="882"/>
      <c r="EVS237" s="882"/>
      <c r="EVT237" s="882"/>
      <c r="EVU237" s="882"/>
      <c r="EVV237" s="882"/>
      <c r="EVW237" s="882"/>
      <c r="EVX237" s="882"/>
      <c r="EVY237" s="882"/>
      <c r="EVZ237" s="882"/>
      <c r="EWA237" s="882"/>
      <c r="EWB237" s="882"/>
      <c r="EWC237" s="882"/>
      <c r="EWD237" s="882"/>
      <c r="EWE237" s="882"/>
      <c r="EWF237" s="882"/>
      <c r="EWG237" s="882"/>
      <c r="EWH237" s="882"/>
      <c r="EWI237" s="882"/>
      <c r="EWJ237" s="882"/>
      <c r="EWK237" s="882"/>
      <c r="EWL237" s="882"/>
      <c r="EWM237" s="882"/>
      <c r="EWN237" s="882"/>
      <c r="EWO237" s="882"/>
      <c r="EWP237" s="882"/>
      <c r="EWQ237" s="882"/>
      <c r="EWR237" s="882"/>
      <c r="EWS237" s="882"/>
      <c r="EWT237" s="882"/>
      <c r="EWU237" s="882"/>
      <c r="EWV237" s="882"/>
      <c r="EWW237" s="882"/>
      <c r="EWX237" s="882"/>
      <c r="EWY237" s="882"/>
      <c r="EWZ237" s="882"/>
      <c r="EXA237" s="882"/>
      <c r="EXB237" s="882"/>
      <c r="EXC237" s="882"/>
      <c r="EXD237" s="882"/>
      <c r="EXE237" s="882"/>
      <c r="EXF237" s="882"/>
      <c r="EXG237" s="882"/>
      <c r="EXH237" s="882"/>
      <c r="EXI237" s="882"/>
      <c r="EXJ237" s="882"/>
      <c r="EXK237" s="882"/>
      <c r="EXL237" s="882"/>
      <c r="EXM237" s="882"/>
      <c r="EXN237" s="882"/>
      <c r="EXO237" s="882"/>
      <c r="EXP237" s="882"/>
      <c r="EXQ237" s="882"/>
      <c r="EXR237" s="882"/>
      <c r="EXS237" s="882"/>
      <c r="EXT237" s="882"/>
      <c r="EXU237" s="882"/>
      <c r="EXV237" s="882"/>
      <c r="EXW237" s="882"/>
      <c r="EXX237" s="882"/>
      <c r="EXY237" s="882"/>
      <c r="EXZ237" s="882"/>
      <c r="EYA237" s="882"/>
      <c r="EYB237" s="882"/>
      <c r="EYC237" s="882"/>
      <c r="EYD237" s="882"/>
      <c r="EYE237" s="882"/>
      <c r="EYF237" s="882"/>
      <c r="EYG237" s="882"/>
      <c r="EYH237" s="882"/>
      <c r="EYI237" s="882"/>
      <c r="EYJ237" s="882"/>
      <c r="EYK237" s="882"/>
      <c r="EYL237" s="882"/>
      <c r="EYM237" s="882"/>
      <c r="EYN237" s="882"/>
      <c r="EYO237" s="882"/>
      <c r="EYP237" s="882"/>
      <c r="EYQ237" s="882"/>
      <c r="EYR237" s="882"/>
      <c r="EYS237" s="882"/>
      <c r="EYT237" s="882"/>
      <c r="EYU237" s="882"/>
      <c r="EYV237" s="882"/>
      <c r="EYW237" s="882"/>
      <c r="EYX237" s="882"/>
      <c r="EYY237" s="882"/>
      <c r="EYZ237" s="882"/>
      <c r="EZA237" s="882"/>
      <c r="EZB237" s="882"/>
      <c r="EZC237" s="882"/>
      <c r="EZD237" s="882"/>
      <c r="EZE237" s="882"/>
      <c r="EZF237" s="882"/>
      <c r="EZG237" s="882"/>
      <c r="EZH237" s="882"/>
      <c r="EZI237" s="882"/>
      <c r="EZJ237" s="882"/>
      <c r="EZK237" s="882"/>
      <c r="EZL237" s="882"/>
      <c r="EZM237" s="882"/>
      <c r="EZN237" s="882"/>
      <c r="EZO237" s="882"/>
      <c r="EZP237" s="882"/>
      <c r="EZQ237" s="882"/>
      <c r="EZR237" s="882"/>
      <c r="EZS237" s="882"/>
      <c r="EZT237" s="882"/>
      <c r="EZU237" s="882"/>
      <c r="EZV237" s="882"/>
      <c r="EZW237" s="882"/>
      <c r="EZX237" s="882"/>
      <c r="EZY237" s="882"/>
      <c r="EZZ237" s="882"/>
      <c r="FAA237" s="882"/>
      <c r="FAB237" s="882"/>
      <c r="FAC237" s="882"/>
      <c r="FAD237" s="882"/>
      <c r="FAE237" s="882"/>
      <c r="FAF237" s="882"/>
      <c r="FAG237" s="882"/>
      <c r="FAH237" s="882"/>
      <c r="FAI237" s="882"/>
      <c r="FAJ237" s="882"/>
      <c r="FAK237" s="882"/>
      <c r="FAL237" s="882"/>
      <c r="FAM237" s="882"/>
      <c r="FAN237" s="882"/>
      <c r="FAO237" s="882"/>
      <c r="FAP237" s="882"/>
      <c r="FAQ237" s="882"/>
      <c r="FAR237" s="882"/>
      <c r="FAS237" s="882"/>
      <c r="FAT237" s="882"/>
      <c r="FAU237" s="882"/>
      <c r="FAV237" s="882"/>
      <c r="FAW237" s="882"/>
      <c r="FAX237" s="882"/>
      <c r="FAY237" s="882"/>
      <c r="FAZ237" s="882"/>
      <c r="FBA237" s="882"/>
      <c r="FBB237" s="882"/>
      <c r="FBC237" s="882"/>
      <c r="FBD237" s="882"/>
      <c r="FBE237" s="882"/>
      <c r="FBF237" s="882"/>
      <c r="FBG237" s="882"/>
      <c r="FBH237" s="882"/>
      <c r="FBI237" s="882"/>
      <c r="FBJ237" s="882"/>
      <c r="FBK237" s="882"/>
      <c r="FBL237" s="882"/>
      <c r="FBM237" s="882"/>
      <c r="FBN237" s="882"/>
      <c r="FBO237" s="882"/>
      <c r="FBP237" s="882"/>
      <c r="FBQ237" s="882"/>
      <c r="FBR237" s="882"/>
      <c r="FBS237" s="882"/>
      <c r="FBT237" s="882"/>
      <c r="FBU237" s="882"/>
      <c r="FBV237" s="882"/>
      <c r="FBW237" s="882"/>
      <c r="FBX237" s="882"/>
      <c r="FBY237" s="882"/>
      <c r="FBZ237" s="882"/>
      <c r="FCA237" s="882"/>
      <c r="FCB237" s="882"/>
      <c r="FCC237" s="882"/>
      <c r="FCD237" s="882"/>
      <c r="FCE237" s="882"/>
      <c r="FCF237" s="882"/>
      <c r="FCG237" s="882"/>
      <c r="FCH237" s="882"/>
      <c r="FCI237" s="882"/>
      <c r="FCJ237" s="882"/>
      <c r="FCK237" s="882"/>
      <c r="FCL237" s="882"/>
      <c r="FCM237" s="882"/>
      <c r="FCN237" s="882"/>
      <c r="FCO237" s="882"/>
      <c r="FCP237" s="882"/>
      <c r="FCQ237" s="882"/>
      <c r="FCR237" s="882"/>
      <c r="FCS237" s="882"/>
      <c r="FCT237" s="882"/>
      <c r="FCU237" s="882"/>
      <c r="FCV237" s="882"/>
      <c r="FCW237" s="882"/>
      <c r="FCX237" s="882"/>
      <c r="FCY237" s="882"/>
      <c r="FCZ237" s="882"/>
      <c r="FDA237" s="882"/>
      <c r="FDB237" s="882"/>
      <c r="FDC237" s="882"/>
      <c r="FDD237" s="882"/>
      <c r="FDE237" s="882"/>
      <c r="FDF237" s="882"/>
      <c r="FDG237" s="882"/>
      <c r="FDH237" s="882"/>
      <c r="FDI237" s="882"/>
      <c r="FDJ237" s="882"/>
      <c r="FDK237" s="882"/>
      <c r="FDL237" s="882"/>
      <c r="FDM237" s="882"/>
      <c r="FDN237" s="882"/>
      <c r="FDO237" s="882"/>
      <c r="FDP237" s="882"/>
      <c r="FDQ237" s="882"/>
      <c r="FDR237" s="882"/>
      <c r="FDS237" s="882"/>
      <c r="FDT237" s="882"/>
      <c r="FDU237" s="882"/>
      <c r="FDV237" s="882"/>
      <c r="FDW237" s="882"/>
      <c r="FDX237" s="882"/>
      <c r="FDY237" s="882"/>
      <c r="FDZ237" s="882"/>
      <c r="FEA237" s="882"/>
      <c r="FEB237" s="882"/>
      <c r="FEC237" s="882"/>
      <c r="FED237" s="882"/>
      <c r="FEE237" s="882"/>
      <c r="FEF237" s="882"/>
      <c r="FEG237" s="882"/>
      <c r="FEH237" s="882"/>
      <c r="FEI237" s="882"/>
      <c r="FEJ237" s="882"/>
      <c r="FEK237" s="882"/>
      <c r="FEL237" s="882"/>
      <c r="FEM237" s="882"/>
      <c r="FEN237" s="882"/>
      <c r="FEO237" s="882"/>
      <c r="FEP237" s="882"/>
      <c r="FEQ237" s="882"/>
      <c r="FER237" s="882"/>
      <c r="FES237" s="882"/>
      <c r="FET237" s="882"/>
      <c r="FEU237" s="882"/>
      <c r="FEV237" s="882"/>
      <c r="FEW237" s="882"/>
      <c r="FEX237" s="882"/>
      <c r="FEY237" s="882"/>
      <c r="FEZ237" s="882"/>
      <c r="FFA237" s="882"/>
      <c r="FFB237" s="882"/>
      <c r="FFC237" s="882"/>
      <c r="FFD237" s="882"/>
      <c r="FFE237" s="882"/>
      <c r="FFF237" s="882"/>
      <c r="FFG237" s="882"/>
      <c r="FFH237" s="882"/>
      <c r="FFI237" s="882"/>
      <c r="FFJ237" s="882"/>
      <c r="FFK237" s="882"/>
      <c r="FFL237" s="882"/>
      <c r="FFM237" s="882"/>
      <c r="FFN237" s="882"/>
      <c r="FFO237" s="882"/>
      <c r="FFP237" s="882"/>
      <c r="FFQ237" s="882"/>
      <c r="FFR237" s="882"/>
      <c r="FFS237" s="882"/>
      <c r="FFT237" s="882"/>
      <c r="FFU237" s="882"/>
      <c r="FFV237" s="882"/>
      <c r="FFW237" s="882"/>
      <c r="FFX237" s="882"/>
      <c r="FFY237" s="882"/>
      <c r="FFZ237" s="882"/>
      <c r="FGA237" s="882"/>
      <c r="FGB237" s="882"/>
      <c r="FGC237" s="882"/>
      <c r="FGD237" s="882"/>
      <c r="FGE237" s="882"/>
      <c r="FGF237" s="882"/>
      <c r="FGG237" s="882"/>
      <c r="FGH237" s="882"/>
      <c r="FGI237" s="882"/>
      <c r="FGJ237" s="882"/>
      <c r="FGK237" s="882"/>
      <c r="FGL237" s="882"/>
      <c r="FGM237" s="882"/>
      <c r="FGN237" s="882"/>
      <c r="FGO237" s="882"/>
      <c r="FGP237" s="882"/>
      <c r="FGQ237" s="882"/>
      <c r="FGR237" s="882"/>
      <c r="FGS237" s="882"/>
      <c r="FGT237" s="882"/>
      <c r="FGU237" s="882"/>
      <c r="FGV237" s="882"/>
      <c r="FGW237" s="882"/>
      <c r="FGX237" s="882"/>
      <c r="FGY237" s="882"/>
      <c r="FGZ237" s="882"/>
      <c r="FHA237" s="882"/>
      <c r="FHB237" s="882"/>
      <c r="FHC237" s="882"/>
      <c r="FHD237" s="882"/>
      <c r="FHE237" s="882"/>
      <c r="FHF237" s="882"/>
      <c r="FHG237" s="882"/>
      <c r="FHH237" s="882"/>
      <c r="FHI237" s="882"/>
      <c r="FHJ237" s="882"/>
      <c r="FHK237" s="882"/>
      <c r="FHL237" s="882"/>
      <c r="FHM237" s="882"/>
      <c r="FHN237" s="882"/>
      <c r="FHO237" s="882"/>
      <c r="FHP237" s="882"/>
      <c r="FHQ237" s="882"/>
      <c r="FHR237" s="882"/>
      <c r="FHS237" s="882"/>
      <c r="FHT237" s="882"/>
      <c r="FHU237" s="882"/>
      <c r="FHV237" s="882"/>
      <c r="FHW237" s="882"/>
      <c r="FHX237" s="882"/>
      <c r="FHY237" s="882"/>
      <c r="FHZ237" s="882"/>
      <c r="FIA237" s="882"/>
      <c r="FIB237" s="882"/>
      <c r="FIC237" s="882"/>
      <c r="FID237" s="882"/>
      <c r="FIE237" s="882"/>
      <c r="FIF237" s="882"/>
      <c r="FIG237" s="882"/>
      <c r="FIH237" s="882"/>
      <c r="FII237" s="882"/>
      <c r="FIJ237" s="882"/>
      <c r="FIK237" s="882"/>
      <c r="FIL237" s="882"/>
      <c r="FIM237" s="882"/>
      <c r="FIN237" s="882"/>
      <c r="FIO237" s="882"/>
      <c r="FIP237" s="882"/>
      <c r="FIQ237" s="882"/>
      <c r="FIR237" s="882"/>
      <c r="FIS237" s="882"/>
      <c r="FIT237" s="882"/>
      <c r="FIU237" s="882"/>
      <c r="FIV237" s="882"/>
      <c r="FIW237" s="882"/>
      <c r="FIX237" s="882"/>
      <c r="FIY237" s="882"/>
      <c r="FIZ237" s="882"/>
      <c r="FJA237" s="882"/>
      <c r="FJB237" s="882"/>
      <c r="FJC237" s="882"/>
      <c r="FJD237" s="882"/>
      <c r="FJE237" s="882"/>
      <c r="FJF237" s="882"/>
      <c r="FJG237" s="882"/>
      <c r="FJH237" s="882"/>
      <c r="FJI237" s="882"/>
      <c r="FJJ237" s="882"/>
      <c r="FJK237" s="882"/>
      <c r="FJL237" s="882"/>
      <c r="FJM237" s="882"/>
      <c r="FJN237" s="882"/>
      <c r="FJO237" s="882"/>
      <c r="FJP237" s="882"/>
      <c r="FJQ237" s="882"/>
      <c r="FJR237" s="882"/>
      <c r="FJS237" s="882"/>
      <c r="FJT237" s="882"/>
      <c r="FJU237" s="882"/>
      <c r="FJV237" s="882"/>
      <c r="FJW237" s="882"/>
      <c r="FJX237" s="882"/>
      <c r="FJY237" s="882"/>
      <c r="FJZ237" s="882"/>
      <c r="FKA237" s="882"/>
      <c r="FKB237" s="882"/>
      <c r="FKC237" s="882"/>
      <c r="FKD237" s="882"/>
      <c r="FKE237" s="882"/>
      <c r="FKF237" s="882"/>
      <c r="FKG237" s="882"/>
      <c r="FKH237" s="882"/>
      <c r="FKI237" s="882"/>
      <c r="FKJ237" s="882"/>
      <c r="FKK237" s="882"/>
      <c r="FKL237" s="882"/>
      <c r="FKM237" s="882"/>
      <c r="FKN237" s="882"/>
      <c r="FKO237" s="882"/>
      <c r="FKP237" s="882"/>
      <c r="FKQ237" s="882"/>
      <c r="FKR237" s="882"/>
      <c r="FKS237" s="882"/>
      <c r="FKT237" s="882"/>
      <c r="FKU237" s="882"/>
      <c r="FKV237" s="882"/>
      <c r="FKW237" s="882"/>
      <c r="FKX237" s="882"/>
      <c r="FKY237" s="882"/>
      <c r="FKZ237" s="882"/>
      <c r="FLA237" s="882"/>
      <c r="FLB237" s="882"/>
      <c r="FLC237" s="882"/>
      <c r="FLD237" s="882"/>
      <c r="FLE237" s="882"/>
      <c r="FLF237" s="882"/>
      <c r="FLG237" s="882"/>
      <c r="FLH237" s="882"/>
      <c r="FLI237" s="882"/>
      <c r="FLJ237" s="882"/>
      <c r="FLK237" s="882"/>
      <c r="FLL237" s="882"/>
      <c r="FLM237" s="882"/>
      <c r="FLN237" s="882"/>
      <c r="FLO237" s="882"/>
      <c r="FLP237" s="882"/>
      <c r="FLQ237" s="882"/>
      <c r="FLR237" s="882"/>
      <c r="FLS237" s="882"/>
      <c r="FLT237" s="882"/>
      <c r="FLU237" s="882"/>
      <c r="FLV237" s="882"/>
      <c r="FLW237" s="882"/>
      <c r="FLX237" s="882"/>
      <c r="FLY237" s="882"/>
      <c r="FLZ237" s="882"/>
      <c r="FMA237" s="882"/>
      <c r="FMB237" s="882"/>
      <c r="FMC237" s="882"/>
      <c r="FMD237" s="882"/>
      <c r="FME237" s="882"/>
      <c r="FMF237" s="882"/>
      <c r="FMG237" s="882"/>
      <c r="FMH237" s="882"/>
      <c r="FMI237" s="882"/>
      <c r="FMJ237" s="882"/>
      <c r="FMK237" s="882"/>
      <c r="FML237" s="882"/>
      <c r="FMM237" s="882"/>
      <c r="FMN237" s="882"/>
      <c r="FMO237" s="882"/>
      <c r="FMP237" s="882"/>
      <c r="FMQ237" s="882"/>
      <c r="FMR237" s="882"/>
      <c r="FMS237" s="882"/>
      <c r="FMT237" s="882"/>
      <c r="FMU237" s="882"/>
      <c r="FMV237" s="882"/>
      <c r="FMW237" s="882"/>
      <c r="FMX237" s="882"/>
      <c r="FMY237" s="882"/>
      <c r="FMZ237" s="882"/>
      <c r="FNA237" s="882"/>
      <c r="FNB237" s="882"/>
      <c r="FNC237" s="882"/>
      <c r="FND237" s="882"/>
      <c r="FNE237" s="882"/>
      <c r="FNF237" s="882"/>
      <c r="FNG237" s="882"/>
      <c r="FNH237" s="882"/>
      <c r="FNI237" s="882"/>
      <c r="FNJ237" s="882"/>
      <c r="FNK237" s="882"/>
      <c r="FNL237" s="882"/>
      <c r="FNM237" s="882"/>
      <c r="FNN237" s="882"/>
      <c r="FNO237" s="882"/>
      <c r="FNP237" s="882"/>
      <c r="FNQ237" s="882"/>
      <c r="FNR237" s="882"/>
      <c r="FNS237" s="882"/>
      <c r="FNT237" s="882"/>
      <c r="FNU237" s="882"/>
      <c r="FNV237" s="882"/>
      <c r="FNW237" s="882"/>
      <c r="FNX237" s="882"/>
      <c r="FNY237" s="882"/>
      <c r="FNZ237" s="882"/>
      <c r="FOA237" s="882"/>
      <c r="FOB237" s="882"/>
      <c r="FOC237" s="882"/>
      <c r="FOD237" s="882"/>
      <c r="FOE237" s="882"/>
      <c r="FOF237" s="882"/>
      <c r="FOG237" s="882"/>
      <c r="FOH237" s="882"/>
      <c r="FOI237" s="882"/>
      <c r="FOJ237" s="882"/>
      <c r="FOK237" s="882"/>
      <c r="FOL237" s="882"/>
      <c r="FOM237" s="882"/>
      <c r="FON237" s="882"/>
      <c r="FOO237" s="882"/>
      <c r="FOP237" s="882"/>
      <c r="FOQ237" s="882"/>
      <c r="FOR237" s="882"/>
      <c r="FOS237" s="882"/>
      <c r="FOT237" s="882"/>
      <c r="FOU237" s="882"/>
      <c r="FOV237" s="882"/>
      <c r="FOW237" s="882"/>
      <c r="FOX237" s="882"/>
      <c r="FOY237" s="882"/>
      <c r="FOZ237" s="882"/>
      <c r="FPA237" s="882"/>
      <c r="FPB237" s="882"/>
      <c r="FPC237" s="882"/>
      <c r="FPD237" s="882"/>
      <c r="FPE237" s="882"/>
      <c r="FPF237" s="882"/>
      <c r="FPG237" s="882"/>
      <c r="FPH237" s="882"/>
      <c r="FPI237" s="882"/>
      <c r="FPJ237" s="882"/>
      <c r="FPK237" s="882"/>
      <c r="FPL237" s="882"/>
      <c r="FPM237" s="882"/>
      <c r="FPN237" s="882"/>
      <c r="FPO237" s="882"/>
      <c r="FPP237" s="882"/>
      <c r="FPQ237" s="882"/>
      <c r="FPR237" s="882"/>
      <c r="FPS237" s="882"/>
      <c r="FPT237" s="882"/>
      <c r="FPU237" s="882"/>
      <c r="FPV237" s="882"/>
      <c r="FPW237" s="882"/>
      <c r="FPX237" s="882"/>
      <c r="FPY237" s="882"/>
      <c r="FPZ237" s="882"/>
      <c r="FQA237" s="882"/>
      <c r="FQB237" s="882"/>
      <c r="FQC237" s="882"/>
      <c r="FQD237" s="882"/>
      <c r="FQE237" s="882"/>
      <c r="FQF237" s="882"/>
      <c r="FQG237" s="882"/>
      <c r="FQH237" s="882"/>
      <c r="FQI237" s="882"/>
      <c r="FQJ237" s="882"/>
      <c r="FQK237" s="882"/>
      <c r="FQL237" s="882"/>
      <c r="FQM237" s="882"/>
      <c r="FQN237" s="882"/>
      <c r="FQO237" s="882"/>
      <c r="FQP237" s="882"/>
      <c r="FQQ237" s="882"/>
      <c r="FQR237" s="882"/>
      <c r="FQS237" s="882"/>
      <c r="FQT237" s="882"/>
      <c r="FQU237" s="882"/>
      <c r="FQV237" s="882"/>
      <c r="FQW237" s="882"/>
      <c r="FQX237" s="882"/>
      <c r="FQY237" s="882"/>
      <c r="FQZ237" s="882"/>
      <c r="FRA237" s="882"/>
      <c r="FRB237" s="882"/>
      <c r="FRC237" s="882"/>
      <c r="FRD237" s="882"/>
      <c r="FRE237" s="882"/>
      <c r="FRF237" s="882"/>
      <c r="FRG237" s="882"/>
      <c r="FRH237" s="882"/>
      <c r="FRI237" s="882"/>
      <c r="FRJ237" s="882"/>
      <c r="FRK237" s="882"/>
      <c r="FRL237" s="882"/>
      <c r="FRM237" s="882"/>
      <c r="FRN237" s="882"/>
      <c r="FRO237" s="882"/>
      <c r="FRP237" s="882"/>
      <c r="FRQ237" s="882"/>
      <c r="FRR237" s="882"/>
      <c r="FRS237" s="882"/>
      <c r="FRT237" s="882"/>
      <c r="FRU237" s="882"/>
      <c r="FRV237" s="882"/>
      <c r="FRW237" s="882"/>
      <c r="FRX237" s="882"/>
      <c r="FRY237" s="882"/>
      <c r="FRZ237" s="882"/>
      <c r="FSA237" s="882"/>
      <c r="FSB237" s="882"/>
      <c r="FSC237" s="882"/>
      <c r="FSD237" s="882"/>
      <c r="FSE237" s="882"/>
      <c r="FSF237" s="882"/>
      <c r="FSG237" s="882"/>
      <c r="FSH237" s="882"/>
      <c r="FSI237" s="882"/>
      <c r="FSJ237" s="882"/>
      <c r="FSK237" s="882"/>
      <c r="FSL237" s="882"/>
      <c r="FSM237" s="882"/>
      <c r="FSN237" s="882"/>
      <c r="FSO237" s="882"/>
      <c r="FSP237" s="882"/>
      <c r="FSQ237" s="882"/>
      <c r="FSR237" s="882"/>
      <c r="FSS237" s="882"/>
      <c r="FST237" s="882"/>
      <c r="FSU237" s="882"/>
      <c r="FSV237" s="882"/>
      <c r="FSW237" s="882"/>
      <c r="FSX237" s="882"/>
      <c r="FSY237" s="882"/>
      <c r="FSZ237" s="882"/>
      <c r="FTA237" s="882"/>
      <c r="FTB237" s="882"/>
      <c r="FTC237" s="882"/>
      <c r="FTD237" s="882"/>
      <c r="FTE237" s="882"/>
      <c r="FTF237" s="882"/>
      <c r="FTG237" s="882"/>
      <c r="FTH237" s="882"/>
      <c r="FTI237" s="882"/>
      <c r="FTJ237" s="882"/>
      <c r="FTK237" s="882"/>
      <c r="FTL237" s="882"/>
      <c r="FTM237" s="882"/>
      <c r="FTN237" s="882"/>
      <c r="FTO237" s="882"/>
      <c r="FTP237" s="882"/>
      <c r="FTQ237" s="882"/>
      <c r="FTR237" s="882"/>
      <c r="FTS237" s="882"/>
      <c r="FTT237" s="882"/>
      <c r="FTU237" s="882"/>
      <c r="FTV237" s="882"/>
      <c r="FTW237" s="882"/>
      <c r="FTX237" s="882"/>
      <c r="FTY237" s="882"/>
      <c r="FTZ237" s="882"/>
      <c r="FUA237" s="882"/>
      <c r="FUB237" s="882"/>
      <c r="FUC237" s="882"/>
      <c r="FUD237" s="882"/>
      <c r="FUE237" s="882"/>
      <c r="FUF237" s="882"/>
      <c r="FUG237" s="882"/>
      <c r="FUH237" s="882"/>
      <c r="FUI237" s="882"/>
      <c r="FUJ237" s="882"/>
      <c r="FUK237" s="882"/>
      <c r="FUL237" s="882"/>
      <c r="FUM237" s="882"/>
      <c r="FUN237" s="882"/>
      <c r="FUO237" s="882"/>
      <c r="FUP237" s="882"/>
      <c r="FUQ237" s="882"/>
      <c r="FUR237" s="882"/>
      <c r="FUS237" s="882"/>
      <c r="FUT237" s="882"/>
      <c r="FUU237" s="882"/>
      <c r="FUV237" s="882"/>
      <c r="FUW237" s="882"/>
      <c r="FUX237" s="882"/>
      <c r="FUY237" s="882"/>
      <c r="FUZ237" s="882"/>
      <c r="FVA237" s="882"/>
      <c r="FVB237" s="882"/>
      <c r="FVC237" s="882"/>
      <c r="FVD237" s="882"/>
      <c r="FVE237" s="882"/>
      <c r="FVF237" s="882"/>
      <c r="FVG237" s="882"/>
      <c r="FVH237" s="882"/>
      <c r="FVI237" s="882"/>
      <c r="FVJ237" s="882"/>
      <c r="FVK237" s="882"/>
      <c r="FVL237" s="882"/>
      <c r="FVM237" s="882"/>
      <c r="FVN237" s="882"/>
      <c r="FVO237" s="882"/>
      <c r="FVP237" s="882"/>
      <c r="FVQ237" s="882"/>
      <c r="FVR237" s="882"/>
      <c r="FVS237" s="882"/>
      <c r="FVT237" s="882"/>
      <c r="FVU237" s="882"/>
      <c r="FVV237" s="882"/>
      <c r="FVW237" s="882"/>
      <c r="FVX237" s="882"/>
      <c r="FVY237" s="882"/>
      <c r="FVZ237" s="882"/>
      <c r="FWA237" s="882"/>
      <c r="FWB237" s="882"/>
      <c r="FWC237" s="882"/>
      <c r="FWD237" s="882"/>
      <c r="FWE237" s="882"/>
      <c r="FWF237" s="882"/>
      <c r="FWG237" s="882"/>
      <c r="FWH237" s="882"/>
      <c r="FWI237" s="882"/>
      <c r="FWJ237" s="882"/>
      <c r="FWK237" s="882"/>
      <c r="FWL237" s="882"/>
      <c r="FWM237" s="882"/>
      <c r="FWN237" s="882"/>
      <c r="FWO237" s="882"/>
      <c r="FWP237" s="882"/>
      <c r="FWQ237" s="882"/>
      <c r="FWR237" s="882"/>
      <c r="FWS237" s="882"/>
      <c r="FWT237" s="882"/>
      <c r="FWU237" s="882"/>
      <c r="FWV237" s="882"/>
      <c r="FWW237" s="882"/>
      <c r="FWX237" s="882"/>
      <c r="FWY237" s="882"/>
      <c r="FWZ237" s="882"/>
      <c r="FXA237" s="882"/>
      <c r="FXB237" s="882"/>
      <c r="FXC237" s="882"/>
      <c r="FXD237" s="882"/>
      <c r="FXE237" s="882"/>
      <c r="FXF237" s="882"/>
      <c r="FXG237" s="882"/>
      <c r="FXH237" s="882"/>
      <c r="FXI237" s="882"/>
      <c r="FXJ237" s="882"/>
      <c r="FXK237" s="882"/>
      <c r="FXL237" s="882"/>
      <c r="FXM237" s="882"/>
      <c r="FXN237" s="882"/>
      <c r="FXO237" s="882"/>
      <c r="FXP237" s="882"/>
      <c r="FXQ237" s="882"/>
      <c r="FXR237" s="882"/>
      <c r="FXS237" s="882"/>
      <c r="FXT237" s="882"/>
      <c r="FXU237" s="882"/>
      <c r="FXV237" s="882"/>
      <c r="FXW237" s="882"/>
      <c r="FXX237" s="882"/>
      <c r="FXY237" s="882"/>
      <c r="FXZ237" s="882"/>
      <c r="FYA237" s="882"/>
      <c r="FYB237" s="882"/>
      <c r="FYC237" s="882"/>
      <c r="FYD237" s="882"/>
      <c r="FYE237" s="882"/>
      <c r="FYF237" s="882"/>
      <c r="FYG237" s="882"/>
      <c r="FYH237" s="882"/>
      <c r="FYI237" s="882"/>
      <c r="FYJ237" s="882"/>
      <c r="FYK237" s="882"/>
      <c r="FYL237" s="882"/>
      <c r="FYM237" s="882"/>
      <c r="FYN237" s="882"/>
      <c r="FYO237" s="882"/>
      <c r="FYP237" s="882"/>
      <c r="FYQ237" s="882"/>
      <c r="FYR237" s="882"/>
      <c r="FYS237" s="882"/>
      <c r="FYT237" s="882"/>
      <c r="FYU237" s="882"/>
      <c r="FYV237" s="882"/>
      <c r="FYW237" s="882"/>
      <c r="FYX237" s="882"/>
      <c r="FYY237" s="882"/>
      <c r="FYZ237" s="882"/>
      <c r="FZA237" s="882"/>
      <c r="FZB237" s="882"/>
      <c r="FZC237" s="882"/>
      <c r="FZD237" s="882"/>
      <c r="FZE237" s="882"/>
      <c r="FZF237" s="882"/>
      <c r="FZG237" s="882"/>
      <c r="FZH237" s="882"/>
      <c r="FZI237" s="882"/>
      <c r="FZJ237" s="882"/>
      <c r="FZK237" s="882"/>
      <c r="FZL237" s="882"/>
      <c r="FZM237" s="882"/>
      <c r="FZN237" s="882"/>
      <c r="FZO237" s="882"/>
      <c r="FZP237" s="882"/>
      <c r="FZQ237" s="882"/>
      <c r="FZR237" s="882"/>
      <c r="FZS237" s="882"/>
      <c r="FZT237" s="882"/>
      <c r="FZU237" s="882"/>
      <c r="FZV237" s="882"/>
      <c r="FZW237" s="882"/>
      <c r="FZX237" s="882"/>
      <c r="FZY237" s="882"/>
      <c r="FZZ237" s="882"/>
      <c r="GAA237" s="882"/>
      <c r="GAB237" s="882"/>
      <c r="GAC237" s="882"/>
      <c r="GAD237" s="882"/>
      <c r="GAE237" s="882"/>
      <c r="GAF237" s="882"/>
      <c r="GAG237" s="882"/>
      <c r="GAH237" s="882"/>
      <c r="GAI237" s="882"/>
      <c r="GAJ237" s="882"/>
      <c r="GAK237" s="882"/>
      <c r="GAL237" s="882"/>
      <c r="GAM237" s="882"/>
      <c r="GAN237" s="882"/>
      <c r="GAO237" s="882"/>
      <c r="GAP237" s="882"/>
      <c r="GAQ237" s="882"/>
      <c r="GAR237" s="882"/>
      <c r="GAS237" s="882"/>
      <c r="GAT237" s="882"/>
      <c r="GAU237" s="882"/>
      <c r="GAV237" s="882"/>
      <c r="GAW237" s="882"/>
      <c r="GAX237" s="882"/>
      <c r="GAY237" s="882"/>
      <c r="GAZ237" s="882"/>
      <c r="GBA237" s="882"/>
      <c r="GBB237" s="882"/>
      <c r="GBC237" s="882"/>
      <c r="GBD237" s="882"/>
      <c r="GBE237" s="882"/>
      <c r="GBF237" s="882"/>
      <c r="GBG237" s="882"/>
      <c r="GBH237" s="882"/>
      <c r="GBI237" s="882"/>
      <c r="GBJ237" s="882"/>
      <c r="GBK237" s="882"/>
      <c r="GBL237" s="882"/>
      <c r="GBM237" s="882"/>
      <c r="GBN237" s="882"/>
      <c r="GBO237" s="882"/>
      <c r="GBP237" s="882"/>
      <c r="GBQ237" s="882"/>
      <c r="GBR237" s="882"/>
      <c r="GBS237" s="882"/>
      <c r="GBT237" s="882"/>
      <c r="GBU237" s="882"/>
      <c r="GBV237" s="882"/>
      <c r="GBW237" s="882"/>
      <c r="GBX237" s="882"/>
      <c r="GBY237" s="882"/>
      <c r="GBZ237" s="882"/>
      <c r="GCA237" s="882"/>
      <c r="GCB237" s="882"/>
      <c r="GCC237" s="882"/>
      <c r="GCD237" s="882"/>
      <c r="GCE237" s="882"/>
      <c r="GCF237" s="882"/>
      <c r="GCG237" s="882"/>
      <c r="GCH237" s="882"/>
      <c r="GCI237" s="882"/>
      <c r="GCJ237" s="882"/>
      <c r="GCK237" s="882"/>
      <c r="GCL237" s="882"/>
      <c r="GCM237" s="882"/>
      <c r="GCN237" s="882"/>
      <c r="GCO237" s="882"/>
      <c r="GCP237" s="882"/>
      <c r="GCQ237" s="882"/>
      <c r="GCR237" s="882"/>
      <c r="GCS237" s="882"/>
      <c r="GCT237" s="882"/>
      <c r="GCU237" s="882"/>
      <c r="GCV237" s="882"/>
      <c r="GCW237" s="882"/>
      <c r="GCX237" s="882"/>
      <c r="GCY237" s="882"/>
      <c r="GCZ237" s="882"/>
      <c r="GDA237" s="882"/>
      <c r="GDB237" s="882"/>
      <c r="GDC237" s="882"/>
      <c r="GDD237" s="882"/>
      <c r="GDE237" s="882"/>
      <c r="GDF237" s="882"/>
      <c r="GDG237" s="882"/>
      <c r="GDH237" s="882"/>
      <c r="GDI237" s="882"/>
      <c r="GDJ237" s="882"/>
      <c r="GDK237" s="882"/>
      <c r="GDL237" s="882"/>
      <c r="GDM237" s="882"/>
      <c r="GDN237" s="882"/>
      <c r="GDO237" s="882"/>
      <c r="GDP237" s="882"/>
      <c r="GDQ237" s="882"/>
      <c r="GDR237" s="882"/>
      <c r="GDS237" s="882"/>
      <c r="GDT237" s="882"/>
      <c r="GDU237" s="882"/>
      <c r="GDV237" s="882"/>
      <c r="GDW237" s="882"/>
      <c r="GDX237" s="882"/>
      <c r="GDY237" s="882"/>
      <c r="GDZ237" s="882"/>
      <c r="GEA237" s="882"/>
      <c r="GEB237" s="882"/>
      <c r="GEC237" s="882"/>
      <c r="GED237" s="882"/>
      <c r="GEE237" s="882"/>
      <c r="GEF237" s="882"/>
      <c r="GEG237" s="882"/>
      <c r="GEH237" s="882"/>
      <c r="GEI237" s="882"/>
      <c r="GEJ237" s="882"/>
      <c r="GEK237" s="882"/>
      <c r="GEL237" s="882"/>
      <c r="GEM237" s="882"/>
      <c r="GEN237" s="882"/>
      <c r="GEO237" s="882"/>
      <c r="GEP237" s="882"/>
      <c r="GEQ237" s="882"/>
      <c r="GER237" s="882"/>
      <c r="GES237" s="882"/>
      <c r="GET237" s="882"/>
      <c r="GEU237" s="882"/>
      <c r="GEV237" s="882"/>
      <c r="GEW237" s="882"/>
      <c r="GEX237" s="882"/>
      <c r="GEY237" s="882"/>
      <c r="GEZ237" s="882"/>
      <c r="GFA237" s="882"/>
      <c r="GFB237" s="882"/>
      <c r="GFC237" s="882"/>
      <c r="GFD237" s="882"/>
      <c r="GFE237" s="882"/>
      <c r="GFF237" s="882"/>
      <c r="GFG237" s="882"/>
      <c r="GFH237" s="882"/>
      <c r="GFI237" s="882"/>
      <c r="GFJ237" s="882"/>
      <c r="GFK237" s="882"/>
      <c r="GFL237" s="882"/>
      <c r="GFM237" s="882"/>
      <c r="GFN237" s="882"/>
      <c r="GFO237" s="882"/>
      <c r="GFP237" s="882"/>
      <c r="GFQ237" s="882"/>
      <c r="GFR237" s="882"/>
      <c r="GFS237" s="882"/>
      <c r="GFT237" s="882"/>
      <c r="GFU237" s="882"/>
      <c r="GFV237" s="882"/>
      <c r="GFW237" s="882"/>
      <c r="GFX237" s="882"/>
      <c r="GFY237" s="882"/>
      <c r="GFZ237" s="882"/>
      <c r="GGA237" s="882"/>
      <c r="GGB237" s="882"/>
      <c r="GGC237" s="882"/>
      <c r="GGD237" s="882"/>
      <c r="GGE237" s="882"/>
      <c r="GGF237" s="882"/>
      <c r="GGG237" s="882"/>
      <c r="GGH237" s="882"/>
      <c r="GGI237" s="882"/>
      <c r="GGJ237" s="882"/>
      <c r="GGK237" s="882"/>
      <c r="GGL237" s="882"/>
      <c r="GGM237" s="882"/>
      <c r="GGN237" s="882"/>
      <c r="GGO237" s="882"/>
      <c r="GGP237" s="882"/>
      <c r="GGQ237" s="882"/>
      <c r="GGR237" s="882"/>
      <c r="GGS237" s="882"/>
      <c r="GGT237" s="882"/>
      <c r="GGU237" s="882"/>
      <c r="GGV237" s="882"/>
      <c r="GGW237" s="882"/>
      <c r="GGX237" s="882"/>
      <c r="GGY237" s="882"/>
      <c r="GGZ237" s="882"/>
      <c r="GHA237" s="882"/>
      <c r="GHB237" s="882"/>
      <c r="GHC237" s="882"/>
      <c r="GHD237" s="882"/>
      <c r="GHE237" s="882"/>
      <c r="GHF237" s="882"/>
      <c r="GHG237" s="882"/>
      <c r="GHH237" s="882"/>
      <c r="GHI237" s="882"/>
      <c r="GHJ237" s="882"/>
      <c r="GHK237" s="882"/>
      <c r="GHL237" s="882"/>
      <c r="GHM237" s="882"/>
      <c r="GHN237" s="882"/>
      <c r="GHO237" s="882"/>
      <c r="GHP237" s="882"/>
      <c r="GHQ237" s="882"/>
      <c r="GHR237" s="882"/>
      <c r="GHS237" s="882"/>
      <c r="GHT237" s="882"/>
      <c r="GHU237" s="882"/>
      <c r="GHV237" s="882"/>
      <c r="GHW237" s="882"/>
      <c r="GHX237" s="882"/>
      <c r="GHY237" s="882"/>
      <c r="GHZ237" s="882"/>
      <c r="GIA237" s="882"/>
      <c r="GIB237" s="882"/>
      <c r="GIC237" s="882"/>
      <c r="GID237" s="882"/>
      <c r="GIE237" s="882"/>
      <c r="GIF237" s="882"/>
      <c r="GIG237" s="882"/>
      <c r="GIH237" s="882"/>
      <c r="GII237" s="882"/>
      <c r="GIJ237" s="882"/>
      <c r="GIK237" s="882"/>
      <c r="GIL237" s="882"/>
      <c r="GIM237" s="882"/>
      <c r="GIN237" s="882"/>
      <c r="GIO237" s="882"/>
      <c r="GIP237" s="882"/>
      <c r="GIQ237" s="882"/>
      <c r="GIR237" s="882"/>
      <c r="GIS237" s="882"/>
      <c r="GIT237" s="882"/>
      <c r="GIU237" s="882"/>
      <c r="GIV237" s="882"/>
      <c r="GIW237" s="882"/>
      <c r="GIX237" s="882"/>
      <c r="GIY237" s="882"/>
      <c r="GIZ237" s="882"/>
      <c r="GJA237" s="882"/>
      <c r="GJB237" s="882"/>
      <c r="GJC237" s="882"/>
      <c r="GJD237" s="882"/>
      <c r="GJE237" s="882"/>
      <c r="GJF237" s="882"/>
      <c r="GJG237" s="882"/>
      <c r="GJH237" s="882"/>
      <c r="GJI237" s="882"/>
      <c r="GJJ237" s="882"/>
      <c r="GJK237" s="882"/>
      <c r="GJL237" s="882"/>
      <c r="GJM237" s="882"/>
      <c r="GJN237" s="882"/>
      <c r="GJO237" s="882"/>
      <c r="GJP237" s="882"/>
      <c r="GJQ237" s="882"/>
      <c r="GJR237" s="882"/>
      <c r="GJS237" s="882"/>
      <c r="GJT237" s="882"/>
      <c r="GJU237" s="882"/>
      <c r="GJV237" s="882"/>
      <c r="GJW237" s="882"/>
      <c r="GJX237" s="882"/>
      <c r="GJY237" s="882"/>
      <c r="GJZ237" s="882"/>
      <c r="GKA237" s="882"/>
      <c r="GKB237" s="882"/>
      <c r="GKC237" s="882"/>
      <c r="GKD237" s="882"/>
      <c r="GKE237" s="882"/>
      <c r="GKF237" s="882"/>
      <c r="GKG237" s="882"/>
      <c r="GKH237" s="882"/>
      <c r="GKI237" s="882"/>
      <c r="GKJ237" s="882"/>
      <c r="GKK237" s="882"/>
      <c r="GKL237" s="882"/>
      <c r="GKM237" s="882"/>
      <c r="GKN237" s="882"/>
      <c r="GKO237" s="882"/>
      <c r="GKP237" s="882"/>
      <c r="GKQ237" s="882"/>
      <c r="GKR237" s="882"/>
      <c r="GKS237" s="882"/>
      <c r="GKT237" s="882"/>
      <c r="GKU237" s="882"/>
      <c r="GKV237" s="882"/>
      <c r="GKW237" s="882"/>
      <c r="GKX237" s="882"/>
      <c r="GKY237" s="882"/>
      <c r="GKZ237" s="882"/>
      <c r="GLA237" s="882"/>
      <c r="GLB237" s="882"/>
      <c r="GLC237" s="882"/>
      <c r="GLD237" s="882"/>
      <c r="GLE237" s="882"/>
      <c r="GLF237" s="882"/>
      <c r="GLG237" s="882"/>
      <c r="GLH237" s="882"/>
      <c r="GLI237" s="882"/>
      <c r="GLJ237" s="882"/>
      <c r="GLK237" s="882"/>
      <c r="GLL237" s="882"/>
      <c r="GLM237" s="882"/>
      <c r="GLN237" s="882"/>
      <c r="GLO237" s="882"/>
      <c r="GLP237" s="882"/>
      <c r="GLQ237" s="882"/>
      <c r="GLR237" s="882"/>
      <c r="GLS237" s="882"/>
      <c r="GLT237" s="882"/>
      <c r="GLU237" s="882"/>
      <c r="GLV237" s="882"/>
      <c r="GLW237" s="882"/>
      <c r="GLX237" s="882"/>
      <c r="GLY237" s="882"/>
      <c r="GLZ237" s="882"/>
      <c r="GMA237" s="882"/>
      <c r="GMB237" s="882"/>
      <c r="GMC237" s="882"/>
      <c r="GMD237" s="882"/>
      <c r="GME237" s="882"/>
      <c r="GMF237" s="882"/>
      <c r="GMG237" s="882"/>
      <c r="GMH237" s="882"/>
      <c r="GMI237" s="882"/>
      <c r="GMJ237" s="882"/>
      <c r="GMK237" s="882"/>
      <c r="GML237" s="882"/>
      <c r="GMM237" s="882"/>
      <c r="GMN237" s="882"/>
      <c r="GMO237" s="882"/>
      <c r="GMP237" s="882"/>
      <c r="GMQ237" s="882"/>
      <c r="GMR237" s="882"/>
      <c r="GMS237" s="882"/>
      <c r="GMT237" s="882"/>
      <c r="GMU237" s="882"/>
      <c r="GMV237" s="882"/>
      <c r="GMW237" s="882"/>
      <c r="GMX237" s="882"/>
      <c r="GMY237" s="882"/>
      <c r="GMZ237" s="882"/>
      <c r="GNA237" s="882"/>
      <c r="GNB237" s="882"/>
      <c r="GNC237" s="882"/>
      <c r="GND237" s="882"/>
      <c r="GNE237" s="882"/>
      <c r="GNF237" s="882"/>
      <c r="GNG237" s="882"/>
      <c r="GNH237" s="882"/>
      <c r="GNI237" s="882"/>
      <c r="GNJ237" s="882"/>
      <c r="GNK237" s="882"/>
      <c r="GNL237" s="882"/>
      <c r="GNM237" s="882"/>
      <c r="GNN237" s="882"/>
      <c r="GNO237" s="882"/>
      <c r="GNP237" s="882"/>
      <c r="GNQ237" s="882"/>
      <c r="GNR237" s="882"/>
      <c r="GNS237" s="882"/>
      <c r="GNT237" s="882"/>
      <c r="GNU237" s="882"/>
      <c r="GNV237" s="882"/>
      <c r="GNW237" s="882"/>
      <c r="GNX237" s="882"/>
      <c r="GNY237" s="882"/>
      <c r="GNZ237" s="882"/>
      <c r="GOA237" s="882"/>
      <c r="GOB237" s="882"/>
      <c r="GOC237" s="882"/>
      <c r="GOD237" s="882"/>
      <c r="GOE237" s="882"/>
      <c r="GOF237" s="882"/>
      <c r="GOG237" s="882"/>
      <c r="GOH237" s="882"/>
      <c r="GOI237" s="882"/>
      <c r="GOJ237" s="882"/>
      <c r="GOK237" s="882"/>
      <c r="GOL237" s="882"/>
      <c r="GOM237" s="882"/>
      <c r="GON237" s="882"/>
      <c r="GOO237" s="882"/>
      <c r="GOP237" s="882"/>
      <c r="GOQ237" s="882"/>
      <c r="GOR237" s="882"/>
      <c r="GOS237" s="882"/>
      <c r="GOT237" s="882"/>
      <c r="GOU237" s="882"/>
      <c r="GOV237" s="882"/>
      <c r="GOW237" s="882"/>
      <c r="GOX237" s="882"/>
      <c r="GOY237" s="882"/>
      <c r="GOZ237" s="882"/>
      <c r="GPA237" s="882"/>
      <c r="GPB237" s="882"/>
      <c r="GPC237" s="882"/>
      <c r="GPD237" s="882"/>
      <c r="GPE237" s="882"/>
      <c r="GPF237" s="882"/>
      <c r="GPG237" s="882"/>
      <c r="GPH237" s="882"/>
      <c r="GPI237" s="882"/>
      <c r="GPJ237" s="882"/>
      <c r="GPK237" s="882"/>
      <c r="GPL237" s="882"/>
      <c r="GPM237" s="882"/>
      <c r="GPN237" s="882"/>
      <c r="GPO237" s="882"/>
      <c r="GPP237" s="882"/>
      <c r="GPQ237" s="882"/>
      <c r="GPR237" s="882"/>
      <c r="GPS237" s="882"/>
      <c r="GPT237" s="882"/>
      <c r="GPU237" s="882"/>
      <c r="GPV237" s="882"/>
      <c r="GPW237" s="882"/>
      <c r="GPX237" s="882"/>
      <c r="GPY237" s="882"/>
      <c r="GPZ237" s="882"/>
      <c r="GQA237" s="882"/>
      <c r="GQB237" s="882"/>
      <c r="GQC237" s="882"/>
      <c r="GQD237" s="882"/>
      <c r="GQE237" s="882"/>
      <c r="GQF237" s="882"/>
      <c r="GQG237" s="882"/>
      <c r="GQH237" s="882"/>
      <c r="GQI237" s="882"/>
      <c r="GQJ237" s="882"/>
      <c r="GQK237" s="882"/>
      <c r="GQL237" s="882"/>
      <c r="GQM237" s="882"/>
      <c r="GQN237" s="882"/>
      <c r="GQO237" s="882"/>
      <c r="GQP237" s="882"/>
      <c r="GQQ237" s="882"/>
      <c r="GQR237" s="882"/>
      <c r="GQS237" s="882"/>
      <c r="GQT237" s="882"/>
      <c r="GQU237" s="882"/>
      <c r="GQV237" s="882"/>
      <c r="GQW237" s="882"/>
      <c r="GQX237" s="882"/>
      <c r="GQY237" s="882"/>
      <c r="GQZ237" s="882"/>
      <c r="GRA237" s="882"/>
      <c r="GRB237" s="882"/>
      <c r="GRC237" s="882"/>
      <c r="GRD237" s="882"/>
      <c r="GRE237" s="882"/>
      <c r="GRF237" s="882"/>
      <c r="GRG237" s="882"/>
      <c r="GRH237" s="882"/>
      <c r="GRI237" s="882"/>
      <c r="GRJ237" s="882"/>
      <c r="GRK237" s="882"/>
      <c r="GRL237" s="882"/>
      <c r="GRM237" s="882"/>
      <c r="GRN237" s="882"/>
      <c r="GRO237" s="882"/>
      <c r="GRP237" s="882"/>
      <c r="GRQ237" s="882"/>
      <c r="GRR237" s="882"/>
      <c r="GRS237" s="882"/>
      <c r="GRT237" s="882"/>
      <c r="GRU237" s="882"/>
      <c r="GRV237" s="882"/>
      <c r="GRW237" s="882"/>
      <c r="GRX237" s="882"/>
      <c r="GRY237" s="882"/>
      <c r="GRZ237" s="882"/>
      <c r="GSA237" s="882"/>
      <c r="GSB237" s="882"/>
      <c r="GSC237" s="882"/>
      <c r="GSD237" s="882"/>
      <c r="GSE237" s="882"/>
      <c r="GSF237" s="882"/>
      <c r="GSG237" s="882"/>
      <c r="GSH237" s="882"/>
      <c r="GSI237" s="882"/>
      <c r="GSJ237" s="882"/>
      <c r="GSK237" s="882"/>
      <c r="GSL237" s="882"/>
      <c r="GSM237" s="882"/>
      <c r="GSN237" s="882"/>
      <c r="GSO237" s="882"/>
      <c r="GSP237" s="882"/>
      <c r="GSQ237" s="882"/>
      <c r="GSR237" s="882"/>
      <c r="GSS237" s="882"/>
      <c r="GST237" s="882"/>
      <c r="GSU237" s="882"/>
      <c r="GSV237" s="882"/>
      <c r="GSW237" s="882"/>
      <c r="GSX237" s="882"/>
      <c r="GSY237" s="882"/>
      <c r="GSZ237" s="882"/>
      <c r="GTA237" s="882"/>
      <c r="GTB237" s="882"/>
      <c r="GTC237" s="882"/>
      <c r="GTD237" s="882"/>
      <c r="GTE237" s="882"/>
      <c r="GTF237" s="882"/>
      <c r="GTG237" s="882"/>
      <c r="GTH237" s="882"/>
      <c r="GTI237" s="882"/>
      <c r="GTJ237" s="882"/>
      <c r="GTK237" s="882"/>
      <c r="GTL237" s="882"/>
      <c r="GTM237" s="882"/>
      <c r="GTN237" s="882"/>
      <c r="GTO237" s="882"/>
      <c r="GTP237" s="882"/>
      <c r="GTQ237" s="882"/>
      <c r="GTR237" s="882"/>
      <c r="GTS237" s="882"/>
      <c r="GTT237" s="882"/>
      <c r="GTU237" s="882"/>
      <c r="GTV237" s="882"/>
      <c r="GTW237" s="882"/>
      <c r="GTX237" s="882"/>
      <c r="GTY237" s="882"/>
      <c r="GTZ237" s="882"/>
      <c r="GUA237" s="882"/>
      <c r="GUB237" s="882"/>
      <c r="GUC237" s="882"/>
      <c r="GUD237" s="882"/>
      <c r="GUE237" s="882"/>
      <c r="GUF237" s="882"/>
      <c r="GUG237" s="882"/>
      <c r="GUH237" s="882"/>
      <c r="GUI237" s="882"/>
      <c r="GUJ237" s="882"/>
      <c r="GUK237" s="882"/>
      <c r="GUL237" s="882"/>
      <c r="GUM237" s="882"/>
      <c r="GUN237" s="882"/>
      <c r="GUO237" s="882"/>
      <c r="GUP237" s="882"/>
      <c r="GUQ237" s="882"/>
      <c r="GUR237" s="882"/>
      <c r="GUS237" s="882"/>
      <c r="GUT237" s="882"/>
      <c r="GUU237" s="882"/>
      <c r="GUV237" s="882"/>
      <c r="GUW237" s="882"/>
      <c r="GUX237" s="882"/>
      <c r="GUY237" s="882"/>
      <c r="GUZ237" s="882"/>
      <c r="GVA237" s="882"/>
      <c r="GVB237" s="882"/>
      <c r="GVC237" s="882"/>
      <c r="GVD237" s="882"/>
      <c r="GVE237" s="882"/>
      <c r="GVF237" s="882"/>
      <c r="GVG237" s="882"/>
      <c r="GVH237" s="882"/>
      <c r="GVI237" s="882"/>
      <c r="GVJ237" s="882"/>
      <c r="GVK237" s="882"/>
      <c r="GVL237" s="882"/>
      <c r="GVM237" s="882"/>
      <c r="GVN237" s="882"/>
      <c r="GVO237" s="882"/>
      <c r="GVP237" s="882"/>
      <c r="GVQ237" s="882"/>
      <c r="GVR237" s="882"/>
      <c r="GVS237" s="882"/>
      <c r="GVT237" s="882"/>
      <c r="GVU237" s="882"/>
      <c r="GVV237" s="882"/>
      <c r="GVW237" s="882"/>
      <c r="GVX237" s="882"/>
      <c r="GVY237" s="882"/>
      <c r="GVZ237" s="882"/>
      <c r="GWA237" s="882"/>
      <c r="GWB237" s="882"/>
      <c r="GWC237" s="882"/>
      <c r="GWD237" s="882"/>
      <c r="GWE237" s="882"/>
      <c r="GWF237" s="882"/>
      <c r="GWG237" s="882"/>
      <c r="GWH237" s="882"/>
      <c r="GWI237" s="882"/>
      <c r="GWJ237" s="882"/>
      <c r="GWK237" s="882"/>
      <c r="GWL237" s="882"/>
      <c r="GWM237" s="882"/>
      <c r="GWN237" s="882"/>
      <c r="GWO237" s="882"/>
      <c r="GWP237" s="882"/>
      <c r="GWQ237" s="882"/>
      <c r="GWR237" s="882"/>
      <c r="GWS237" s="882"/>
      <c r="GWT237" s="882"/>
      <c r="GWU237" s="882"/>
      <c r="GWV237" s="882"/>
      <c r="GWW237" s="882"/>
      <c r="GWX237" s="882"/>
      <c r="GWY237" s="882"/>
      <c r="GWZ237" s="882"/>
      <c r="GXA237" s="882"/>
      <c r="GXB237" s="882"/>
      <c r="GXC237" s="882"/>
      <c r="GXD237" s="882"/>
      <c r="GXE237" s="882"/>
      <c r="GXF237" s="882"/>
      <c r="GXG237" s="882"/>
      <c r="GXH237" s="882"/>
      <c r="GXI237" s="882"/>
      <c r="GXJ237" s="882"/>
      <c r="GXK237" s="882"/>
      <c r="GXL237" s="882"/>
      <c r="GXM237" s="882"/>
      <c r="GXN237" s="882"/>
      <c r="GXO237" s="882"/>
      <c r="GXP237" s="882"/>
      <c r="GXQ237" s="882"/>
      <c r="GXR237" s="882"/>
      <c r="GXS237" s="882"/>
      <c r="GXT237" s="882"/>
      <c r="GXU237" s="882"/>
      <c r="GXV237" s="882"/>
      <c r="GXW237" s="882"/>
      <c r="GXX237" s="882"/>
      <c r="GXY237" s="882"/>
      <c r="GXZ237" s="882"/>
      <c r="GYA237" s="882"/>
      <c r="GYB237" s="882"/>
      <c r="GYC237" s="882"/>
      <c r="GYD237" s="882"/>
      <c r="GYE237" s="882"/>
      <c r="GYF237" s="882"/>
      <c r="GYG237" s="882"/>
      <c r="GYH237" s="882"/>
      <c r="GYI237" s="882"/>
      <c r="GYJ237" s="882"/>
      <c r="GYK237" s="882"/>
      <c r="GYL237" s="882"/>
      <c r="GYM237" s="882"/>
      <c r="GYN237" s="882"/>
      <c r="GYO237" s="882"/>
      <c r="GYP237" s="882"/>
      <c r="GYQ237" s="882"/>
      <c r="GYR237" s="882"/>
      <c r="GYS237" s="882"/>
      <c r="GYT237" s="882"/>
      <c r="GYU237" s="882"/>
      <c r="GYV237" s="882"/>
      <c r="GYW237" s="882"/>
      <c r="GYX237" s="882"/>
      <c r="GYY237" s="882"/>
      <c r="GYZ237" s="882"/>
      <c r="GZA237" s="882"/>
      <c r="GZB237" s="882"/>
      <c r="GZC237" s="882"/>
      <c r="GZD237" s="882"/>
      <c r="GZE237" s="882"/>
      <c r="GZF237" s="882"/>
      <c r="GZG237" s="882"/>
      <c r="GZH237" s="882"/>
      <c r="GZI237" s="882"/>
      <c r="GZJ237" s="882"/>
      <c r="GZK237" s="882"/>
      <c r="GZL237" s="882"/>
      <c r="GZM237" s="882"/>
      <c r="GZN237" s="882"/>
      <c r="GZO237" s="882"/>
      <c r="GZP237" s="882"/>
      <c r="GZQ237" s="882"/>
      <c r="GZR237" s="882"/>
      <c r="GZS237" s="882"/>
      <c r="GZT237" s="882"/>
      <c r="GZU237" s="882"/>
      <c r="GZV237" s="882"/>
      <c r="GZW237" s="882"/>
      <c r="GZX237" s="882"/>
      <c r="GZY237" s="882"/>
      <c r="GZZ237" s="882"/>
      <c r="HAA237" s="882"/>
      <c r="HAB237" s="882"/>
      <c r="HAC237" s="882"/>
      <c r="HAD237" s="882"/>
      <c r="HAE237" s="882"/>
      <c r="HAF237" s="882"/>
      <c r="HAG237" s="882"/>
      <c r="HAH237" s="882"/>
      <c r="HAI237" s="882"/>
      <c r="HAJ237" s="882"/>
      <c r="HAK237" s="882"/>
      <c r="HAL237" s="882"/>
      <c r="HAM237" s="882"/>
      <c r="HAN237" s="882"/>
      <c r="HAO237" s="882"/>
      <c r="HAP237" s="882"/>
      <c r="HAQ237" s="882"/>
      <c r="HAR237" s="882"/>
      <c r="HAS237" s="882"/>
      <c r="HAT237" s="882"/>
      <c r="HAU237" s="882"/>
      <c r="HAV237" s="882"/>
      <c r="HAW237" s="882"/>
      <c r="HAX237" s="882"/>
      <c r="HAY237" s="882"/>
      <c r="HAZ237" s="882"/>
      <c r="HBA237" s="882"/>
      <c r="HBB237" s="882"/>
      <c r="HBC237" s="882"/>
      <c r="HBD237" s="882"/>
      <c r="HBE237" s="882"/>
      <c r="HBF237" s="882"/>
      <c r="HBG237" s="882"/>
      <c r="HBH237" s="882"/>
      <c r="HBI237" s="882"/>
      <c r="HBJ237" s="882"/>
      <c r="HBK237" s="882"/>
      <c r="HBL237" s="882"/>
      <c r="HBM237" s="882"/>
      <c r="HBN237" s="882"/>
      <c r="HBO237" s="882"/>
      <c r="HBP237" s="882"/>
      <c r="HBQ237" s="882"/>
      <c r="HBR237" s="882"/>
      <c r="HBS237" s="882"/>
      <c r="HBT237" s="882"/>
      <c r="HBU237" s="882"/>
      <c r="HBV237" s="882"/>
      <c r="HBW237" s="882"/>
      <c r="HBX237" s="882"/>
      <c r="HBY237" s="882"/>
      <c r="HBZ237" s="882"/>
      <c r="HCA237" s="882"/>
      <c r="HCB237" s="882"/>
      <c r="HCC237" s="882"/>
      <c r="HCD237" s="882"/>
      <c r="HCE237" s="882"/>
      <c r="HCF237" s="882"/>
      <c r="HCG237" s="882"/>
      <c r="HCH237" s="882"/>
      <c r="HCI237" s="882"/>
      <c r="HCJ237" s="882"/>
      <c r="HCK237" s="882"/>
      <c r="HCL237" s="882"/>
      <c r="HCM237" s="882"/>
      <c r="HCN237" s="882"/>
      <c r="HCO237" s="882"/>
      <c r="HCP237" s="882"/>
      <c r="HCQ237" s="882"/>
      <c r="HCR237" s="882"/>
      <c r="HCS237" s="882"/>
      <c r="HCT237" s="882"/>
      <c r="HCU237" s="882"/>
      <c r="HCV237" s="882"/>
      <c r="HCW237" s="882"/>
      <c r="HCX237" s="882"/>
      <c r="HCY237" s="882"/>
      <c r="HCZ237" s="882"/>
      <c r="HDA237" s="882"/>
      <c r="HDB237" s="882"/>
      <c r="HDC237" s="882"/>
      <c r="HDD237" s="882"/>
      <c r="HDE237" s="882"/>
      <c r="HDF237" s="882"/>
      <c r="HDG237" s="882"/>
      <c r="HDH237" s="882"/>
      <c r="HDI237" s="882"/>
      <c r="HDJ237" s="882"/>
      <c r="HDK237" s="882"/>
      <c r="HDL237" s="882"/>
      <c r="HDM237" s="882"/>
      <c r="HDN237" s="882"/>
      <c r="HDO237" s="882"/>
      <c r="HDP237" s="882"/>
      <c r="HDQ237" s="882"/>
      <c r="HDR237" s="882"/>
      <c r="HDS237" s="882"/>
      <c r="HDT237" s="882"/>
      <c r="HDU237" s="882"/>
      <c r="HDV237" s="882"/>
      <c r="HDW237" s="882"/>
      <c r="HDX237" s="882"/>
      <c r="HDY237" s="882"/>
      <c r="HDZ237" s="882"/>
      <c r="HEA237" s="882"/>
      <c r="HEB237" s="882"/>
      <c r="HEC237" s="882"/>
      <c r="HED237" s="882"/>
      <c r="HEE237" s="882"/>
      <c r="HEF237" s="882"/>
      <c r="HEG237" s="882"/>
      <c r="HEH237" s="882"/>
      <c r="HEI237" s="882"/>
      <c r="HEJ237" s="882"/>
      <c r="HEK237" s="882"/>
      <c r="HEL237" s="882"/>
      <c r="HEM237" s="882"/>
      <c r="HEN237" s="882"/>
      <c r="HEO237" s="882"/>
      <c r="HEP237" s="882"/>
      <c r="HEQ237" s="882"/>
      <c r="HER237" s="882"/>
      <c r="HES237" s="882"/>
      <c r="HET237" s="882"/>
      <c r="HEU237" s="882"/>
      <c r="HEV237" s="882"/>
      <c r="HEW237" s="882"/>
      <c r="HEX237" s="882"/>
      <c r="HEY237" s="882"/>
      <c r="HEZ237" s="882"/>
      <c r="HFA237" s="882"/>
      <c r="HFB237" s="882"/>
      <c r="HFC237" s="882"/>
      <c r="HFD237" s="882"/>
      <c r="HFE237" s="882"/>
      <c r="HFF237" s="882"/>
      <c r="HFG237" s="882"/>
      <c r="HFH237" s="882"/>
      <c r="HFI237" s="882"/>
      <c r="HFJ237" s="882"/>
      <c r="HFK237" s="882"/>
      <c r="HFL237" s="882"/>
      <c r="HFM237" s="882"/>
      <c r="HFN237" s="882"/>
      <c r="HFO237" s="882"/>
      <c r="HFP237" s="882"/>
      <c r="HFQ237" s="882"/>
      <c r="HFR237" s="882"/>
      <c r="HFS237" s="882"/>
      <c r="HFT237" s="882"/>
      <c r="HFU237" s="882"/>
      <c r="HFV237" s="882"/>
      <c r="HFW237" s="882"/>
      <c r="HFX237" s="882"/>
      <c r="HFY237" s="882"/>
      <c r="HFZ237" s="882"/>
      <c r="HGA237" s="882"/>
      <c r="HGB237" s="882"/>
      <c r="HGC237" s="882"/>
      <c r="HGD237" s="882"/>
      <c r="HGE237" s="882"/>
      <c r="HGF237" s="882"/>
      <c r="HGG237" s="882"/>
      <c r="HGH237" s="882"/>
      <c r="HGI237" s="882"/>
      <c r="HGJ237" s="882"/>
      <c r="HGK237" s="882"/>
      <c r="HGL237" s="882"/>
      <c r="HGM237" s="882"/>
      <c r="HGN237" s="882"/>
      <c r="HGO237" s="882"/>
      <c r="HGP237" s="882"/>
      <c r="HGQ237" s="882"/>
      <c r="HGR237" s="882"/>
      <c r="HGS237" s="882"/>
      <c r="HGT237" s="882"/>
      <c r="HGU237" s="882"/>
      <c r="HGV237" s="882"/>
      <c r="HGW237" s="882"/>
      <c r="HGX237" s="882"/>
      <c r="HGY237" s="882"/>
      <c r="HGZ237" s="882"/>
      <c r="HHA237" s="882"/>
      <c r="HHB237" s="882"/>
      <c r="HHC237" s="882"/>
      <c r="HHD237" s="882"/>
      <c r="HHE237" s="882"/>
      <c r="HHF237" s="882"/>
      <c r="HHG237" s="882"/>
      <c r="HHH237" s="882"/>
      <c r="HHI237" s="882"/>
      <c r="HHJ237" s="882"/>
      <c r="HHK237" s="882"/>
      <c r="HHL237" s="882"/>
      <c r="HHM237" s="882"/>
      <c r="HHN237" s="882"/>
      <c r="HHO237" s="882"/>
      <c r="HHP237" s="882"/>
      <c r="HHQ237" s="882"/>
      <c r="HHR237" s="882"/>
      <c r="HHS237" s="882"/>
      <c r="HHT237" s="882"/>
      <c r="HHU237" s="882"/>
      <c r="HHV237" s="882"/>
      <c r="HHW237" s="882"/>
      <c r="HHX237" s="882"/>
      <c r="HHY237" s="882"/>
      <c r="HHZ237" s="882"/>
      <c r="HIA237" s="882"/>
      <c r="HIB237" s="882"/>
      <c r="HIC237" s="882"/>
      <c r="HID237" s="882"/>
      <c r="HIE237" s="882"/>
      <c r="HIF237" s="882"/>
      <c r="HIG237" s="882"/>
      <c r="HIH237" s="882"/>
      <c r="HII237" s="882"/>
      <c r="HIJ237" s="882"/>
      <c r="HIK237" s="882"/>
      <c r="HIL237" s="882"/>
      <c r="HIM237" s="882"/>
      <c r="HIN237" s="882"/>
      <c r="HIO237" s="882"/>
      <c r="HIP237" s="882"/>
      <c r="HIQ237" s="882"/>
      <c r="HIR237" s="882"/>
      <c r="HIS237" s="882"/>
      <c r="HIT237" s="882"/>
      <c r="HIU237" s="882"/>
      <c r="HIV237" s="882"/>
      <c r="HIW237" s="882"/>
      <c r="HIX237" s="882"/>
      <c r="HIY237" s="882"/>
      <c r="HIZ237" s="882"/>
      <c r="HJA237" s="882"/>
      <c r="HJB237" s="882"/>
      <c r="HJC237" s="882"/>
      <c r="HJD237" s="882"/>
      <c r="HJE237" s="882"/>
      <c r="HJF237" s="882"/>
      <c r="HJG237" s="882"/>
      <c r="HJH237" s="882"/>
      <c r="HJI237" s="882"/>
      <c r="HJJ237" s="882"/>
      <c r="HJK237" s="882"/>
      <c r="HJL237" s="882"/>
      <c r="HJM237" s="882"/>
      <c r="HJN237" s="882"/>
      <c r="HJO237" s="882"/>
      <c r="HJP237" s="882"/>
      <c r="HJQ237" s="882"/>
      <c r="HJR237" s="882"/>
      <c r="HJS237" s="882"/>
      <c r="HJT237" s="882"/>
      <c r="HJU237" s="882"/>
      <c r="HJV237" s="882"/>
      <c r="HJW237" s="882"/>
      <c r="HJX237" s="882"/>
      <c r="HJY237" s="882"/>
      <c r="HJZ237" s="882"/>
      <c r="HKA237" s="882"/>
      <c r="HKB237" s="882"/>
      <c r="HKC237" s="882"/>
      <c r="HKD237" s="882"/>
      <c r="HKE237" s="882"/>
      <c r="HKF237" s="882"/>
      <c r="HKG237" s="882"/>
      <c r="HKH237" s="882"/>
      <c r="HKI237" s="882"/>
      <c r="HKJ237" s="882"/>
      <c r="HKK237" s="882"/>
      <c r="HKL237" s="882"/>
      <c r="HKM237" s="882"/>
      <c r="HKN237" s="882"/>
      <c r="HKO237" s="882"/>
      <c r="HKP237" s="882"/>
      <c r="HKQ237" s="882"/>
      <c r="HKR237" s="882"/>
      <c r="HKS237" s="882"/>
      <c r="HKT237" s="882"/>
      <c r="HKU237" s="882"/>
      <c r="HKV237" s="882"/>
      <c r="HKW237" s="882"/>
      <c r="HKX237" s="882"/>
      <c r="HKY237" s="882"/>
      <c r="HKZ237" s="882"/>
      <c r="HLA237" s="882"/>
      <c r="HLB237" s="882"/>
      <c r="HLC237" s="882"/>
      <c r="HLD237" s="882"/>
      <c r="HLE237" s="882"/>
      <c r="HLF237" s="882"/>
      <c r="HLG237" s="882"/>
      <c r="HLH237" s="882"/>
      <c r="HLI237" s="882"/>
      <c r="HLJ237" s="882"/>
      <c r="HLK237" s="882"/>
      <c r="HLL237" s="882"/>
      <c r="HLM237" s="882"/>
      <c r="HLN237" s="882"/>
      <c r="HLO237" s="882"/>
      <c r="HLP237" s="882"/>
      <c r="HLQ237" s="882"/>
      <c r="HLR237" s="882"/>
      <c r="HLS237" s="882"/>
      <c r="HLT237" s="882"/>
      <c r="HLU237" s="882"/>
      <c r="HLV237" s="882"/>
      <c r="HLW237" s="882"/>
      <c r="HLX237" s="882"/>
      <c r="HLY237" s="882"/>
      <c r="HLZ237" s="882"/>
      <c r="HMA237" s="882"/>
      <c r="HMB237" s="882"/>
      <c r="HMC237" s="882"/>
      <c r="HMD237" s="882"/>
      <c r="HME237" s="882"/>
      <c r="HMF237" s="882"/>
      <c r="HMG237" s="882"/>
      <c r="HMH237" s="882"/>
      <c r="HMI237" s="882"/>
      <c r="HMJ237" s="882"/>
      <c r="HMK237" s="882"/>
      <c r="HML237" s="882"/>
      <c r="HMM237" s="882"/>
      <c r="HMN237" s="882"/>
      <c r="HMO237" s="882"/>
      <c r="HMP237" s="882"/>
      <c r="HMQ237" s="882"/>
      <c r="HMR237" s="882"/>
      <c r="HMS237" s="882"/>
      <c r="HMT237" s="882"/>
      <c r="HMU237" s="882"/>
      <c r="HMV237" s="882"/>
      <c r="HMW237" s="882"/>
      <c r="HMX237" s="882"/>
      <c r="HMY237" s="882"/>
      <c r="HMZ237" s="882"/>
      <c r="HNA237" s="882"/>
      <c r="HNB237" s="882"/>
      <c r="HNC237" s="882"/>
      <c r="HND237" s="882"/>
      <c r="HNE237" s="882"/>
      <c r="HNF237" s="882"/>
      <c r="HNG237" s="882"/>
      <c r="HNH237" s="882"/>
      <c r="HNI237" s="882"/>
      <c r="HNJ237" s="882"/>
      <c r="HNK237" s="882"/>
      <c r="HNL237" s="882"/>
      <c r="HNM237" s="882"/>
      <c r="HNN237" s="882"/>
      <c r="HNO237" s="882"/>
      <c r="HNP237" s="882"/>
      <c r="HNQ237" s="882"/>
      <c r="HNR237" s="882"/>
      <c r="HNS237" s="882"/>
      <c r="HNT237" s="882"/>
      <c r="HNU237" s="882"/>
      <c r="HNV237" s="882"/>
      <c r="HNW237" s="882"/>
      <c r="HNX237" s="882"/>
      <c r="HNY237" s="882"/>
      <c r="HNZ237" s="882"/>
      <c r="HOA237" s="882"/>
      <c r="HOB237" s="882"/>
      <c r="HOC237" s="882"/>
      <c r="HOD237" s="882"/>
      <c r="HOE237" s="882"/>
      <c r="HOF237" s="882"/>
      <c r="HOG237" s="882"/>
      <c r="HOH237" s="882"/>
      <c r="HOI237" s="882"/>
      <c r="HOJ237" s="882"/>
      <c r="HOK237" s="882"/>
      <c r="HOL237" s="882"/>
      <c r="HOM237" s="882"/>
      <c r="HON237" s="882"/>
      <c r="HOO237" s="882"/>
      <c r="HOP237" s="882"/>
      <c r="HOQ237" s="882"/>
      <c r="HOR237" s="882"/>
      <c r="HOS237" s="882"/>
      <c r="HOT237" s="882"/>
      <c r="HOU237" s="882"/>
      <c r="HOV237" s="882"/>
      <c r="HOW237" s="882"/>
      <c r="HOX237" s="882"/>
      <c r="HOY237" s="882"/>
      <c r="HOZ237" s="882"/>
      <c r="HPA237" s="882"/>
      <c r="HPB237" s="882"/>
      <c r="HPC237" s="882"/>
      <c r="HPD237" s="882"/>
      <c r="HPE237" s="882"/>
      <c r="HPF237" s="882"/>
      <c r="HPG237" s="882"/>
      <c r="HPH237" s="882"/>
      <c r="HPI237" s="882"/>
      <c r="HPJ237" s="882"/>
      <c r="HPK237" s="882"/>
      <c r="HPL237" s="882"/>
      <c r="HPM237" s="882"/>
      <c r="HPN237" s="882"/>
      <c r="HPO237" s="882"/>
      <c r="HPP237" s="882"/>
      <c r="HPQ237" s="882"/>
      <c r="HPR237" s="882"/>
      <c r="HPS237" s="882"/>
      <c r="HPT237" s="882"/>
      <c r="HPU237" s="882"/>
      <c r="HPV237" s="882"/>
      <c r="HPW237" s="882"/>
      <c r="HPX237" s="882"/>
      <c r="HPY237" s="882"/>
      <c r="HPZ237" s="882"/>
      <c r="HQA237" s="882"/>
      <c r="HQB237" s="882"/>
      <c r="HQC237" s="882"/>
      <c r="HQD237" s="882"/>
      <c r="HQE237" s="882"/>
      <c r="HQF237" s="882"/>
      <c r="HQG237" s="882"/>
      <c r="HQH237" s="882"/>
      <c r="HQI237" s="882"/>
      <c r="HQJ237" s="882"/>
      <c r="HQK237" s="882"/>
      <c r="HQL237" s="882"/>
      <c r="HQM237" s="882"/>
      <c r="HQN237" s="882"/>
      <c r="HQO237" s="882"/>
      <c r="HQP237" s="882"/>
      <c r="HQQ237" s="882"/>
      <c r="HQR237" s="882"/>
      <c r="HQS237" s="882"/>
      <c r="HQT237" s="882"/>
      <c r="HQU237" s="882"/>
      <c r="HQV237" s="882"/>
      <c r="HQW237" s="882"/>
      <c r="HQX237" s="882"/>
      <c r="HQY237" s="882"/>
      <c r="HQZ237" s="882"/>
      <c r="HRA237" s="882"/>
      <c r="HRB237" s="882"/>
      <c r="HRC237" s="882"/>
      <c r="HRD237" s="882"/>
      <c r="HRE237" s="882"/>
      <c r="HRF237" s="882"/>
      <c r="HRG237" s="882"/>
      <c r="HRH237" s="882"/>
      <c r="HRI237" s="882"/>
      <c r="HRJ237" s="882"/>
      <c r="HRK237" s="882"/>
      <c r="HRL237" s="882"/>
      <c r="HRM237" s="882"/>
      <c r="HRN237" s="882"/>
      <c r="HRO237" s="882"/>
      <c r="HRP237" s="882"/>
      <c r="HRQ237" s="882"/>
      <c r="HRR237" s="882"/>
      <c r="HRS237" s="882"/>
      <c r="HRT237" s="882"/>
      <c r="HRU237" s="882"/>
      <c r="HRV237" s="882"/>
      <c r="HRW237" s="882"/>
      <c r="HRX237" s="882"/>
      <c r="HRY237" s="882"/>
      <c r="HRZ237" s="882"/>
      <c r="HSA237" s="882"/>
      <c r="HSB237" s="882"/>
      <c r="HSC237" s="882"/>
      <c r="HSD237" s="882"/>
      <c r="HSE237" s="882"/>
      <c r="HSF237" s="882"/>
      <c r="HSG237" s="882"/>
      <c r="HSH237" s="882"/>
      <c r="HSI237" s="882"/>
      <c r="HSJ237" s="882"/>
      <c r="HSK237" s="882"/>
      <c r="HSL237" s="882"/>
      <c r="HSM237" s="882"/>
      <c r="HSN237" s="882"/>
      <c r="HSO237" s="882"/>
      <c r="HSP237" s="882"/>
      <c r="HSQ237" s="882"/>
      <c r="HSR237" s="882"/>
      <c r="HSS237" s="882"/>
      <c r="HST237" s="882"/>
      <c r="HSU237" s="882"/>
      <c r="HSV237" s="882"/>
      <c r="HSW237" s="882"/>
      <c r="HSX237" s="882"/>
      <c r="HSY237" s="882"/>
      <c r="HSZ237" s="882"/>
      <c r="HTA237" s="882"/>
      <c r="HTB237" s="882"/>
      <c r="HTC237" s="882"/>
      <c r="HTD237" s="882"/>
      <c r="HTE237" s="882"/>
      <c r="HTF237" s="882"/>
      <c r="HTG237" s="882"/>
      <c r="HTH237" s="882"/>
      <c r="HTI237" s="882"/>
      <c r="HTJ237" s="882"/>
      <c r="HTK237" s="882"/>
      <c r="HTL237" s="882"/>
      <c r="HTM237" s="882"/>
      <c r="HTN237" s="882"/>
      <c r="HTO237" s="882"/>
      <c r="HTP237" s="882"/>
      <c r="HTQ237" s="882"/>
      <c r="HTR237" s="882"/>
      <c r="HTS237" s="882"/>
      <c r="HTT237" s="882"/>
      <c r="HTU237" s="882"/>
      <c r="HTV237" s="882"/>
      <c r="HTW237" s="882"/>
      <c r="HTX237" s="882"/>
      <c r="HTY237" s="882"/>
      <c r="HTZ237" s="882"/>
      <c r="HUA237" s="882"/>
      <c r="HUB237" s="882"/>
      <c r="HUC237" s="882"/>
      <c r="HUD237" s="882"/>
      <c r="HUE237" s="882"/>
      <c r="HUF237" s="882"/>
      <c r="HUG237" s="882"/>
      <c r="HUH237" s="882"/>
      <c r="HUI237" s="882"/>
      <c r="HUJ237" s="882"/>
      <c r="HUK237" s="882"/>
      <c r="HUL237" s="882"/>
      <c r="HUM237" s="882"/>
      <c r="HUN237" s="882"/>
      <c r="HUO237" s="882"/>
      <c r="HUP237" s="882"/>
      <c r="HUQ237" s="882"/>
      <c r="HUR237" s="882"/>
      <c r="HUS237" s="882"/>
      <c r="HUT237" s="882"/>
      <c r="HUU237" s="882"/>
      <c r="HUV237" s="882"/>
      <c r="HUW237" s="882"/>
      <c r="HUX237" s="882"/>
      <c r="HUY237" s="882"/>
      <c r="HUZ237" s="882"/>
      <c r="HVA237" s="882"/>
      <c r="HVB237" s="882"/>
      <c r="HVC237" s="882"/>
      <c r="HVD237" s="882"/>
      <c r="HVE237" s="882"/>
      <c r="HVF237" s="882"/>
      <c r="HVG237" s="882"/>
      <c r="HVH237" s="882"/>
      <c r="HVI237" s="882"/>
      <c r="HVJ237" s="882"/>
      <c r="HVK237" s="882"/>
      <c r="HVL237" s="882"/>
      <c r="HVM237" s="882"/>
      <c r="HVN237" s="882"/>
      <c r="HVO237" s="882"/>
      <c r="HVP237" s="882"/>
      <c r="HVQ237" s="882"/>
      <c r="HVR237" s="882"/>
      <c r="HVS237" s="882"/>
      <c r="HVT237" s="882"/>
      <c r="HVU237" s="882"/>
      <c r="HVV237" s="882"/>
      <c r="HVW237" s="882"/>
      <c r="HVX237" s="882"/>
      <c r="HVY237" s="882"/>
      <c r="HVZ237" s="882"/>
      <c r="HWA237" s="882"/>
      <c r="HWB237" s="882"/>
      <c r="HWC237" s="882"/>
      <c r="HWD237" s="882"/>
      <c r="HWE237" s="882"/>
      <c r="HWF237" s="882"/>
      <c r="HWG237" s="882"/>
      <c r="HWH237" s="882"/>
      <c r="HWI237" s="882"/>
      <c r="HWJ237" s="882"/>
      <c r="HWK237" s="882"/>
      <c r="HWL237" s="882"/>
      <c r="HWM237" s="882"/>
      <c r="HWN237" s="882"/>
      <c r="HWO237" s="882"/>
      <c r="HWP237" s="882"/>
      <c r="HWQ237" s="882"/>
      <c r="HWR237" s="882"/>
      <c r="HWS237" s="882"/>
      <c r="HWT237" s="882"/>
      <c r="HWU237" s="882"/>
      <c r="HWV237" s="882"/>
      <c r="HWW237" s="882"/>
      <c r="HWX237" s="882"/>
      <c r="HWY237" s="882"/>
      <c r="HWZ237" s="882"/>
      <c r="HXA237" s="882"/>
      <c r="HXB237" s="882"/>
      <c r="HXC237" s="882"/>
      <c r="HXD237" s="882"/>
      <c r="HXE237" s="882"/>
      <c r="HXF237" s="882"/>
      <c r="HXG237" s="882"/>
      <c r="HXH237" s="882"/>
      <c r="HXI237" s="882"/>
      <c r="HXJ237" s="882"/>
      <c r="HXK237" s="882"/>
      <c r="HXL237" s="882"/>
      <c r="HXM237" s="882"/>
      <c r="HXN237" s="882"/>
      <c r="HXO237" s="882"/>
      <c r="HXP237" s="882"/>
      <c r="HXQ237" s="882"/>
      <c r="HXR237" s="882"/>
      <c r="HXS237" s="882"/>
      <c r="HXT237" s="882"/>
      <c r="HXU237" s="882"/>
      <c r="HXV237" s="882"/>
      <c r="HXW237" s="882"/>
      <c r="HXX237" s="882"/>
      <c r="HXY237" s="882"/>
      <c r="HXZ237" s="882"/>
      <c r="HYA237" s="882"/>
      <c r="HYB237" s="882"/>
      <c r="HYC237" s="882"/>
      <c r="HYD237" s="882"/>
      <c r="HYE237" s="882"/>
      <c r="HYF237" s="882"/>
      <c r="HYG237" s="882"/>
      <c r="HYH237" s="882"/>
      <c r="HYI237" s="882"/>
      <c r="HYJ237" s="882"/>
      <c r="HYK237" s="882"/>
      <c r="HYL237" s="882"/>
      <c r="HYM237" s="882"/>
      <c r="HYN237" s="882"/>
      <c r="HYO237" s="882"/>
      <c r="HYP237" s="882"/>
      <c r="HYQ237" s="882"/>
      <c r="HYR237" s="882"/>
      <c r="HYS237" s="882"/>
      <c r="HYT237" s="882"/>
      <c r="HYU237" s="882"/>
      <c r="HYV237" s="882"/>
      <c r="HYW237" s="882"/>
      <c r="HYX237" s="882"/>
      <c r="HYY237" s="882"/>
      <c r="HYZ237" s="882"/>
      <c r="HZA237" s="882"/>
      <c r="HZB237" s="882"/>
      <c r="HZC237" s="882"/>
      <c r="HZD237" s="882"/>
      <c r="HZE237" s="882"/>
      <c r="HZF237" s="882"/>
      <c r="HZG237" s="882"/>
      <c r="HZH237" s="882"/>
      <c r="HZI237" s="882"/>
      <c r="HZJ237" s="882"/>
      <c r="HZK237" s="882"/>
      <c r="HZL237" s="882"/>
      <c r="HZM237" s="882"/>
      <c r="HZN237" s="882"/>
      <c r="HZO237" s="882"/>
      <c r="HZP237" s="882"/>
      <c r="HZQ237" s="882"/>
      <c r="HZR237" s="882"/>
      <c r="HZS237" s="882"/>
      <c r="HZT237" s="882"/>
      <c r="HZU237" s="882"/>
      <c r="HZV237" s="882"/>
      <c r="HZW237" s="882"/>
      <c r="HZX237" s="882"/>
      <c r="HZY237" s="882"/>
      <c r="HZZ237" s="882"/>
      <c r="IAA237" s="882"/>
      <c r="IAB237" s="882"/>
      <c r="IAC237" s="882"/>
      <c r="IAD237" s="882"/>
      <c r="IAE237" s="882"/>
      <c r="IAF237" s="882"/>
      <c r="IAG237" s="882"/>
      <c r="IAH237" s="882"/>
      <c r="IAI237" s="882"/>
      <c r="IAJ237" s="882"/>
      <c r="IAK237" s="882"/>
      <c r="IAL237" s="882"/>
      <c r="IAM237" s="882"/>
      <c r="IAN237" s="882"/>
      <c r="IAO237" s="882"/>
      <c r="IAP237" s="882"/>
      <c r="IAQ237" s="882"/>
      <c r="IAR237" s="882"/>
      <c r="IAS237" s="882"/>
      <c r="IAT237" s="882"/>
      <c r="IAU237" s="882"/>
      <c r="IAV237" s="882"/>
      <c r="IAW237" s="882"/>
      <c r="IAX237" s="882"/>
      <c r="IAY237" s="882"/>
      <c r="IAZ237" s="882"/>
      <c r="IBA237" s="882"/>
      <c r="IBB237" s="882"/>
      <c r="IBC237" s="882"/>
      <c r="IBD237" s="882"/>
      <c r="IBE237" s="882"/>
      <c r="IBF237" s="882"/>
      <c r="IBG237" s="882"/>
      <c r="IBH237" s="882"/>
      <c r="IBI237" s="882"/>
      <c r="IBJ237" s="882"/>
      <c r="IBK237" s="882"/>
      <c r="IBL237" s="882"/>
      <c r="IBM237" s="882"/>
      <c r="IBN237" s="882"/>
      <c r="IBO237" s="882"/>
      <c r="IBP237" s="882"/>
      <c r="IBQ237" s="882"/>
      <c r="IBR237" s="882"/>
      <c r="IBS237" s="882"/>
      <c r="IBT237" s="882"/>
      <c r="IBU237" s="882"/>
      <c r="IBV237" s="882"/>
      <c r="IBW237" s="882"/>
      <c r="IBX237" s="882"/>
      <c r="IBY237" s="882"/>
      <c r="IBZ237" s="882"/>
      <c r="ICA237" s="882"/>
      <c r="ICB237" s="882"/>
      <c r="ICC237" s="882"/>
      <c r="ICD237" s="882"/>
      <c r="ICE237" s="882"/>
      <c r="ICF237" s="882"/>
      <c r="ICG237" s="882"/>
      <c r="ICH237" s="882"/>
      <c r="ICI237" s="882"/>
      <c r="ICJ237" s="882"/>
      <c r="ICK237" s="882"/>
      <c r="ICL237" s="882"/>
      <c r="ICM237" s="882"/>
      <c r="ICN237" s="882"/>
      <c r="ICO237" s="882"/>
      <c r="ICP237" s="882"/>
      <c r="ICQ237" s="882"/>
      <c r="ICR237" s="882"/>
      <c r="ICS237" s="882"/>
      <c r="ICT237" s="882"/>
      <c r="ICU237" s="882"/>
      <c r="ICV237" s="882"/>
      <c r="ICW237" s="882"/>
      <c r="ICX237" s="882"/>
      <c r="ICY237" s="882"/>
      <c r="ICZ237" s="882"/>
      <c r="IDA237" s="882"/>
      <c r="IDB237" s="882"/>
      <c r="IDC237" s="882"/>
      <c r="IDD237" s="882"/>
      <c r="IDE237" s="882"/>
      <c r="IDF237" s="882"/>
      <c r="IDG237" s="882"/>
      <c r="IDH237" s="882"/>
      <c r="IDI237" s="882"/>
      <c r="IDJ237" s="882"/>
      <c r="IDK237" s="882"/>
      <c r="IDL237" s="882"/>
      <c r="IDM237" s="882"/>
      <c r="IDN237" s="882"/>
      <c r="IDO237" s="882"/>
      <c r="IDP237" s="882"/>
      <c r="IDQ237" s="882"/>
      <c r="IDR237" s="882"/>
      <c r="IDS237" s="882"/>
      <c r="IDT237" s="882"/>
      <c r="IDU237" s="882"/>
      <c r="IDV237" s="882"/>
      <c r="IDW237" s="882"/>
      <c r="IDX237" s="882"/>
      <c r="IDY237" s="882"/>
      <c r="IDZ237" s="882"/>
      <c r="IEA237" s="882"/>
      <c r="IEB237" s="882"/>
      <c r="IEC237" s="882"/>
      <c r="IED237" s="882"/>
      <c r="IEE237" s="882"/>
      <c r="IEF237" s="882"/>
      <c r="IEG237" s="882"/>
      <c r="IEH237" s="882"/>
      <c r="IEI237" s="882"/>
      <c r="IEJ237" s="882"/>
      <c r="IEK237" s="882"/>
      <c r="IEL237" s="882"/>
      <c r="IEM237" s="882"/>
      <c r="IEN237" s="882"/>
      <c r="IEO237" s="882"/>
      <c r="IEP237" s="882"/>
      <c r="IEQ237" s="882"/>
      <c r="IER237" s="882"/>
      <c r="IES237" s="882"/>
      <c r="IET237" s="882"/>
      <c r="IEU237" s="882"/>
      <c r="IEV237" s="882"/>
      <c r="IEW237" s="882"/>
      <c r="IEX237" s="882"/>
      <c r="IEY237" s="882"/>
      <c r="IEZ237" s="882"/>
      <c r="IFA237" s="882"/>
      <c r="IFB237" s="882"/>
      <c r="IFC237" s="882"/>
      <c r="IFD237" s="882"/>
      <c r="IFE237" s="882"/>
      <c r="IFF237" s="882"/>
      <c r="IFG237" s="882"/>
      <c r="IFH237" s="882"/>
      <c r="IFI237" s="882"/>
      <c r="IFJ237" s="882"/>
      <c r="IFK237" s="882"/>
      <c r="IFL237" s="882"/>
      <c r="IFM237" s="882"/>
      <c r="IFN237" s="882"/>
      <c r="IFO237" s="882"/>
      <c r="IFP237" s="882"/>
      <c r="IFQ237" s="882"/>
      <c r="IFR237" s="882"/>
      <c r="IFS237" s="882"/>
      <c r="IFT237" s="882"/>
      <c r="IFU237" s="882"/>
      <c r="IFV237" s="882"/>
      <c r="IFW237" s="882"/>
      <c r="IFX237" s="882"/>
      <c r="IFY237" s="882"/>
      <c r="IFZ237" s="882"/>
      <c r="IGA237" s="882"/>
      <c r="IGB237" s="882"/>
      <c r="IGC237" s="882"/>
      <c r="IGD237" s="882"/>
      <c r="IGE237" s="882"/>
      <c r="IGF237" s="882"/>
      <c r="IGG237" s="882"/>
      <c r="IGH237" s="882"/>
      <c r="IGI237" s="882"/>
      <c r="IGJ237" s="882"/>
      <c r="IGK237" s="882"/>
      <c r="IGL237" s="882"/>
      <c r="IGM237" s="882"/>
      <c r="IGN237" s="882"/>
      <c r="IGO237" s="882"/>
      <c r="IGP237" s="882"/>
      <c r="IGQ237" s="882"/>
      <c r="IGR237" s="882"/>
      <c r="IGS237" s="882"/>
      <c r="IGT237" s="882"/>
      <c r="IGU237" s="882"/>
      <c r="IGV237" s="882"/>
      <c r="IGW237" s="882"/>
      <c r="IGX237" s="882"/>
      <c r="IGY237" s="882"/>
      <c r="IGZ237" s="882"/>
      <c r="IHA237" s="882"/>
      <c r="IHB237" s="882"/>
      <c r="IHC237" s="882"/>
      <c r="IHD237" s="882"/>
      <c r="IHE237" s="882"/>
      <c r="IHF237" s="882"/>
      <c r="IHG237" s="882"/>
      <c r="IHH237" s="882"/>
      <c r="IHI237" s="882"/>
      <c r="IHJ237" s="882"/>
      <c r="IHK237" s="882"/>
      <c r="IHL237" s="882"/>
      <c r="IHM237" s="882"/>
      <c r="IHN237" s="882"/>
      <c r="IHO237" s="882"/>
      <c r="IHP237" s="882"/>
      <c r="IHQ237" s="882"/>
      <c r="IHR237" s="882"/>
      <c r="IHS237" s="882"/>
      <c r="IHT237" s="882"/>
      <c r="IHU237" s="882"/>
      <c r="IHV237" s="882"/>
      <c r="IHW237" s="882"/>
      <c r="IHX237" s="882"/>
      <c r="IHY237" s="882"/>
      <c r="IHZ237" s="882"/>
      <c r="IIA237" s="882"/>
      <c r="IIB237" s="882"/>
      <c r="IIC237" s="882"/>
      <c r="IID237" s="882"/>
      <c r="IIE237" s="882"/>
      <c r="IIF237" s="882"/>
      <c r="IIG237" s="882"/>
      <c r="IIH237" s="882"/>
      <c r="III237" s="882"/>
      <c r="IIJ237" s="882"/>
      <c r="IIK237" s="882"/>
      <c r="IIL237" s="882"/>
      <c r="IIM237" s="882"/>
      <c r="IIN237" s="882"/>
      <c r="IIO237" s="882"/>
      <c r="IIP237" s="882"/>
      <c r="IIQ237" s="882"/>
      <c r="IIR237" s="882"/>
      <c r="IIS237" s="882"/>
      <c r="IIT237" s="882"/>
      <c r="IIU237" s="882"/>
      <c r="IIV237" s="882"/>
      <c r="IIW237" s="882"/>
      <c r="IIX237" s="882"/>
      <c r="IIY237" s="882"/>
      <c r="IIZ237" s="882"/>
      <c r="IJA237" s="882"/>
      <c r="IJB237" s="882"/>
      <c r="IJC237" s="882"/>
      <c r="IJD237" s="882"/>
      <c r="IJE237" s="882"/>
      <c r="IJF237" s="882"/>
      <c r="IJG237" s="882"/>
      <c r="IJH237" s="882"/>
      <c r="IJI237" s="882"/>
      <c r="IJJ237" s="882"/>
      <c r="IJK237" s="882"/>
      <c r="IJL237" s="882"/>
      <c r="IJM237" s="882"/>
      <c r="IJN237" s="882"/>
      <c r="IJO237" s="882"/>
      <c r="IJP237" s="882"/>
      <c r="IJQ237" s="882"/>
      <c r="IJR237" s="882"/>
      <c r="IJS237" s="882"/>
      <c r="IJT237" s="882"/>
      <c r="IJU237" s="882"/>
      <c r="IJV237" s="882"/>
      <c r="IJW237" s="882"/>
      <c r="IJX237" s="882"/>
      <c r="IJY237" s="882"/>
      <c r="IJZ237" s="882"/>
      <c r="IKA237" s="882"/>
      <c r="IKB237" s="882"/>
      <c r="IKC237" s="882"/>
      <c r="IKD237" s="882"/>
      <c r="IKE237" s="882"/>
      <c r="IKF237" s="882"/>
      <c r="IKG237" s="882"/>
      <c r="IKH237" s="882"/>
      <c r="IKI237" s="882"/>
      <c r="IKJ237" s="882"/>
      <c r="IKK237" s="882"/>
      <c r="IKL237" s="882"/>
      <c r="IKM237" s="882"/>
      <c r="IKN237" s="882"/>
      <c r="IKO237" s="882"/>
      <c r="IKP237" s="882"/>
      <c r="IKQ237" s="882"/>
      <c r="IKR237" s="882"/>
      <c r="IKS237" s="882"/>
      <c r="IKT237" s="882"/>
      <c r="IKU237" s="882"/>
      <c r="IKV237" s="882"/>
      <c r="IKW237" s="882"/>
      <c r="IKX237" s="882"/>
      <c r="IKY237" s="882"/>
      <c r="IKZ237" s="882"/>
      <c r="ILA237" s="882"/>
      <c r="ILB237" s="882"/>
      <c r="ILC237" s="882"/>
      <c r="ILD237" s="882"/>
      <c r="ILE237" s="882"/>
      <c r="ILF237" s="882"/>
      <c r="ILG237" s="882"/>
      <c r="ILH237" s="882"/>
      <c r="ILI237" s="882"/>
      <c r="ILJ237" s="882"/>
      <c r="ILK237" s="882"/>
      <c r="ILL237" s="882"/>
      <c r="ILM237" s="882"/>
      <c r="ILN237" s="882"/>
      <c r="ILO237" s="882"/>
      <c r="ILP237" s="882"/>
      <c r="ILQ237" s="882"/>
      <c r="ILR237" s="882"/>
      <c r="ILS237" s="882"/>
      <c r="ILT237" s="882"/>
      <c r="ILU237" s="882"/>
      <c r="ILV237" s="882"/>
      <c r="ILW237" s="882"/>
      <c r="ILX237" s="882"/>
      <c r="ILY237" s="882"/>
      <c r="ILZ237" s="882"/>
      <c r="IMA237" s="882"/>
      <c r="IMB237" s="882"/>
      <c r="IMC237" s="882"/>
      <c r="IMD237" s="882"/>
      <c r="IME237" s="882"/>
      <c r="IMF237" s="882"/>
      <c r="IMG237" s="882"/>
      <c r="IMH237" s="882"/>
      <c r="IMI237" s="882"/>
      <c r="IMJ237" s="882"/>
      <c r="IMK237" s="882"/>
      <c r="IML237" s="882"/>
      <c r="IMM237" s="882"/>
      <c r="IMN237" s="882"/>
      <c r="IMO237" s="882"/>
      <c r="IMP237" s="882"/>
      <c r="IMQ237" s="882"/>
      <c r="IMR237" s="882"/>
      <c r="IMS237" s="882"/>
      <c r="IMT237" s="882"/>
      <c r="IMU237" s="882"/>
      <c r="IMV237" s="882"/>
      <c r="IMW237" s="882"/>
      <c r="IMX237" s="882"/>
      <c r="IMY237" s="882"/>
      <c r="IMZ237" s="882"/>
      <c r="INA237" s="882"/>
      <c r="INB237" s="882"/>
      <c r="INC237" s="882"/>
      <c r="IND237" s="882"/>
      <c r="INE237" s="882"/>
      <c r="INF237" s="882"/>
      <c r="ING237" s="882"/>
      <c r="INH237" s="882"/>
      <c r="INI237" s="882"/>
      <c r="INJ237" s="882"/>
      <c r="INK237" s="882"/>
      <c r="INL237" s="882"/>
      <c r="INM237" s="882"/>
      <c r="INN237" s="882"/>
      <c r="INO237" s="882"/>
      <c r="INP237" s="882"/>
      <c r="INQ237" s="882"/>
      <c r="INR237" s="882"/>
      <c r="INS237" s="882"/>
      <c r="INT237" s="882"/>
      <c r="INU237" s="882"/>
      <c r="INV237" s="882"/>
      <c r="INW237" s="882"/>
      <c r="INX237" s="882"/>
      <c r="INY237" s="882"/>
      <c r="INZ237" s="882"/>
      <c r="IOA237" s="882"/>
      <c r="IOB237" s="882"/>
      <c r="IOC237" s="882"/>
      <c r="IOD237" s="882"/>
      <c r="IOE237" s="882"/>
      <c r="IOF237" s="882"/>
      <c r="IOG237" s="882"/>
      <c r="IOH237" s="882"/>
      <c r="IOI237" s="882"/>
      <c r="IOJ237" s="882"/>
      <c r="IOK237" s="882"/>
      <c r="IOL237" s="882"/>
      <c r="IOM237" s="882"/>
      <c r="ION237" s="882"/>
      <c r="IOO237" s="882"/>
      <c r="IOP237" s="882"/>
      <c r="IOQ237" s="882"/>
      <c r="IOR237" s="882"/>
      <c r="IOS237" s="882"/>
      <c r="IOT237" s="882"/>
      <c r="IOU237" s="882"/>
      <c r="IOV237" s="882"/>
      <c r="IOW237" s="882"/>
      <c r="IOX237" s="882"/>
      <c r="IOY237" s="882"/>
      <c r="IOZ237" s="882"/>
      <c r="IPA237" s="882"/>
      <c r="IPB237" s="882"/>
      <c r="IPC237" s="882"/>
      <c r="IPD237" s="882"/>
      <c r="IPE237" s="882"/>
      <c r="IPF237" s="882"/>
      <c r="IPG237" s="882"/>
      <c r="IPH237" s="882"/>
      <c r="IPI237" s="882"/>
      <c r="IPJ237" s="882"/>
      <c r="IPK237" s="882"/>
      <c r="IPL237" s="882"/>
      <c r="IPM237" s="882"/>
      <c r="IPN237" s="882"/>
      <c r="IPO237" s="882"/>
      <c r="IPP237" s="882"/>
      <c r="IPQ237" s="882"/>
      <c r="IPR237" s="882"/>
      <c r="IPS237" s="882"/>
      <c r="IPT237" s="882"/>
      <c r="IPU237" s="882"/>
      <c r="IPV237" s="882"/>
      <c r="IPW237" s="882"/>
      <c r="IPX237" s="882"/>
      <c r="IPY237" s="882"/>
      <c r="IPZ237" s="882"/>
      <c r="IQA237" s="882"/>
      <c r="IQB237" s="882"/>
      <c r="IQC237" s="882"/>
      <c r="IQD237" s="882"/>
      <c r="IQE237" s="882"/>
      <c r="IQF237" s="882"/>
      <c r="IQG237" s="882"/>
      <c r="IQH237" s="882"/>
      <c r="IQI237" s="882"/>
      <c r="IQJ237" s="882"/>
      <c r="IQK237" s="882"/>
      <c r="IQL237" s="882"/>
      <c r="IQM237" s="882"/>
      <c r="IQN237" s="882"/>
      <c r="IQO237" s="882"/>
      <c r="IQP237" s="882"/>
      <c r="IQQ237" s="882"/>
      <c r="IQR237" s="882"/>
      <c r="IQS237" s="882"/>
      <c r="IQT237" s="882"/>
      <c r="IQU237" s="882"/>
      <c r="IQV237" s="882"/>
      <c r="IQW237" s="882"/>
      <c r="IQX237" s="882"/>
      <c r="IQY237" s="882"/>
      <c r="IQZ237" s="882"/>
      <c r="IRA237" s="882"/>
      <c r="IRB237" s="882"/>
      <c r="IRC237" s="882"/>
      <c r="IRD237" s="882"/>
      <c r="IRE237" s="882"/>
      <c r="IRF237" s="882"/>
      <c r="IRG237" s="882"/>
      <c r="IRH237" s="882"/>
      <c r="IRI237" s="882"/>
      <c r="IRJ237" s="882"/>
      <c r="IRK237" s="882"/>
      <c r="IRL237" s="882"/>
      <c r="IRM237" s="882"/>
      <c r="IRN237" s="882"/>
      <c r="IRO237" s="882"/>
      <c r="IRP237" s="882"/>
      <c r="IRQ237" s="882"/>
      <c r="IRR237" s="882"/>
      <c r="IRS237" s="882"/>
      <c r="IRT237" s="882"/>
      <c r="IRU237" s="882"/>
      <c r="IRV237" s="882"/>
      <c r="IRW237" s="882"/>
      <c r="IRX237" s="882"/>
      <c r="IRY237" s="882"/>
      <c r="IRZ237" s="882"/>
      <c r="ISA237" s="882"/>
      <c r="ISB237" s="882"/>
      <c r="ISC237" s="882"/>
      <c r="ISD237" s="882"/>
      <c r="ISE237" s="882"/>
      <c r="ISF237" s="882"/>
      <c r="ISG237" s="882"/>
      <c r="ISH237" s="882"/>
      <c r="ISI237" s="882"/>
      <c r="ISJ237" s="882"/>
      <c r="ISK237" s="882"/>
      <c r="ISL237" s="882"/>
      <c r="ISM237" s="882"/>
      <c r="ISN237" s="882"/>
      <c r="ISO237" s="882"/>
      <c r="ISP237" s="882"/>
      <c r="ISQ237" s="882"/>
      <c r="ISR237" s="882"/>
      <c r="ISS237" s="882"/>
      <c r="IST237" s="882"/>
      <c r="ISU237" s="882"/>
      <c r="ISV237" s="882"/>
      <c r="ISW237" s="882"/>
      <c r="ISX237" s="882"/>
      <c r="ISY237" s="882"/>
      <c r="ISZ237" s="882"/>
      <c r="ITA237" s="882"/>
      <c r="ITB237" s="882"/>
      <c r="ITC237" s="882"/>
      <c r="ITD237" s="882"/>
      <c r="ITE237" s="882"/>
      <c r="ITF237" s="882"/>
      <c r="ITG237" s="882"/>
      <c r="ITH237" s="882"/>
      <c r="ITI237" s="882"/>
      <c r="ITJ237" s="882"/>
      <c r="ITK237" s="882"/>
      <c r="ITL237" s="882"/>
      <c r="ITM237" s="882"/>
      <c r="ITN237" s="882"/>
      <c r="ITO237" s="882"/>
      <c r="ITP237" s="882"/>
      <c r="ITQ237" s="882"/>
      <c r="ITR237" s="882"/>
      <c r="ITS237" s="882"/>
      <c r="ITT237" s="882"/>
      <c r="ITU237" s="882"/>
      <c r="ITV237" s="882"/>
      <c r="ITW237" s="882"/>
      <c r="ITX237" s="882"/>
      <c r="ITY237" s="882"/>
      <c r="ITZ237" s="882"/>
      <c r="IUA237" s="882"/>
      <c r="IUB237" s="882"/>
      <c r="IUC237" s="882"/>
      <c r="IUD237" s="882"/>
      <c r="IUE237" s="882"/>
      <c r="IUF237" s="882"/>
      <c r="IUG237" s="882"/>
      <c r="IUH237" s="882"/>
      <c r="IUI237" s="882"/>
      <c r="IUJ237" s="882"/>
      <c r="IUK237" s="882"/>
      <c r="IUL237" s="882"/>
      <c r="IUM237" s="882"/>
      <c r="IUN237" s="882"/>
      <c r="IUO237" s="882"/>
      <c r="IUP237" s="882"/>
      <c r="IUQ237" s="882"/>
      <c r="IUR237" s="882"/>
      <c r="IUS237" s="882"/>
      <c r="IUT237" s="882"/>
      <c r="IUU237" s="882"/>
      <c r="IUV237" s="882"/>
      <c r="IUW237" s="882"/>
      <c r="IUX237" s="882"/>
      <c r="IUY237" s="882"/>
      <c r="IUZ237" s="882"/>
      <c r="IVA237" s="882"/>
      <c r="IVB237" s="882"/>
      <c r="IVC237" s="882"/>
      <c r="IVD237" s="882"/>
      <c r="IVE237" s="882"/>
      <c r="IVF237" s="882"/>
      <c r="IVG237" s="882"/>
      <c r="IVH237" s="882"/>
      <c r="IVI237" s="882"/>
      <c r="IVJ237" s="882"/>
      <c r="IVK237" s="882"/>
      <c r="IVL237" s="882"/>
      <c r="IVM237" s="882"/>
      <c r="IVN237" s="882"/>
      <c r="IVO237" s="882"/>
      <c r="IVP237" s="882"/>
      <c r="IVQ237" s="882"/>
      <c r="IVR237" s="882"/>
      <c r="IVS237" s="882"/>
      <c r="IVT237" s="882"/>
      <c r="IVU237" s="882"/>
      <c r="IVV237" s="882"/>
      <c r="IVW237" s="882"/>
      <c r="IVX237" s="882"/>
      <c r="IVY237" s="882"/>
      <c r="IVZ237" s="882"/>
      <c r="IWA237" s="882"/>
      <c r="IWB237" s="882"/>
      <c r="IWC237" s="882"/>
      <c r="IWD237" s="882"/>
      <c r="IWE237" s="882"/>
      <c r="IWF237" s="882"/>
      <c r="IWG237" s="882"/>
      <c r="IWH237" s="882"/>
      <c r="IWI237" s="882"/>
      <c r="IWJ237" s="882"/>
      <c r="IWK237" s="882"/>
      <c r="IWL237" s="882"/>
      <c r="IWM237" s="882"/>
      <c r="IWN237" s="882"/>
      <c r="IWO237" s="882"/>
      <c r="IWP237" s="882"/>
      <c r="IWQ237" s="882"/>
      <c r="IWR237" s="882"/>
      <c r="IWS237" s="882"/>
      <c r="IWT237" s="882"/>
      <c r="IWU237" s="882"/>
      <c r="IWV237" s="882"/>
      <c r="IWW237" s="882"/>
      <c r="IWX237" s="882"/>
      <c r="IWY237" s="882"/>
      <c r="IWZ237" s="882"/>
      <c r="IXA237" s="882"/>
      <c r="IXB237" s="882"/>
      <c r="IXC237" s="882"/>
      <c r="IXD237" s="882"/>
      <c r="IXE237" s="882"/>
      <c r="IXF237" s="882"/>
      <c r="IXG237" s="882"/>
      <c r="IXH237" s="882"/>
      <c r="IXI237" s="882"/>
      <c r="IXJ237" s="882"/>
      <c r="IXK237" s="882"/>
      <c r="IXL237" s="882"/>
      <c r="IXM237" s="882"/>
      <c r="IXN237" s="882"/>
      <c r="IXO237" s="882"/>
      <c r="IXP237" s="882"/>
      <c r="IXQ237" s="882"/>
      <c r="IXR237" s="882"/>
      <c r="IXS237" s="882"/>
      <c r="IXT237" s="882"/>
      <c r="IXU237" s="882"/>
      <c r="IXV237" s="882"/>
      <c r="IXW237" s="882"/>
      <c r="IXX237" s="882"/>
      <c r="IXY237" s="882"/>
      <c r="IXZ237" s="882"/>
      <c r="IYA237" s="882"/>
      <c r="IYB237" s="882"/>
      <c r="IYC237" s="882"/>
      <c r="IYD237" s="882"/>
      <c r="IYE237" s="882"/>
      <c r="IYF237" s="882"/>
      <c r="IYG237" s="882"/>
      <c r="IYH237" s="882"/>
      <c r="IYI237" s="882"/>
      <c r="IYJ237" s="882"/>
      <c r="IYK237" s="882"/>
      <c r="IYL237" s="882"/>
      <c r="IYM237" s="882"/>
      <c r="IYN237" s="882"/>
      <c r="IYO237" s="882"/>
      <c r="IYP237" s="882"/>
      <c r="IYQ237" s="882"/>
      <c r="IYR237" s="882"/>
      <c r="IYS237" s="882"/>
      <c r="IYT237" s="882"/>
      <c r="IYU237" s="882"/>
      <c r="IYV237" s="882"/>
      <c r="IYW237" s="882"/>
      <c r="IYX237" s="882"/>
      <c r="IYY237" s="882"/>
      <c r="IYZ237" s="882"/>
      <c r="IZA237" s="882"/>
      <c r="IZB237" s="882"/>
      <c r="IZC237" s="882"/>
      <c r="IZD237" s="882"/>
      <c r="IZE237" s="882"/>
      <c r="IZF237" s="882"/>
      <c r="IZG237" s="882"/>
      <c r="IZH237" s="882"/>
      <c r="IZI237" s="882"/>
      <c r="IZJ237" s="882"/>
      <c r="IZK237" s="882"/>
      <c r="IZL237" s="882"/>
      <c r="IZM237" s="882"/>
      <c r="IZN237" s="882"/>
      <c r="IZO237" s="882"/>
      <c r="IZP237" s="882"/>
      <c r="IZQ237" s="882"/>
      <c r="IZR237" s="882"/>
      <c r="IZS237" s="882"/>
      <c r="IZT237" s="882"/>
      <c r="IZU237" s="882"/>
      <c r="IZV237" s="882"/>
      <c r="IZW237" s="882"/>
      <c r="IZX237" s="882"/>
      <c r="IZY237" s="882"/>
      <c r="IZZ237" s="882"/>
      <c r="JAA237" s="882"/>
      <c r="JAB237" s="882"/>
      <c r="JAC237" s="882"/>
      <c r="JAD237" s="882"/>
      <c r="JAE237" s="882"/>
      <c r="JAF237" s="882"/>
      <c r="JAG237" s="882"/>
      <c r="JAH237" s="882"/>
      <c r="JAI237" s="882"/>
      <c r="JAJ237" s="882"/>
      <c r="JAK237" s="882"/>
      <c r="JAL237" s="882"/>
      <c r="JAM237" s="882"/>
      <c r="JAN237" s="882"/>
      <c r="JAO237" s="882"/>
      <c r="JAP237" s="882"/>
      <c r="JAQ237" s="882"/>
      <c r="JAR237" s="882"/>
      <c r="JAS237" s="882"/>
      <c r="JAT237" s="882"/>
      <c r="JAU237" s="882"/>
      <c r="JAV237" s="882"/>
      <c r="JAW237" s="882"/>
      <c r="JAX237" s="882"/>
      <c r="JAY237" s="882"/>
      <c r="JAZ237" s="882"/>
      <c r="JBA237" s="882"/>
      <c r="JBB237" s="882"/>
      <c r="JBC237" s="882"/>
      <c r="JBD237" s="882"/>
      <c r="JBE237" s="882"/>
      <c r="JBF237" s="882"/>
      <c r="JBG237" s="882"/>
      <c r="JBH237" s="882"/>
      <c r="JBI237" s="882"/>
      <c r="JBJ237" s="882"/>
      <c r="JBK237" s="882"/>
      <c r="JBL237" s="882"/>
      <c r="JBM237" s="882"/>
      <c r="JBN237" s="882"/>
      <c r="JBO237" s="882"/>
      <c r="JBP237" s="882"/>
      <c r="JBQ237" s="882"/>
      <c r="JBR237" s="882"/>
      <c r="JBS237" s="882"/>
      <c r="JBT237" s="882"/>
      <c r="JBU237" s="882"/>
      <c r="JBV237" s="882"/>
      <c r="JBW237" s="882"/>
      <c r="JBX237" s="882"/>
      <c r="JBY237" s="882"/>
      <c r="JBZ237" s="882"/>
      <c r="JCA237" s="882"/>
      <c r="JCB237" s="882"/>
      <c r="JCC237" s="882"/>
      <c r="JCD237" s="882"/>
      <c r="JCE237" s="882"/>
      <c r="JCF237" s="882"/>
      <c r="JCG237" s="882"/>
      <c r="JCH237" s="882"/>
      <c r="JCI237" s="882"/>
      <c r="JCJ237" s="882"/>
      <c r="JCK237" s="882"/>
      <c r="JCL237" s="882"/>
      <c r="JCM237" s="882"/>
      <c r="JCN237" s="882"/>
      <c r="JCO237" s="882"/>
      <c r="JCP237" s="882"/>
      <c r="JCQ237" s="882"/>
      <c r="JCR237" s="882"/>
      <c r="JCS237" s="882"/>
      <c r="JCT237" s="882"/>
      <c r="JCU237" s="882"/>
      <c r="JCV237" s="882"/>
      <c r="JCW237" s="882"/>
      <c r="JCX237" s="882"/>
      <c r="JCY237" s="882"/>
      <c r="JCZ237" s="882"/>
      <c r="JDA237" s="882"/>
      <c r="JDB237" s="882"/>
      <c r="JDC237" s="882"/>
      <c r="JDD237" s="882"/>
      <c r="JDE237" s="882"/>
      <c r="JDF237" s="882"/>
      <c r="JDG237" s="882"/>
      <c r="JDH237" s="882"/>
      <c r="JDI237" s="882"/>
      <c r="JDJ237" s="882"/>
      <c r="JDK237" s="882"/>
      <c r="JDL237" s="882"/>
      <c r="JDM237" s="882"/>
      <c r="JDN237" s="882"/>
      <c r="JDO237" s="882"/>
      <c r="JDP237" s="882"/>
      <c r="JDQ237" s="882"/>
      <c r="JDR237" s="882"/>
      <c r="JDS237" s="882"/>
      <c r="JDT237" s="882"/>
      <c r="JDU237" s="882"/>
      <c r="JDV237" s="882"/>
      <c r="JDW237" s="882"/>
      <c r="JDX237" s="882"/>
      <c r="JDY237" s="882"/>
      <c r="JDZ237" s="882"/>
      <c r="JEA237" s="882"/>
      <c r="JEB237" s="882"/>
      <c r="JEC237" s="882"/>
      <c r="JED237" s="882"/>
      <c r="JEE237" s="882"/>
      <c r="JEF237" s="882"/>
      <c r="JEG237" s="882"/>
      <c r="JEH237" s="882"/>
      <c r="JEI237" s="882"/>
      <c r="JEJ237" s="882"/>
      <c r="JEK237" s="882"/>
      <c r="JEL237" s="882"/>
      <c r="JEM237" s="882"/>
      <c r="JEN237" s="882"/>
      <c r="JEO237" s="882"/>
      <c r="JEP237" s="882"/>
      <c r="JEQ237" s="882"/>
      <c r="JER237" s="882"/>
      <c r="JES237" s="882"/>
      <c r="JET237" s="882"/>
      <c r="JEU237" s="882"/>
      <c r="JEV237" s="882"/>
      <c r="JEW237" s="882"/>
      <c r="JEX237" s="882"/>
      <c r="JEY237" s="882"/>
      <c r="JEZ237" s="882"/>
      <c r="JFA237" s="882"/>
      <c r="JFB237" s="882"/>
      <c r="JFC237" s="882"/>
      <c r="JFD237" s="882"/>
      <c r="JFE237" s="882"/>
      <c r="JFF237" s="882"/>
      <c r="JFG237" s="882"/>
      <c r="JFH237" s="882"/>
      <c r="JFI237" s="882"/>
      <c r="JFJ237" s="882"/>
      <c r="JFK237" s="882"/>
      <c r="JFL237" s="882"/>
      <c r="JFM237" s="882"/>
      <c r="JFN237" s="882"/>
      <c r="JFO237" s="882"/>
      <c r="JFP237" s="882"/>
      <c r="JFQ237" s="882"/>
      <c r="JFR237" s="882"/>
      <c r="JFS237" s="882"/>
      <c r="JFT237" s="882"/>
      <c r="JFU237" s="882"/>
      <c r="JFV237" s="882"/>
      <c r="JFW237" s="882"/>
      <c r="JFX237" s="882"/>
      <c r="JFY237" s="882"/>
      <c r="JFZ237" s="882"/>
      <c r="JGA237" s="882"/>
      <c r="JGB237" s="882"/>
      <c r="JGC237" s="882"/>
      <c r="JGD237" s="882"/>
      <c r="JGE237" s="882"/>
      <c r="JGF237" s="882"/>
      <c r="JGG237" s="882"/>
      <c r="JGH237" s="882"/>
      <c r="JGI237" s="882"/>
      <c r="JGJ237" s="882"/>
      <c r="JGK237" s="882"/>
      <c r="JGL237" s="882"/>
      <c r="JGM237" s="882"/>
      <c r="JGN237" s="882"/>
      <c r="JGO237" s="882"/>
      <c r="JGP237" s="882"/>
      <c r="JGQ237" s="882"/>
      <c r="JGR237" s="882"/>
      <c r="JGS237" s="882"/>
      <c r="JGT237" s="882"/>
      <c r="JGU237" s="882"/>
      <c r="JGV237" s="882"/>
      <c r="JGW237" s="882"/>
      <c r="JGX237" s="882"/>
      <c r="JGY237" s="882"/>
      <c r="JGZ237" s="882"/>
      <c r="JHA237" s="882"/>
      <c r="JHB237" s="882"/>
      <c r="JHC237" s="882"/>
      <c r="JHD237" s="882"/>
      <c r="JHE237" s="882"/>
      <c r="JHF237" s="882"/>
      <c r="JHG237" s="882"/>
      <c r="JHH237" s="882"/>
      <c r="JHI237" s="882"/>
      <c r="JHJ237" s="882"/>
      <c r="JHK237" s="882"/>
      <c r="JHL237" s="882"/>
      <c r="JHM237" s="882"/>
      <c r="JHN237" s="882"/>
      <c r="JHO237" s="882"/>
      <c r="JHP237" s="882"/>
      <c r="JHQ237" s="882"/>
      <c r="JHR237" s="882"/>
      <c r="JHS237" s="882"/>
      <c r="JHT237" s="882"/>
      <c r="JHU237" s="882"/>
      <c r="JHV237" s="882"/>
      <c r="JHW237" s="882"/>
      <c r="JHX237" s="882"/>
      <c r="JHY237" s="882"/>
      <c r="JHZ237" s="882"/>
      <c r="JIA237" s="882"/>
      <c r="JIB237" s="882"/>
      <c r="JIC237" s="882"/>
      <c r="JID237" s="882"/>
      <c r="JIE237" s="882"/>
      <c r="JIF237" s="882"/>
      <c r="JIG237" s="882"/>
      <c r="JIH237" s="882"/>
      <c r="JII237" s="882"/>
      <c r="JIJ237" s="882"/>
      <c r="JIK237" s="882"/>
      <c r="JIL237" s="882"/>
      <c r="JIM237" s="882"/>
      <c r="JIN237" s="882"/>
      <c r="JIO237" s="882"/>
      <c r="JIP237" s="882"/>
      <c r="JIQ237" s="882"/>
      <c r="JIR237" s="882"/>
      <c r="JIS237" s="882"/>
      <c r="JIT237" s="882"/>
      <c r="JIU237" s="882"/>
      <c r="JIV237" s="882"/>
      <c r="JIW237" s="882"/>
      <c r="JIX237" s="882"/>
      <c r="JIY237" s="882"/>
      <c r="JIZ237" s="882"/>
      <c r="JJA237" s="882"/>
      <c r="JJB237" s="882"/>
      <c r="JJC237" s="882"/>
      <c r="JJD237" s="882"/>
      <c r="JJE237" s="882"/>
      <c r="JJF237" s="882"/>
      <c r="JJG237" s="882"/>
      <c r="JJH237" s="882"/>
      <c r="JJI237" s="882"/>
      <c r="JJJ237" s="882"/>
      <c r="JJK237" s="882"/>
      <c r="JJL237" s="882"/>
      <c r="JJM237" s="882"/>
      <c r="JJN237" s="882"/>
      <c r="JJO237" s="882"/>
      <c r="JJP237" s="882"/>
      <c r="JJQ237" s="882"/>
      <c r="JJR237" s="882"/>
      <c r="JJS237" s="882"/>
      <c r="JJT237" s="882"/>
      <c r="JJU237" s="882"/>
      <c r="JJV237" s="882"/>
      <c r="JJW237" s="882"/>
      <c r="JJX237" s="882"/>
      <c r="JJY237" s="882"/>
      <c r="JJZ237" s="882"/>
      <c r="JKA237" s="882"/>
      <c r="JKB237" s="882"/>
      <c r="JKC237" s="882"/>
      <c r="JKD237" s="882"/>
      <c r="JKE237" s="882"/>
      <c r="JKF237" s="882"/>
      <c r="JKG237" s="882"/>
      <c r="JKH237" s="882"/>
      <c r="JKI237" s="882"/>
      <c r="JKJ237" s="882"/>
      <c r="JKK237" s="882"/>
      <c r="JKL237" s="882"/>
      <c r="JKM237" s="882"/>
      <c r="JKN237" s="882"/>
      <c r="JKO237" s="882"/>
      <c r="JKP237" s="882"/>
      <c r="JKQ237" s="882"/>
      <c r="JKR237" s="882"/>
      <c r="JKS237" s="882"/>
      <c r="JKT237" s="882"/>
      <c r="JKU237" s="882"/>
      <c r="JKV237" s="882"/>
      <c r="JKW237" s="882"/>
      <c r="JKX237" s="882"/>
      <c r="JKY237" s="882"/>
      <c r="JKZ237" s="882"/>
      <c r="JLA237" s="882"/>
      <c r="JLB237" s="882"/>
      <c r="JLC237" s="882"/>
      <c r="JLD237" s="882"/>
      <c r="JLE237" s="882"/>
      <c r="JLF237" s="882"/>
      <c r="JLG237" s="882"/>
      <c r="JLH237" s="882"/>
      <c r="JLI237" s="882"/>
      <c r="JLJ237" s="882"/>
      <c r="JLK237" s="882"/>
      <c r="JLL237" s="882"/>
      <c r="JLM237" s="882"/>
      <c r="JLN237" s="882"/>
      <c r="JLO237" s="882"/>
      <c r="JLP237" s="882"/>
      <c r="JLQ237" s="882"/>
      <c r="JLR237" s="882"/>
      <c r="JLS237" s="882"/>
      <c r="JLT237" s="882"/>
      <c r="JLU237" s="882"/>
      <c r="JLV237" s="882"/>
      <c r="JLW237" s="882"/>
      <c r="JLX237" s="882"/>
      <c r="JLY237" s="882"/>
      <c r="JLZ237" s="882"/>
      <c r="JMA237" s="882"/>
      <c r="JMB237" s="882"/>
      <c r="JMC237" s="882"/>
      <c r="JMD237" s="882"/>
      <c r="JME237" s="882"/>
      <c r="JMF237" s="882"/>
      <c r="JMG237" s="882"/>
      <c r="JMH237" s="882"/>
      <c r="JMI237" s="882"/>
      <c r="JMJ237" s="882"/>
      <c r="JMK237" s="882"/>
      <c r="JML237" s="882"/>
      <c r="JMM237" s="882"/>
      <c r="JMN237" s="882"/>
      <c r="JMO237" s="882"/>
      <c r="JMP237" s="882"/>
      <c r="JMQ237" s="882"/>
      <c r="JMR237" s="882"/>
      <c r="JMS237" s="882"/>
      <c r="JMT237" s="882"/>
      <c r="JMU237" s="882"/>
      <c r="JMV237" s="882"/>
      <c r="JMW237" s="882"/>
      <c r="JMX237" s="882"/>
      <c r="JMY237" s="882"/>
      <c r="JMZ237" s="882"/>
      <c r="JNA237" s="882"/>
      <c r="JNB237" s="882"/>
      <c r="JNC237" s="882"/>
      <c r="JND237" s="882"/>
      <c r="JNE237" s="882"/>
      <c r="JNF237" s="882"/>
      <c r="JNG237" s="882"/>
      <c r="JNH237" s="882"/>
      <c r="JNI237" s="882"/>
      <c r="JNJ237" s="882"/>
      <c r="JNK237" s="882"/>
      <c r="JNL237" s="882"/>
      <c r="JNM237" s="882"/>
      <c r="JNN237" s="882"/>
      <c r="JNO237" s="882"/>
      <c r="JNP237" s="882"/>
      <c r="JNQ237" s="882"/>
      <c r="JNR237" s="882"/>
      <c r="JNS237" s="882"/>
      <c r="JNT237" s="882"/>
      <c r="JNU237" s="882"/>
      <c r="JNV237" s="882"/>
      <c r="JNW237" s="882"/>
      <c r="JNX237" s="882"/>
      <c r="JNY237" s="882"/>
      <c r="JNZ237" s="882"/>
      <c r="JOA237" s="882"/>
      <c r="JOB237" s="882"/>
      <c r="JOC237" s="882"/>
      <c r="JOD237" s="882"/>
      <c r="JOE237" s="882"/>
      <c r="JOF237" s="882"/>
      <c r="JOG237" s="882"/>
      <c r="JOH237" s="882"/>
      <c r="JOI237" s="882"/>
      <c r="JOJ237" s="882"/>
      <c r="JOK237" s="882"/>
      <c r="JOL237" s="882"/>
      <c r="JOM237" s="882"/>
      <c r="JON237" s="882"/>
      <c r="JOO237" s="882"/>
      <c r="JOP237" s="882"/>
      <c r="JOQ237" s="882"/>
      <c r="JOR237" s="882"/>
      <c r="JOS237" s="882"/>
      <c r="JOT237" s="882"/>
      <c r="JOU237" s="882"/>
      <c r="JOV237" s="882"/>
      <c r="JOW237" s="882"/>
      <c r="JOX237" s="882"/>
      <c r="JOY237" s="882"/>
      <c r="JOZ237" s="882"/>
      <c r="JPA237" s="882"/>
      <c r="JPB237" s="882"/>
      <c r="JPC237" s="882"/>
      <c r="JPD237" s="882"/>
      <c r="JPE237" s="882"/>
      <c r="JPF237" s="882"/>
      <c r="JPG237" s="882"/>
      <c r="JPH237" s="882"/>
      <c r="JPI237" s="882"/>
      <c r="JPJ237" s="882"/>
      <c r="JPK237" s="882"/>
      <c r="JPL237" s="882"/>
      <c r="JPM237" s="882"/>
      <c r="JPN237" s="882"/>
      <c r="JPO237" s="882"/>
      <c r="JPP237" s="882"/>
      <c r="JPQ237" s="882"/>
      <c r="JPR237" s="882"/>
      <c r="JPS237" s="882"/>
      <c r="JPT237" s="882"/>
      <c r="JPU237" s="882"/>
      <c r="JPV237" s="882"/>
      <c r="JPW237" s="882"/>
      <c r="JPX237" s="882"/>
      <c r="JPY237" s="882"/>
      <c r="JPZ237" s="882"/>
      <c r="JQA237" s="882"/>
      <c r="JQB237" s="882"/>
      <c r="JQC237" s="882"/>
      <c r="JQD237" s="882"/>
      <c r="JQE237" s="882"/>
      <c r="JQF237" s="882"/>
      <c r="JQG237" s="882"/>
      <c r="JQH237" s="882"/>
      <c r="JQI237" s="882"/>
      <c r="JQJ237" s="882"/>
      <c r="JQK237" s="882"/>
      <c r="JQL237" s="882"/>
      <c r="JQM237" s="882"/>
      <c r="JQN237" s="882"/>
      <c r="JQO237" s="882"/>
      <c r="JQP237" s="882"/>
      <c r="JQQ237" s="882"/>
      <c r="JQR237" s="882"/>
      <c r="JQS237" s="882"/>
      <c r="JQT237" s="882"/>
      <c r="JQU237" s="882"/>
      <c r="JQV237" s="882"/>
      <c r="JQW237" s="882"/>
      <c r="JQX237" s="882"/>
      <c r="JQY237" s="882"/>
      <c r="JQZ237" s="882"/>
      <c r="JRA237" s="882"/>
      <c r="JRB237" s="882"/>
      <c r="JRC237" s="882"/>
      <c r="JRD237" s="882"/>
      <c r="JRE237" s="882"/>
      <c r="JRF237" s="882"/>
      <c r="JRG237" s="882"/>
      <c r="JRH237" s="882"/>
      <c r="JRI237" s="882"/>
      <c r="JRJ237" s="882"/>
      <c r="JRK237" s="882"/>
      <c r="JRL237" s="882"/>
      <c r="JRM237" s="882"/>
      <c r="JRN237" s="882"/>
      <c r="JRO237" s="882"/>
      <c r="JRP237" s="882"/>
      <c r="JRQ237" s="882"/>
      <c r="JRR237" s="882"/>
      <c r="JRS237" s="882"/>
      <c r="JRT237" s="882"/>
      <c r="JRU237" s="882"/>
      <c r="JRV237" s="882"/>
      <c r="JRW237" s="882"/>
      <c r="JRX237" s="882"/>
      <c r="JRY237" s="882"/>
      <c r="JRZ237" s="882"/>
      <c r="JSA237" s="882"/>
      <c r="JSB237" s="882"/>
      <c r="JSC237" s="882"/>
      <c r="JSD237" s="882"/>
      <c r="JSE237" s="882"/>
      <c r="JSF237" s="882"/>
      <c r="JSG237" s="882"/>
      <c r="JSH237" s="882"/>
      <c r="JSI237" s="882"/>
      <c r="JSJ237" s="882"/>
      <c r="JSK237" s="882"/>
      <c r="JSL237" s="882"/>
      <c r="JSM237" s="882"/>
      <c r="JSN237" s="882"/>
      <c r="JSO237" s="882"/>
      <c r="JSP237" s="882"/>
      <c r="JSQ237" s="882"/>
      <c r="JSR237" s="882"/>
      <c r="JSS237" s="882"/>
      <c r="JST237" s="882"/>
      <c r="JSU237" s="882"/>
      <c r="JSV237" s="882"/>
      <c r="JSW237" s="882"/>
      <c r="JSX237" s="882"/>
      <c r="JSY237" s="882"/>
      <c r="JSZ237" s="882"/>
      <c r="JTA237" s="882"/>
      <c r="JTB237" s="882"/>
      <c r="JTC237" s="882"/>
      <c r="JTD237" s="882"/>
      <c r="JTE237" s="882"/>
      <c r="JTF237" s="882"/>
      <c r="JTG237" s="882"/>
      <c r="JTH237" s="882"/>
      <c r="JTI237" s="882"/>
      <c r="JTJ237" s="882"/>
      <c r="JTK237" s="882"/>
      <c r="JTL237" s="882"/>
      <c r="JTM237" s="882"/>
      <c r="JTN237" s="882"/>
      <c r="JTO237" s="882"/>
      <c r="JTP237" s="882"/>
      <c r="JTQ237" s="882"/>
      <c r="JTR237" s="882"/>
      <c r="JTS237" s="882"/>
      <c r="JTT237" s="882"/>
      <c r="JTU237" s="882"/>
      <c r="JTV237" s="882"/>
      <c r="JTW237" s="882"/>
      <c r="JTX237" s="882"/>
      <c r="JTY237" s="882"/>
      <c r="JTZ237" s="882"/>
      <c r="JUA237" s="882"/>
      <c r="JUB237" s="882"/>
      <c r="JUC237" s="882"/>
      <c r="JUD237" s="882"/>
      <c r="JUE237" s="882"/>
      <c r="JUF237" s="882"/>
      <c r="JUG237" s="882"/>
      <c r="JUH237" s="882"/>
      <c r="JUI237" s="882"/>
      <c r="JUJ237" s="882"/>
      <c r="JUK237" s="882"/>
      <c r="JUL237" s="882"/>
      <c r="JUM237" s="882"/>
      <c r="JUN237" s="882"/>
      <c r="JUO237" s="882"/>
      <c r="JUP237" s="882"/>
      <c r="JUQ237" s="882"/>
      <c r="JUR237" s="882"/>
      <c r="JUS237" s="882"/>
      <c r="JUT237" s="882"/>
      <c r="JUU237" s="882"/>
      <c r="JUV237" s="882"/>
      <c r="JUW237" s="882"/>
      <c r="JUX237" s="882"/>
      <c r="JUY237" s="882"/>
      <c r="JUZ237" s="882"/>
      <c r="JVA237" s="882"/>
      <c r="JVB237" s="882"/>
      <c r="JVC237" s="882"/>
      <c r="JVD237" s="882"/>
      <c r="JVE237" s="882"/>
      <c r="JVF237" s="882"/>
      <c r="JVG237" s="882"/>
      <c r="JVH237" s="882"/>
      <c r="JVI237" s="882"/>
      <c r="JVJ237" s="882"/>
      <c r="JVK237" s="882"/>
      <c r="JVL237" s="882"/>
      <c r="JVM237" s="882"/>
      <c r="JVN237" s="882"/>
      <c r="JVO237" s="882"/>
      <c r="JVP237" s="882"/>
      <c r="JVQ237" s="882"/>
      <c r="JVR237" s="882"/>
      <c r="JVS237" s="882"/>
      <c r="JVT237" s="882"/>
      <c r="JVU237" s="882"/>
      <c r="JVV237" s="882"/>
      <c r="JVW237" s="882"/>
      <c r="JVX237" s="882"/>
      <c r="JVY237" s="882"/>
      <c r="JVZ237" s="882"/>
      <c r="JWA237" s="882"/>
      <c r="JWB237" s="882"/>
      <c r="JWC237" s="882"/>
      <c r="JWD237" s="882"/>
      <c r="JWE237" s="882"/>
      <c r="JWF237" s="882"/>
      <c r="JWG237" s="882"/>
      <c r="JWH237" s="882"/>
      <c r="JWI237" s="882"/>
      <c r="JWJ237" s="882"/>
      <c r="JWK237" s="882"/>
      <c r="JWL237" s="882"/>
      <c r="JWM237" s="882"/>
      <c r="JWN237" s="882"/>
      <c r="JWO237" s="882"/>
      <c r="JWP237" s="882"/>
      <c r="JWQ237" s="882"/>
      <c r="JWR237" s="882"/>
      <c r="JWS237" s="882"/>
      <c r="JWT237" s="882"/>
      <c r="JWU237" s="882"/>
      <c r="JWV237" s="882"/>
      <c r="JWW237" s="882"/>
      <c r="JWX237" s="882"/>
      <c r="JWY237" s="882"/>
      <c r="JWZ237" s="882"/>
      <c r="JXA237" s="882"/>
      <c r="JXB237" s="882"/>
      <c r="JXC237" s="882"/>
      <c r="JXD237" s="882"/>
      <c r="JXE237" s="882"/>
      <c r="JXF237" s="882"/>
      <c r="JXG237" s="882"/>
      <c r="JXH237" s="882"/>
      <c r="JXI237" s="882"/>
      <c r="JXJ237" s="882"/>
      <c r="JXK237" s="882"/>
      <c r="JXL237" s="882"/>
      <c r="JXM237" s="882"/>
      <c r="JXN237" s="882"/>
      <c r="JXO237" s="882"/>
      <c r="JXP237" s="882"/>
      <c r="JXQ237" s="882"/>
      <c r="JXR237" s="882"/>
      <c r="JXS237" s="882"/>
      <c r="JXT237" s="882"/>
      <c r="JXU237" s="882"/>
      <c r="JXV237" s="882"/>
      <c r="JXW237" s="882"/>
      <c r="JXX237" s="882"/>
      <c r="JXY237" s="882"/>
      <c r="JXZ237" s="882"/>
      <c r="JYA237" s="882"/>
      <c r="JYB237" s="882"/>
      <c r="JYC237" s="882"/>
      <c r="JYD237" s="882"/>
      <c r="JYE237" s="882"/>
      <c r="JYF237" s="882"/>
      <c r="JYG237" s="882"/>
      <c r="JYH237" s="882"/>
      <c r="JYI237" s="882"/>
      <c r="JYJ237" s="882"/>
      <c r="JYK237" s="882"/>
      <c r="JYL237" s="882"/>
      <c r="JYM237" s="882"/>
      <c r="JYN237" s="882"/>
      <c r="JYO237" s="882"/>
      <c r="JYP237" s="882"/>
      <c r="JYQ237" s="882"/>
      <c r="JYR237" s="882"/>
      <c r="JYS237" s="882"/>
      <c r="JYT237" s="882"/>
      <c r="JYU237" s="882"/>
      <c r="JYV237" s="882"/>
      <c r="JYW237" s="882"/>
      <c r="JYX237" s="882"/>
      <c r="JYY237" s="882"/>
      <c r="JYZ237" s="882"/>
      <c r="JZA237" s="882"/>
      <c r="JZB237" s="882"/>
      <c r="JZC237" s="882"/>
      <c r="JZD237" s="882"/>
      <c r="JZE237" s="882"/>
      <c r="JZF237" s="882"/>
      <c r="JZG237" s="882"/>
      <c r="JZH237" s="882"/>
      <c r="JZI237" s="882"/>
      <c r="JZJ237" s="882"/>
      <c r="JZK237" s="882"/>
      <c r="JZL237" s="882"/>
      <c r="JZM237" s="882"/>
      <c r="JZN237" s="882"/>
      <c r="JZO237" s="882"/>
      <c r="JZP237" s="882"/>
      <c r="JZQ237" s="882"/>
      <c r="JZR237" s="882"/>
      <c r="JZS237" s="882"/>
      <c r="JZT237" s="882"/>
      <c r="JZU237" s="882"/>
      <c r="JZV237" s="882"/>
      <c r="JZW237" s="882"/>
      <c r="JZX237" s="882"/>
      <c r="JZY237" s="882"/>
      <c r="JZZ237" s="882"/>
      <c r="KAA237" s="882"/>
      <c r="KAB237" s="882"/>
      <c r="KAC237" s="882"/>
      <c r="KAD237" s="882"/>
      <c r="KAE237" s="882"/>
      <c r="KAF237" s="882"/>
      <c r="KAG237" s="882"/>
      <c r="KAH237" s="882"/>
      <c r="KAI237" s="882"/>
      <c r="KAJ237" s="882"/>
      <c r="KAK237" s="882"/>
      <c r="KAL237" s="882"/>
      <c r="KAM237" s="882"/>
      <c r="KAN237" s="882"/>
      <c r="KAO237" s="882"/>
      <c r="KAP237" s="882"/>
      <c r="KAQ237" s="882"/>
      <c r="KAR237" s="882"/>
      <c r="KAS237" s="882"/>
      <c r="KAT237" s="882"/>
      <c r="KAU237" s="882"/>
      <c r="KAV237" s="882"/>
      <c r="KAW237" s="882"/>
      <c r="KAX237" s="882"/>
      <c r="KAY237" s="882"/>
      <c r="KAZ237" s="882"/>
      <c r="KBA237" s="882"/>
      <c r="KBB237" s="882"/>
      <c r="KBC237" s="882"/>
      <c r="KBD237" s="882"/>
      <c r="KBE237" s="882"/>
      <c r="KBF237" s="882"/>
      <c r="KBG237" s="882"/>
      <c r="KBH237" s="882"/>
      <c r="KBI237" s="882"/>
      <c r="KBJ237" s="882"/>
      <c r="KBK237" s="882"/>
      <c r="KBL237" s="882"/>
      <c r="KBM237" s="882"/>
      <c r="KBN237" s="882"/>
      <c r="KBO237" s="882"/>
      <c r="KBP237" s="882"/>
      <c r="KBQ237" s="882"/>
      <c r="KBR237" s="882"/>
      <c r="KBS237" s="882"/>
      <c r="KBT237" s="882"/>
      <c r="KBU237" s="882"/>
      <c r="KBV237" s="882"/>
      <c r="KBW237" s="882"/>
      <c r="KBX237" s="882"/>
      <c r="KBY237" s="882"/>
      <c r="KBZ237" s="882"/>
      <c r="KCA237" s="882"/>
      <c r="KCB237" s="882"/>
      <c r="KCC237" s="882"/>
      <c r="KCD237" s="882"/>
      <c r="KCE237" s="882"/>
      <c r="KCF237" s="882"/>
      <c r="KCG237" s="882"/>
      <c r="KCH237" s="882"/>
      <c r="KCI237" s="882"/>
      <c r="KCJ237" s="882"/>
      <c r="KCK237" s="882"/>
      <c r="KCL237" s="882"/>
      <c r="KCM237" s="882"/>
      <c r="KCN237" s="882"/>
      <c r="KCO237" s="882"/>
      <c r="KCP237" s="882"/>
      <c r="KCQ237" s="882"/>
      <c r="KCR237" s="882"/>
      <c r="KCS237" s="882"/>
      <c r="KCT237" s="882"/>
      <c r="KCU237" s="882"/>
      <c r="KCV237" s="882"/>
      <c r="KCW237" s="882"/>
      <c r="KCX237" s="882"/>
      <c r="KCY237" s="882"/>
      <c r="KCZ237" s="882"/>
      <c r="KDA237" s="882"/>
      <c r="KDB237" s="882"/>
      <c r="KDC237" s="882"/>
      <c r="KDD237" s="882"/>
      <c r="KDE237" s="882"/>
      <c r="KDF237" s="882"/>
      <c r="KDG237" s="882"/>
      <c r="KDH237" s="882"/>
      <c r="KDI237" s="882"/>
      <c r="KDJ237" s="882"/>
      <c r="KDK237" s="882"/>
      <c r="KDL237" s="882"/>
      <c r="KDM237" s="882"/>
      <c r="KDN237" s="882"/>
      <c r="KDO237" s="882"/>
      <c r="KDP237" s="882"/>
      <c r="KDQ237" s="882"/>
      <c r="KDR237" s="882"/>
      <c r="KDS237" s="882"/>
      <c r="KDT237" s="882"/>
      <c r="KDU237" s="882"/>
      <c r="KDV237" s="882"/>
      <c r="KDW237" s="882"/>
      <c r="KDX237" s="882"/>
      <c r="KDY237" s="882"/>
      <c r="KDZ237" s="882"/>
      <c r="KEA237" s="882"/>
      <c r="KEB237" s="882"/>
      <c r="KEC237" s="882"/>
      <c r="KED237" s="882"/>
      <c r="KEE237" s="882"/>
      <c r="KEF237" s="882"/>
      <c r="KEG237" s="882"/>
      <c r="KEH237" s="882"/>
      <c r="KEI237" s="882"/>
      <c r="KEJ237" s="882"/>
      <c r="KEK237" s="882"/>
      <c r="KEL237" s="882"/>
      <c r="KEM237" s="882"/>
      <c r="KEN237" s="882"/>
      <c r="KEO237" s="882"/>
      <c r="KEP237" s="882"/>
      <c r="KEQ237" s="882"/>
      <c r="KER237" s="882"/>
      <c r="KES237" s="882"/>
      <c r="KET237" s="882"/>
      <c r="KEU237" s="882"/>
      <c r="KEV237" s="882"/>
      <c r="KEW237" s="882"/>
      <c r="KEX237" s="882"/>
      <c r="KEY237" s="882"/>
      <c r="KEZ237" s="882"/>
      <c r="KFA237" s="882"/>
      <c r="KFB237" s="882"/>
      <c r="KFC237" s="882"/>
      <c r="KFD237" s="882"/>
      <c r="KFE237" s="882"/>
      <c r="KFF237" s="882"/>
      <c r="KFG237" s="882"/>
      <c r="KFH237" s="882"/>
      <c r="KFI237" s="882"/>
      <c r="KFJ237" s="882"/>
      <c r="KFK237" s="882"/>
      <c r="KFL237" s="882"/>
      <c r="KFM237" s="882"/>
      <c r="KFN237" s="882"/>
      <c r="KFO237" s="882"/>
      <c r="KFP237" s="882"/>
      <c r="KFQ237" s="882"/>
      <c r="KFR237" s="882"/>
      <c r="KFS237" s="882"/>
      <c r="KFT237" s="882"/>
      <c r="KFU237" s="882"/>
      <c r="KFV237" s="882"/>
      <c r="KFW237" s="882"/>
      <c r="KFX237" s="882"/>
      <c r="KFY237" s="882"/>
      <c r="KFZ237" s="882"/>
      <c r="KGA237" s="882"/>
      <c r="KGB237" s="882"/>
      <c r="KGC237" s="882"/>
      <c r="KGD237" s="882"/>
      <c r="KGE237" s="882"/>
      <c r="KGF237" s="882"/>
      <c r="KGG237" s="882"/>
      <c r="KGH237" s="882"/>
      <c r="KGI237" s="882"/>
      <c r="KGJ237" s="882"/>
      <c r="KGK237" s="882"/>
      <c r="KGL237" s="882"/>
      <c r="KGM237" s="882"/>
      <c r="KGN237" s="882"/>
      <c r="KGO237" s="882"/>
      <c r="KGP237" s="882"/>
      <c r="KGQ237" s="882"/>
      <c r="KGR237" s="882"/>
      <c r="KGS237" s="882"/>
      <c r="KGT237" s="882"/>
      <c r="KGU237" s="882"/>
      <c r="KGV237" s="882"/>
      <c r="KGW237" s="882"/>
      <c r="KGX237" s="882"/>
      <c r="KGY237" s="882"/>
      <c r="KGZ237" s="882"/>
      <c r="KHA237" s="882"/>
      <c r="KHB237" s="882"/>
      <c r="KHC237" s="882"/>
      <c r="KHD237" s="882"/>
      <c r="KHE237" s="882"/>
      <c r="KHF237" s="882"/>
      <c r="KHG237" s="882"/>
      <c r="KHH237" s="882"/>
      <c r="KHI237" s="882"/>
      <c r="KHJ237" s="882"/>
      <c r="KHK237" s="882"/>
      <c r="KHL237" s="882"/>
      <c r="KHM237" s="882"/>
      <c r="KHN237" s="882"/>
      <c r="KHO237" s="882"/>
      <c r="KHP237" s="882"/>
      <c r="KHQ237" s="882"/>
      <c r="KHR237" s="882"/>
      <c r="KHS237" s="882"/>
      <c r="KHT237" s="882"/>
      <c r="KHU237" s="882"/>
      <c r="KHV237" s="882"/>
      <c r="KHW237" s="882"/>
      <c r="KHX237" s="882"/>
      <c r="KHY237" s="882"/>
      <c r="KHZ237" s="882"/>
      <c r="KIA237" s="882"/>
      <c r="KIB237" s="882"/>
      <c r="KIC237" s="882"/>
      <c r="KID237" s="882"/>
      <c r="KIE237" s="882"/>
      <c r="KIF237" s="882"/>
      <c r="KIG237" s="882"/>
      <c r="KIH237" s="882"/>
      <c r="KII237" s="882"/>
      <c r="KIJ237" s="882"/>
      <c r="KIK237" s="882"/>
      <c r="KIL237" s="882"/>
      <c r="KIM237" s="882"/>
      <c r="KIN237" s="882"/>
      <c r="KIO237" s="882"/>
      <c r="KIP237" s="882"/>
      <c r="KIQ237" s="882"/>
      <c r="KIR237" s="882"/>
      <c r="KIS237" s="882"/>
      <c r="KIT237" s="882"/>
      <c r="KIU237" s="882"/>
      <c r="KIV237" s="882"/>
      <c r="KIW237" s="882"/>
      <c r="KIX237" s="882"/>
      <c r="KIY237" s="882"/>
      <c r="KIZ237" s="882"/>
      <c r="KJA237" s="882"/>
      <c r="KJB237" s="882"/>
      <c r="KJC237" s="882"/>
      <c r="KJD237" s="882"/>
      <c r="KJE237" s="882"/>
      <c r="KJF237" s="882"/>
      <c r="KJG237" s="882"/>
      <c r="KJH237" s="882"/>
      <c r="KJI237" s="882"/>
      <c r="KJJ237" s="882"/>
      <c r="KJK237" s="882"/>
      <c r="KJL237" s="882"/>
      <c r="KJM237" s="882"/>
      <c r="KJN237" s="882"/>
      <c r="KJO237" s="882"/>
      <c r="KJP237" s="882"/>
      <c r="KJQ237" s="882"/>
      <c r="KJR237" s="882"/>
      <c r="KJS237" s="882"/>
      <c r="KJT237" s="882"/>
      <c r="KJU237" s="882"/>
      <c r="KJV237" s="882"/>
      <c r="KJW237" s="882"/>
      <c r="KJX237" s="882"/>
      <c r="KJY237" s="882"/>
      <c r="KJZ237" s="882"/>
      <c r="KKA237" s="882"/>
      <c r="KKB237" s="882"/>
      <c r="KKC237" s="882"/>
      <c r="KKD237" s="882"/>
      <c r="KKE237" s="882"/>
      <c r="KKF237" s="882"/>
      <c r="KKG237" s="882"/>
      <c r="KKH237" s="882"/>
      <c r="KKI237" s="882"/>
      <c r="KKJ237" s="882"/>
      <c r="KKK237" s="882"/>
      <c r="KKL237" s="882"/>
      <c r="KKM237" s="882"/>
      <c r="KKN237" s="882"/>
      <c r="KKO237" s="882"/>
      <c r="KKP237" s="882"/>
      <c r="KKQ237" s="882"/>
      <c r="KKR237" s="882"/>
      <c r="KKS237" s="882"/>
      <c r="KKT237" s="882"/>
      <c r="KKU237" s="882"/>
      <c r="KKV237" s="882"/>
      <c r="KKW237" s="882"/>
      <c r="KKX237" s="882"/>
      <c r="KKY237" s="882"/>
      <c r="KKZ237" s="882"/>
      <c r="KLA237" s="882"/>
      <c r="KLB237" s="882"/>
      <c r="KLC237" s="882"/>
      <c r="KLD237" s="882"/>
      <c r="KLE237" s="882"/>
      <c r="KLF237" s="882"/>
      <c r="KLG237" s="882"/>
      <c r="KLH237" s="882"/>
      <c r="KLI237" s="882"/>
      <c r="KLJ237" s="882"/>
      <c r="KLK237" s="882"/>
      <c r="KLL237" s="882"/>
      <c r="KLM237" s="882"/>
      <c r="KLN237" s="882"/>
      <c r="KLO237" s="882"/>
      <c r="KLP237" s="882"/>
      <c r="KLQ237" s="882"/>
      <c r="KLR237" s="882"/>
      <c r="KLS237" s="882"/>
      <c r="KLT237" s="882"/>
      <c r="KLU237" s="882"/>
      <c r="KLV237" s="882"/>
      <c r="KLW237" s="882"/>
      <c r="KLX237" s="882"/>
      <c r="KLY237" s="882"/>
      <c r="KLZ237" s="882"/>
      <c r="KMA237" s="882"/>
      <c r="KMB237" s="882"/>
      <c r="KMC237" s="882"/>
      <c r="KMD237" s="882"/>
      <c r="KME237" s="882"/>
      <c r="KMF237" s="882"/>
      <c r="KMG237" s="882"/>
      <c r="KMH237" s="882"/>
      <c r="KMI237" s="882"/>
      <c r="KMJ237" s="882"/>
      <c r="KMK237" s="882"/>
      <c r="KML237" s="882"/>
      <c r="KMM237" s="882"/>
      <c r="KMN237" s="882"/>
      <c r="KMO237" s="882"/>
      <c r="KMP237" s="882"/>
      <c r="KMQ237" s="882"/>
      <c r="KMR237" s="882"/>
      <c r="KMS237" s="882"/>
      <c r="KMT237" s="882"/>
      <c r="KMU237" s="882"/>
      <c r="KMV237" s="882"/>
      <c r="KMW237" s="882"/>
      <c r="KMX237" s="882"/>
      <c r="KMY237" s="882"/>
      <c r="KMZ237" s="882"/>
      <c r="KNA237" s="882"/>
      <c r="KNB237" s="882"/>
      <c r="KNC237" s="882"/>
      <c r="KND237" s="882"/>
      <c r="KNE237" s="882"/>
      <c r="KNF237" s="882"/>
      <c r="KNG237" s="882"/>
      <c r="KNH237" s="882"/>
      <c r="KNI237" s="882"/>
      <c r="KNJ237" s="882"/>
      <c r="KNK237" s="882"/>
      <c r="KNL237" s="882"/>
      <c r="KNM237" s="882"/>
      <c r="KNN237" s="882"/>
      <c r="KNO237" s="882"/>
      <c r="KNP237" s="882"/>
      <c r="KNQ237" s="882"/>
      <c r="KNR237" s="882"/>
      <c r="KNS237" s="882"/>
      <c r="KNT237" s="882"/>
      <c r="KNU237" s="882"/>
      <c r="KNV237" s="882"/>
      <c r="KNW237" s="882"/>
      <c r="KNX237" s="882"/>
      <c r="KNY237" s="882"/>
      <c r="KNZ237" s="882"/>
      <c r="KOA237" s="882"/>
      <c r="KOB237" s="882"/>
      <c r="KOC237" s="882"/>
      <c r="KOD237" s="882"/>
      <c r="KOE237" s="882"/>
      <c r="KOF237" s="882"/>
      <c r="KOG237" s="882"/>
      <c r="KOH237" s="882"/>
      <c r="KOI237" s="882"/>
      <c r="KOJ237" s="882"/>
      <c r="KOK237" s="882"/>
      <c r="KOL237" s="882"/>
      <c r="KOM237" s="882"/>
      <c r="KON237" s="882"/>
      <c r="KOO237" s="882"/>
      <c r="KOP237" s="882"/>
      <c r="KOQ237" s="882"/>
      <c r="KOR237" s="882"/>
      <c r="KOS237" s="882"/>
      <c r="KOT237" s="882"/>
      <c r="KOU237" s="882"/>
      <c r="KOV237" s="882"/>
      <c r="KOW237" s="882"/>
      <c r="KOX237" s="882"/>
      <c r="KOY237" s="882"/>
      <c r="KOZ237" s="882"/>
      <c r="KPA237" s="882"/>
      <c r="KPB237" s="882"/>
      <c r="KPC237" s="882"/>
      <c r="KPD237" s="882"/>
      <c r="KPE237" s="882"/>
      <c r="KPF237" s="882"/>
      <c r="KPG237" s="882"/>
      <c r="KPH237" s="882"/>
      <c r="KPI237" s="882"/>
      <c r="KPJ237" s="882"/>
      <c r="KPK237" s="882"/>
      <c r="KPL237" s="882"/>
      <c r="KPM237" s="882"/>
      <c r="KPN237" s="882"/>
      <c r="KPO237" s="882"/>
      <c r="KPP237" s="882"/>
      <c r="KPQ237" s="882"/>
      <c r="KPR237" s="882"/>
      <c r="KPS237" s="882"/>
      <c r="KPT237" s="882"/>
      <c r="KPU237" s="882"/>
      <c r="KPV237" s="882"/>
      <c r="KPW237" s="882"/>
      <c r="KPX237" s="882"/>
      <c r="KPY237" s="882"/>
      <c r="KPZ237" s="882"/>
      <c r="KQA237" s="882"/>
      <c r="KQB237" s="882"/>
      <c r="KQC237" s="882"/>
      <c r="KQD237" s="882"/>
      <c r="KQE237" s="882"/>
      <c r="KQF237" s="882"/>
      <c r="KQG237" s="882"/>
      <c r="KQH237" s="882"/>
      <c r="KQI237" s="882"/>
      <c r="KQJ237" s="882"/>
      <c r="KQK237" s="882"/>
      <c r="KQL237" s="882"/>
      <c r="KQM237" s="882"/>
      <c r="KQN237" s="882"/>
      <c r="KQO237" s="882"/>
      <c r="KQP237" s="882"/>
      <c r="KQQ237" s="882"/>
      <c r="KQR237" s="882"/>
      <c r="KQS237" s="882"/>
      <c r="KQT237" s="882"/>
      <c r="KQU237" s="882"/>
      <c r="KQV237" s="882"/>
      <c r="KQW237" s="882"/>
      <c r="KQX237" s="882"/>
      <c r="KQY237" s="882"/>
      <c r="KQZ237" s="882"/>
      <c r="KRA237" s="882"/>
      <c r="KRB237" s="882"/>
      <c r="KRC237" s="882"/>
      <c r="KRD237" s="882"/>
      <c r="KRE237" s="882"/>
      <c r="KRF237" s="882"/>
      <c r="KRG237" s="882"/>
      <c r="KRH237" s="882"/>
      <c r="KRI237" s="882"/>
      <c r="KRJ237" s="882"/>
      <c r="KRK237" s="882"/>
      <c r="KRL237" s="882"/>
      <c r="KRM237" s="882"/>
      <c r="KRN237" s="882"/>
      <c r="KRO237" s="882"/>
      <c r="KRP237" s="882"/>
      <c r="KRQ237" s="882"/>
      <c r="KRR237" s="882"/>
      <c r="KRS237" s="882"/>
      <c r="KRT237" s="882"/>
      <c r="KRU237" s="882"/>
      <c r="KRV237" s="882"/>
      <c r="KRW237" s="882"/>
      <c r="KRX237" s="882"/>
      <c r="KRY237" s="882"/>
      <c r="KRZ237" s="882"/>
      <c r="KSA237" s="882"/>
      <c r="KSB237" s="882"/>
      <c r="KSC237" s="882"/>
      <c r="KSD237" s="882"/>
      <c r="KSE237" s="882"/>
      <c r="KSF237" s="882"/>
      <c r="KSG237" s="882"/>
      <c r="KSH237" s="882"/>
      <c r="KSI237" s="882"/>
      <c r="KSJ237" s="882"/>
      <c r="KSK237" s="882"/>
      <c r="KSL237" s="882"/>
      <c r="KSM237" s="882"/>
      <c r="KSN237" s="882"/>
      <c r="KSO237" s="882"/>
      <c r="KSP237" s="882"/>
      <c r="KSQ237" s="882"/>
      <c r="KSR237" s="882"/>
      <c r="KSS237" s="882"/>
      <c r="KST237" s="882"/>
      <c r="KSU237" s="882"/>
      <c r="KSV237" s="882"/>
      <c r="KSW237" s="882"/>
      <c r="KSX237" s="882"/>
      <c r="KSY237" s="882"/>
      <c r="KSZ237" s="882"/>
      <c r="KTA237" s="882"/>
      <c r="KTB237" s="882"/>
      <c r="KTC237" s="882"/>
      <c r="KTD237" s="882"/>
      <c r="KTE237" s="882"/>
      <c r="KTF237" s="882"/>
      <c r="KTG237" s="882"/>
      <c r="KTH237" s="882"/>
      <c r="KTI237" s="882"/>
      <c r="KTJ237" s="882"/>
      <c r="KTK237" s="882"/>
      <c r="KTL237" s="882"/>
      <c r="KTM237" s="882"/>
      <c r="KTN237" s="882"/>
      <c r="KTO237" s="882"/>
      <c r="KTP237" s="882"/>
      <c r="KTQ237" s="882"/>
      <c r="KTR237" s="882"/>
      <c r="KTS237" s="882"/>
      <c r="KTT237" s="882"/>
      <c r="KTU237" s="882"/>
      <c r="KTV237" s="882"/>
      <c r="KTW237" s="882"/>
      <c r="KTX237" s="882"/>
      <c r="KTY237" s="882"/>
      <c r="KTZ237" s="882"/>
      <c r="KUA237" s="882"/>
      <c r="KUB237" s="882"/>
      <c r="KUC237" s="882"/>
      <c r="KUD237" s="882"/>
      <c r="KUE237" s="882"/>
      <c r="KUF237" s="882"/>
      <c r="KUG237" s="882"/>
      <c r="KUH237" s="882"/>
      <c r="KUI237" s="882"/>
      <c r="KUJ237" s="882"/>
      <c r="KUK237" s="882"/>
      <c r="KUL237" s="882"/>
      <c r="KUM237" s="882"/>
      <c r="KUN237" s="882"/>
      <c r="KUO237" s="882"/>
      <c r="KUP237" s="882"/>
      <c r="KUQ237" s="882"/>
      <c r="KUR237" s="882"/>
      <c r="KUS237" s="882"/>
      <c r="KUT237" s="882"/>
      <c r="KUU237" s="882"/>
      <c r="KUV237" s="882"/>
      <c r="KUW237" s="882"/>
      <c r="KUX237" s="882"/>
      <c r="KUY237" s="882"/>
      <c r="KUZ237" s="882"/>
      <c r="KVA237" s="882"/>
      <c r="KVB237" s="882"/>
      <c r="KVC237" s="882"/>
      <c r="KVD237" s="882"/>
      <c r="KVE237" s="882"/>
      <c r="KVF237" s="882"/>
      <c r="KVG237" s="882"/>
      <c r="KVH237" s="882"/>
      <c r="KVI237" s="882"/>
      <c r="KVJ237" s="882"/>
      <c r="KVK237" s="882"/>
      <c r="KVL237" s="882"/>
      <c r="KVM237" s="882"/>
      <c r="KVN237" s="882"/>
      <c r="KVO237" s="882"/>
      <c r="KVP237" s="882"/>
      <c r="KVQ237" s="882"/>
      <c r="KVR237" s="882"/>
      <c r="KVS237" s="882"/>
      <c r="KVT237" s="882"/>
      <c r="KVU237" s="882"/>
      <c r="KVV237" s="882"/>
      <c r="KVW237" s="882"/>
      <c r="KVX237" s="882"/>
      <c r="KVY237" s="882"/>
      <c r="KVZ237" s="882"/>
      <c r="KWA237" s="882"/>
      <c r="KWB237" s="882"/>
      <c r="KWC237" s="882"/>
      <c r="KWD237" s="882"/>
      <c r="KWE237" s="882"/>
      <c r="KWF237" s="882"/>
      <c r="KWG237" s="882"/>
      <c r="KWH237" s="882"/>
      <c r="KWI237" s="882"/>
      <c r="KWJ237" s="882"/>
      <c r="KWK237" s="882"/>
      <c r="KWL237" s="882"/>
      <c r="KWM237" s="882"/>
      <c r="KWN237" s="882"/>
      <c r="KWO237" s="882"/>
      <c r="KWP237" s="882"/>
      <c r="KWQ237" s="882"/>
      <c r="KWR237" s="882"/>
      <c r="KWS237" s="882"/>
      <c r="KWT237" s="882"/>
      <c r="KWU237" s="882"/>
      <c r="KWV237" s="882"/>
      <c r="KWW237" s="882"/>
      <c r="KWX237" s="882"/>
      <c r="KWY237" s="882"/>
      <c r="KWZ237" s="882"/>
      <c r="KXA237" s="882"/>
      <c r="KXB237" s="882"/>
      <c r="KXC237" s="882"/>
      <c r="KXD237" s="882"/>
      <c r="KXE237" s="882"/>
      <c r="KXF237" s="882"/>
      <c r="KXG237" s="882"/>
      <c r="KXH237" s="882"/>
      <c r="KXI237" s="882"/>
      <c r="KXJ237" s="882"/>
      <c r="KXK237" s="882"/>
      <c r="KXL237" s="882"/>
      <c r="KXM237" s="882"/>
      <c r="KXN237" s="882"/>
      <c r="KXO237" s="882"/>
      <c r="KXP237" s="882"/>
      <c r="KXQ237" s="882"/>
      <c r="KXR237" s="882"/>
      <c r="KXS237" s="882"/>
      <c r="KXT237" s="882"/>
      <c r="KXU237" s="882"/>
      <c r="KXV237" s="882"/>
      <c r="KXW237" s="882"/>
      <c r="KXX237" s="882"/>
      <c r="KXY237" s="882"/>
      <c r="KXZ237" s="882"/>
      <c r="KYA237" s="882"/>
      <c r="KYB237" s="882"/>
      <c r="KYC237" s="882"/>
      <c r="KYD237" s="882"/>
      <c r="KYE237" s="882"/>
      <c r="KYF237" s="882"/>
      <c r="KYG237" s="882"/>
      <c r="KYH237" s="882"/>
      <c r="KYI237" s="882"/>
      <c r="KYJ237" s="882"/>
      <c r="KYK237" s="882"/>
      <c r="KYL237" s="882"/>
      <c r="KYM237" s="882"/>
      <c r="KYN237" s="882"/>
      <c r="KYO237" s="882"/>
      <c r="KYP237" s="882"/>
      <c r="KYQ237" s="882"/>
      <c r="KYR237" s="882"/>
      <c r="KYS237" s="882"/>
      <c r="KYT237" s="882"/>
      <c r="KYU237" s="882"/>
      <c r="KYV237" s="882"/>
      <c r="KYW237" s="882"/>
      <c r="KYX237" s="882"/>
      <c r="KYY237" s="882"/>
      <c r="KYZ237" s="882"/>
      <c r="KZA237" s="882"/>
      <c r="KZB237" s="882"/>
      <c r="KZC237" s="882"/>
      <c r="KZD237" s="882"/>
      <c r="KZE237" s="882"/>
      <c r="KZF237" s="882"/>
      <c r="KZG237" s="882"/>
      <c r="KZH237" s="882"/>
      <c r="KZI237" s="882"/>
      <c r="KZJ237" s="882"/>
      <c r="KZK237" s="882"/>
      <c r="KZL237" s="882"/>
      <c r="KZM237" s="882"/>
      <c r="KZN237" s="882"/>
      <c r="KZO237" s="882"/>
      <c r="KZP237" s="882"/>
      <c r="KZQ237" s="882"/>
      <c r="KZR237" s="882"/>
      <c r="KZS237" s="882"/>
      <c r="KZT237" s="882"/>
      <c r="KZU237" s="882"/>
      <c r="KZV237" s="882"/>
      <c r="KZW237" s="882"/>
      <c r="KZX237" s="882"/>
      <c r="KZY237" s="882"/>
      <c r="KZZ237" s="882"/>
      <c r="LAA237" s="882"/>
      <c r="LAB237" s="882"/>
      <c r="LAC237" s="882"/>
      <c r="LAD237" s="882"/>
      <c r="LAE237" s="882"/>
      <c r="LAF237" s="882"/>
      <c r="LAG237" s="882"/>
      <c r="LAH237" s="882"/>
      <c r="LAI237" s="882"/>
      <c r="LAJ237" s="882"/>
      <c r="LAK237" s="882"/>
      <c r="LAL237" s="882"/>
      <c r="LAM237" s="882"/>
      <c r="LAN237" s="882"/>
      <c r="LAO237" s="882"/>
      <c r="LAP237" s="882"/>
      <c r="LAQ237" s="882"/>
      <c r="LAR237" s="882"/>
      <c r="LAS237" s="882"/>
      <c r="LAT237" s="882"/>
      <c r="LAU237" s="882"/>
      <c r="LAV237" s="882"/>
      <c r="LAW237" s="882"/>
      <c r="LAX237" s="882"/>
      <c r="LAY237" s="882"/>
      <c r="LAZ237" s="882"/>
      <c r="LBA237" s="882"/>
      <c r="LBB237" s="882"/>
      <c r="LBC237" s="882"/>
      <c r="LBD237" s="882"/>
      <c r="LBE237" s="882"/>
      <c r="LBF237" s="882"/>
      <c r="LBG237" s="882"/>
      <c r="LBH237" s="882"/>
      <c r="LBI237" s="882"/>
      <c r="LBJ237" s="882"/>
      <c r="LBK237" s="882"/>
      <c r="LBL237" s="882"/>
      <c r="LBM237" s="882"/>
      <c r="LBN237" s="882"/>
      <c r="LBO237" s="882"/>
      <c r="LBP237" s="882"/>
      <c r="LBQ237" s="882"/>
      <c r="LBR237" s="882"/>
      <c r="LBS237" s="882"/>
      <c r="LBT237" s="882"/>
      <c r="LBU237" s="882"/>
      <c r="LBV237" s="882"/>
      <c r="LBW237" s="882"/>
      <c r="LBX237" s="882"/>
      <c r="LBY237" s="882"/>
      <c r="LBZ237" s="882"/>
      <c r="LCA237" s="882"/>
      <c r="LCB237" s="882"/>
      <c r="LCC237" s="882"/>
      <c r="LCD237" s="882"/>
      <c r="LCE237" s="882"/>
      <c r="LCF237" s="882"/>
      <c r="LCG237" s="882"/>
      <c r="LCH237" s="882"/>
      <c r="LCI237" s="882"/>
      <c r="LCJ237" s="882"/>
      <c r="LCK237" s="882"/>
      <c r="LCL237" s="882"/>
      <c r="LCM237" s="882"/>
      <c r="LCN237" s="882"/>
      <c r="LCO237" s="882"/>
      <c r="LCP237" s="882"/>
      <c r="LCQ237" s="882"/>
      <c r="LCR237" s="882"/>
      <c r="LCS237" s="882"/>
      <c r="LCT237" s="882"/>
      <c r="LCU237" s="882"/>
      <c r="LCV237" s="882"/>
      <c r="LCW237" s="882"/>
      <c r="LCX237" s="882"/>
      <c r="LCY237" s="882"/>
      <c r="LCZ237" s="882"/>
      <c r="LDA237" s="882"/>
      <c r="LDB237" s="882"/>
      <c r="LDC237" s="882"/>
      <c r="LDD237" s="882"/>
      <c r="LDE237" s="882"/>
      <c r="LDF237" s="882"/>
      <c r="LDG237" s="882"/>
      <c r="LDH237" s="882"/>
      <c r="LDI237" s="882"/>
      <c r="LDJ237" s="882"/>
      <c r="LDK237" s="882"/>
      <c r="LDL237" s="882"/>
      <c r="LDM237" s="882"/>
      <c r="LDN237" s="882"/>
      <c r="LDO237" s="882"/>
      <c r="LDP237" s="882"/>
      <c r="LDQ237" s="882"/>
      <c r="LDR237" s="882"/>
      <c r="LDS237" s="882"/>
      <c r="LDT237" s="882"/>
      <c r="LDU237" s="882"/>
      <c r="LDV237" s="882"/>
      <c r="LDW237" s="882"/>
      <c r="LDX237" s="882"/>
      <c r="LDY237" s="882"/>
      <c r="LDZ237" s="882"/>
      <c r="LEA237" s="882"/>
      <c r="LEB237" s="882"/>
      <c r="LEC237" s="882"/>
      <c r="LED237" s="882"/>
      <c r="LEE237" s="882"/>
      <c r="LEF237" s="882"/>
      <c r="LEG237" s="882"/>
      <c r="LEH237" s="882"/>
      <c r="LEI237" s="882"/>
      <c r="LEJ237" s="882"/>
      <c r="LEK237" s="882"/>
      <c r="LEL237" s="882"/>
      <c r="LEM237" s="882"/>
      <c r="LEN237" s="882"/>
      <c r="LEO237" s="882"/>
      <c r="LEP237" s="882"/>
      <c r="LEQ237" s="882"/>
      <c r="LER237" s="882"/>
      <c r="LES237" s="882"/>
      <c r="LET237" s="882"/>
      <c r="LEU237" s="882"/>
      <c r="LEV237" s="882"/>
      <c r="LEW237" s="882"/>
      <c r="LEX237" s="882"/>
      <c r="LEY237" s="882"/>
      <c r="LEZ237" s="882"/>
      <c r="LFA237" s="882"/>
      <c r="LFB237" s="882"/>
      <c r="LFC237" s="882"/>
      <c r="LFD237" s="882"/>
      <c r="LFE237" s="882"/>
      <c r="LFF237" s="882"/>
      <c r="LFG237" s="882"/>
      <c r="LFH237" s="882"/>
      <c r="LFI237" s="882"/>
      <c r="LFJ237" s="882"/>
      <c r="LFK237" s="882"/>
    </row>
    <row r="238" spans="1:8279" s="24" customFormat="1" ht="30" hidden="1">
      <c r="A238" s="874"/>
      <c r="B238" s="1193" t="s">
        <v>3897</v>
      </c>
      <c r="C238" s="201">
        <v>2014</v>
      </c>
      <c r="D238" s="201"/>
      <c r="E238" s="875" t="s">
        <v>3725</v>
      </c>
      <c r="F238" s="201" t="s">
        <v>683</v>
      </c>
      <c r="G238" s="106"/>
      <c r="H238" s="8"/>
      <c r="I238" s="874" t="s">
        <v>261</v>
      </c>
      <c r="J238" s="648" t="s">
        <v>1432</v>
      </c>
      <c r="K238" s="201" t="s">
        <v>127</v>
      </c>
      <c r="L238" s="8" t="s">
        <v>693</v>
      </c>
      <c r="M238" s="876"/>
      <c r="N238" s="876"/>
      <c r="O238" s="876"/>
      <c r="P238" s="876" t="s">
        <v>2918</v>
      </c>
      <c r="Q238" s="874" t="s">
        <v>693</v>
      </c>
      <c r="R238" s="201"/>
      <c r="S238" s="201" t="s">
        <v>269</v>
      </c>
      <c r="T238" s="200" t="s">
        <v>1067</v>
      </c>
      <c r="U238" s="877" t="s">
        <v>1437</v>
      </c>
      <c r="V238" s="878" t="s">
        <v>127</v>
      </c>
      <c r="W238" s="878" t="s">
        <v>127</v>
      </c>
      <c r="X238" s="878" t="s">
        <v>127</v>
      </c>
      <c r="Y238" s="878" t="s">
        <v>127</v>
      </c>
      <c r="Z238" s="879" t="s">
        <v>127</v>
      </c>
      <c r="AA238" s="995" t="s">
        <v>127</v>
      </c>
      <c r="AB238" s="995" t="s">
        <v>127</v>
      </c>
      <c r="AC238" s="995" t="str">
        <f t="shared" si="30"/>
        <v>-</v>
      </c>
      <c r="AD238" s="995" t="s">
        <v>127</v>
      </c>
      <c r="AE238" s="996" t="s">
        <v>127</v>
      </c>
      <c r="AF238" s="999">
        <v>41640</v>
      </c>
      <c r="AG238" s="999">
        <v>42004</v>
      </c>
      <c r="AH238" s="201"/>
      <c r="AI238" s="201"/>
      <c r="AJ238" s="201"/>
      <c r="AK238" s="201"/>
      <c r="AL238" s="201"/>
      <c r="AM238" s="201"/>
      <c r="AN238" s="201"/>
      <c r="AO238" s="201"/>
      <c r="AP238" s="201"/>
      <c r="AQ238" s="201"/>
      <c r="AR238" s="880"/>
      <c r="AS238" s="201"/>
      <c r="AT238" s="201"/>
      <c r="AU238" s="201"/>
      <c r="AV238" s="201"/>
      <c r="AW238" s="201"/>
      <c r="AX238" s="201"/>
      <c r="AY238" s="201"/>
      <c r="AZ238" s="201"/>
      <c r="BA238" s="245"/>
      <c r="BB238" s="246"/>
      <c r="BC238" s="201"/>
      <c r="BD238" s="201"/>
      <c r="BE238" s="201"/>
      <c r="BF238" s="201"/>
      <c r="BG238" s="201"/>
      <c r="BH238" s="201"/>
      <c r="BI238" s="201"/>
      <c r="BJ238" s="201"/>
      <c r="BK238" s="201"/>
      <c r="BL238" s="201"/>
      <c r="BM238" s="201"/>
      <c r="BN238" s="201"/>
      <c r="BO238" s="201"/>
      <c r="BP238" s="201"/>
      <c r="BQ238" s="201"/>
      <c r="BR238" s="201"/>
      <c r="BS238" s="201"/>
      <c r="BT238" s="201"/>
      <c r="BU238" s="201"/>
      <c r="BV238" s="201"/>
      <c r="BW238" s="201"/>
      <c r="BX238" s="201"/>
      <c r="BY238" s="201"/>
      <c r="BZ238" s="201"/>
      <c r="CA238" s="201"/>
      <c r="CB238" s="201"/>
      <c r="CC238" s="201"/>
      <c r="CD238" s="201"/>
      <c r="CE238" s="201"/>
      <c r="CF238" s="201"/>
      <c r="CG238" s="201"/>
      <c r="CH238" s="201"/>
      <c r="CI238" s="201"/>
      <c r="CJ238" s="201"/>
      <c r="CK238" s="201"/>
      <c r="CL238" s="201"/>
      <c r="CM238" s="201"/>
      <c r="CN238" s="201"/>
      <c r="CO238" s="881"/>
      <c r="CP238" s="881"/>
      <c r="CQ238" s="201"/>
      <c r="CR238" s="201"/>
      <c r="CS238" s="882"/>
      <c r="CT238" s="882"/>
      <c r="CU238" s="882"/>
      <c r="CV238" s="882"/>
      <c r="CW238" s="882"/>
      <c r="CX238" s="882"/>
      <c r="CY238" s="882"/>
      <c r="CZ238" s="882"/>
      <c r="DA238" s="882"/>
      <c r="DB238" s="882"/>
      <c r="DC238" s="882"/>
      <c r="DD238" s="882"/>
      <c r="DE238" s="882"/>
      <c r="DF238" s="882"/>
      <c r="DG238" s="882"/>
      <c r="DH238" s="882"/>
      <c r="DI238" s="882"/>
      <c r="DJ238" s="882"/>
      <c r="DK238" s="882"/>
      <c r="DL238" s="882"/>
      <c r="DM238" s="882"/>
      <c r="DN238" s="882"/>
      <c r="DO238" s="882"/>
      <c r="DP238" s="882"/>
      <c r="DQ238" s="882"/>
      <c r="DR238" s="882"/>
      <c r="DS238" s="882"/>
      <c r="DT238" s="882"/>
      <c r="DU238" s="882"/>
      <c r="DV238" s="882"/>
      <c r="DW238" s="882"/>
      <c r="DX238" s="882"/>
      <c r="DY238" s="882"/>
      <c r="DZ238" s="882"/>
      <c r="EA238" s="882"/>
      <c r="EB238" s="882"/>
      <c r="EC238" s="882"/>
      <c r="ED238" s="882"/>
      <c r="EE238" s="882"/>
      <c r="EF238" s="882"/>
      <c r="EG238" s="882"/>
      <c r="EH238" s="882"/>
      <c r="EI238" s="882"/>
      <c r="EJ238" s="882"/>
      <c r="EK238" s="882"/>
      <c r="EL238" s="882"/>
      <c r="EM238" s="882"/>
      <c r="EN238" s="882"/>
      <c r="EO238" s="882"/>
      <c r="EP238" s="882"/>
      <c r="EQ238" s="882"/>
      <c r="ER238" s="882"/>
      <c r="ES238" s="882"/>
      <c r="ET238" s="882"/>
      <c r="EU238" s="882"/>
      <c r="EV238" s="882"/>
      <c r="EW238" s="882"/>
      <c r="EX238" s="882"/>
      <c r="EY238" s="882"/>
      <c r="EZ238" s="882"/>
      <c r="FA238" s="882"/>
      <c r="FB238" s="882"/>
      <c r="FC238" s="882"/>
      <c r="FD238" s="882"/>
      <c r="FE238" s="882"/>
      <c r="FF238" s="882"/>
      <c r="FG238" s="882"/>
      <c r="FH238" s="882"/>
      <c r="FI238" s="882"/>
      <c r="FJ238" s="882"/>
      <c r="FK238" s="882"/>
      <c r="FL238" s="882"/>
      <c r="FM238" s="882"/>
      <c r="FN238" s="882"/>
      <c r="FO238" s="882"/>
      <c r="FP238" s="882"/>
      <c r="FQ238" s="882"/>
      <c r="FR238" s="882"/>
      <c r="FS238" s="882"/>
      <c r="FT238" s="882"/>
      <c r="FU238" s="882"/>
      <c r="FV238" s="882"/>
      <c r="FW238" s="882"/>
      <c r="FX238" s="882"/>
      <c r="FY238" s="882"/>
      <c r="FZ238" s="882"/>
      <c r="GA238" s="882"/>
      <c r="GB238" s="882"/>
      <c r="GC238" s="882"/>
      <c r="GD238" s="882"/>
      <c r="GE238" s="882"/>
      <c r="GF238" s="882"/>
      <c r="GG238" s="882"/>
      <c r="GH238" s="882"/>
      <c r="GI238" s="882"/>
      <c r="GJ238" s="882"/>
      <c r="GK238" s="882"/>
      <c r="GL238" s="882"/>
      <c r="GM238" s="882"/>
      <c r="GN238" s="882"/>
      <c r="GO238" s="882"/>
      <c r="GP238" s="882"/>
      <c r="GQ238" s="882"/>
      <c r="GR238" s="882"/>
      <c r="GS238" s="882"/>
      <c r="GT238" s="882"/>
      <c r="GU238" s="882"/>
      <c r="GV238" s="882"/>
      <c r="GW238" s="882"/>
      <c r="GX238" s="882"/>
      <c r="GY238" s="882"/>
      <c r="GZ238" s="882"/>
      <c r="HA238" s="882"/>
      <c r="HB238" s="882"/>
      <c r="HC238" s="882"/>
      <c r="HD238" s="882"/>
      <c r="HE238" s="882"/>
      <c r="HF238" s="882"/>
      <c r="HG238" s="882"/>
      <c r="HH238" s="882"/>
      <c r="HI238" s="882"/>
      <c r="HJ238" s="882"/>
      <c r="HK238" s="882"/>
      <c r="HL238" s="882"/>
      <c r="HM238" s="882"/>
      <c r="HN238" s="882"/>
      <c r="HO238" s="882"/>
      <c r="HP238" s="882"/>
      <c r="HQ238" s="882"/>
      <c r="HR238" s="882"/>
      <c r="HS238" s="882"/>
      <c r="HT238" s="882"/>
      <c r="HU238" s="882"/>
      <c r="HV238" s="882"/>
      <c r="HW238" s="882"/>
      <c r="HX238" s="882"/>
      <c r="HY238" s="882"/>
      <c r="HZ238" s="882"/>
      <c r="IA238" s="882"/>
      <c r="IB238" s="882"/>
      <c r="IC238" s="882"/>
      <c r="ID238" s="882"/>
      <c r="IE238" s="882"/>
      <c r="IF238" s="882"/>
      <c r="IG238" s="882"/>
      <c r="IH238" s="882"/>
      <c r="II238" s="882"/>
      <c r="IJ238" s="882"/>
      <c r="IK238" s="882"/>
      <c r="IL238" s="882"/>
      <c r="IM238" s="882"/>
      <c r="IN238" s="882"/>
      <c r="IO238" s="882"/>
      <c r="IP238" s="882"/>
      <c r="IQ238" s="882"/>
      <c r="IR238" s="882"/>
      <c r="IS238" s="882"/>
      <c r="IT238" s="882"/>
      <c r="IU238" s="882"/>
      <c r="IV238" s="882"/>
      <c r="IW238" s="882"/>
      <c r="IX238" s="882"/>
      <c r="IY238" s="882"/>
      <c r="IZ238" s="882"/>
      <c r="JA238" s="882"/>
      <c r="JB238" s="882"/>
      <c r="JC238" s="882"/>
      <c r="JD238" s="882"/>
      <c r="JE238" s="882"/>
      <c r="JF238" s="882"/>
      <c r="JG238" s="882"/>
      <c r="JH238" s="882"/>
      <c r="JI238" s="882"/>
      <c r="JJ238" s="882"/>
      <c r="JK238" s="882"/>
      <c r="JL238" s="882"/>
      <c r="JM238" s="882"/>
      <c r="JN238" s="882"/>
      <c r="JO238" s="882"/>
      <c r="JP238" s="882"/>
      <c r="JQ238" s="882"/>
      <c r="JR238" s="882"/>
      <c r="JS238" s="882"/>
      <c r="JT238" s="882"/>
      <c r="JU238" s="882"/>
      <c r="JV238" s="882"/>
      <c r="JW238" s="882"/>
      <c r="JX238" s="882"/>
      <c r="JY238" s="882"/>
      <c r="JZ238" s="882"/>
      <c r="KA238" s="882"/>
      <c r="KB238" s="882"/>
      <c r="KC238" s="882"/>
      <c r="KD238" s="882"/>
      <c r="KE238" s="882"/>
      <c r="KF238" s="882"/>
      <c r="KG238" s="882"/>
      <c r="KH238" s="882"/>
      <c r="KI238" s="882"/>
      <c r="KJ238" s="882"/>
      <c r="KK238" s="882"/>
      <c r="KL238" s="882"/>
      <c r="KM238" s="882"/>
      <c r="KN238" s="882"/>
      <c r="KO238" s="882"/>
      <c r="KP238" s="882"/>
      <c r="KQ238" s="882"/>
      <c r="KR238" s="882"/>
      <c r="KS238" s="882"/>
      <c r="KT238" s="882"/>
      <c r="KU238" s="882"/>
      <c r="KV238" s="882"/>
      <c r="KW238" s="882"/>
      <c r="KX238" s="882"/>
      <c r="KY238" s="882"/>
      <c r="KZ238" s="882"/>
      <c r="LA238" s="882"/>
      <c r="LB238" s="882"/>
      <c r="LC238" s="882"/>
      <c r="LD238" s="882"/>
      <c r="LE238" s="882"/>
      <c r="LF238" s="882"/>
      <c r="LG238" s="882"/>
      <c r="LH238" s="882"/>
      <c r="LI238" s="882"/>
      <c r="LJ238" s="882"/>
      <c r="LK238" s="882"/>
      <c r="LL238" s="882"/>
      <c r="LM238" s="882"/>
      <c r="LN238" s="882"/>
      <c r="LO238" s="882"/>
      <c r="LP238" s="882"/>
      <c r="LQ238" s="882"/>
      <c r="LR238" s="882"/>
      <c r="LS238" s="882"/>
      <c r="LT238" s="882"/>
      <c r="LU238" s="882"/>
      <c r="LV238" s="882"/>
      <c r="LW238" s="882"/>
      <c r="LX238" s="882"/>
      <c r="LY238" s="882"/>
      <c r="LZ238" s="882"/>
      <c r="MA238" s="882"/>
      <c r="MB238" s="882"/>
      <c r="MC238" s="882"/>
      <c r="MD238" s="882"/>
      <c r="ME238" s="882"/>
      <c r="MF238" s="882"/>
      <c r="MG238" s="882"/>
      <c r="MH238" s="882"/>
      <c r="MI238" s="882"/>
      <c r="MJ238" s="882"/>
      <c r="MK238" s="882"/>
      <c r="ML238" s="882"/>
      <c r="MM238" s="882"/>
      <c r="MN238" s="882"/>
      <c r="MO238" s="882"/>
      <c r="MP238" s="882"/>
      <c r="MQ238" s="882"/>
      <c r="MR238" s="882"/>
      <c r="MS238" s="882"/>
      <c r="MT238" s="882"/>
      <c r="MU238" s="882"/>
      <c r="MV238" s="882"/>
      <c r="MW238" s="882"/>
      <c r="MX238" s="882"/>
      <c r="MY238" s="882"/>
      <c r="MZ238" s="882"/>
      <c r="NA238" s="882"/>
      <c r="NB238" s="882"/>
      <c r="NC238" s="882"/>
      <c r="ND238" s="882"/>
      <c r="NE238" s="882"/>
      <c r="NF238" s="882"/>
      <c r="NG238" s="882"/>
      <c r="NH238" s="882"/>
      <c r="NI238" s="882"/>
      <c r="NJ238" s="882"/>
      <c r="NK238" s="882"/>
      <c r="NL238" s="882"/>
      <c r="NM238" s="882"/>
      <c r="NN238" s="882"/>
      <c r="NO238" s="882"/>
      <c r="NP238" s="882"/>
      <c r="NQ238" s="882"/>
      <c r="NR238" s="882"/>
      <c r="NS238" s="882"/>
      <c r="NT238" s="882"/>
      <c r="NU238" s="882"/>
      <c r="NV238" s="882"/>
      <c r="NW238" s="882"/>
      <c r="NX238" s="882"/>
      <c r="NY238" s="882"/>
      <c r="NZ238" s="882"/>
      <c r="OA238" s="882"/>
      <c r="OB238" s="882"/>
      <c r="OC238" s="882"/>
      <c r="OD238" s="882"/>
      <c r="OE238" s="882"/>
      <c r="OF238" s="882"/>
      <c r="OG238" s="882"/>
      <c r="OH238" s="882"/>
      <c r="OI238" s="882"/>
      <c r="OJ238" s="882"/>
      <c r="OK238" s="882"/>
      <c r="OL238" s="882"/>
      <c r="OM238" s="882"/>
      <c r="ON238" s="882"/>
      <c r="OO238" s="882"/>
      <c r="OP238" s="882"/>
      <c r="OQ238" s="882"/>
      <c r="OR238" s="882"/>
      <c r="OS238" s="882"/>
      <c r="OT238" s="882"/>
      <c r="OU238" s="882"/>
      <c r="OV238" s="882"/>
      <c r="OW238" s="882"/>
      <c r="OX238" s="882"/>
      <c r="OY238" s="882"/>
      <c r="OZ238" s="882"/>
      <c r="PA238" s="882"/>
      <c r="PB238" s="882"/>
      <c r="PC238" s="882"/>
      <c r="PD238" s="882"/>
      <c r="PE238" s="882"/>
      <c r="PF238" s="882"/>
      <c r="PG238" s="882"/>
      <c r="PH238" s="882"/>
      <c r="PI238" s="882"/>
      <c r="PJ238" s="882"/>
      <c r="PK238" s="882"/>
      <c r="PL238" s="882"/>
      <c r="PM238" s="882"/>
      <c r="PN238" s="882"/>
      <c r="PO238" s="882"/>
      <c r="PP238" s="882"/>
      <c r="PQ238" s="882"/>
      <c r="PR238" s="882"/>
      <c r="PS238" s="882"/>
      <c r="PT238" s="882"/>
      <c r="PU238" s="882"/>
      <c r="PV238" s="882"/>
      <c r="PW238" s="882"/>
      <c r="PX238" s="882"/>
      <c r="PY238" s="882"/>
      <c r="PZ238" s="882"/>
      <c r="QA238" s="882"/>
      <c r="QB238" s="882"/>
      <c r="QC238" s="882"/>
      <c r="QD238" s="882"/>
      <c r="QE238" s="882"/>
      <c r="QF238" s="882"/>
      <c r="QG238" s="882"/>
      <c r="QH238" s="882"/>
      <c r="QI238" s="882"/>
      <c r="QJ238" s="882"/>
      <c r="QK238" s="882"/>
      <c r="QL238" s="882"/>
      <c r="QM238" s="882"/>
      <c r="QN238" s="882"/>
      <c r="QO238" s="882"/>
      <c r="QP238" s="882"/>
      <c r="QQ238" s="882"/>
      <c r="QR238" s="882"/>
      <c r="QS238" s="882"/>
      <c r="QT238" s="882"/>
      <c r="QU238" s="882"/>
      <c r="QV238" s="882"/>
      <c r="QW238" s="882"/>
      <c r="QX238" s="882"/>
      <c r="QY238" s="882"/>
      <c r="QZ238" s="882"/>
      <c r="RA238" s="882"/>
      <c r="RB238" s="882"/>
      <c r="RC238" s="882"/>
      <c r="RD238" s="882"/>
      <c r="RE238" s="882"/>
      <c r="RF238" s="882"/>
      <c r="RG238" s="882"/>
      <c r="RH238" s="882"/>
      <c r="RI238" s="882"/>
      <c r="RJ238" s="882"/>
      <c r="RK238" s="882"/>
      <c r="RL238" s="882"/>
      <c r="RM238" s="882"/>
      <c r="RN238" s="882"/>
      <c r="RO238" s="882"/>
      <c r="RP238" s="882"/>
      <c r="RQ238" s="882"/>
      <c r="RR238" s="882"/>
      <c r="RS238" s="882"/>
      <c r="RT238" s="882"/>
      <c r="RU238" s="882"/>
      <c r="RV238" s="882"/>
      <c r="RW238" s="882"/>
      <c r="RX238" s="882"/>
      <c r="RY238" s="882"/>
      <c r="RZ238" s="882"/>
      <c r="SA238" s="882"/>
      <c r="SB238" s="882"/>
      <c r="SC238" s="882"/>
      <c r="SD238" s="882"/>
      <c r="SE238" s="882"/>
      <c r="SF238" s="882"/>
      <c r="SG238" s="882"/>
      <c r="SH238" s="882"/>
      <c r="SI238" s="882"/>
      <c r="SJ238" s="882"/>
      <c r="SK238" s="882"/>
      <c r="SL238" s="882"/>
      <c r="SM238" s="882"/>
      <c r="SN238" s="882"/>
      <c r="SO238" s="882"/>
      <c r="SP238" s="882"/>
      <c r="SQ238" s="882"/>
      <c r="SR238" s="882"/>
      <c r="SS238" s="882"/>
      <c r="ST238" s="882"/>
      <c r="SU238" s="882"/>
      <c r="SV238" s="882"/>
      <c r="SW238" s="882"/>
      <c r="SX238" s="882"/>
      <c r="SY238" s="882"/>
      <c r="SZ238" s="882"/>
      <c r="TA238" s="882"/>
      <c r="TB238" s="882"/>
      <c r="TC238" s="882"/>
      <c r="TD238" s="882"/>
      <c r="TE238" s="882"/>
      <c r="TF238" s="882"/>
      <c r="TG238" s="882"/>
      <c r="TH238" s="882"/>
      <c r="TI238" s="882"/>
      <c r="TJ238" s="882"/>
      <c r="TK238" s="882"/>
      <c r="TL238" s="882"/>
      <c r="TM238" s="882"/>
      <c r="TN238" s="882"/>
      <c r="TO238" s="882"/>
      <c r="TP238" s="882"/>
      <c r="TQ238" s="882"/>
      <c r="TR238" s="882"/>
      <c r="TS238" s="882"/>
      <c r="TT238" s="882"/>
      <c r="TU238" s="882"/>
      <c r="TV238" s="882"/>
      <c r="TW238" s="882"/>
      <c r="TX238" s="882"/>
      <c r="TY238" s="882"/>
      <c r="TZ238" s="882"/>
      <c r="UA238" s="882"/>
      <c r="UB238" s="882"/>
      <c r="UC238" s="882"/>
      <c r="UD238" s="882"/>
      <c r="UE238" s="882"/>
      <c r="UF238" s="882"/>
      <c r="UG238" s="882"/>
      <c r="UH238" s="882"/>
      <c r="UI238" s="882"/>
      <c r="UJ238" s="882"/>
      <c r="UK238" s="882"/>
      <c r="UL238" s="882"/>
      <c r="UM238" s="882"/>
      <c r="UN238" s="882"/>
      <c r="UO238" s="882"/>
      <c r="UP238" s="882"/>
      <c r="UQ238" s="882"/>
      <c r="UR238" s="882"/>
      <c r="US238" s="882"/>
      <c r="UT238" s="882"/>
      <c r="UU238" s="882"/>
      <c r="UV238" s="882"/>
      <c r="UW238" s="882"/>
      <c r="UX238" s="882"/>
      <c r="UY238" s="882"/>
      <c r="UZ238" s="882"/>
      <c r="VA238" s="882"/>
      <c r="VB238" s="882"/>
      <c r="VC238" s="882"/>
      <c r="VD238" s="882"/>
      <c r="VE238" s="882"/>
      <c r="VF238" s="882"/>
      <c r="VG238" s="882"/>
      <c r="VH238" s="882"/>
      <c r="VI238" s="882"/>
      <c r="VJ238" s="882"/>
      <c r="VK238" s="882"/>
      <c r="VL238" s="882"/>
      <c r="VM238" s="882"/>
      <c r="VN238" s="882"/>
      <c r="VO238" s="882"/>
      <c r="VP238" s="882"/>
      <c r="VQ238" s="882"/>
      <c r="VR238" s="882"/>
      <c r="VS238" s="882"/>
      <c r="VT238" s="882"/>
      <c r="VU238" s="882"/>
      <c r="VV238" s="882"/>
      <c r="VW238" s="882"/>
      <c r="VX238" s="882"/>
      <c r="VY238" s="882"/>
      <c r="VZ238" s="882"/>
      <c r="WA238" s="882"/>
      <c r="WB238" s="882"/>
      <c r="WC238" s="882"/>
      <c r="WD238" s="882"/>
      <c r="WE238" s="882"/>
      <c r="WF238" s="882"/>
      <c r="WG238" s="882"/>
      <c r="WH238" s="882"/>
      <c r="WI238" s="882"/>
      <c r="WJ238" s="882"/>
      <c r="WK238" s="882"/>
      <c r="WL238" s="882"/>
      <c r="WM238" s="882"/>
      <c r="WN238" s="882"/>
      <c r="WO238" s="882"/>
      <c r="WP238" s="882"/>
      <c r="WQ238" s="882"/>
      <c r="WR238" s="882"/>
      <c r="WS238" s="882"/>
      <c r="WT238" s="882"/>
      <c r="WU238" s="882"/>
      <c r="WV238" s="882"/>
      <c r="WW238" s="882"/>
      <c r="WX238" s="882"/>
      <c r="WY238" s="882"/>
      <c r="WZ238" s="882"/>
      <c r="XA238" s="882"/>
      <c r="XB238" s="882"/>
      <c r="XC238" s="882"/>
      <c r="XD238" s="882"/>
      <c r="XE238" s="882"/>
      <c r="XF238" s="882"/>
      <c r="XG238" s="882"/>
      <c r="XH238" s="882"/>
      <c r="XI238" s="882"/>
      <c r="XJ238" s="882"/>
      <c r="XK238" s="882"/>
      <c r="XL238" s="882"/>
      <c r="XM238" s="882"/>
      <c r="XN238" s="882"/>
      <c r="XO238" s="882"/>
      <c r="XP238" s="882"/>
      <c r="XQ238" s="882"/>
      <c r="XR238" s="882"/>
      <c r="XS238" s="882"/>
      <c r="XT238" s="882"/>
      <c r="XU238" s="882"/>
      <c r="XV238" s="882"/>
      <c r="XW238" s="882"/>
      <c r="XX238" s="882"/>
      <c r="XY238" s="882"/>
      <c r="XZ238" s="882"/>
      <c r="YA238" s="882"/>
      <c r="YB238" s="882"/>
      <c r="YC238" s="882"/>
      <c r="YD238" s="882"/>
      <c r="YE238" s="882"/>
      <c r="YF238" s="882"/>
      <c r="YG238" s="882"/>
      <c r="YH238" s="882"/>
      <c r="YI238" s="882"/>
      <c r="YJ238" s="882"/>
      <c r="YK238" s="882"/>
      <c r="YL238" s="882"/>
      <c r="YM238" s="882"/>
      <c r="YN238" s="882"/>
      <c r="YO238" s="882"/>
      <c r="YP238" s="882"/>
      <c r="YQ238" s="882"/>
      <c r="YR238" s="882"/>
      <c r="YS238" s="882"/>
      <c r="YT238" s="882"/>
      <c r="YU238" s="882"/>
      <c r="YV238" s="882"/>
      <c r="YW238" s="882"/>
      <c r="YX238" s="882"/>
      <c r="YY238" s="882"/>
      <c r="YZ238" s="882"/>
      <c r="ZA238" s="882"/>
      <c r="ZB238" s="882"/>
      <c r="ZC238" s="882"/>
      <c r="ZD238" s="882"/>
      <c r="ZE238" s="882"/>
      <c r="ZF238" s="882"/>
      <c r="ZG238" s="882"/>
      <c r="ZH238" s="882"/>
      <c r="ZI238" s="882"/>
      <c r="ZJ238" s="882"/>
      <c r="ZK238" s="882"/>
      <c r="ZL238" s="882"/>
      <c r="ZM238" s="882"/>
      <c r="ZN238" s="882"/>
      <c r="ZO238" s="882"/>
      <c r="ZP238" s="882"/>
      <c r="ZQ238" s="882"/>
      <c r="ZR238" s="882"/>
      <c r="ZS238" s="882"/>
      <c r="ZT238" s="882"/>
      <c r="ZU238" s="882"/>
      <c r="ZV238" s="882"/>
      <c r="ZW238" s="882"/>
      <c r="ZX238" s="882"/>
      <c r="ZY238" s="882"/>
      <c r="ZZ238" s="882"/>
      <c r="AAA238" s="882"/>
      <c r="AAB238" s="882"/>
      <c r="AAC238" s="882"/>
      <c r="AAD238" s="882"/>
      <c r="AAE238" s="882"/>
      <c r="AAF238" s="882"/>
      <c r="AAG238" s="882"/>
      <c r="AAH238" s="882"/>
      <c r="AAI238" s="882"/>
      <c r="AAJ238" s="882"/>
      <c r="AAK238" s="882"/>
      <c r="AAL238" s="882"/>
      <c r="AAM238" s="882"/>
      <c r="AAN238" s="882"/>
      <c r="AAO238" s="882"/>
      <c r="AAP238" s="882"/>
      <c r="AAQ238" s="882"/>
      <c r="AAR238" s="882"/>
      <c r="AAS238" s="882"/>
      <c r="AAT238" s="882"/>
      <c r="AAU238" s="882"/>
      <c r="AAV238" s="882"/>
      <c r="AAW238" s="882"/>
      <c r="AAX238" s="882"/>
      <c r="AAY238" s="882"/>
      <c r="AAZ238" s="882"/>
      <c r="ABA238" s="882"/>
      <c r="ABB238" s="882"/>
      <c r="ABC238" s="882"/>
      <c r="ABD238" s="882"/>
      <c r="ABE238" s="882"/>
      <c r="ABF238" s="882"/>
      <c r="ABG238" s="882"/>
      <c r="ABH238" s="882"/>
      <c r="ABI238" s="882"/>
      <c r="ABJ238" s="882"/>
      <c r="ABK238" s="882"/>
      <c r="ABL238" s="882"/>
      <c r="ABM238" s="882"/>
      <c r="ABN238" s="882"/>
      <c r="ABO238" s="882"/>
      <c r="ABP238" s="882"/>
      <c r="ABQ238" s="882"/>
      <c r="ABR238" s="882"/>
      <c r="ABS238" s="882"/>
      <c r="ABT238" s="882"/>
      <c r="ABU238" s="882"/>
      <c r="ABV238" s="882"/>
      <c r="ABW238" s="882"/>
      <c r="ABX238" s="882"/>
      <c r="ABY238" s="882"/>
      <c r="ABZ238" s="882"/>
      <c r="ACA238" s="882"/>
      <c r="ACB238" s="882"/>
      <c r="ACC238" s="882"/>
      <c r="ACD238" s="882"/>
      <c r="ACE238" s="882"/>
      <c r="ACF238" s="882"/>
      <c r="ACG238" s="882"/>
      <c r="ACH238" s="882"/>
      <c r="ACI238" s="882"/>
      <c r="ACJ238" s="882"/>
      <c r="ACK238" s="882"/>
      <c r="ACL238" s="882"/>
      <c r="ACM238" s="882"/>
      <c r="ACN238" s="882"/>
      <c r="ACO238" s="882"/>
      <c r="ACP238" s="882"/>
      <c r="ACQ238" s="882"/>
      <c r="ACR238" s="882"/>
      <c r="ACS238" s="882"/>
      <c r="ACT238" s="882"/>
      <c r="ACU238" s="882"/>
      <c r="ACV238" s="882"/>
      <c r="ACW238" s="882"/>
      <c r="ACX238" s="882"/>
      <c r="ACY238" s="882"/>
      <c r="ACZ238" s="882"/>
      <c r="ADA238" s="882"/>
      <c r="ADB238" s="882"/>
      <c r="ADC238" s="882"/>
      <c r="ADD238" s="882"/>
      <c r="ADE238" s="882"/>
      <c r="ADF238" s="882"/>
      <c r="ADG238" s="882"/>
      <c r="ADH238" s="882"/>
      <c r="ADI238" s="882"/>
      <c r="ADJ238" s="882"/>
      <c r="ADK238" s="882"/>
      <c r="ADL238" s="882"/>
      <c r="ADM238" s="882"/>
      <c r="ADN238" s="882"/>
      <c r="ADO238" s="882"/>
      <c r="ADP238" s="882"/>
      <c r="ADQ238" s="882"/>
      <c r="ADR238" s="882"/>
      <c r="ADS238" s="882"/>
      <c r="ADT238" s="882"/>
      <c r="ADU238" s="882"/>
      <c r="ADV238" s="882"/>
      <c r="ADW238" s="882"/>
      <c r="ADX238" s="882"/>
      <c r="ADY238" s="882"/>
      <c r="ADZ238" s="882"/>
      <c r="AEA238" s="882"/>
      <c r="AEB238" s="882"/>
      <c r="AEC238" s="882"/>
      <c r="AED238" s="882"/>
      <c r="AEE238" s="882"/>
      <c r="AEF238" s="882"/>
      <c r="AEG238" s="882"/>
      <c r="AEH238" s="882"/>
      <c r="AEI238" s="882"/>
      <c r="AEJ238" s="882"/>
      <c r="AEK238" s="882"/>
      <c r="AEL238" s="882"/>
      <c r="AEM238" s="882"/>
      <c r="AEN238" s="882"/>
      <c r="AEO238" s="882"/>
      <c r="AEP238" s="882"/>
      <c r="AEQ238" s="882"/>
      <c r="AER238" s="882"/>
      <c r="AES238" s="882"/>
      <c r="AET238" s="882"/>
      <c r="AEU238" s="882"/>
      <c r="AEV238" s="882"/>
      <c r="AEW238" s="882"/>
      <c r="AEX238" s="882"/>
      <c r="AEY238" s="882"/>
      <c r="AEZ238" s="882"/>
      <c r="AFA238" s="882"/>
      <c r="AFB238" s="882"/>
      <c r="AFC238" s="882"/>
      <c r="AFD238" s="882"/>
      <c r="AFE238" s="882"/>
      <c r="AFF238" s="882"/>
      <c r="AFG238" s="882"/>
      <c r="AFH238" s="882"/>
      <c r="AFI238" s="882"/>
      <c r="AFJ238" s="882"/>
      <c r="AFK238" s="882"/>
      <c r="AFL238" s="882"/>
      <c r="AFM238" s="882"/>
      <c r="AFN238" s="882"/>
      <c r="AFO238" s="882"/>
      <c r="AFP238" s="882"/>
      <c r="AFQ238" s="882"/>
      <c r="AFR238" s="882"/>
      <c r="AFS238" s="882"/>
      <c r="AFT238" s="882"/>
      <c r="AFU238" s="882"/>
      <c r="AFV238" s="882"/>
      <c r="AFW238" s="882"/>
      <c r="AFX238" s="882"/>
      <c r="AFY238" s="882"/>
      <c r="AFZ238" s="882"/>
      <c r="AGA238" s="882"/>
      <c r="AGB238" s="882"/>
      <c r="AGC238" s="882"/>
      <c r="AGD238" s="882"/>
      <c r="AGE238" s="882"/>
      <c r="AGF238" s="882"/>
      <c r="AGG238" s="882"/>
      <c r="AGH238" s="882"/>
      <c r="AGI238" s="882"/>
      <c r="AGJ238" s="882"/>
      <c r="AGK238" s="882"/>
      <c r="AGL238" s="882"/>
      <c r="AGM238" s="882"/>
      <c r="AGN238" s="882"/>
      <c r="AGO238" s="882"/>
      <c r="AGP238" s="882"/>
      <c r="AGQ238" s="882"/>
      <c r="AGR238" s="882"/>
      <c r="AGS238" s="882"/>
      <c r="AGT238" s="882"/>
      <c r="AGU238" s="882"/>
      <c r="AGV238" s="882"/>
      <c r="AGW238" s="882"/>
      <c r="AGX238" s="882"/>
      <c r="AGY238" s="882"/>
      <c r="AGZ238" s="882"/>
      <c r="AHA238" s="882"/>
      <c r="AHB238" s="882"/>
      <c r="AHC238" s="882"/>
      <c r="AHD238" s="882"/>
      <c r="AHE238" s="882"/>
      <c r="AHF238" s="882"/>
      <c r="AHG238" s="882"/>
      <c r="AHH238" s="882"/>
      <c r="AHI238" s="882"/>
      <c r="AHJ238" s="882"/>
      <c r="AHK238" s="882"/>
      <c r="AHL238" s="882"/>
      <c r="AHM238" s="882"/>
      <c r="AHN238" s="882"/>
      <c r="AHO238" s="882"/>
      <c r="AHP238" s="882"/>
      <c r="AHQ238" s="882"/>
      <c r="AHR238" s="882"/>
      <c r="AHS238" s="882"/>
      <c r="AHT238" s="882"/>
      <c r="AHU238" s="882"/>
      <c r="AHV238" s="882"/>
      <c r="AHW238" s="882"/>
      <c r="AHX238" s="882"/>
      <c r="AHY238" s="882"/>
      <c r="AHZ238" s="882"/>
      <c r="AIA238" s="882"/>
      <c r="AIB238" s="882"/>
      <c r="AIC238" s="882"/>
      <c r="AID238" s="882"/>
      <c r="AIE238" s="882"/>
      <c r="AIF238" s="882"/>
      <c r="AIG238" s="882"/>
      <c r="AIH238" s="882"/>
      <c r="AII238" s="882"/>
      <c r="AIJ238" s="882"/>
      <c r="AIK238" s="882"/>
      <c r="AIL238" s="882"/>
      <c r="AIM238" s="882"/>
      <c r="AIN238" s="882"/>
      <c r="AIO238" s="882"/>
      <c r="AIP238" s="882"/>
      <c r="AIQ238" s="882"/>
      <c r="AIR238" s="882"/>
      <c r="AIS238" s="882"/>
      <c r="AIT238" s="882"/>
      <c r="AIU238" s="882"/>
      <c r="AIV238" s="882"/>
      <c r="AIW238" s="882"/>
      <c r="AIX238" s="882"/>
      <c r="AIY238" s="882"/>
      <c r="AIZ238" s="882"/>
      <c r="AJA238" s="882"/>
      <c r="AJB238" s="882"/>
      <c r="AJC238" s="882"/>
      <c r="AJD238" s="882"/>
      <c r="AJE238" s="882"/>
      <c r="AJF238" s="882"/>
      <c r="AJG238" s="882"/>
      <c r="AJH238" s="882"/>
      <c r="AJI238" s="882"/>
      <c r="AJJ238" s="882"/>
      <c r="AJK238" s="882"/>
      <c r="AJL238" s="882"/>
      <c r="AJM238" s="882"/>
      <c r="AJN238" s="882"/>
      <c r="AJO238" s="882"/>
      <c r="AJP238" s="882"/>
      <c r="AJQ238" s="882"/>
      <c r="AJR238" s="882"/>
      <c r="AJS238" s="882"/>
      <c r="AJT238" s="882"/>
      <c r="AJU238" s="882"/>
      <c r="AJV238" s="882"/>
      <c r="AJW238" s="882"/>
      <c r="AJX238" s="882"/>
      <c r="AJY238" s="882"/>
      <c r="AJZ238" s="882"/>
      <c r="AKA238" s="882"/>
      <c r="AKB238" s="882"/>
      <c r="AKC238" s="882"/>
      <c r="AKD238" s="882"/>
      <c r="AKE238" s="882"/>
      <c r="AKF238" s="882"/>
      <c r="AKG238" s="882"/>
      <c r="AKH238" s="882"/>
      <c r="AKI238" s="882"/>
      <c r="AKJ238" s="882"/>
      <c r="AKK238" s="882"/>
      <c r="AKL238" s="882"/>
      <c r="AKM238" s="882"/>
      <c r="AKN238" s="882"/>
      <c r="AKO238" s="882"/>
      <c r="AKP238" s="882"/>
      <c r="AKQ238" s="882"/>
      <c r="AKR238" s="882"/>
      <c r="AKS238" s="882"/>
      <c r="AKT238" s="882"/>
      <c r="AKU238" s="882"/>
      <c r="AKV238" s="882"/>
      <c r="AKW238" s="882"/>
      <c r="AKX238" s="882"/>
      <c r="AKY238" s="882"/>
      <c r="AKZ238" s="882"/>
      <c r="ALA238" s="882"/>
      <c r="ALB238" s="882"/>
      <c r="ALC238" s="882"/>
      <c r="ALD238" s="882"/>
      <c r="ALE238" s="882"/>
      <c r="ALF238" s="882"/>
      <c r="ALG238" s="882"/>
      <c r="ALH238" s="882"/>
      <c r="ALI238" s="882"/>
      <c r="ALJ238" s="882"/>
      <c r="ALK238" s="882"/>
      <c r="ALL238" s="882"/>
      <c r="ALM238" s="882"/>
      <c r="ALN238" s="882"/>
      <c r="ALO238" s="882"/>
      <c r="ALP238" s="882"/>
      <c r="ALQ238" s="882"/>
      <c r="ALR238" s="882"/>
      <c r="ALS238" s="882"/>
      <c r="ALT238" s="882"/>
      <c r="ALU238" s="882"/>
      <c r="ALV238" s="882"/>
      <c r="ALW238" s="882"/>
      <c r="ALX238" s="882"/>
      <c r="ALY238" s="882"/>
      <c r="ALZ238" s="882"/>
      <c r="AMA238" s="882"/>
      <c r="AMB238" s="882"/>
      <c r="AMC238" s="882"/>
      <c r="AMD238" s="882"/>
      <c r="AME238" s="882"/>
      <c r="AMF238" s="882"/>
      <c r="AMG238" s="882"/>
      <c r="AMH238" s="882"/>
      <c r="AMI238" s="882"/>
      <c r="AMJ238" s="882"/>
      <c r="AMK238" s="882"/>
      <c r="AML238" s="882"/>
      <c r="AMM238" s="882"/>
      <c r="AMN238" s="882"/>
      <c r="AMO238" s="882"/>
      <c r="AMP238" s="882"/>
      <c r="AMQ238" s="882"/>
      <c r="AMR238" s="882"/>
      <c r="AMS238" s="882"/>
      <c r="AMT238" s="882"/>
      <c r="AMU238" s="882"/>
      <c r="AMV238" s="882"/>
      <c r="AMW238" s="882"/>
      <c r="AMX238" s="882"/>
      <c r="AMY238" s="882"/>
      <c r="AMZ238" s="882"/>
      <c r="ANA238" s="882"/>
      <c r="ANB238" s="882"/>
      <c r="ANC238" s="882"/>
      <c r="AND238" s="882"/>
      <c r="ANE238" s="882"/>
      <c r="ANF238" s="882"/>
      <c r="ANG238" s="882"/>
      <c r="ANH238" s="882"/>
      <c r="ANI238" s="882"/>
      <c r="ANJ238" s="882"/>
      <c r="ANK238" s="882"/>
      <c r="ANL238" s="882"/>
      <c r="ANM238" s="882"/>
      <c r="ANN238" s="882"/>
      <c r="ANO238" s="882"/>
      <c r="ANP238" s="882"/>
      <c r="ANQ238" s="882"/>
      <c r="ANR238" s="882"/>
      <c r="ANS238" s="882"/>
      <c r="ANT238" s="882"/>
      <c r="ANU238" s="882"/>
      <c r="ANV238" s="882"/>
      <c r="ANW238" s="882"/>
      <c r="ANX238" s="882"/>
      <c r="ANY238" s="882"/>
      <c r="ANZ238" s="882"/>
      <c r="AOA238" s="882"/>
      <c r="AOB238" s="882"/>
      <c r="AOC238" s="882"/>
      <c r="AOD238" s="882"/>
      <c r="AOE238" s="882"/>
      <c r="AOF238" s="882"/>
      <c r="AOG238" s="882"/>
      <c r="AOH238" s="882"/>
      <c r="AOI238" s="882"/>
      <c r="AOJ238" s="882"/>
      <c r="AOK238" s="882"/>
      <c r="AOL238" s="882"/>
      <c r="AOM238" s="882"/>
      <c r="AON238" s="882"/>
      <c r="AOO238" s="882"/>
      <c r="AOP238" s="882"/>
      <c r="AOQ238" s="882"/>
      <c r="AOR238" s="882"/>
      <c r="AOS238" s="882"/>
      <c r="AOT238" s="882"/>
      <c r="AOU238" s="882"/>
      <c r="AOV238" s="882"/>
      <c r="AOW238" s="882"/>
      <c r="AOX238" s="882"/>
      <c r="AOY238" s="882"/>
      <c r="AOZ238" s="882"/>
      <c r="APA238" s="882"/>
      <c r="APB238" s="882"/>
      <c r="APC238" s="882"/>
      <c r="APD238" s="882"/>
      <c r="APE238" s="882"/>
      <c r="APF238" s="882"/>
      <c r="APG238" s="882"/>
      <c r="APH238" s="882"/>
      <c r="API238" s="882"/>
      <c r="APJ238" s="882"/>
      <c r="APK238" s="882"/>
      <c r="APL238" s="882"/>
      <c r="APM238" s="882"/>
      <c r="APN238" s="882"/>
      <c r="APO238" s="882"/>
      <c r="APP238" s="882"/>
      <c r="APQ238" s="882"/>
      <c r="APR238" s="882"/>
      <c r="APS238" s="882"/>
      <c r="APT238" s="882"/>
      <c r="APU238" s="882"/>
      <c r="APV238" s="882"/>
      <c r="APW238" s="882"/>
      <c r="APX238" s="882"/>
      <c r="APY238" s="882"/>
      <c r="APZ238" s="882"/>
      <c r="AQA238" s="882"/>
      <c r="AQB238" s="882"/>
      <c r="AQC238" s="882"/>
      <c r="AQD238" s="882"/>
      <c r="AQE238" s="882"/>
      <c r="AQF238" s="882"/>
      <c r="AQG238" s="882"/>
      <c r="AQH238" s="882"/>
      <c r="AQI238" s="882"/>
      <c r="AQJ238" s="882"/>
      <c r="AQK238" s="882"/>
      <c r="AQL238" s="882"/>
      <c r="AQM238" s="882"/>
      <c r="AQN238" s="882"/>
      <c r="AQO238" s="882"/>
      <c r="AQP238" s="882"/>
      <c r="AQQ238" s="882"/>
      <c r="AQR238" s="882"/>
      <c r="AQS238" s="882"/>
      <c r="AQT238" s="882"/>
      <c r="AQU238" s="882"/>
      <c r="AQV238" s="882"/>
      <c r="AQW238" s="882"/>
      <c r="AQX238" s="882"/>
      <c r="AQY238" s="882"/>
      <c r="AQZ238" s="882"/>
      <c r="ARA238" s="882"/>
      <c r="ARB238" s="882"/>
      <c r="ARC238" s="882"/>
      <c r="ARD238" s="882"/>
      <c r="ARE238" s="882"/>
      <c r="ARF238" s="882"/>
      <c r="ARG238" s="882"/>
      <c r="ARH238" s="882"/>
      <c r="ARI238" s="882"/>
      <c r="ARJ238" s="882"/>
      <c r="ARK238" s="882"/>
      <c r="ARL238" s="882"/>
      <c r="ARM238" s="882"/>
      <c r="ARN238" s="882"/>
      <c r="ARO238" s="882"/>
      <c r="ARP238" s="882"/>
      <c r="ARQ238" s="882"/>
      <c r="ARR238" s="882"/>
      <c r="ARS238" s="882"/>
      <c r="ART238" s="882"/>
      <c r="ARU238" s="882"/>
      <c r="ARV238" s="882"/>
      <c r="ARW238" s="882"/>
      <c r="ARX238" s="882"/>
      <c r="ARY238" s="882"/>
      <c r="ARZ238" s="882"/>
      <c r="ASA238" s="882"/>
      <c r="ASB238" s="882"/>
      <c r="ASC238" s="882"/>
      <c r="ASD238" s="882"/>
      <c r="ASE238" s="882"/>
      <c r="ASF238" s="882"/>
      <c r="ASG238" s="882"/>
      <c r="ASH238" s="882"/>
      <c r="ASI238" s="882"/>
      <c r="ASJ238" s="882"/>
      <c r="ASK238" s="882"/>
      <c r="ASL238" s="882"/>
      <c r="ASM238" s="882"/>
      <c r="ASN238" s="882"/>
      <c r="ASO238" s="882"/>
      <c r="ASP238" s="882"/>
      <c r="ASQ238" s="882"/>
      <c r="ASR238" s="882"/>
      <c r="ASS238" s="882"/>
      <c r="AST238" s="882"/>
      <c r="ASU238" s="882"/>
      <c r="ASV238" s="882"/>
      <c r="ASW238" s="882"/>
      <c r="ASX238" s="882"/>
      <c r="ASY238" s="882"/>
      <c r="ASZ238" s="882"/>
      <c r="ATA238" s="882"/>
      <c r="ATB238" s="882"/>
      <c r="ATC238" s="882"/>
      <c r="ATD238" s="882"/>
      <c r="ATE238" s="882"/>
      <c r="ATF238" s="882"/>
      <c r="ATG238" s="882"/>
      <c r="ATH238" s="882"/>
      <c r="ATI238" s="882"/>
      <c r="ATJ238" s="882"/>
      <c r="ATK238" s="882"/>
      <c r="ATL238" s="882"/>
      <c r="ATM238" s="882"/>
      <c r="ATN238" s="882"/>
      <c r="ATO238" s="882"/>
      <c r="ATP238" s="882"/>
      <c r="ATQ238" s="882"/>
      <c r="ATR238" s="882"/>
      <c r="ATS238" s="882"/>
      <c r="ATT238" s="882"/>
      <c r="ATU238" s="882"/>
      <c r="ATV238" s="882"/>
      <c r="ATW238" s="882"/>
      <c r="ATX238" s="882"/>
      <c r="ATY238" s="882"/>
      <c r="ATZ238" s="882"/>
      <c r="AUA238" s="882"/>
      <c r="AUB238" s="882"/>
      <c r="AUC238" s="882"/>
      <c r="AUD238" s="882"/>
      <c r="AUE238" s="882"/>
      <c r="AUF238" s="882"/>
      <c r="AUG238" s="882"/>
      <c r="AUH238" s="882"/>
      <c r="AUI238" s="882"/>
      <c r="AUJ238" s="882"/>
      <c r="AUK238" s="882"/>
      <c r="AUL238" s="882"/>
      <c r="AUM238" s="882"/>
      <c r="AUN238" s="882"/>
      <c r="AUO238" s="882"/>
      <c r="AUP238" s="882"/>
      <c r="AUQ238" s="882"/>
      <c r="AUR238" s="882"/>
      <c r="AUS238" s="882"/>
      <c r="AUT238" s="882"/>
      <c r="AUU238" s="882"/>
      <c r="AUV238" s="882"/>
      <c r="AUW238" s="882"/>
      <c r="AUX238" s="882"/>
      <c r="AUY238" s="882"/>
      <c r="AUZ238" s="882"/>
      <c r="AVA238" s="882"/>
      <c r="AVB238" s="882"/>
      <c r="AVC238" s="882"/>
      <c r="AVD238" s="882"/>
      <c r="AVE238" s="882"/>
      <c r="AVF238" s="882"/>
      <c r="AVG238" s="882"/>
      <c r="AVH238" s="882"/>
      <c r="AVI238" s="882"/>
      <c r="AVJ238" s="882"/>
      <c r="AVK238" s="882"/>
      <c r="AVL238" s="882"/>
      <c r="AVM238" s="882"/>
      <c r="AVN238" s="882"/>
      <c r="AVO238" s="882"/>
      <c r="AVP238" s="882"/>
      <c r="AVQ238" s="882"/>
      <c r="AVR238" s="882"/>
      <c r="AVS238" s="882"/>
      <c r="AVT238" s="882"/>
      <c r="AVU238" s="882"/>
      <c r="AVV238" s="882"/>
      <c r="AVW238" s="882"/>
      <c r="AVX238" s="882"/>
      <c r="AVY238" s="882"/>
      <c r="AVZ238" s="882"/>
      <c r="AWA238" s="882"/>
      <c r="AWB238" s="882"/>
      <c r="AWC238" s="882"/>
      <c r="AWD238" s="882"/>
      <c r="AWE238" s="882"/>
      <c r="AWF238" s="882"/>
      <c r="AWG238" s="882"/>
      <c r="AWH238" s="882"/>
      <c r="AWI238" s="882"/>
      <c r="AWJ238" s="882"/>
      <c r="AWK238" s="882"/>
      <c r="AWL238" s="882"/>
      <c r="AWM238" s="882"/>
      <c r="AWN238" s="882"/>
      <c r="AWO238" s="882"/>
      <c r="AWP238" s="882"/>
      <c r="AWQ238" s="882"/>
      <c r="AWR238" s="882"/>
      <c r="AWS238" s="882"/>
      <c r="AWT238" s="882"/>
      <c r="AWU238" s="882"/>
      <c r="AWV238" s="882"/>
      <c r="AWW238" s="882"/>
      <c r="AWX238" s="882"/>
      <c r="AWY238" s="882"/>
      <c r="AWZ238" s="882"/>
      <c r="AXA238" s="882"/>
      <c r="AXB238" s="882"/>
      <c r="AXC238" s="882"/>
      <c r="AXD238" s="882"/>
      <c r="AXE238" s="882"/>
      <c r="AXF238" s="882"/>
      <c r="AXG238" s="882"/>
      <c r="AXH238" s="882"/>
      <c r="AXI238" s="882"/>
      <c r="AXJ238" s="882"/>
      <c r="AXK238" s="882"/>
      <c r="AXL238" s="882"/>
      <c r="AXM238" s="882"/>
      <c r="AXN238" s="882"/>
      <c r="AXO238" s="882"/>
      <c r="AXP238" s="882"/>
      <c r="AXQ238" s="882"/>
      <c r="AXR238" s="882"/>
      <c r="AXS238" s="882"/>
      <c r="AXT238" s="882"/>
      <c r="AXU238" s="882"/>
      <c r="AXV238" s="882"/>
      <c r="AXW238" s="882"/>
      <c r="AXX238" s="882"/>
      <c r="AXY238" s="882"/>
      <c r="AXZ238" s="882"/>
      <c r="AYA238" s="882"/>
      <c r="AYB238" s="882"/>
      <c r="AYC238" s="882"/>
      <c r="AYD238" s="882"/>
      <c r="AYE238" s="882"/>
      <c r="AYF238" s="882"/>
      <c r="AYG238" s="882"/>
      <c r="AYH238" s="882"/>
      <c r="AYI238" s="882"/>
      <c r="AYJ238" s="882"/>
      <c r="AYK238" s="882"/>
      <c r="AYL238" s="882"/>
      <c r="AYM238" s="882"/>
      <c r="AYN238" s="882"/>
      <c r="AYO238" s="882"/>
      <c r="AYP238" s="882"/>
      <c r="AYQ238" s="882"/>
      <c r="AYR238" s="882"/>
      <c r="AYS238" s="882"/>
      <c r="AYT238" s="882"/>
      <c r="AYU238" s="882"/>
      <c r="AYV238" s="882"/>
      <c r="AYW238" s="882"/>
      <c r="AYX238" s="882"/>
      <c r="AYY238" s="882"/>
      <c r="AYZ238" s="882"/>
      <c r="AZA238" s="882"/>
      <c r="AZB238" s="882"/>
      <c r="AZC238" s="882"/>
      <c r="AZD238" s="882"/>
      <c r="AZE238" s="882"/>
      <c r="AZF238" s="882"/>
      <c r="AZG238" s="882"/>
      <c r="AZH238" s="882"/>
      <c r="AZI238" s="882"/>
      <c r="AZJ238" s="882"/>
      <c r="AZK238" s="882"/>
      <c r="AZL238" s="882"/>
      <c r="AZM238" s="882"/>
      <c r="AZN238" s="882"/>
      <c r="AZO238" s="882"/>
      <c r="AZP238" s="882"/>
      <c r="AZQ238" s="882"/>
      <c r="AZR238" s="882"/>
      <c r="AZS238" s="882"/>
      <c r="AZT238" s="882"/>
      <c r="AZU238" s="882"/>
      <c r="AZV238" s="882"/>
      <c r="AZW238" s="882"/>
      <c r="AZX238" s="882"/>
      <c r="AZY238" s="882"/>
      <c r="AZZ238" s="882"/>
      <c r="BAA238" s="882"/>
      <c r="BAB238" s="882"/>
      <c r="BAC238" s="882"/>
      <c r="BAD238" s="882"/>
      <c r="BAE238" s="882"/>
      <c r="BAF238" s="882"/>
      <c r="BAG238" s="882"/>
      <c r="BAH238" s="882"/>
      <c r="BAI238" s="882"/>
      <c r="BAJ238" s="882"/>
      <c r="BAK238" s="882"/>
      <c r="BAL238" s="882"/>
      <c r="BAM238" s="882"/>
      <c r="BAN238" s="882"/>
      <c r="BAO238" s="882"/>
      <c r="BAP238" s="882"/>
      <c r="BAQ238" s="882"/>
      <c r="BAR238" s="882"/>
      <c r="BAS238" s="882"/>
      <c r="BAT238" s="882"/>
      <c r="BAU238" s="882"/>
      <c r="BAV238" s="882"/>
      <c r="BAW238" s="882"/>
      <c r="BAX238" s="882"/>
      <c r="BAY238" s="882"/>
      <c r="BAZ238" s="882"/>
      <c r="BBA238" s="882"/>
      <c r="BBB238" s="882"/>
      <c r="BBC238" s="882"/>
      <c r="BBD238" s="882"/>
      <c r="BBE238" s="882"/>
      <c r="BBF238" s="882"/>
      <c r="BBG238" s="882"/>
      <c r="BBH238" s="882"/>
      <c r="BBI238" s="882"/>
      <c r="BBJ238" s="882"/>
      <c r="BBK238" s="882"/>
      <c r="BBL238" s="882"/>
      <c r="BBM238" s="882"/>
      <c r="BBN238" s="882"/>
      <c r="BBO238" s="882"/>
      <c r="BBP238" s="882"/>
      <c r="BBQ238" s="882"/>
      <c r="BBR238" s="882"/>
      <c r="BBS238" s="882"/>
      <c r="BBT238" s="882"/>
      <c r="BBU238" s="882"/>
      <c r="BBV238" s="882"/>
      <c r="BBW238" s="882"/>
      <c r="BBX238" s="882"/>
      <c r="BBY238" s="882"/>
      <c r="BBZ238" s="882"/>
      <c r="BCA238" s="882"/>
      <c r="BCB238" s="882"/>
      <c r="BCC238" s="882"/>
      <c r="BCD238" s="882"/>
      <c r="BCE238" s="882"/>
      <c r="BCF238" s="882"/>
      <c r="BCG238" s="882"/>
      <c r="BCH238" s="882"/>
      <c r="BCI238" s="882"/>
      <c r="BCJ238" s="882"/>
      <c r="BCK238" s="882"/>
      <c r="BCL238" s="882"/>
      <c r="BCM238" s="882"/>
      <c r="BCN238" s="882"/>
      <c r="BCO238" s="882"/>
      <c r="BCP238" s="882"/>
      <c r="BCQ238" s="882"/>
      <c r="BCR238" s="882"/>
      <c r="BCS238" s="882"/>
      <c r="BCT238" s="882"/>
      <c r="BCU238" s="882"/>
      <c r="BCV238" s="882"/>
      <c r="BCW238" s="882"/>
      <c r="BCX238" s="882"/>
      <c r="BCY238" s="882"/>
      <c r="BCZ238" s="882"/>
      <c r="BDA238" s="882"/>
      <c r="BDB238" s="882"/>
      <c r="BDC238" s="882"/>
      <c r="BDD238" s="882"/>
      <c r="BDE238" s="882"/>
      <c r="BDF238" s="882"/>
      <c r="BDG238" s="882"/>
      <c r="BDH238" s="882"/>
      <c r="BDI238" s="882"/>
      <c r="BDJ238" s="882"/>
      <c r="BDK238" s="882"/>
      <c r="BDL238" s="882"/>
      <c r="BDM238" s="882"/>
      <c r="BDN238" s="882"/>
      <c r="BDO238" s="882"/>
      <c r="BDP238" s="882"/>
      <c r="BDQ238" s="882"/>
      <c r="BDR238" s="882"/>
      <c r="BDS238" s="882"/>
      <c r="BDT238" s="882"/>
      <c r="BDU238" s="882"/>
      <c r="BDV238" s="882"/>
      <c r="BDW238" s="882"/>
      <c r="BDX238" s="882"/>
      <c r="BDY238" s="882"/>
      <c r="BDZ238" s="882"/>
      <c r="BEA238" s="882"/>
      <c r="BEB238" s="882"/>
      <c r="BEC238" s="882"/>
      <c r="BED238" s="882"/>
      <c r="BEE238" s="882"/>
      <c r="BEF238" s="882"/>
      <c r="BEG238" s="882"/>
      <c r="BEH238" s="882"/>
      <c r="BEI238" s="882"/>
      <c r="BEJ238" s="882"/>
      <c r="BEK238" s="882"/>
      <c r="BEL238" s="882"/>
      <c r="BEM238" s="882"/>
      <c r="BEN238" s="882"/>
      <c r="BEO238" s="882"/>
      <c r="BEP238" s="882"/>
      <c r="BEQ238" s="882"/>
      <c r="BER238" s="882"/>
      <c r="BES238" s="882"/>
      <c r="BET238" s="882"/>
      <c r="BEU238" s="882"/>
      <c r="BEV238" s="882"/>
      <c r="BEW238" s="882"/>
      <c r="BEX238" s="882"/>
      <c r="BEY238" s="882"/>
      <c r="BEZ238" s="882"/>
      <c r="BFA238" s="882"/>
      <c r="BFB238" s="882"/>
      <c r="BFC238" s="882"/>
      <c r="BFD238" s="882"/>
      <c r="BFE238" s="882"/>
      <c r="BFF238" s="882"/>
      <c r="BFG238" s="882"/>
      <c r="BFH238" s="882"/>
      <c r="BFI238" s="882"/>
      <c r="BFJ238" s="882"/>
      <c r="BFK238" s="882"/>
      <c r="BFL238" s="882"/>
      <c r="BFM238" s="882"/>
      <c r="BFN238" s="882"/>
      <c r="BFO238" s="882"/>
      <c r="BFP238" s="882"/>
      <c r="BFQ238" s="882"/>
      <c r="BFR238" s="882"/>
      <c r="BFS238" s="882"/>
      <c r="BFT238" s="882"/>
      <c r="BFU238" s="882"/>
      <c r="BFV238" s="882"/>
      <c r="BFW238" s="882"/>
      <c r="BFX238" s="882"/>
      <c r="BFY238" s="882"/>
      <c r="BFZ238" s="882"/>
      <c r="BGA238" s="882"/>
      <c r="BGB238" s="882"/>
      <c r="BGC238" s="882"/>
      <c r="BGD238" s="882"/>
      <c r="BGE238" s="882"/>
      <c r="BGF238" s="882"/>
      <c r="BGG238" s="882"/>
      <c r="BGH238" s="882"/>
      <c r="BGI238" s="882"/>
      <c r="BGJ238" s="882"/>
      <c r="BGK238" s="882"/>
      <c r="BGL238" s="882"/>
      <c r="BGM238" s="882"/>
      <c r="BGN238" s="882"/>
      <c r="BGO238" s="882"/>
      <c r="BGP238" s="882"/>
      <c r="BGQ238" s="882"/>
      <c r="BGR238" s="882"/>
      <c r="BGS238" s="882"/>
      <c r="BGT238" s="882"/>
      <c r="BGU238" s="882"/>
      <c r="BGV238" s="882"/>
      <c r="BGW238" s="882"/>
      <c r="BGX238" s="882"/>
      <c r="BGY238" s="882"/>
      <c r="BGZ238" s="882"/>
      <c r="BHA238" s="882"/>
      <c r="BHB238" s="882"/>
      <c r="BHC238" s="882"/>
      <c r="BHD238" s="882"/>
      <c r="BHE238" s="882"/>
      <c r="BHF238" s="882"/>
      <c r="BHG238" s="882"/>
      <c r="BHH238" s="882"/>
      <c r="BHI238" s="882"/>
      <c r="BHJ238" s="882"/>
      <c r="BHK238" s="882"/>
      <c r="BHL238" s="882"/>
      <c r="BHM238" s="882"/>
      <c r="BHN238" s="882"/>
      <c r="BHO238" s="882"/>
      <c r="BHP238" s="882"/>
      <c r="BHQ238" s="882"/>
      <c r="BHR238" s="882"/>
      <c r="BHS238" s="882"/>
      <c r="BHT238" s="882"/>
      <c r="BHU238" s="882"/>
      <c r="BHV238" s="882"/>
      <c r="BHW238" s="882"/>
      <c r="BHX238" s="882"/>
      <c r="BHY238" s="882"/>
      <c r="BHZ238" s="882"/>
      <c r="BIA238" s="882"/>
      <c r="BIB238" s="882"/>
      <c r="BIC238" s="882"/>
      <c r="BID238" s="882"/>
      <c r="BIE238" s="882"/>
      <c r="BIF238" s="882"/>
      <c r="BIG238" s="882"/>
      <c r="BIH238" s="882"/>
      <c r="BII238" s="882"/>
      <c r="BIJ238" s="882"/>
      <c r="BIK238" s="882"/>
      <c r="BIL238" s="882"/>
      <c r="BIM238" s="882"/>
      <c r="BIN238" s="882"/>
      <c r="BIO238" s="882"/>
      <c r="BIP238" s="882"/>
      <c r="BIQ238" s="882"/>
      <c r="BIR238" s="882"/>
      <c r="BIS238" s="882"/>
      <c r="BIT238" s="882"/>
      <c r="BIU238" s="882"/>
      <c r="BIV238" s="882"/>
      <c r="BIW238" s="882"/>
      <c r="BIX238" s="882"/>
      <c r="BIY238" s="882"/>
      <c r="BIZ238" s="882"/>
      <c r="BJA238" s="882"/>
      <c r="BJB238" s="882"/>
      <c r="BJC238" s="882"/>
      <c r="BJD238" s="882"/>
      <c r="BJE238" s="882"/>
      <c r="BJF238" s="882"/>
      <c r="BJG238" s="882"/>
      <c r="BJH238" s="882"/>
      <c r="BJI238" s="882"/>
      <c r="BJJ238" s="882"/>
      <c r="BJK238" s="882"/>
      <c r="BJL238" s="882"/>
      <c r="BJM238" s="882"/>
      <c r="BJN238" s="882"/>
      <c r="BJO238" s="882"/>
      <c r="BJP238" s="882"/>
      <c r="BJQ238" s="882"/>
      <c r="BJR238" s="882"/>
      <c r="BJS238" s="882"/>
      <c r="BJT238" s="882"/>
      <c r="BJU238" s="882"/>
      <c r="BJV238" s="882"/>
      <c r="BJW238" s="882"/>
      <c r="BJX238" s="882"/>
      <c r="BJY238" s="882"/>
      <c r="BJZ238" s="882"/>
      <c r="BKA238" s="882"/>
      <c r="BKB238" s="882"/>
      <c r="BKC238" s="882"/>
      <c r="BKD238" s="882"/>
      <c r="BKE238" s="882"/>
      <c r="BKF238" s="882"/>
      <c r="BKG238" s="882"/>
      <c r="BKH238" s="882"/>
      <c r="BKI238" s="882"/>
      <c r="BKJ238" s="882"/>
      <c r="BKK238" s="882"/>
      <c r="BKL238" s="882"/>
      <c r="BKM238" s="882"/>
      <c r="BKN238" s="882"/>
      <c r="BKO238" s="882"/>
      <c r="BKP238" s="882"/>
      <c r="BKQ238" s="882"/>
      <c r="BKR238" s="882"/>
      <c r="BKS238" s="882"/>
      <c r="BKT238" s="882"/>
      <c r="BKU238" s="882"/>
      <c r="BKV238" s="882"/>
      <c r="BKW238" s="882"/>
      <c r="BKX238" s="882"/>
      <c r="BKY238" s="882"/>
      <c r="BKZ238" s="882"/>
      <c r="BLA238" s="882"/>
      <c r="BLB238" s="882"/>
      <c r="BLC238" s="882"/>
      <c r="BLD238" s="882"/>
      <c r="BLE238" s="882"/>
      <c r="BLF238" s="882"/>
      <c r="BLG238" s="882"/>
      <c r="BLH238" s="882"/>
      <c r="BLI238" s="882"/>
      <c r="BLJ238" s="882"/>
      <c r="BLK238" s="882"/>
      <c r="BLL238" s="882"/>
      <c r="BLM238" s="882"/>
      <c r="BLN238" s="882"/>
      <c r="BLO238" s="882"/>
      <c r="BLP238" s="882"/>
      <c r="BLQ238" s="882"/>
      <c r="BLR238" s="882"/>
      <c r="BLS238" s="882"/>
      <c r="BLT238" s="882"/>
      <c r="BLU238" s="882"/>
      <c r="BLV238" s="882"/>
      <c r="BLW238" s="882"/>
      <c r="BLX238" s="882"/>
      <c r="BLY238" s="882"/>
      <c r="BLZ238" s="882"/>
      <c r="BMA238" s="882"/>
      <c r="BMB238" s="882"/>
      <c r="BMC238" s="882"/>
      <c r="BMD238" s="882"/>
      <c r="BME238" s="882"/>
      <c r="BMF238" s="882"/>
      <c r="BMG238" s="882"/>
      <c r="BMH238" s="882"/>
      <c r="BMI238" s="882"/>
      <c r="BMJ238" s="882"/>
      <c r="BMK238" s="882"/>
      <c r="BML238" s="882"/>
      <c r="BMM238" s="882"/>
      <c r="BMN238" s="882"/>
      <c r="BMO238" s="882"/>
      <c r="BMP238" s="882"/>
      <c r="BMQ238" s="882"/>
      <c r="BMR238" s="882"/>
      <c r="BMS238" s="882"/>
      <c r="BMT238" s="882"/>
      <c r="BMU238" s="882"/>
      <c r="BMV238" s="882"/>
      <c r="BMW238" s="882"/>
      <c r="BMX238" s="882"/>
      <c r="BMY238" s="882"/>
      <c r="BMZ238" s="882"/>
      <c r="BNA238" s="882"/>
      <c r="BNB238" s="882"/>
      <c r="BNC238" s="882"/>
      <c r="BND238" s="882"/>
      <c r="BNE238" s="882"/>
      <c r="BNF238" s="882"/>
      <c r="BNG238" s="882"/>
      <c r="BNH238" s="882"/>
      <c r="BNI238" s="882"/>
      <c r="BNJ238" s="882"/>
      <c r="BNK238" s="882"/>
      <c r="BNL238" s="882"/>
      <c r="BNM238" s="882"/>
      <c r="BNN238" s="882"/>
      <c r="BNO238" s="882"/>
      <c r="BNP238" s="882"/>
      <c r="BNQ238" s="882"/>
      <c r="BNR238" s="882"/>
      <c r="BNS238" s="882"/>
      <c r="BNT238" s="882"/>
      <c r="BNU238" s="882"/>
      <c r="BNV238" s="882"/>
      <c r="BNW238" s="882"/>
      <c r="BNX238" s="882"/>
      <c r="BNY238" s="882"/>
      <c r="BNZ238" s="882"/>
      <c r="BOA238" s="882"/>
      <c r="BOB238" s="882"/>
      <c r="BOC238" s="882"/>
      <c r="BOD238" s="882"/>
      <c r="BOE238" s="882"/>
      <c r="BOF238" s="882"/>
      <c r="BOG238" s="882"/>
      <c r="BOH238" s="882"/>
      <c r="BOI238" s="882"/>
      <c r="BOJ238" s="882"/>
      <c r="BOK238" s="882"/>
      <c r="BOL238" s="882"/>
      <c r="BOM238" s="882"/>
      <c r="BON238" s="882"/>
      <c r="BOO238" s="882"/>
      <c r="BOP238" s="882"/>
      <c r="BOQ238" s="882"/>
      <c r="BOR238" s="882"/>
      <c r="BOS238" s="882"/>
      <c r="BOT238" s="882"/>
      <c r="BOU238" s="882"/>
      <c r="BOV238" s="882"/>
      <c r="BOW238" s="882"/>
      <c r="BOX238" s="882"/>
      <c r="BOY238" s="882"/>
      <c r="BOZ238" s="882"/>
      <c r="BPA238" s="882"/>
      <c r="BPB238" s="882"/>
      <c r="BPC238" s="882"/>
      <c r="BPD238" s="882"/>
      <c r="BPE238" s="882"/>
      <c r="BPF238" s="882"/>
      <c r="BPG238" s="882"/>
      <c r="BPH238" s="882"/>
      <c r="BPI238" s="882"/>
      <c r="BPJ238" s="882"/>
      <c r="BPK238" s="882"/>
      <c r="BPL238" s="882"/>
      <c r="BPM238" s="882"/>
      <c r="BPN238" s="882"/>
      <c r="BPO238" s="882"/>
      <c r="BPP238" s="882"/>
      <c r="BPQ238" s="882"/>
      <c r="BPR238" s="882"/>
      <c r="BPS238" s="882"/>
      <c r="BPT238" s="882"/>
      <c r="BPU238" s="882"/>
      <c r="BPV238" s="882"/>
      <c r="BPW238" s="882"/>
      <c r="BPX238" s="882"/>
      <c r="BPY238" s="882"/>
      <c r="BPZ238" s="882"/>
      <c r="BQA238" s="882"/>
      <c r="BQB238" s="882"/>
      <c r="BQC238" s="882"/>
      <c r="BQD238" s="882"/>
      <c r="BQE238" s="882"/>
      <c r="BQF238" s="882"/>
      <c r="BQG238" s="882"/>
      <c r="BQH238" s="882"/>
      <c r="BQI238" s="882"/>
      <c r="BQJ238" s="882"/>
      <c r="BQK238" s="882"/>
      <c r="BQL238" s="882"/>
      <c r="BQM238" s="882"/>
      <c r="BQN238" s="882"/>
      <c r="BQO238" s="882"/>
      <c r="BQP238" s="882"/>
      <c r="BQQ238" s="882"/>
      <c r="BQR238" s="882"/>
      <c r="BQS238" s="882"/>
      <c r="BQT238" s="882"/>
      <c r="BQU238" s="882"/>
      <c r="BQV238" s="882"/>
      <c r="BQW238" s="882"/>
      <c r="BQX238" s="882"/>
      <c r="BQY238" s="882"/>
      <c r="BQZ238" s="882"/>
      <c r="BRA238" s="882"/>
      <c r="BRB238" s="882"/>
      <c r="BRC238" s="882"/>
      <c r="BRD238" s="882"/>
      <c r="BRE238" s="882"/>
      <c r="BRF238" s="882"/>
      <c r="BRG238" s="882"/>
      <c r="BRH238" s="882"/>
      <c r="BRI238" s="882"/>
      <c r="BRJ238" s="882"/>
      <c r="BRK238" s="882"/>
      <c r="BRL238" s="882"/>
      <c r="BRM238" s="882"/>
      <c r="BRN238" s="882"/>
      <c r="BRO238" s="882"/>
      <c r="BRP238" s="882"/>
      <c r="BRQ238" s="882"/>
      <c r="BRR238" s="882"/>
      <c r="BRS238" s="882"/>
      <c r="BRT238" s="882"/>
      <c r="BRU238" s="882"/>
      <c r="BRV238" s="882"/>
      <c r="BRW238" s="882"/>
      <c r="BRX238" s="882"/>
      <c r="BRY238" s="882"/>
      <c r="BRZ238" s="882"/>
      <c r="BSA238" s="882"/>
      <c r="BSB238" s="882"/>
      <c r="BSC238" s="882"/>
      <c r="BSD238" s="882"/>
      <c r="BSE238" s="882"/>
      <c r="BSF238" s="882"/>
      <c r="BSG238" s="882"/>
      <c r="BSH238" s="882"/>
      <c r="BSI238" s="882"/>
      <c r="BSJ238" s="882"/>
      <c r="BSK238" s="882"/>
      <c r="BSL238" s="882"/>
      <c r="BSM238" s="882"/>
      <c r="BSN238" s="882"/>
      <c r="BSO238" s="882"/>
      <c r="BSP238" s="882"/>
      <c r="BSQ238" s="882"/>
      <c r="BSR238" s="882"/>
      <c r="BSS238" s="882"/>
      <c r="BST238" s="882"/>
      <c r="BSU238" s="882"/>
      <c r="BSV238" s="882"/>
      <c r="BSW238" s="882"/>
      <c r="BSX238" s="882"/>
      <c r="BSY238" s="882"/>
      <c r="BSZ238" s="882"/>
      <c r="BTA238" s="882"/>
      <c r="BTB238" s="882"/>
      <c r="BTC238" s="882"/>
      <c r="BTD238" s="882"/>
      <c r="BTE238" s="882"/>
      <c r="BTF238" s="882"/>
      <c r="BTG238" s="882"/>
      <c r="BTH238" s="882"/>
      <c r="BTI238" s="882"/>
      <c r="BTJ238" s="882"/>
      <c r="BTK238" s="882"/>
      <c r="BTL238" s="882"/>
      <c r="BTM238" s="882"/>
      <c r="BTN238" s="882"/>
      <c r="BTO238" s="882"/>
      <c r="BTP238" s="882"/>
      <c r="BTQ238" s="882"/>
      <c r="BTR238" s="882"/>
      <c r="BTS238" s="882"/>
      <c r="BTT238" s="882"/>
      <c r="BTU238" s="882"/>
      <c r="BTV238" s="882"/>
      <c r="BTW238" s="882"/>
      <c r="BTX238" s="882"/>
      <c r="BTY238" s="882"/>
      <c r="BTZ238" s="882"/>
      <c r="BUA238" s="882"/>
      <c r="BUB238" s="882"/>
      <c r="BUC238" s="882"/>
      <c r="BUD238" s="882"/>
      <c r="BUE238" s="882"/>
      <c r="BUF238" s="882"/>
      <c r="BUG238" s="882"/>
      <c r="BUH238" s="882"/>
      <c r="BUI238" s="882"/>
      <c r="BUJ238" s="882"/>
      <c r="BUK238" s="882"/>
      <c r="BUL238" s="882"/>
      <c r="BUM238" s="882"/>
      <c r="BUN238" s="882"/>
      <c r="BUO238" s="882"/>
      <c r="BUP238" s="882"/>
      <c r="BUQ238" s="882"/>
      <c r="BUR238" s="882"/>
      <c r="BUS238" s="882"/>
      <c r="BUT238" s="882"/>
      <c r="BUU238" s="882"/>
      <c r="BUV238" s="882"/>
      <c r="BUW238" s="882"/>
      <c r="BUX238" s="882"/>
      <c r="BUY238" s="882"/>
      <c r="BUZ238" s="882"/>
      <c r="BVA238" s="882"/>
      <c r="BVB238" s="882"/>
      <c r="BVC238" s="882"/>
      <c r="BVD238" s="882"/>
      <c r="BVE238" s="882"/>
      <c r="BVF238" s="882"/>
      <c r="BVG238" s="882"/>
      <c r="BVH238" s="882"/>
      <c r="BVI238" s="882"/>
      <c r="BVJ238" s="882"/>
      <c r="BVK238" s="882"/>
      <c r="BVL238" s="882"/>
      <c r="BVM238" s="882"/>
      <c r="BVN238" s="882"/>
      <c r="BVO238" s="882"/>
      <c r="BVP238" s="882"/>
      <c r="BVQ238" s="882"/>
      <c r="BVR238" s="882"/>
      <c r="BVS238" s="882"/>
      <c r="BVT238" s="882"/>
      <c r="BVU238" s="882"/>
      <c r="BVV238" s="882"/>
      <c r="BVW238" s="882"/>
      <c r="BVX238" s="882"/>
      <c r="BVY238" s="882"/>
      <c r="BVZ238" s="882"/>
      <c r="BWA238" s="882"/>
      <c r="BWB238" s="882"/>
      <c r="BWC238" s="882"/>
      <c r="BWD238" s="882"/>
      <c r="BWE238" s="882"/>
      <c r="BWF238" s="882"/>
      <c r="BWG238" s="882"/>
      <c r="BWH238" s="882"/>
      <c r="BWI238" s="882"/>
      <c r="BWJ238" s="882"/>
      <c r="BWK238" s="882"/>
      <c r="BWL238" s="882"/>
      <c r="BWM238" s="882"/>
      <c r="BWN238" s="882"/>
      <c r="BWO238" s="882"/>
      <c r="BWP238" s="882"/>
      <c r="BWQ238" s="882"/>
      <c r="BWR238" s="882"/>
      <c r="BWS238" s="882"/>
      <c r="BWT238" s="882"/>
      <c r="BWU238" s="882"/>
      <c r="BWV238" s="882"/>
      <c r="BWW238" s="882"/>
      <c r="BWX238" s="882"/>
      <c r="BWY238" s="882"/>
      <c r="BWZ238" s="882"/>
      <c r="BXA238" s="882"/>
      <c r="BXB238" s="882"/>
      <c r="BXC238" s="882"/>
      <c r="BXD238" s="882"/>
      <c r="BXE238" s="882"/>
      <c r="BXF238" s="882"/>
      <c r="BXG238" s="882"/>
      <c r="BXH238" s="882"/>
      <c r="BXI238" s="882"/>
      <c r="BXJ238" s="882"/>
      <c r="BXK238" s="882"/>
      <c r="BXL238" s="882"/>
      <c r="BXM238" s="882"/>
      <c r="BXN238" s="882"/>
      <c r="BXO238" s="882"/>
      <c r="BXP238" s="882"/>
      <c r="BXQ238" s="882"/>
      <c r="BXR238" s="882"/>
      <c r="BXS238" s="882"/>
      <c r="BXT238" s="882"/>
      <c r="BXU238" s="882"/>
      <c r="BXV238" s="882"/>
      <c r="BXW238" s="882"/>
      <c r="BXX238" s="882"/>
      <c r="BXY238" s="882"/>
      <c r="BXZ238" s="882"/>
      <c r="BYA238" s="882"/>
      <c r="BYB238" s="882"/>
      <c r="BYC238" s="882"/>
      <c r="BYD238" s="882"/>
      <c r="BYE238" s="882"/>
      <c r="BYF238" s="882"/>
      <c r="BYG238" s="882"/>
      <c r="BYH238" s="882"/>
      <c r="BYI238" s="882"/>
      <c r="BYJ238" s="882"/>
      <c r="BYK238" s="882"/>
      <c r="BYL238" s="882"/>
      <c r="BYM238" s="882"/>
      <c r="BYN238" s="882"/>
      <c r="BYO238" s="882"/>
      <c r="BYP238" s="882"/>
      <c r="BYQ238" s="882"/>
      <c r="BYR238" s="882"/>
      <c r="BYS238" s="882"/>
      <c r="BYT238" s="882"/>
      <c r="BYU238" s="882"/>
      <c r="BYV238" s="882"/>
      <c r="BYW238" s="882"/>
      <c r="BYX238" s="882"/>
      <c r="BYY238" s="882"/>
      <c r="BYZ238" s="882"/>
      <c r="BZA238" s="882"/>
      <c r="BZB238" s="882"/>
      <c r="BZC238" s="882"/>
      <c r="BZD238" s="882"/>
      <c r="BZE238" s="882"/>
      <c r="BZF238" s="882"/>
      <c r="BZG238" s="882"/>
      <c r="BZH238" s="882"/>
      <c r="BZI238" s="882"/>
      <c r="BZJ238" s="882"/>
      <c r="BZK238" s="882"/>
      <c r="BZL238" s="882"/>
      <c r="BZM238" s="882"/>
      <c r="BZN238" s="882"/>
      <c r="BZO238" s="882"/>
      <c r="BZP238" s="882"/>
      <c r="BZQ238" s="882"/>
      <c r="BZR238" s="882"/>
      <c r="BZS238" s="882"/>
      <c r="BZT238" s="882"/>
      <c r="BZU238" s="882"/>
      <c r="BZV238" s="882"/>
      <c r="BZW238" s="882"/>
      <c r="BZX238" s="882"/>
      <c r="BZY238" s="882"/>
      <c r="BZZ238" s="882"/>
      <c r="CAA238" s="882"/>
      <c r="CAB238" s="882"/>
      <c r="CAC238" s="882"/>
      <c r="CAD238" s="882"/>
      <c r="CAE238" s="882"/>
      <c r="CAF238" s="882"/>
      <c r="CAG238" s="882"/>
      <c r="CAH238" s="882"/>
      <c r="CAI238" s="882"/>
      <c r="CAJ238" s="882"/>
      <c r="CAK238" s="882"/>
      <c r="CAL238" s="882"/>
      <c r="CAM238" s="882"/>
      <c r="CAN238" s="882"/>
      <c r="CAO238" s="882"/>
      <c r="CAP238" s="882"/>
      <c r="CAQ238" s="882"/>
      <c r="CAR238" s="882"/>
      <c r="CAS238" s="882"/>
      <c r="CAT238" s="882"/>
      <c r="CAU238" s="882"/>
      <c r="CAV238" s="882"/>
      <c r="CAW238" s="882"/>
      <c r="CAX238" s="882"/>
      <c r="CAY238" s="882"/>
      <c r="CAZ238" s="882"/>
      <c r="CBA238" s="882"/>
      <c r="CBB238" s="882"/>
      <c r="CBC238" s="882"/>
      <c r="CBD238" s="882"/>
      <c r="CBE238" s="882"/>
      <c r="CBF238" s="882"/>
      <c r="CBG238" s="882"/>
      <c r="CBH238" s="882"/>
      <c r="CBI238" s="882"/>
      <c r="CBJ238" s="882"/>
      <c r="CBK238" s="882"/>
      <c r="CBL238" s="882"/>
      <c r="CBM238" s="882"/>
      <c r="CBN238" s="882"/>
      <c r="CBO238" s="882"/>
      <c r="CBP238" s="882"/>
      <c r="CBQ238" s="882"/>
      <c r="CBR238" s="882"/>
      <c r="CBS238" s="882"/>
      <c r="CBT238" s="882"/>
      <c r="CBU238" s="882"/>
      <c r="CBV238" s="882"/>
      <c r="CBW238" s="882"/>
      <c r="CBX238" s="882"/>
      <c r="CBY238" s="882"/>
      <c r="CBZ238" s="882"/>
      <c r="CCA238" s="882"/>
      <c r="CCB238" s="882"/>
      <c r="CCC238" s="882"/>
      <c r="CCD238" s="882"/>
      <c r="CCE238" s="882"/>
      <c r="CCF238" s="882"/>
      <c r="CCG238" s="882"/>
      <c r="CCH238" s="882"/>
      <c r="CCI238" s="882"/>
      <c r="CCJ238" s="882"/>
      <c r="CCK238" s="882"/>
      <c r="CCL238" s="882"/>
      <c r="CCM238" s="882"/>
      <c r="CCN238" s="882"/>
      <c r="CCO238" s="882"/>
      <c r="CCP238" s="882"/>
      <c r="CCQ238" s="882"/>
      <c r="CCR238" s="882"/>
      <c r="CCS238" s="882"/>
      <c r="CCT238" s="882"/>
      <c r="CCU238" s="882"/>
      <c r="CCV238" s="882"/>
      <c r="CCW238" s="882"/>
      <c r="CCX238" s="882"/>
      <c r="CCY238" s="882"/>
      <c r="CCZ238" s="882"/>
      <c r="CDA238" s="882"/>
      <c r="CDB238" s="882"/>
      <c r="CDC238" s="882"/>
      <c r="CDD238" s="882"/>
      <c r="CDE238" s="882"/>
      <c r="CDF238" s="882"/>
      <c r="CDG238" s="882"/>
      <c r="CDH238" s="882"/>
      <c r="CDI238" s="882"/>
      <c r="CDJ238" s="882"/>
      <c r="CDK238" s="882"/>
      <c r="CDL238" s="882"/>
      <c r="CDM238" s="882"/>
      <c r="CDN238" s="882"/>
      <c r="CDO238" s="882"/>
      <c r="CDP238" s="882"/>
      <c r="CDQ238" s="882"/>
      <c r="CDR238" s="882"/>
      <c r="CDS238" s="882"/>
      <c r="CDT238" s="882"/>
      <c r="CDU238" s="882"/>
      <c r="CDV238" s="882"/>
      <c r="CDW238" s="882"/>
      <c r="CDX238" s="882"/>
      <c r="CDY238" s="882"/>
      <c r="CDZ238" s="882"/>
      <c r="CEA238" s="882"/>
      <c r="CEB238" s="882"/>
      <c r="CEC238" s="882"/>
      <c r="CED238" s="882"/>
      <c r="CEE238" s="882"/>
      <c r="CEF238" s="882"/>
      <c r="CEG238" s="882"/>
      <c r="CEH238" s="882"/>
      <c r="CEI238" s="882"/>
      <c r="CEJ238" s="882"/>
      <c r="CEK238" s="882"/>
      <c r="CEL238" s="882"/>
      <c r="CEM238" s="882"/>
      <c r="CEN238" s="882"/>
      <c r="CEO238" s="882"/>
      <c r="CEP238" s="882"/>
      <c r="CEQ238" s="882"/>
      <c r="CER238" s="882"/>
      <c r="CES238" s="882"/>
      <c r="CET238" s="882"/>
      <c r="CEU238" s="882"/>
      <c r="CEV238" s="882"/>
      <c r="CEW238" s="882"/>
      <c r="CEX238" s="882"/>
      <c r="CEY238" s="882"/>
      <c r="CEZ238" s="882"/>
      <c r="CFA238" s="882"/>
      <c r="CFB238" s="882"/>
      <c r="CFC238" s="882"/>
      <c r="CFD238" s="882"/>
      <c r="CFE238" s="882"/>
      <c r="CFF238" s="882"/>
      <c r="CFG238" s="882"/>
      <c r="CFH238" s="882"/>
      <c r="CFI238" s="882"/>
      <c r="CFJ238" s="882"/>
      <c r="CFK238" s="882"/>
      <c r="CFL238" s="882"/>
      <c r="CFM238" s="882"/>
      <c r="CFN238" s="882"/>
      <c r="CFO238" s="882"/>
      <c r="CFP238" s="882"/>
      <c r="CFQ238" s="882"/>
      <c r="CFR238" s="882"/>
      <c r="CFS238" s="882"/>
      <c r="CFT238" s="882"/>
      <c r="CFU238" s="882"/>
      <c r="CFV238" s="882"/>
      <c r="CFW238" s="882"/>
      <c r="CFX238" s="882"/>
      <c r="CFY238" s="882"/>
      <c r="CFZ238" s="882"/>
      <c r="CGA238" s="882"/>
      <c r="CGB238" s="882"/>
      <c r="CGC238" s="882"/>
      <c r="CGD238" s="882"/>
      <c r="CGE238" s="882"/>
      <c r="CGF238" s="882"/>
      <c r="CGG238" s="882"/>
      <c r="CGH238" s="882"/>
      <c r="CGI238" s="882"/>
      <c r="CGJ238" s="882"/>
      <c r="CGK238" s="882"/>
      <c r="CGL238" s="882"/>
      <c r="CGM238" s="882"/>
      <c r="CGN238" s="882"/>
      <c r="CGO238" s="882"/>
      <c r="CGP238" s="882"/>
      <c r="CGQ238" s="882"/>
      <c r="CGR238" s="882"/>
      <c r="CGS238" s="882"/>
      <c r="CGT238" s="882"/>
      <c r="CGU238" s="882"/>
      <c r="CGV238" s="882"/>
      <c r="CGW238" s="882"/>
      <c r="CGX238" s="882"/>
      <c r="CGY238" s="882"/>
      <c r="CGZ238" s="882"/>
      <c r="CHA238" s="882"/>
      <c r="CHB238" s="882"/>
      <c r="CHC238" s="882"/>
      <c r="CHD238" s="882"/>
      <c r="CHE238" s="882"/>
      <c r="CHF238" s="882"/>
      <c r="CHG238" s="882"/>
      <c r="CHH238" s="882"/>
      <c r="CHI238" s="882"/>
      <c r="CHJ238" s="882"/>
      <c r="CHK238" s="882"/>
      <c r="CHL238" s="882"/>
      <c r="CHM238" s="882"/>
      <c r="CHN238" s="882"/>
      <c r="CHO238" s="882"/>
      <c r="CHP238" s="882"/>
      <c r="CHQ238" s="882"/>
      <c r="CHR238" s="882"/>
      <c r="CHS238" s="882"/>
      <c r="CHT238" s="882"/>
      <c r="CHU238" s="882"/>
      <c r="CHV238" s="882"/>
      <c r="CHW238" s="882"/>
      <c r="CHX238" s="882"/>
      <c r="CHY238" s="882"/>
      <c r="CHZ238" s="882"/>
      <c r="CIA238" s="882"/>
      <c r="CIB238" s="882"/>
      <c r="CIC238" s="882"/>
      <c r="CID238" s="882"/>
      <c r="CIE238" s="882"/>
      <c r="CIF238" s="882"/>
      <c r="CIG238" s="882"/>
      <c r="CIH238" s="882"/>
      <c r="CII238" s="882"/>
      <c r="CIJ238" s="882"/>
      <c r="CIK238" s="882"/>
      <c r="CIL238" s="882"/>
      <c r="CIM238" s="882"/>
      <c r="CIN238" s="882"/>
      <c r="CIO238" s="882"/>
      <c r="CIP238" s="882"/>
      <c r="CIQ238" s="882"/>
      <c r="CIR238" s="882"/>
      <c r="CIS238" s="882"/>
      <c r="CIT238" s="882"/>
      <c r="CIU238" s="882"/>
      <c r="CIV238" s="882"/>
      <c r="CIW238" s="882"/>
      <c r="CIX238" s="882"/>
      <c r="CIY238" s="882"/>
      <c r="CIZ238" s="882"/>
      <c r="CJA238" s="882"/>
      <c r="CJB238" s="882"/>
      <c r="CJC238" s="882"/>
      <c r="CJD238" s="882"/>
      <c r="CJE238" s="882"/>
      <c r="CJF238" s="882"/>
      <c r="CJG238" s="882"/>
      <c r="CJH238" s="882"/>
      <c r="CJI238" s="882"/>
      <c r="CJJ238" s="882"/>
      <c r="CJK238" s="882"/>
      <c r="CJL238" s="882"/>
      <c r="CJM238" s="882"/>
      <c r="CJN238" s="882"/>
      <c r="CJO238" s="882"/>
      <c r="CJP238" s="882"/>
      <c r="CJQ238" s="882"/>
      <c r="CJR238" s="882"/>
      <c r="CJS238" s="882"/>
      <c r="CJT238" s="882"/>
      <c r="CJU238" s="882"/>
      <c r="CJV238" s="882"/>
      <c r="CJW238" s="882"/>
      <c r="CJX238" s="882"/>
      <c r="CJY238" s="882"/>
      <c r="CJZ238" s="882"/>
      <c r="CKA238" s="882"/>
      <c r="CKB238" s="882"/>
      <c r="CKC238" s="882"/>
      <c r="CKD238" s="882"/>
      <c r="CKE238" s="882"/>
      <c r="CKF238" s="882"/>
      <c r="CKG238" s="882"/>
      <c r="CKH238" s="882"/>
      <c r="CKI238" s="882"/>
      <c r="CKJ238" s="882"/>
      <c r="CKK238" s="882"/>
      <c r="CKL238" s="882"/>
      <c r="CKM238" s="882"/>
      <c r="CKN238" s="882"/>
      <c r="CKO238" s="882"/>
      <c r="CKP238" s="882"/>
      <c r="CKQ238" s="882"/>
      <c r="CKR238" s="882"/>
      <c r="CKS238" s="882"/>
      <c r="CKT238" s="882"/>
      <c r="CKU238" s="882"/>
      <c r="CKV238" s="882"/>
      <c r="CKW238" s="882"/>
      <c r="CKX238" s="882"/>
      <c r="CKY238" s="882"/>
      <c r="CKZ238" s="882"/>
      <c r="CLA238" s="882"/>
      <c r="CLB238" s="882"/>
      <c r="CLC238" s="882"/>
      <c r="CLD238" s="882"/>
      <c r="CLE238" s="882"/>
      <c r="CLF238" s="882"/>
      <c r="CLG238" s="882"/>
      <c r="CLH238" s="882"/>
      <c r="CLI238" s="882"/>
      <c r="CLJ238" s="882"/>
      <c r="CLK238" s="882"/>
      <c r="CLL238" s="882"/>
      <c r="CLM238" s="882"/>
      <c r="CLN238" s="882"/>
      <c r="CLO238" s="882"/>
      <c r="CLP238" s="882"/>
      <c r="CLQ238" s="882"/>
      <c r="CLR238" s="882"/>
      <c r="CLS238" s="882"/>
      <c r="CLT238" s="882"/>
      <c r="CLU238" s="882"/>
      <c r="CLV238" s="882"/>
      <c r="CLW238" s="882"/>
      <c r="CLX238" s="882"/>
      <c r="CLY238" s="882"/>
      <c r="CLZ238" s="882"/>
      <c r="CMA238" s="882"/>
      <c r="CMB238" s="882"/>
      <c r="CMC238" s="882"/>
      <c r="CMD238" s="882"/>
      <c r="CME238" s="882"/>
      <c r="CMF238" s="882"/>
      <c r="CMG238" s="882"/>
      <c r="CMH238" s="882"/>
      <c r="CMI238" s="882"/>
      <c r="CMJ238" s="882"/>
      <c r="CMK238" s="882"/>
      <c r="CML238" s="882"/>
      <c r="CMM238" s="882"/>
      <c r="CMN238" s="882"/>
      <c r="CMO238" s="882"/>
      <c r="CMP238" s="882"/>
      <c r="CMQ238" s="882"/>
      <c r="CMR238" s="882"/>
      <c r="CMS238" s="882"/>
      <c r="CMT238" s="882"/>
      <c r="CMU238" s="882"/>
      <c r="CMV238" s="882"/>
      <c r="CMW238" s="882"/>
      <c r="CMX238" s="882"/>
      <c r="CMY238" s="882"/>
      <c r="CMZ238" s="882"/>
      <c r="CNA238" s="882"/>
      <c r="CNB238" s="882"/>
      <c r="CNC238" s="882"/>
      <c r="CND238" s="882"/>
      <c r="CNE238" s="882"/>
      <c r="CNF238" s="882"/>
      <c r="CNG238" s="882"/>
      <c r="CNH238" s="882"/>
      <c r="CNI238" s="882"/>
      <c r="CNJ238" s="882"/>
      <c r="CNK238" s="882"/>
      <c r="CNL238" s="882"/>
      <c r="CNM238" s="882"/>
      <c r="CNN238" s="882"/>
      <c r="CNO238" s="882"/>
      <c r="CNP238" s="882"/>
      <c r="CNQ238" s="882"/>
      <c r="CNR238" s="882"/>
      <c r="CNS238" s="882"/>
      <c r="CNT238" s="882"/>
      <c r="CNU238" s="882"/>
      <c r="CNV238" s="882"/>
      <c r="CNW238" s="882"/>
      <c r="CNX238" s="882"/>
      <c r="CNY238" s="882"/>
      <c r="CNZ238" s="882"/>
      <c r="COA238" s="882"/>
      <c r="COB238" s="882"/>
      <c r="COC238" s="882"/>
      <c r="COD238" s="882"/>
      <c r="COE238" s="882"/>
      <c r="COF238" s="882"/>
      <c r="COG238" s="882"/>
      <c r="COH238" s="882"/>
      <c r="COI238" s="882"/>
      <c r="COJ238" s="882"/>
      <c r="COK238" s="882"/>
      <c r="COL238" s="882"/>
      <c r="COM238" s="882"/>
      <c r="CON238" s="882"/>
      <c r="COO238" s="882"/>
      <c r="COP238" s="882"/>
      <c r="COQ238" s="882"/>
      <c r="COR238" s="882"/>
      <c r="COS238" s="882"/>
      <c r="COT238" s="882"/>
      <c r="COU238" s="882"/>
      <c r="COV238" s="882"/>
      <c r="COW238" s="882"/>
      <c r="COX238" s="882"/>
      <c r="COY238" s="882"/>
      <c r="COZ238" s="882"/>
      <c r="CPA238" s="882"/>
      <c r="CPB238" s="882"/>
      <c r="CPC238" s="882"/>
      <c r="CPD238" s="882"/>
      <c r="CPE238" s="882"/>
      <c r="CPF238" s="882"/>
      <c r="CPG238" s="882"/>
      <c r="CPH238" s="882"/>
      <c r="CPI238" s="882"/>
      <c r="CPJ238" s="882"/>
      <c r="CPK238" s="882"/>
      <c r="CPL238" s="882"/>
      <c r="CPM238" s="882"/>
      <c r="CPN238" s="882"/>
      <c r="CPO238" s="882"/>
      <c r="CPP238" s="882"/>
      <c r="CPQ238" s="882"/>
      <c r="CPR238" s="882"/>
      <c r="CPS238" s="882"/>
      <c r="CPT238" s="882"/>
      <c r="CPU238" s="882"/>
      <c r="CPV238" s="882"/>
      <c r="CPW238" s="882"/>
      <c r="CPX238" s="882"/>
      <c r="CPY238" s="882"/>
      <c r="CPZ238" s="882"/>
      <c r="CQA238" s="882"/>
      <c r="CQB238" s="882"/>
      <c r="CQC238" s="882"/>
      <c r="CQD238" s="882"/>
      <c r="CQE238" s="882"/>
      <c r="CQF238" s="882"/>
      <c r="CQG238" s="882"/>
      <c r="CQH238" s="882"/>
      <c r="CQI238" s="882"/>
      <c r="CQJ238" s="882"/>
      <c r="CQK238" s="882"/>
      <c r="CQL238" s="882"/>
      <c r="CQM238" s="882"/>
      <c r="CQN238" s="882"/>
      <c r="CQO238" s="882"/>
      <c r="CQP238" s="882"/>
      <c r="CQQ238" s="882"/>
      <c r="CQR238" s="882"/>
      <c r="CQS238" s="882"/>
      <c r="CQT238" s="882"/>
      <c r="CQU238" s="882"/>
      <c r="CQV238" s="882"/>
      <c r="CQW238" s="882"/>
      <c r="CQX238" s="882"/>
      <c r="CQY238" s="882"/>
      <c r="CQZ238" s="882"/>
      <c r="CRA238" s="882"/>
      <c r="CRB238" s="882"/>
      <c r="CRC238" s="882"/>
      <c r="CRD238" s="882"/>
      <c r="CRE238" s="882"/>
      <c r="CRF238" s="882"/>
      <c r="CRG238" s="882"/>
      <c r="CRH238" s="882"/>
      <c r="CRI238" s="882"/>
      <c r="CRJ238" s="882"/>
      <c r="CRK238" s="882"/>
      <c r="CRL238" s="882"/>
      <c r="CRM238" s="882"/>
      <c r="CRN238" s="882"/>
      <c r="CRO238" s="882"/>
      <c r="CRP238" s="882"/>
      <c r="CRQ238" s="882"/>
      <c r="CRR238" s="882"/>
      <c r="CRS238" s="882"/>
      <c r="CRT238" s="882"/>
      <c r="CRU238" s="882"/>
      <c r="CRV238" s="882"/>
      <c r="CRW238" s="882"/>
      <c r="CRX238" s="882"/>
      <c r="CRY238" s="882"/>
      <c r="CRZ238" s="882"/>
      <c r="CSA238" s="882"/>
      <c r="CSB238" s="882"/>
      <c r="CSC238" s="882"/>
      <c r="CSD238" s="882"/>
      <c r="CSE238" s="882"/>
      <c r="CSF238" s="882"/>
      <c r="CSG238" s="882"/>
      <c r="CSH238" s="882"/>
      <c r="CSI238" s="882"/>
      <c r="CSJ238" s="882"/>
      <c r="CSK238" s="882"/>
      <c r="CSL238" s="882"/>
      <c r="CSM238" s="882"/>
      <c r="CSN238" s="882"/>
      <c r="CSO238" s="882"/>
      <c r="CSP238" s="882"/>
      <c r="CSQ238" s="882"/>
      <c r="CSR238" s="882"/>
      <c r="CSS238" s="882"/>
      <c r="CST238" s="882"/>
      <c r="CSU238" s="882"/>
      <c r="CSV238" s="882"/>
      <c r="CSW238" s="882"/>
      <c r="CSX238" s="882"/>
      <c r="CSY238" s="882"/>
      <c r="CSZ238" s="882"/>
      <c r="CTA238" s="882"/>
      <c r="CTB238" s="882"/>
      <c r="CTC238" s="882"/>
      <c r="CTD238" s="882"/>
      <c r="CTE238" s="882"/>
      <c r="CTF238" s="882"/>
      <c r="CTG238" s="882"/>
      <c r="CTH238" s="882"/>
      <c r="CTI238" s="882"/>
      <c r="CTJ238" s="882"/>
      <c r="CTK238" s="882"/>
      <c r="CTL238" s="882"/>
      <c r="CTM238" s="882"/>
      <c r="CTN238" s="882"/>
      <c r="CTO238" s="882"/>
      <c r="CTP238" s="882"/>
      <c r="CTQ238" s="882"/>
      <c r="CTR238" s="882"/>
      <c r="CTS238" s="882"/>
      <c r="CTT238" s="882"/>
      <c r="CTU238" s="882"/>
      <c r="CTV238" s="882"/>
      <c r="CTW238" s="882"/>
      <c r="CTX238" s="882"/>
      <c r="CTY238" s="882"/>
      <c r="CTZ238" s="882"/>
      <c r="CUA238" s="882"/>
      <c r="CUB238" s="882"/>
      <c r="CUC238" s="882"/>
      <c r="CUD238" s="882"/>
      <c r="CUE238" s="882"/>
      <c r="CUF238" s="882"/>
      <c r="CUG238" s="882"/>
      <c r="CUH238" s="882"/>
      <c r="CUI238" s="882"/>
      <c r="CUJ238" s="882"/>
      <c r="CUK238" s="882"/>
      <c r="CUL238" s="882"/>
      <c r="CUM238" s="882"/>
      <c r="CUN238" s="882"/>
      <c r="CUO238" s="882"/>
      <c r="CUP238" s="882"/>
      <c r="CUQ238" s="882"/>
      <c r="CUR238" s="882"/>
      <c r="CUS238" s="882"/>
      <c r="CUT238" s="882"/>
      <c r="CUU238" s="882"/>
      <c r="CUV238" s="882"/>
      <c r="CUW238" s="882"/>
      <c r="CUX238" s="882"/>
      <c r="CUY238" s="882"/>
      <c r="CUZ238" s="882"/>
      <c r="CVA238" s="882"/>
      <c r="CVB238" s="882"/>
      <c r="CVC238" s="882"/>
      <c r="CVD238" s="882"/>
      <c r="CVE238" s="882"/>
      <c r="CVF238" s="882"/>
      <c r="CVG238" s="882"/>
      <c r="CVH238" s="882"/>
      <c r="CVI238" s="882"/>
      <c r="CVJ238" s="882"/>
      <c r="CVK238" s="882"/>
      <c r="CVL238" s="882"/>
      <c r="CVM238" s="882"/>
      <c r="CVN238" s="882"/>
      <c r="CVO238" s="882"/>
      <c r="CVP238" s="882"/>
      <c r="CVQ238" s="882"/>
      <c r="CVR238" s="882"/>
      <c r="CVS238" s="882"/>
      <c r="CVT238" s="882"/>
      <c r="CVU238" s="882"/>
      <c r="CVV238" s="882"/>
      <c r="CVW238" s="882"/>
      <c r="CVX238" s="882"/>
      <c r="CVY238" s="882"/>
      <c r="CVZ238" s="882"/>
      <c r="CWA238" s="882"/>
      <c r="CWB238" s="882"/>
      <c r="CWC238" s="882"/>
      <c r="CWD238" s="882"/>
      <c r="CWE238" s="882"/>
      <c r="CWF238" s="882"/>
      <c r="CWG238" s="882"/>
      <c r="CWH238" s="882"/>
      <c r="CWI238" s="882"/>
      <c r="CWJ238" s="882"/>
      <c r="CWK238" s="882"/>
      <c r="CWL238" s="882"/>
      <c r="CWM238" s="882"/>
      <c r="CWN238" s="882"/>
      <c r="CWO238" s="882"/>
      <c r="CWP238" s="882"/>
      <c r="CWQ238" s="882"/>
      <c r="CWR238" s="882"/>
      <c r="CWS238" s="882"/>
      <c r="CWT238" s="882"/>
      <c r="CWU238" s="882"/>
      <c r="CWV238" s="882"/>
      <c r="CWW238" s="882"/>
      <c r="CWX238" s="882"/>
      <c r="CWY238" s="882"/>
      <c r="CWZ238" s="882"/>
      <c r="CXA238" s="882"/>
      <c r="CXB238" s="882"/>
      <c r="CXC238" s="882"/>
      <c r="CXD238" s="882"/>
      <c r="CXE238" s="882"/>
      <c r="CXF238" s="882"/>
      <c r="CXG238" s="882"/>
      <c r="CXH238" s="882"/>
      <c r="CXI238" s="882"/>
      <c r="CXJ238" s="882"/>
      <c r="CXK238" s="882"/>
      <c r="CXL238" s="882"/>
      <c r="CXM238" s="882"/>
      <c r="CXN238" s="882"/>
      <c r="CXO238" s="882"/>
      <c r="CXP238" s="882"/>
      <c r="CXQ238" s="882"/>
      <c r="CXR238" s="882"/>
      <c r="CXS238" s="882"/>
      <c r="CXT238" s="882"/>
      <c r="CXU238" s="882"/>
      <c r="CXV238" s="882"/>
      <c r="CXW238" s="882"/>
      <c r="CXX238" s="882"/>
      <c r="CXY238" s="882"/>
      <c r="CXZ238" s="882"/>
      <c r="CYA238" s="882"/>
      <c r="CYB238" s="882"/>
      <c r="CYC238" s="882"/>
      <c r="CYD238" s="882"/>
      <c r="CYE238" s="882"/>
      <c r="CYF238" s="882"/>
      <c r="CYG238" s="882"/>
      <c r="CYH238" s="882"/>
      <c r="CYI238" s="882"/>
      <c r="CYJ238" s="882"/>
      <c r="CYK238" s="882"/>
      <c r="CYL238" s="882"/>
      <c r="CYM238" s="882"/>
      <c r="CYN238" s="882"/>
      <c r="CYO238" s="882"/>
      <c r="CYP238" s="882"/>
      <c r="CYQ238" s="882"/>
      <c r="CYR238" s="882"/>
      <c r="CYS238" s="882"/>
      <c r="CYT238" s="882"/>
      <c r="CYU238" s="882"/>
      <c r="CYV238" s="882"/>
      <c r="CYW238" s="882"/>
      <c r="CYX238" s="882"/>
      <c r="CYY238" s="882"/>
      <c r="CYZ238" s="882"/>
      <c r="CZA238" s="882"/>
      <c r="CZB238" s="882"/>
      <c r="CZC238" s="882"/>
      <c r="CZD238" s="882"/>
      <c r="CZE238" s="882"/>
      <c r="CZF238" s="882"/>
      <c r="CZG238" s="882"/>
      <c r="CZH238" s="882"/>
      <c r="CZI238" s="882"/>
      <c r="CZJ238" s="882"/>
      <c r="CZK238" s="882"/>
      <c r="CZL238" s="882"/>
      <c r="CZM238" s="882"/>
      <c r="CZN238" s="882"/>
      <c r="CZO238" s="882"/>
      <c r="CZP238" s="882"/>
      <c r="CZQ238" s="882"/>
      <c r="CZR238" s="882"/>
      <c r="CZS238" s="882"/>
      <c r="CZT238" s="882"/>
      <c r="CZU238" s="882"/>
      <c r="CZV238" s="882"/>
      <c r="CZW238" s="882"/>
      <c r="CZX238" s="882"/>
      <c r="CZY238" s="882"/>
      <c r="CZZ238" s="882"/>
      <c r="DAA238" s="882"/>
      <c r="DAB238" s="882"/>
      <c r="DAC238" s="882"/>
      <c r="DAD238" s="882"/>
      <c r="DAE238" s="882"/>
      <c r="DAF238" s="882"/>
      <c r="DAG238" s="882"/>
      <c r="DAH238" s="882"/>
      <c r="DAI238" s="882"/>
      <c r="DAJ238" s="882"/>
      <c r="DAK238" s="882"/>
      <c r="DAL238" s="882"/>
      <c r="DAM238" s="882"/>
      <c r="DAN238" s="882"/>
      <c r="DAO238" s="882"/>
      <c r="DAP238" s="882"/>
      <c r="DAQ238" s="882"/>
      <c r="DAR238" s="882"/>
      <c r="DAS238" s="882"/>
      <c r="DAT238" s="882"/>
      <c r="DAU238" s="882"/>
      <c r="DAV238" s="882"/>
      <c r="DAW238" s="882"/>
      <c r="DAX238" s="882"/>
      <c r="DAY238" s="882"/>
      <c r="DAZ238" s="882"/>
      <c r="DBA238" s="882"/>
      <c r="DBB238" s="882"/>
      <c r="DBC238" s="882"/>
      <c r="DBD238" s="882"/>
      <c r="DBE238" s="882"/>
      <c r="DBF238" s="882"/>
      <c r="DBG238" s="882"/>
      <c r="DBH238" s="882"/>
      <c r="DBI238" s="882"/>
      <c r="DBJ238" s="882"/>
      <c r="DBK238" s="882"/>
      <c r="DBL238" s="882"/>
      <c r="DBM238" s="882"/>
      <c r="DBN238" s="882"/>
      <c r="DBO238" s="882"/>
      <c r="DBP238" s="882"/>
      <c r="DBQ238" s="882"/>
      <c r="DBR238" s="882"/>
      <c r="DBS238" s="882"/>
      <c r="DBT238" s="882"/>
      <c r="DBU238" s="882"/>
      <c r="DBV238" s="882"/>
      <c r="DBW238" s="882"/>
      <c r="DBX238" s="882"/>
      <c r="DBY238" s="882"/>
      <c r="DBZ238" s="882"/>
      <c r="DCA238" s="882"/>
      <c r="DCB238" s="882"/>
      <c r="DCC238" s="882"/>
      <c r="DCD238" s="882"/>
      <c r="DCE238" s="882"/>
      <c r="DCF238" s="882"/>
      <c r="DCG238" s="882"/>
      <c r="DCH238" s="882"/>
      <c r="DCI238" s="882"/>
      <c r="DCJ238" s="882"/>
      <c r="DCK238" s="882"/>
      <c r="DCL238" s="882"/>
      <c r="DCM238" s="882"/>
      <c r="DCN238" s="882"/>
      <c r="DCO238" s="882"/>
      <c r="DCP238" s="882"/>
      <c r="DCQ238" s="882"/>
      <c r="DCR238" s="882"/>
      <c r="DCS238" s="882"/>
      <c r="DCT238" s="882"/>
      <c r="DCU238" s="882"/>
      <c r="DCV238" s="882"/>
      <c r="DCW238" s="882"/>
      <c r="DCX238" s="882"/>
      <c r="DCY238" s="882"/>
      <c r="DCZ238" s="882"/>
      <c r="DDA238" s="882"/>
      <c r="DDB238" s="882"/>
      <c r="DDC238" s="882"/>
      <c r="DDD238" s="882"/>
      <c r="DDE238" s="882"/>
      <c r="DDF238" s="882"/>
      <c r="DDG238" s="882"/>
      <c r="DDH238" s="882"/>
      <c r="DDI238" s="882"/>
      <c r="DDJ238" s="882"/>
      <c r="DDK238" s="882"/>
      <c r="DDL238" s="882"/>
      <c r="DDM238" s="882"/>
      <c r="DDN238" s="882"/>
      <c r="DDO238" s="882"/>
      <c r="DDP238" s="882"/>
      <c r="DDQ238" s="882"/>
      <c r="DDR238" s="882"/>
      <c r="DDS238" s="882"/>
      <c r="DDT238" s="882"/>
      <c r="DDU238" s="882"/>
      <c r="DDV238" s="882"/>
      <c r="DDW238" s="882"/>
      <c r="DDX238" s="882"/>
      <c r="DDY238" s="882"/>
      <c r="DDZ238" s="882"/>
      <c r="DEA238" s="882"/>
      <c r="DEB238" s="882"/>
      <c r="DEC238" s="882"/>
      <c r="DED238" s="882"/>
      <c r="DEE238" s="882"/>
      <c r="DEF238" s="882"/>
      <c r="DEG238" s="882"/>
      <c r="DEH238" s="882"/>
      <c r="DEI238" s="882"/>
      <c r="DEJ238" s="882"/>
      <c r="DEK238" s="882"/>
      <c r="DEL238" s="882"/>
      <c r="DEM238" s="882"/>
      <c r="DEN238" s="882"/>
      <c r="DEO238" s="882"/>
      <c r="DEP238" s="882"/>
      <c r="DEQ238" s="882"/>
      <c r="DER238" s="882"/>
      <c r="DES238" s="882"/>
      <c r="DET238" s="882"/>
      <c r="DEU238" s="882"/>
      <c r="DEV238" s="882"/>
      <c r="DEW238" s="882"/>
      <c r="DEX238" s="882"/>
      <c r="DEY238" s="882"/>
      <c r="DEZ238" s="882"/>
      <c r="DFA238" s="882"/>
      <c r="DFB238" s="882"/>
      <c r="DFC238" s="882"/>
      <c r="DFD238" s="882"/>
      <c r="DFE238" s="882"/>
      <c r="DFF238" s="882"/>
      <c r="DFG238" s="882"/>
      <c r="DFH238" s="882"/>
      <c r="DFI238" s="882"/>
      <c r="DFJ238" s="882"/>
      <c r="DFK238" s="882"/>
      <c r="DFL238" s="882"/>
      <c r="DFM238" s="882"/>
      <c r="DFN238" s="882"/>
      <c r="DFO238" s="882"/>
      <c r="DFP238" s="882"/>
      <c r="DFQ238" s="882"/>
      <c r="DFR238" s="882"/>
      <c r="DFS238" s="882"/>
      <c r="DFT238" s="882"/>
      <c r="DFU238" s="882"/>
      <c r="DFV238" s="882"/>
      <c r="DFW238" s="882"/>
      <c r="DFX238" s="882"/>
      <c r="DFY238" s="882"/>
      <c r="DFZ238" s="882"/>
      <c r="DGA238" s="882"/>
      <c r="DGB238" s="882"/>
      <c r="DGC238" s="882"/>
      <c r="DGD238" s="882"/>
      <c r="DGE238" s="882"/>
      <c r="DGF238" s="882"/>
      <c r="DGG238" s="882"/>
      <c r="DGH238" s="882"/>
      <c r="DGI238" s="882"/>
      <c r="DGJ238" s="882"/>
      <c r="DGK238" s="882"/>
      <c r="DGL238" s="882"/>
      <c r="DGM238" s="882"/>
      <c r="DGN238" s="882"/>
      <c r="DGO238" s="882"/>
      <c r="DGP238" s="882"/>
      <c r="DGQ238" s="882"/>
      <c r="DGR238" s="882"/>
      <c r="DGS238" s="882"/>
      <c r="DGT238" s="882"/>
      <c r="DGU238" s="882"/>
      <c r="DGV238" s="882"/>
      <c r="DGW238" s="882"/>
      <c r="DGX238" s="882"/>
      <c r="DGY238" s="882"/>
      <c r="DGZ238" s="882"/>
      <c r="DHA238" s="882"/>
      <c r="DHB238" s="882"/>
      <c r="DHC238" s="882"/>
      <c r="DHD238" s="882"/>
      <c r="DHE238" s="882"/>
      <c r="DHF238" s="882"/>
      <c r="DHG238" s="882"/>
      <c r="DHH238" s="882"/>
      <c r="DHI238" s="882"/>
      <c r="DHJ238" s="882"/>
      <c r="DHK238" s="882"/>
      <c r="DHL238" s="882"/>
      <c r="DHM238" s="882"/>
      <c r="DHN238" s="882"/>
      <c r="DHO238" s="882"/>
      <c r="DHP238" s="882"/>
      <c r="DHQ238" s="882"/>
      <c r="DHR238" s="882"/>
      <c r="DHS238" s="882"/>
      <c r="DHT238" s="882"/>
      <c r="DHU238" s="882"/>
      <c r="DHV238" s="882"/>
      <c r="DHW238" s="882"/>
      <c r="DHX238" s="882"/>
      <c r="DHY238" s="882"/>
      <c r="DHZ238" s="882"/>
      <c r="DIA238" s="882"/>
      <c r="DIB238" s="882"/>
      <c r="DIC238" s="882"/>
      <c r="DID238" s="882"/>
      <c r="DIE238" s="882"/>
      <c r="DIF238" s="882"/>
      <c r="DIG238" s="882"/>
      <c r="DIH238" s="882"/>
      <c r="DII238" s="882"/>
      <c r="DIJ238" s="882"/>
      <c r="DIK238" s="882"/>
      <c r="DIL238" s="882"/>
      <c r="DIM238" s="882"/>
      <c r="DIN238" s="882"/>
      <c r="DIO238" s="882"/>
      <c r="DIP238" s="882"/>
      <c r="DIQ238" s="882"/>
      <c r="DIR238" s="882"/>
      <c r="DIS238" s="882"/>
      <c r="DIT238" s="882"/>
      <c r="DIU238" s="882"/>
      <c r="DIV238" s="882"/>
      <c r="DIW238" s="882"/>
      <c r="DIX238" s="882"/>
      <c r="DIY238" s="882"/>
      <c r="DIZ238" s="882"/>
      <c r="DJA238" s="882"/>
      <c r="DJB238" s="882"/>
      <c r="DJC238" s="882"/>
      <c r="DJD238" s="882"/>
      <c r="DJE238" s="882"/>
      <c r="DJF238" s="882"/>
      <c r="DJG238" s="882"/>
      <c r="DJH238" s="882"/>
      <c r="DJI238" s="882"/>
      <c r="DJJ238" s="882"/>
      <c r="DJK238" s="882"/>
      <c r="DJL238" s="882"/>
      <c r="DJM238" s="882"/>
      <c r="DJN238" s="882"/>
      <c r="DJO238" s="882"/>
      <c r="DJP238" s="882"/>
      <c r="DJQ238" s="882"/>
      <c r="DJR238" s="882"/>
      <c r="DJS238" s="882"/>
      <c r="DJT238" s="882"/>
      <c r="DJU238" s="882"/>
      <c r="DJV238" s="882"/>
      <c r="DJW238" s="882"/>
      <c r="DJX238" s="882"/>
      <c r="DJY238" s="882"/>
      <c r="DJZ238" s="882"/>
      <c r="DKA238" s="882"/>
      <c r="DKB238" s="882"/>
      <c r="DKC238" s="882"/>
      <c r="DKD238" s="882"/>
      <c r="DKE238" s="882"/>
      <c r="DKF238" s="882"/>
      <c r="DKG238" s="882"/>
      <c r="DKH238" s="882"/>
      <c r="DKI238" s="882"/>
      <c r="DKJ238" s="882"/>
      <c r="DKK238" s="882"/>
      <c r="DKL238" s="882"/>
      <c r="DKM238" s="882"/>
      <c r="DKN238" s="882"/>
      <c r="DKO238" s="882"/>
      <c r="DKP238" s="882"/>
      <c r="DKQ238" s="882"/>
      <c r="DKR238" s="882"/>
      <c r="DKS238" s="882"/>
      <c r="DKT238" s="882"/>
      <c r="DKU238" s="882"/>
      <c r="DKV238" s="882"/>
      <c r="DKW238" s="882"/>
      <c r="DKX238" s="882"/>
      <c r="DKY238" s="882"/>
      <c r="DKZ238" s="882"/>
      <c r="DLA238" s="882"/>
      <c r="DLB238" s="882"/>
      <c r="DLC238" s="882"/>
      <c r="DLD238" s="882"/>
      <c r="DLE238" s="882"/>
      <c r="DLF238" s="882"/>
      <c r="DLG238" s="882"/>
      <c r="DLH238" s="882"/>
      <c r="DLI238" s="882"/>
      <c r="DLJ238" s="882"/>
      <c r="DLK238" s="882"/>
      <c r="DLL238" s="882"/>
      <c r="DLM238" s="882"/>
      <c r="DLN238" s="882"/>
      <c r="DLO238" s="882"/>
      <c r="DLP238" s="882"/>
      <c r="DLQ238" s="882"/>
      <c r="DLR238" s="882"/>
      <c r="DLS238" s="882"/>
      <c r="DLT238" s="882"/>
      <c r="DLU238" s="882"/>
      <c r="DLV238" s="882"/>
      <c r="DLW238" s="882"/>
      <c r="DLX238" s="882"/>
      <c r="DLY238" s="882"/>
      <c r="DLZ238" s="882"/>
      <c r="DMA238" s="882"/>
      <c r="DMB238" s="882"/>
      <c r="DMC238" s="882"/>
      <c r="DMD238" s="882"/>
      <c r="DME238" s="882"/>
      <c r="DMF238" s="882"/>
      <c r="DMG238" s="882"/>
      <c r="DMH238" s="882"/>
      <c r="DMI238" s="882"/>
      <c r="DMJ238" s="882"/>
      <c r="DMK238" s="882"/>
      <c r="DML238" s="882"/>
      <c r="DMM238" s="882"/>
      <c r="DMN238" s="882"/>
      <c r="DMO238" s="882"/>
      <c r="DMP238" s="882"/>
      <c r="DMQ238" s="882"/>
      <c r="DMR238" s="882"/>
      <c r="DMS238" s="882"/>
      <c r="DMT238" s="882"/>
      <c r="DMU238" s="882"/>
      <c r="DMV238" s="882"/>
      <c r="DMW238" s="882"/>
      <c r="DMX238" s="882"/>
      <c r="DMY238" s="882"/>
      <c r="DMZ238" s="882"/>
      <c r="DNA238" s="882"/>
      <c r="DNB238" s="882"/>
      <c r="DNC238" s="882"/>
      <c r="DND238" s="882"/>
      <c r="DNE238" s="882"/>
      <c r="DNF238" s="882"/>
      <c r="DNG238" s="882"/>
      <c r="DNH238" s="882"/>
      <c r="DNI238" s="882"/>
      <c r="DNJ238" s="882"/>
      <c r="DNK238" s="882"/>
      <c r="DNL238" s="882"/>
      <c r="DNM238" s="882"/>
      <c r="DNN238" s="882"/>
      <c r="DNO238" s="882"/>
      <c r="DNP238" s="882"/>
      <c r="DNQ238" s="882"/>
      <c r="DNR238" s="882"/>
      <c r="DNS238" s="882"/>
      <c r="DNT238" s="882"/>
      <c r="DNU238" s="882"/>
      <c r="DNV238" s="882"/>
      <c r="DNW238" s="882"/>
      <c r="DNX238" s="882"/>
      <c r="DNY238" s="882"/>
      <c r="DNZ238" s="882"/>
      <c r="DOA238" s="882"/>
      <c r="DOB238" s="882"/>
      <c r="DOC238" s="882"/>
      <c r="DOD238" s="882"/>
      <c r="DOE238" s="882"/>
      <c r="DOF238" s="882"/>
      <c r="DOG238" s="882"/>
      <c r="DOH238" s="882"/>
      <c r="DOI238" s="882"/>
      <c r="DOJ238" s="882"/>
      <c r="DOK238" s="882"/>
      <c r="DOL238" s="882"/>
      <c r="DOM238" s="882"/>
      <c r="DON238" s="882"/>
      <c r="DOO238" s="882"/>
      <c r="DOP238" s="882"/>
      <c r="DOQ238" s="882"/>
      <c r="DOR238" s="882"/>
      <c r="DOS238" s="882"/>
      <c r="DOT238" s="882"/>
      <c r="DOU238" s="882"/>
      <c r="DOV238" s="882"/>
      <c r="DOW238" s="882"/>
      <c r="DOX238" s="882"/>
      <c r="DOY238" s="882"/>
      <c r="DOZ238" s="882"/>
      <c r="DPA238" s="882"/>
      <c r="DPB238" s="882"/>
      <c r="DPC238" s="882"/>
      <c r="DPD238" s="882"/>
      <c r="DPE238" s="882"/>
      <c r="DPF238" s="882"/>
      <c r="DPG238" s="882"/>
      <c r="DPH238" s="882"/>
      <c r="DPI238" s="882"/>
      <c r="DPJ238" s="882"/>
      <c r="DPK238" s="882"/>
      <c r="DPL238" s="882"/>
      <c r="DPM238" s="882"/>
      <c r="DPN238" s="882"/>
      <c r="DPO238" s="882"/>
      <c r="DPP238" s="882"/>
      <c r="DPQ238" s="882"/>
      <c r="DPR238" s="882"/>
      <c r="DPS238" s="882"/>
      <c r="DPT238" s="882"/>
      <c r="DPU238" s="882"/>
      <c r="DPV238" s="882"/>
      <c r="DPW238" s="882"/>
      <c r="DPX238" s="882"/>
      <c r="DPY238" s="882"/>
      <c r="DPZ238" s="882"/>
      <c r="DQA238" s="882"/>
      <c r="DQB238" s="882"/>
      <c r="DQC238" s="882"/>
      <c r="DQD238" s="882"/>
      <c r="DQE238" s="882"/>
      <c r="DQF238" s="882"/>
      <c r="DQG238" s="882"/>
      <c r="DQH238" s="882"/>
      <c r="DQI238" s="882"/>
      <c r="DQJ238" s="882"/>
      <c r="DQK238" s="882"/>
      <c r="DQL238" s="882"/>
      <c r="DQM238" s="882"/>
      <c r="DQN238" s="882"/>
      <c r="DQO238" s="882"/>
      <c r="DQP238" s="882"/>
      <c r="DQQ238" s="882"/>
      <c r="DQR238" s="882"/>
      <c r="DQS238" s="882"/>
      <c r="DQT238" s="882"/>
      <c r="DQU238" s="882"/>
      <c r="DQV238" s="882"/>
      <c r="DQW238" s="882"/>
      <c r="DQX238" s="882"/>
      <c r="DQY238" s="882"/>
      <c r="DQZ238" s="882"/>
      <c r="DRA238" s="882"/>
      <c r="DRB238" s="882"/>
      <c r="DRC238" s="882"/>
      <c r="DRD238" s="882"/>
      <c r="DRE238" s="882"/>
      <c r="DRF238" s="882"/>
      <c r="DRG238" s="882"/>
      <c r="DRH238" s="882"/>
      <c r="DRI238" s="882"/>
      <c r="DRJ238" s="882"/>
      <c r="DRK238" s="882"/>
      <c r="DRL238" s="882"/>
      <c r="DRM238" s="882"/>
      <c r="DRN238" s="882"/>
      <c r="DRO238" s="882"/>
      <c r="DRP238" s="882"/>
      <c r="DRQ238" s="882"/>
      <c r="DRR238" s="882"/>
      <c r="DRS238" s="882"/>
      <c r="DRT238" s="882"/>
      <c r="DRU238" s="882"/>
      <c r="DRV238" s="882"/>
      <c r="DRW238" s="882"/>
      <c r="DRX238" s="882"/>
      <c r="DRY238" s="882"/>
      <c r="DRZ238" s="882"/>
      <c r="DSA238" s="882"/>
      <c r="DSB238" s="882"/>
      <c r="DSC238" s="882"/>
      <c r="DSD238" s="882"/>
      <c r="DSE238" s="882"/>
      <c r="DSF238" s="882"/>
      <c r="DSG238" s="882"/>
      <c r="DSH238" s="882"/>
      <c r="DSI238" s="882"/>
      <c r="DSJ238" s="882"/>
      <c r="DSK238" s="882"/>
      <c r="DSL238" s="882"/>
      <c r="DSM238" s="882"/>
      <c r="DSN238" s="882"/>
      <c r="DSO238" s="882"/>
      <c r="DSP238" s="882"/>
      <c r="DSQ238" s="882"/>
      <c r="DSR238" s="882"/>
      <c r="DSS238" s="882"/>
      <c r="DST238" s="882"/>
      <c r="DSU238" s="882"/>
      <c r="DSV238" s="882"/>
      <c r="DSW238" s="882"/>
      <c r="DSX238" s="882"/>
      <c r="DSY238" s="882"/>
      <c r="DSZ238" s="882"/>
      <c r="DTA238" s="882"/>
      <c r="DTB238" s="882"/>
      <c r="DTC238" s="882"/>
      <c r="DTD238" s="882"/>
      <c r="DTE238" s="882"/>
      <c r="DTF238" s="882"/>
      <c r="DTG238" s="882"/>
      <c r="DTH238" s="882"/>
      <c r="DTI238" s="882"/>
      <c r="DTJ238" s="882"/>
      <c r="DTK238" s="882"/>
      <c r="DTL238" s="882"/>
      <c r="DTM238" s="882"/>
      <c r="DTN238" s="882"/>
      <c r="DTO238" s="882"/>
      <c r="DTP238" s="882"/>
      <c r="DTQ238" s="882"/>
      <c r="DTR238" s="882"/>
      <c r="DTS238" s="882"/>
      <c r="DTT238" s="882"/>
      <c r="DTU238" s="882"/>
      <c r="DTV238" s="882"/>
      <c r="DTW238" s="882"/>
      <c r="DTX238" s="882"/>
      <c r="DTY238" s="882"/>
      <c r="DTZ238" s="882"/>
      <c r="DUA238" s="882"/>
      <c r="DUB238" s="882"/>
      <c r="DUC238" s="882"/>
      <c r="DUD238" s="882"/>
      <c r="DUE238" s="882"/>
      <c r="DUF238" s="882"/>
      <c r="DUG238" s="882"/>
      <c r="DUH238" s="882"/>
      <c r="DUI238" s="882"/>
      <c r="DUJ238" s="882"/>
      <c r="DUK238" s="882"/>
      <c r="DUL238" s="882"/>
      <c r="DUM238" s="882"/>
      <c r="DUN238" s="882"/>
      <c r="DUO238" s="882"/>
      <c r="DUP238" s="882"/>
      <c r="DUQ238" s="882"/>
      <c r="DUR238" s="882"/>
      <c r="DUS238" s="882"/>
      <c r="DUT238" s="882"/>
      <c r="DUU238" s="882"/>
      <c r="DUV238" s="882"/>
      <c r="DUW238" s="882"/>
      <c r="DUX238" s="882"/>
      <c r="DUY238" s="882"/>
      <c r="DUZ238" s="882"/>
      <c r="DVA238" s="882"/>
      <c r="DVB238" s="882"/>
      <c r="DVC238" s="882"/>
      <c r="DVD238" s="882"/>
      <c r="DVE238" s="882"/>
      <c r="DVF238" s="882"/>
      <c r="DVG238" s="882"/>
      <c r="DVH238" s="882"/>
      <c r="DVI238" s="882"/>
      <c r="DVJ238" s="882"/>
      <c r="DVK238" s="882"/>
      <c r="DVL238" s="882"/>
      <c r="DVM238" s="882"/>
      <c r="DVN238" s="882"/>
      <c r="DVO238" s="882"/>
      <c r="DVP238" s="882"/>
      <c r="DVQ238" s="882"/>
      <c r="DVR238" s="882"/>
      <c r="DVS238" s="882"/>
      <c r="DVT238" s="882"/>
      <c r="DVU238" s="882"/>
      <c r="DVV238" s="882"/>
      <c r="DVW238" s="882"/>
      <c r="DVX238" s="882"/>
      <c r="DVY238" s="882"/>
      <c r="DVZ238" s="882"/>
      <c r="DWA238" s="882"/>
      <c r="DWB238" s="882"/>
      <c r="DWC238" s="882"/>
      <c r="DWD238" s="882"/>
      <c r="DWE238" s="882"/>
      <c r="DWF238" s="882"/>
      <c r="DWG238" s="882"/>
      <c r="DWH238" s="882"/>
      <c r="DWI238" s="882"/>
      <c r="DWJ238" s="882"/>
      <c r="DWK238" s="882"/>
      <c r="DWL238" s="882"/>
      <c r="DWM238" s="882"/>
      <c r="DWN238" s="882"/>
      <c r="DWO238" s="882"/>
      <c r="DWP238" s="882"/>
      <c r="DWQ238" s="882"/>
      <c r="DWR238" s="882"/>
      <c r="DWS238" s="882"/>
      <c r="DWT238" s="882"/>
      <c r="DWU238" s="882"/>
      <c r="DWV238" s="882"/>
      <c r="DWW238" s="882"/>
      <c r="DWX238" s="882"/>
      <c r="DWY238" s="882"/>
      <c r="DWZ238" s="882"/>
      <c r="DXA238" s="882"/>
      <c r="DXB238" s="882"/>
      <c r="DXC238" s="882"/>
      <c r="DXD238" s="882"/>
      <c r="DXE238" s="882"/>
      <c r="DXF238" s="882"/>
      <c r="DXG238" s="882"/>
      <c r="DXH238" s="882"/>
      <c r="DXI238" s="882"/>
      <c r="DXJ238" s="882"/>
      <c r="DXK238" s="882"/>
      <c r="DXL238" s="882"/>
      <c r="DXM238" s="882"/>
      <c r="DXN238" s="882"/>
      <c r="DXO238" s="882"/>
      <c r="DXP238" s="882"/>
      <c r="DXQ238" s="882"/>
      <c r="DXR238" s="882"/>
      <c r="DXS238" s="882"/>
      <c r="DXT238" s="882"/>
      <c r="DXU238" s="882"/>
      <c r="DXV238" s="882"/>
      <c r="DXW238" s="882"/>
      <c r="DXX238" s="882"/>
      <c r="DXY238" s="882"/>
      <c r="DXZ238" s="882"/>
      <c r="DYA238" s="882"/>
      <c r="DYB238" s="882"/>
      <c r="DYC238" s="882"/>
      <c r="DYD238" s="882"/>
      <c r="DYE238" s="882"/>
      <c r="DYF238" s="882"/>
      <c r="DYG238" s="882"/>
      <c r="DYH238" s="882"/>
      <c r="DYI238" s="882"/>
      <c r="DYJ238" s="882"/>
      <c r="DYK238" s="882"/>
      <c r="DYL238" s="882"/>
      <c r="DYM238" s="882"/>
      <c r="DYN238" s="882"/>
      <c r="DYO238" s="882"/>
      <c r="DYP238" s="882"/>
      <c r="DYQ238" s="882"/>
      <c r="DYR238" s="882"/>
      <c r="DYS238" s="882"/>
      <c r="DYT238" s="882"/>
      <c r="DYU238" s="882"/>
      <c r="DYV238" s="882"/>
      <c r="DYW238" s="882"/>
      <c r="DYX238" s="882"/>
      <c r="DYY238" s="882"/>
      <c r="DYZ238" s="882"/>
      <c r="DZA238" s="882"/>
      <c r="DZB238" s="882"/>
      <c r="DZC238" s="882"/>
      <c r="DZD238" s="882"/>
      <c r="DZE238" s="882"/>
      <c r="DZF238" s="882"/>
      <c r="DZG238" s="882"/>
      <c r="DZH238" s="882"/>
      <c r="DZI238" s="882"/>
      <c r="DZJ238" s="882"/>
      <c r="DZK238" s="882"/>
      <c r="DZL238" s="882"/>
      <c r="DZM238" s="882"/>
      <c r="DZN238" s="882"/>
      <c r="DZO238" s="882"/>
      <c r="DZP238" s="882"/>
      <c r="DZQ238" s="882"/>
      <c r="DZR238" s="882"/>
      <c r="DZS238" s="882"/>
      <c r="DZT238" s="882"/>
      <c r="DZU238" s="882"/>
      <c r="DZV238" s="882"/>
      <c r="DZW238" s="882"/>
      <c r="DZX238" s="882"/>
      <c r="DZY238" s="882"/>
      <c r="DZZ238" s="882"/>
      <c r="EAA238" s="882"/>
      <c r="EAB238" s="882"/>
      <c r="EAC238" s="882"/>
      <c r="EAD238" s="882"/>
      <c r="EAE238" s="882"/>
      <c r="EAF238" s="882"/>
      <c r="EAG238" s="882"/>
      <c r="EAH238" s="882"/>
      <c r="EAI238" s="882"/>
      <c r="EAJ238" s="882"/>
      <c r="EAK238" s="882"/>
      <c r="EAL238" s="882"/>
      <c r="EAM238" s="882"/>
      <c r="EAN238" s="882"/>
      <c r="EAO238" s="882"/>
      <c r="EAP238" s="882"/>
      <c r="EAQ238" s="882"/>
      <c r="EAR238" s="882"/>
      <c r="EAS238" s="882"/>
      <c r="EAT238" s="882"/>
      <c r="EAU238" s="882"/>
      <c r="EAV238" s="882"/>
      <c r="EAW238" s="882"/>
      <c r="EAX238" s="882"/>
      <c r="EAY238" s="882"/>
      <c r="EAZ238" s="882"/>
      <c r="EBA238" s="882"/>
      <c r="EBB238" s="882"/>
      <c r="EBC238" s="882"/>
      <c r="EBD238" s="882"/>
      <c r="EBE238" s="882"/>
      <c r="EBF238" s="882"/>
      <c r="EBG238" s="882"/>
      <c r="EBH238" s="882"/>
      <c r="EBI238" s="882"/>
      <c r="EBJ238" s="882"/>
      <c r="EBK238" s="882"/>
      <c r="EBL238" s="882"/>
      <c r="EBM238" s="882"/>
      <c r="EBN238" s="882"/>
      <c r="EBO238" s="882"/>
      <c r="EBP238" s="882"/>
      <c r="EBQ238" s="882"/>
      <c r="EBR238" s="882"/>
      <c r="EBS238" s="882"/>
      <c r="EBT238" s="882"/>
      <c r="EBU238" s="882"/>
      <c r="EBV238" s="882"/>
      <c r="EBW238" s="882"/>
      <c r="EBX238" s="882"/>
      <c r="EBY238" s="882"/>
      <c r="EBZ238" s="882"/>
      <c r="ECA238" s="882"/>
      <c r="ECB238" s="882"/>
      <c r="ECC238" s="882"/>
      <c r="ECD238" s="882"/>
      <c r="ECE238" s="882"/>
      <c r="ECF238" s="882"/>
      <c r="ECG238" s="882"/>
      <c r="ECH238" s="882"/>
      <c r="ECI238" s="882"/>
      <c r="ECJ238" s="882"/>
      <c r="ECK238" s="882"/>
      <c r="ECL238" s="882"/>
      <c r="ECM238" s="882"/>
      <c r="ECN238" s="882"/>
      <c r="ECO238" s="882"/>
      <c r="ECP238" s="882"/>
      <c r="ECQ238" s="882"/>
      <c r="ECR238" s="882"/>
      <c r="ECS238" s="882"/>
      <c r="ECT238" s="882"/>
      <c r="ECU238" s="882"/>
      <c r="ECV238" s="882"/>
      <c r="ECW238" s="882"/>
      <c r="ECX238" s="882"/>
      <c r="ECY238" s="882"/>
      <c r="ECZ238" s="882"/>
      <c r="EDA238" s="882"/>
      <c r="EDB238" s="882"/>
      <c r="EDC238" s="882"/>
      <c r="EDD238" s="882"/>
      <c r="EDE238" s="882"/>
      <c r="EDF238" s="882"/>
      <c r="EDG238" s="882"/>
      <c r="EDH238" s="882"/>
      <c r="EDI238" s="882"/>
      <c r="EDJ238" s="882"/>
      <c r="EDK238" s="882"/>
      <c r="EDL238" s="882"/>
      <c r="EDM238" s="882"/>
      <c r="EDN238" s="882"/>
      <c r="EDO238" s="882"/>
      <c r="EDP238" s="882"/>
      <c r="EDQ238" s="882"/>
      <c r="EDR238" s="882"/>
      <c r="EDS238" s="882"/>
      <c r="EDT238" s="882"/>
      <c r="EDU238" s="882"/>
      <c r="EDV238" s="882"/>
      <c r="EDW238" s="882"/>
      <c r="EDX238" s="882"/>
      <c r="EDY238" s="882"/>
      <c r="EDZ238" s="882"/>
      <c r="EEA238" s="882"/>
      <c r="EEB238" s="882"/>
      <c r="EEC238" s="882"/>
      <c r="EED238" s="882"/>
      <c r="EEE238" s="882"/>
      <c r="EEF238" s="882"/>
      <c r="EEG238" s="882"/>
      <c r="EEH238" s="882"/>
      <c r="EEI238" s="882"/>
      <c r="EEJ238" s="882"/>
      <c r="EEK238" s="882"/>
      <c r="EEL238" s="882"/>
      <c r="EEM238" s="882"/>
      <c r="EEN238" s="882"/>
      <c r="EEO238" s="882"/>
      <c r="EEP238" s="882"/>
      <c r="EEQ238" s="882"/>
      <c r="EER238" s="882"/>
      <c r="EES238" s="882"/>
      <c r="EET238" s="882"/>
      <c r="EEU238" s="882"/>
      <c r="EEV238" s="882"/>
      <c r="EEW238" s="882"/>
      <c r="EEX238" s="882"/>
      <c r="EEY238" s="882"/>
      <c r="EEZ238" s="882"/>
      <c r="EFA238" s="882"/>
      <c r="EFB238" s="882"/>
      <c r="EFC238" s="882"/>
      <c r="EFD238" s="882"/>
      <c r="EFE238" s="882"/>
      <c r="EFF238" s="882"/>
      <c r="EFG238" s="882"/>
      <c r="EFH238" s="882"/>
      <c r="EFI238" s="882"/>
      <c r="EFJ238" s="882"/>
      <c r="EFK238" s="882"/>
      <c r="EFL238" s="882"/>
      <c r="EFM238" s="882"/>
      <c r="EFN238" s="882"/>
      <c r="EFO238" s="882"/>
      <c r="EFP238" s="882"/>
      <c r="EFQ238" s="882"/>
      <c r="EFR238" s="882"/>
      <c r="EFS238" s="882"/>
      <c r="EFT238" s="882"/>
      <c r="EFU238" s="882"/>
      <c r="EFV238" s="882"/>
      <c r="EFW238" s="882"/>
      <c r="EFX238" s="882"/>
      <c r="EFY238" s="882"/>
      <c r="EFZ238" s="882"/>
      <c r="EGA238" s="882"/>
      <c r="EGB238" s="882"/>
      <c r="EGC238" s="882"/>
      <c r="EGD238" s="882"/>
      <c r="EGE238" s="882"/>
      <c r="EGF238" s="882"/>
      <c r="EGG238" s="882"/>
      <c r="EGH238" s="882"/>
      <c r="EGI238" s="882"/>
      <c r="EGJ238" s="882"/>
      <c r="EGK238" s="882"/>
      <c r="EGL238" s="882"/>
      <c r="EGM238" s="882"/>
      <c r="EGN238" s="882"/>
      <c r="EGO238" s="882"/>
      <c r="EGP238" s="882"/>
      <c r="EGQ238" s="882"/>
      <c r="EGR238" s="882"/>
      <c r="EGS238" s="882"/>
      <c r="EGT238" s="882"/>
      <c r="EGU238" s="882"/>
      <c r="EGV238" s="882"/>
      <c r="EGW238" s="882"/>
      <c r="EGX238" s="882"/>
      <c r="EGY238" s="882"/>
      <c r="EGZ238" s="882"/>
      <c r="EHA238" s="882"/>
      <c r="EHB238" s="882"/>
      <c r="EHC238" s="882"/>
      <c r="EHD238" s="882"/>
      <c r="EHE238" s="882"/>
      <c r="EHF238" s="882"/>
      <c r="EHG238" s="882"/>
      <c r="EHH238" s="882"/>
      <c r="EHI238" s="882"/>
      <c r="EHJ238" s="882"/>
      <c r="EHK238" s="882"/>
      <c r="EHL238" s="882"/>
      <c r="EHM238" s="882"/>
      <c r="EHN238" s="882"/>
      <c r="EHO238" s="882"/>
      <c r="EHP238" s="882"/>
      <c r="EHQ238" s="882"/>
      <c r="EHR238" s="882"/>
      <c r="EHS238" s="882"/>
      <c r="EHT238" s="882"/>
      <c r="EHU238" s="882"/>
      <c r="EHV238" s="882"/>
      <c r="EHW238" s="882"/>
      <c r="EHX238" s="882"/>
      <c r="EHY238" s="882"/>
      <c r="EHZ238" s="882"/>
      <c r="EIA238" s="882"/>
      <c r="EIB238" s="882"/>
      <c r="EIC238" s="882"/>
      <c r="EID238" s="882"/>
      <c r="EIE238" s="882"/>
      <c r="EIF238" s="882"/>
      <c r="EIG238" s="882"/>
      <c r="EIH238" s="882"/>
      <c r="EII238" s="882"/>
      <c r="EIJ238" s="882"/>
      <c r="EIK238" s="882"/>
      <c r="EIL238" s="882"/>
      <c r="EIM238" s="882"/>
      <c r="EIN238" s="882"/>
      <c r="EIO238" s="882"/>
      <c r="EIP238" s="882"/>
      <c r="EIQ238" s="882"/>
      <c r="EIR238" s="882"/>
      <c r="EIS238" s="882"/>
      <c r="EIT238" s="882"/>
      <c r="EIU238" s="882"/>
      <c r="EIV238" s="882"/>
      <c r="EIW238" s="882"/>
      <c r="EIX238" s="882"/>
      <c r="EIY238" s="882"/>
      <c r="EIZ238" s="882"/>
      <c r="EJA238" s="882"/>
      <c r="EJB238" s="882"/>
      <c r="EJC238" s="882"/>
      <c r="EJD238" s="882"/>
      <c r="EJE238" s="882"/>
      <c r="EJF238" s="882"/>
      <c r="EJG238" s="882"/>
      <c r="EJH238" s="882"/>
      <c r="EJI238" s="882"/>
      <c r="EJJ238" s="882"/>
      <c r="EJK238" s="882"/>
      <c r="EJL238" s="882"/>
      <c r="EJM238" s="882"/>
      <c r="EJN238" s="882"/>
      <c r="EJO238" s="882"/>
      <c r="EJP238" s="882"/>
      <c r="EJQ238" s="882"/>
      <c r="EJR238" s="882"/>
      <c r="EJS238" s="882"/>
      <c r="EJT238" s="882"/>
      <c r="EJU238" s="882"/>
      <c r="EJV238" s="882"/>
      <c r="EJW238" s="882"/>
      <c r="EJX238" s="882"/>
      <c r="EJY238" s="882"/>
      <c r="EJZ238" s="882"/>
      <c r="EKA238" s="882"/>
      <c r="EKB238" s="882"/>
      <c r="EKC238" s="882"/>
      <c r="EKD238" s="882"/>
      <c r="EKE238" s="882"/>
      <c r="EKF238" s="882"/>
      <c r="EKG238" s="882"/>
      <c r="EKH238" s="882"/>
      <c r="EKI238" s="882"/>
      <c r="EKJ238" s="882"/>
      <c r="EKK238" s="882"/>
      <c r="EKL238" s="882"/>
      <c r="EKM238" s="882"/>
      <c r="EKN238" s="882"/>
      <c r="EKO238" s="882"/>
      <c r="EKP238" s="882"/>
      <c r="EKQ238" s="882"/>
      <c r="EKR238" s="882"/>
      <c r="EKS238" s="882"/>
      <c r="EKT238" s="882"/>
      <c r="EKU238" s="882"/>
      <c r="EKV238" s="882"/>
      <c r="EKW238" s="882"/>
      <c r="EKX238" s="882"/>
      <c r="EKY238" s="882"/>
      <c r="EKZ238" s="882"/>
      <c r="ELA238" s="882"/>
      <c r="ELB238" s="882"/>
      <c r="ELC238" s="882"/>
      <c r="ELD238" s="882"/>
      <c r="ELE238" s="882"/>
      <c r="ELF238" s="882"/>
      <c r="ELG238" s="882"/>
      <c r="ELH238" s="882"/>
      <c r="ELI238" s="882"/>
      <c r="ELJ238" s="882"/>
      <c r="ELK238" s="882"/>
      <c r="ELL238" s="882"/>
      <c r="ELM238" s="882"/>
      <c r="ELN238" s="882"/>
      <c r="ELO238" s="882"/>
      <c r="ELP238" s="882"/>
      <c r="ELQ238" s="882"/>
      <c r="ELR238" s="882"/>
      <c r="ELS238" s="882"/>
      <c r="ELT238" s="882"/>
      <c r="ELU238" s="882"/>
      <c r="ELV238" s="882"/>
      <c r="ELW238" s="882"/>
      <c r="ELX238" s="882"/>
      <c r="ELY238" s="882"/>
      <c r="ELZ238" s="882"/>
      <c r="EMA238" s="882"/>
      <c r="EMB238" s="882"/>
      <c r="EMC238" s="882"/>
      <c r="EMD238" s="882"/>
      <c r="EME238" s="882"/>
      <c r="EMF238" s="882"/>
      <c r="EMG238" s="882"/>
      <c r="EMH238" s="882"/>
      <c r="EMI238" s="882"/>
      <c r="EMJ238" s="882"/>
      <c r="EMK238" s="882"/>
      <c r="EML238" s="882"/>
      <c r="EMM238" s="882"/>
      <c r="EMN238" s="882"/>
      <c r="EMO238" s="882"/>
      <c r="EMP238" s="882"/>
      <c r="EMQ238" s="882"/>
      <c r="EMR238" s="882"/>
      <c r="EMS238" s="882"/>
      <c r="EMT238" s="882"/>
      <c r="EMU238" s="882"/>
      <c r="EMV238" s="882"/>
      <c r="EMW238" s="882"/>
      <c r="EMX238" s="882"/>
      <c r="EMY238" s="882"/>
      <c r="EMZ238" s="882"/>
      <c r="ENA238" s="882"/>
      <c r="ENB238" s="882"/>
      <c r="ENC238" s="882"/>
      <c r="END238" s="882"/>
      <c r="ENE238" s="882"/>
      <c r="ENF238" s="882"/>
      <c r="ENG238" s="882"/>
      <c r="ENH238" s="882"/>
      <c r="ENI238" s="882"/>
      <c r="ENJ238" s="882"/>
      <c r="ENK238" s="882"/>
      <c r="ENL238" s="882"/>
      <c r="ENM238" s="882"/>
      <c r="ENN238" s="882"/>
      <c r="ENO238" s="882"/>
      <c r="ENP238" s="882"/>
      <c r="ENQ238" s="882"/>
      <c r="ENR238" s="882"/>
      <c r="ENS238" s="882"/>
      <c r="ENT238" s="882"/>
      <c r="ENU238" s="882"/>
      <c r="ENV238" s="882"/>
      <c r="ENW238" s="882"/>
      <c r="ENX238" s="882"/>
      <c r="ENY238" s="882"/>
      <c r="ENZ238" s="882"/>
      <c r="EOA238" s="882"/>
      <c r="EOB238" s="882"/>
      <c r="EOC238" s="882"/>
      <c r="EOD238" s="882"/>
      <c r="EOE238" s="882"/>
      <c r="EOF238" s="882"/>
      <c r="EOG238" s="882"/>
      <c r="EOH238" s="882"/>
      <c r="EOI238" s="882"/>
      <c r="EOJ238" s="882"/>
      <c r="EOK238" s="882"/>
      <c r="EOL238" s="882"/>
      <c r="EOM238" s="882"/>
      <c r="EON238" s="882"/>
      <c r="EOO238" s="882"/>
      <c r="EOP238" s="882"/>
      <c r="EOQ238" s="882"/>
      <c r="EOR238" s="882"/>
      <c r="EOS238" s="882"/>
      <c r="EOT238" s="882"/>
      <c r="EOU238" s="882"/>
      <c r="EOV238" s="882"/>
      <c r="EOW238" s="882"/>
      <c r="EOX238" s="882"/>
      <c r="EOY238" s="882"/>
      <c r="EOZ238" s="882"/>
      <c r="EPA238" s="882"/>
      <c r="EPB238" s="882"/>
      <c r="EPC238" s="882"/>
      <c r="EPD238" s="882"/>
      <c r="EPE238" s="882"/>
      <c r="EPF238" s="882"/>
      <c r="EPG238" s="882"/>
      <c r="EPH238" s="882"/>
      <c r="EPI238" s="882"/>
      <c r="EPJ238" s="882"/>
      <c r="EPK238" s="882"/>
      <c r="EPL238" s="882"/>
      <c r="EPM238" s="882"/>
      <c r="EPN238" s="882"/>
      <c r="EPO238" s="882"/>
      <c r="EPP238" s="882"/>
      <c r="EPQ238" s="882"/>
      <c r="EPR238" s="882"/>
      <c r="EPS238" s="882"/>
      <c r="EPT238" s="882"/>
      <c r="EPU238" s="882"/>
      <c r="EPV238" s="882"/>
      <c r="EPW238" s="882"/>
      <c r="EPX238" s="882"/>
      <c r="EPY238" s="882"/>
      <c r="EPZ238" s="882"/>
      <c r="EQA238" s="882"/>
      <c r="EQB238" s="882"/>
      <c r="EQC238" s="882"/>
      <c r="EQD238" s="882"/>
      <c r="EQE238" s="882"/>
      <c r="EQF238" s="882"/>
      <c r="EQG238" s="882"/>
      <c r="EQH238" s="882"/>
      <c r="EQI238" s="882"/>
      <c r="EQJ238" s="882"/>
      <c r="EQK238" s="882"/>
      <c r="EQL238" s="882"/>
      <c r="EQM238" s="882"/>
      <c r="EQN238" s="882"/>
      <c r="EQO238" s="882"/>
      <c r="EQP238" s="882"/>
      <c r="EQQ238" s="882"/>
      <c r="EQR238" s="882"/>
      <c r="EQS238" s="882"/>
      <c r="EQT238" s="882"/>
      <c r="EQU238" s="882"/>
      <c r="EQV238" s="882"/>
      <c r="EQW238" s="882"/>
      <c r="EQX238" s="882"/>
      <c r="EQY238" s="882"/>
      <c r="EQZ238" s="882"/>
      <c r="ERA238" s="882"/>
      <c r="ERB238" s="882"/>
      <c r="ERC238" s="882"/>
      <c r="ERD238" s="882"/>
      <c r="ERE238" s="882"/>
      <c r="ERF238" s="882"/>
      <c r="ERG238" s="882"/>
      <c r="ERH238" s="882"/>
      <c r="ERI238" s="882"/>
      <c r="ERJ238" s="882"/>
      <c r="ERK238" s="882"/>
      <c r="ERL238" s="882"/>
      <c r="ERM238" s="882"/>
      <c r="ERN238" s="882"/>
      <c r="ERO238" s="882"/>
      <c r="ERP238" s="882"/>
      <c r="ERQ238" s="882"/>
      <c r="ERR238" s="882"/>
      <c r="ERS238" s="882"/>
      <c r="ERT238" s="882"/>
      <c r="ERU238" s="882"/>
      <c r="ERV238" s="882"/>
      <c r="ERW238" s="882"/>
      <c r="ERX238" s="882"/>
      <c r="ERY238" s="882"/>
      <c r="ERZ238" s="882"/>
      <c r="ESA238" s="882"/>
      <c r="ESB238" s="882"/>
      <c r="ESC238" s="882"/>
      <c r="ESD238" s="882"/>
      <c r="ESE238" s="882"/>
      <c r="ESF238" s="882"/>
      <c r="ESG238" s="882"/>
      <c r="ESH238" s="882"/>
      <c r="ESI238" s="882"/>
      <c r="ESJ238" s="882"/>
      <c r="ESK238" s="882"/>
      <c r="ESL238" s="882"/>
      <c r="ESM238" s="882"/>
      <c r="ESN238" s="882"/>
      <c r="ESO238" s="882"/>
      <c r="ESP238" s="882"/>
      <c r="ESQ238" s="882"/>
      <c r="ESR238" s="882"/>
      <c r="ESS238" s="882"/>
      <c r="EST238" s="882"/>
      <c r="ESU238" s="882"/>
      <c r="ESV238" s="882"/>
      <c r="ESW238" s="882"/>
      <c r="ESX238" s="882"/>
      <c r="ESY238" s="882"/>
      <c r="ESZ238" s="882"/>
      <c r="ETA238" s="882"/>
      <c r="ETB238" s="882"/>
      <c r="ETC238" s="882"/>
      <c r="ETD238" s="882"/>
      <c r="ETE238" s="882"/>
      <c r="ETF238" s="882"/>
      <c r="ETG238" s="882"/>
      <c r="ETH238" s="882"/>
      <c r="ETI238" s="882"/>
      <c r="ETJ238" s="882"/>
      <c r="ETK238" s="882"/>
      <c r="ETL238" s="882"/>
      <c r="ETM238" s="882"/>
      <c r="ETN238" s="882"/>
      <c r="ETO238" s="882"/>
      <c r="ETP238" s="882"/>
      <c r="ETQ238" s="882"/>
      <c r="ETR238" s="882"/>
      <c r="ETS238" s="882"/>
      <c r="ETT238" s="882"/>
      <c r="ETU238" s="882"/>
      <c r="ETV238" s="882"/>
      <c r="ETW238" s="882"/>
      <c r="ETX238" s="882"/>
      <c r="ETY238" s="882"/>
      <c r="ETZ238" s="882"/>
      <c r="EUA238" s="882"/>
      <c r="EUB238" s="882"/>
      <c r="EUC238" s="882"/>
      <c r="EUD238" s="882"/>
      <c r="EUE238" s="882"/>
      <c r="EUF238" s="882"/>
      <c r="EUG238" s="882"/>
      <c r="EUH238" s="882"/>
      <c r="EUI238" s="882"/>
      <c r="EUJ238" s="882"/>
      <c r="EUK238" s="882"/>
      <c r="EUL238" s="882"/>
      <c r="EUM238" s="882"/>
      <c r="EUN238" s="882"/>
      <c r="EUO238" s="882"/>
      <c r="EUP238" s="882"/>
      <c r="EUQ238" s="882"/>
      <c r="EUR238" s="882"/>
      <c r="EUS238" s="882"/>
      <c r="EUT238" s="882"/>
      <c r="EUU238" s="882"/>
      <c r="EUV238" s="882"/>
      <c r="EUW238" s="882"/>
      <c r="EUX238" s="882"/>
      <c r="EUY238" s="882"/>
      <c r="EUZ238" s="882"/>
      <c r="EVA238" s="882"/>
      <c r="EVB238" s="882"/>
      <c r="EVC238" s="882"/>
      <c r="EVD238" s="882"/>
      <c r="EVE238" s="882"/>
      <c r="EVF238" s="882"/>
      <c r="EVG238" s="882"/>
      <c r="EVH238" s="882"/>
      <c r="EVI238" s="882"/>
      <c r="EVJ238" s="882"/>
      <c r="EVK238" s="882"/>
      <c r="EVL238" s="882"/>
      <c r="EVM238" s="882"/>
      <c r="EVN238" s="882"/>
      <c r="EVO238" s="882"/>
      <c r="EVP238" s="882"/>
      <c r="EVQ238" s="882"/>
      <c r="EVR238" s="882"/>
      <c r="EVS238" s="882"/>
      <c r="EVT238" s="882"/>
      <c r="EVU238" s="882"/>
      <c r="EVV238" s="882"/>
      <c r="EVW238" s="882"/>
      <c r="EVX238" s="882"/>
      <c r="EVY238" s="882"/>
      <c r="EVZ238" s="882"/>
      <c r="EWA238" s="882"/>
      <c r="EWB238" s="882"/>
      <c r="EWC238" s="882"/>
      <c r="EWD238" s="882"/>
      <c r="EWE238" s="882"/>
      <c r="EWF238" s="882"/>
      <c r="EWG238" s="882"/>
      <c r="EWH238" s="882"/>
      <c r="EWI238" s="882"/>
      <c r="EWJ238" s="882"/>
      <c r="EWK238" s="882"/>
      <c r="EWL238" s="882"/>
      <c r="EWM238" s="882"/>
      <c r="EWN238" s="882"/>
      <c r="EWO238" s="882"/>
      <c r="EWP238" s="882"/>
      <c r="EWQ238" s="882"/>
      <c r="EWR238" s="882"/>
      <c r="EWS238" s="882"/>
      <c r="EWT238" s="882"/>
      <c r="EWU238" s="882"/>
      <c r="EWV238" s="882"/>
      <c r="EWW238" s="882"/>
      <c r="EWX238" s="882"/>
      <c r="EWY238" s="882"/>
      <c r="EWZ238" s="882"/>
      <c r="EXA238" s="882"/>
      <c r="EXB238" s="882"/>
      <c r="EXC238" s="882"/>
      <c r="EXD238" s="882"/>
      <c r="EXE238" s="882"/>
      <c r="EXF238" s="882"/>
      <c r="EXG238" s="882"/>
      <c r="EXH238" s="882"/>
      <c r="EXI238" s="882"/>
      <c r="EXJ238" s="882"/>
      <c r="EXK238" s="882"/>
      <c r="EXL238" s="882"/>
      <c r="EXM238" s="882"/>
      <c r="EXN238" s="882"/>
      <c r="EXO238" s="882"/>
      <c r="EXP238" s="882"/>
      <c r="EXQ238" s="882"/>
      <c r="EXR238" s="882"/>
      <c r="EXS238" s="882"/>
      <c r="EXT238" s="882"/>
      <c r="EXU238" s="882"/>
      <c r="EXV238" s="882"/>
      <c r="EXW238" s="882"/>
      <c r="EXX238" s="882"/>
      <c r="EXY238" s="882"/>
      <c r="EXZ238" s="882"/>
      <c r="EYA238" s="882"/>
      <c r="EYB238" s="882"/>
      <c r="EYC238" s="882"/>
      <c r="EYD238" s="882"/>
      <c r="EYE238" s="882"/>
      <c r="EYF238" s="882"/>
      <c r="EYG238" s="882"/>
      <c r="EYH238" s="882"/>
      <c r="EYI238" s="882"/>
      <c r="EYJ238" s="882"/>
      <c r="EYK238" s="882"/>
      <c r="EYL238" s="882"/>
      <c r="EYM238" s="882"/>
      <c r="EYN238" s="882"/>
      <c r="EYO238" s="882"/>
      <c r="EYP238" s="882"/>
      <c r="EYQ238" s="882"/>
      <c r="EYR238" s="882"/>
      <c r="EYS238" s="882"/>
      <c r="EYT238" s="882"/>
      <c r="EYU238" s="882"/>
      <c r="EYV238" s="882"/>
      <c r="EYW238" s="882"/>
      <c r="EYX238" s="882"/>
      <c r="EYY238" s="882"/>
      <c r="EYZ238" s="882"/>
      <c r="EZA238" s="882"/>
      <c r="EZB238" s="882"/>
      <c r="EZC238" s="882"/>
      <c r="EZD238" s="882"/>
      <c r="EZE238" s="882"/>
      <c r="EZF238" s="882"/>
      <c r="EZG238" s="882"/>
      <c r="EZH238" s="882"/>
      <c r="EZI238" s="882"/>
      <c r="EZJ238" s="882"/>
      <c r="EZK238" s="882"/>
      <c r="EZL238" s="882"/>
      <c r="EZM238" s="882"/>
      <c r="EZN238" s="882"/>
      <c r="EZO238" s="882"/>
      <c r="EZP238" s="882"/>
      <c r="EZQ238" s="882"/>
      <c r="EZR238" s="882"/>
      <c r="EZS238" s="882"/>
      <c r="EZT238" s="882"/>
      <c r="EZU238" s="882"/>
      <c r="EZV238" s="882"/>
      <c r="EZW238" s="882"/>
      <c r="EZX238" s="882"/>
      <c r="EZY238" s="882"/>
      <c r="EZZ238" s="882"/>
      <c r="FAA238" s="882"/>
      <c r="FAB238" s="882"/>
      <c r="FAC238" s="882"/>
      <c r="FAD238" s="882"/>
      <c r="FAE238" s="882"/>
      <c r="FAF238" s="882"/>
      <c r="FAG238" s="882"/>
      <c r="FAH238" s="882"/>
      <c r="FAI238" s="882"/>
      <c r="FAJ238" s="882"/>
      <c r="FAK238" s="882"/>
      <c r="FAL238" s="882"/>
      <c r="FAM238" s="882"/>
      <c r="FAN238" s="882"/>
      <c r="FAO238" s="882"/>
      <c r="FAP238" s="882"/>
      <c r="FAQ238" s="882"/>
      <c r="FAR238" s="882"/>
      <c r="FAS238" s="882"/>
      <c r="FAT238" s="882"/>
      <c r="FAU238" s="882"/>
      <c r="FAV238" s="882"/>
      <c r="FAW238" s="882"/>
      <c r="FAX238" s="882"/>
      <c r="FAY238" s="882"/>
      <c r="FAZ238" s="882"/>
      <c r="FBA238" s="882"/>
      <c r="FBB238" s="882"/>
      <c r="FBC238" s="882"/>
      <c r="FBD238" s="882"/>
      <c r="FBE238" s="882"/>
      <c r="FBF238" s="882"/>
      <c r="FBG238" s="882"/>
      <c r="FBH238" s="882"/>
      <c r="FBI238" s="882"/>
      <c r="FBJ238" s="882"/>
      <c r="FBK238" s="882"/>
      <c r="FBL238" s="882"/>
      <c r="FBM238" s="882"/>
      <c r="FBN238" s="882"/>
      <c r="FBO238" s="882"/>
      <c r="FBP238" s="882"/>
      <c r="FBQ238" s="882"/>
      <c r="FBR238" s="882"/>
      <c r="FBS238" s="882"/>
      <c r="FBT238" s="882"/>
      <c r="FBU238" s="882"/>
      <c r="FBV238" s="882"/>
      <c r="FBW238" s="882"/>
      <c r="FBX238" s="882"/>
      <c r="FBY238" s="882"/>
      <c r="FBZ238" s="882"/>
      <c r="FCA238" s="882"/>
      <c r="FCB238" s="882"/>
      <c r="FCC238" s="882"/>
      <c r="FCD238" s="882"/>
      <c r="FCE238" s="882"/>
      <c r="FCF238" s="882"/>
      <c r="FCG238" s="882"/>
      <c r="FCH238" s="882"/>
      <c r="FCI238" s="882"/>
      <c r="FCJ238" s="882"/>
      <c r="FCK238" s="882"/>
      <c r="FCL238" s="882"/>
      <c r="FCM238" s="882"/>
      <c r="FCN238" s="882"/>
      <c r="FCO238" s="882"/>
      <c r="FCP238" s="882"/>
      <c r="FCQ238" s="882"/>
      <c r="FCR238" s="882"/>
      <c r="FCS238" s="882"/>
      <c r="FCT238" s="882"/>
      <c r="FCU238" s="882"/>
      <c r="FCV238" s="882"/>
      <c r="FCW238" s="882"/>
      <c r="FCX238" s="882"/>
      <c r="FCY238" s="882"/>
      <c r="FCZ238" s="882"/>
      <c r="FDA238" s="882"/>
      <c r="FDB238" s="882"/>
      <c r="FDC238" s="882"/>
      <c r="FDD238" s="882"/>
      <c r="FDE238" s="882"/>
      <c r="FDF238" s="882"/>
      <c r="FDG238" s="882"/>
      <c r="FDH238" s="882"/>
      <c r="FDI238" s="882"/>
      <c r="FDJ238" s="882"/>
      <c r="FDK238" s="882"/>
      <c r="FDL238" s="882"/>
      <c r="FDM238" s="882"/>
      <c r="FDN238" s="882"/>
      <c r="FDO238" s="882"/>
      <c r="FDP238" s="882"/>
      <c r="FDQ238" s="882"/>
      <c r="FDR238" s="882"/>
      <c r="FDS238" s="882"/>
      <c r="FDT238" s="882"/>
      <c r="FDU238" s="882"/>
      <c r="FDV238" s="882"/>
      <c r="FDW238" s="882"/>
      <c r="FDX238" s="882"/>
      <c r="FDY238" s="882"/>
      <c r="FDZ238" s="882"/>
      <c r="FEA238" s="882"/>
      <c r="FEB238" s="882"/>
      <c r="FEC238" s="882"/>
      <c r="FED238" s="882"/>
      <c r="FEE238" s="882"/>
      <c r="FEF238" s="882"/>
      <c r="FEG238" s="882"/>
      <c r="FEH238" s="882"/>
      <c r="FEI238" s="882"/>
      <c r="FEJ238" s="882"/>
      <c r="FEK238" s="882"/>
      <c r="FEL238" s="882"/>
      <c r="FEM238" s="882"/>
      <c r="FEN238" s="882"/>
      <c r="FEO238" s="882"/>
      <c r="FEP238" s="882"/>
      <c r="FEQ238" s="882"/>
      <c r="FER238" s="882"/>
      <c r="FES238" s="882"/>
      <c r="FET238" s="882"/>
      <c r="FEU238" s="882"/>
      <c r="FEV238" s="882"/>
      <c r="FEW238" s="882"/>
      <c r="FEX238" s="882"/>
      <c r="FEY238" s="882"/>
      <c r="FEZ238" s="882"/>
      <c r="FFA238" s="882"/>
      <c r="FFB238" s="882"/>
      <c r="FFC238" s="882"/>
      <c r="FFD238" s="882"/>
      <c r="FFE238" s="882"/>
      <c r="FFF238" s="882"/>
      <c r="FFG238" s="882"/>
      <c r="FFH238" s="882"/>
      <c r="FFI238" s="882"/>
      <c r="FFJ238" s="882"/>
      <c r="FFK238" s="882"/>
      <c r="FFL238" s="882"/>
      <c r="FFM238" s="882"/>
      <c r="FFN238" s="882"/>
      <c r="FFO238" s="882"/>
      <c r="FFP238" s="882"/>
      <c r="FFQ238" s="882"/>
      <c r="FFR238" s="882"/>
      <c r="FFS238" s="882"/>
      <c r="FFT238" s="882"/>
      <c r="FFU238" s="882"/>
      <c r="FFV238" s="882"/>
      <c r="FFW238" s="882"/>
      <c r="FFX238" s="882"/>
      <c r="FFY238" s="882"/>
      <c r="FFZ238" s="882"/>
      <c r="FGA238" s="882"/>
      <c r="FGB238" s="882"/>
      <c r="FGC238" s="882"/>
      <c r="FGD238" s="882"/>
      <c r="FGE238" s="882"/>
      <c r="FGF238" s="882"/>
      <c r="FGG238" s="882"/>
      <c r="FGH238" s="882"/>
      <c r="FGI238" s="882"/>
      <c r="FGJ238" s="882"/>
      <c r="FGK238" s="882"/>
      <c r="FGL238" s="882"/>
      <c r="FGM238" s="882"/>
      <c r="FGN238" s="882"/>
      <c r="FGO238" s="882"/>
      <c r="FGP238" s="882"/>
      <c r="FGQ238" s="882"/>
      <c r="FGR238" s="882"/>
      <c r="FGS238" s="882"/>
      <c r="FGT238" s="882"/>
      <c r="FGU238" s="882"/>
      <c r="FGV238" s="882"/>
      <c r="FGW238" s="882"/>
      <c r="FGX238" s="882"/>
      <c r="FGY238" s="882"/>
      <c r="FGZ238" s="882"/>
      <c r="FHA238" s="882"/>
      <c r="FHB238" s="882"/>
      <c r="FHC238" s="882"/>
      <c r="FHD238" s="882"/>
      <c r="FHE238" s="882"/>
      <c r="FHF238" s="882"/>
      <c r="FHG238" s="882"/>
      <c r="FHH238" s="882"/>
      <c r="FHI238" s="882"/>
      <c r="FHJ238" s="882"/>
      <c r="FHK238" s="882"/>
      <c r="FHL238" s="882"/>
      <c r="FHM238" s="882"/>
      <c r="FHN238" s="882"/>
      <c r="FHO238" s="882"/>
      <c r="FHP238" s="882"/>
      <c r="FHQ238" s="882"/>
      <c r="FHR238" s="882"/>
      <c r="FHS238" s="882"/>
      <c r="FHT238" s="882"/>
      <c r="FHU238" s="882"/>
      <c r="FHV238" s="882"/>
      <c r="FHW238" s="882"/>
      <c r="FHX238" s="882"/>
      <c r="FHY238" s="882"/>
      <c r="FHZ238" s="882"/>
      <c r="FIA238" s="882"/>
      <c r="FIB238" s="882"/>
      <c r="FIC238" s="882"/>
      <c r="FID238" s="882"/>
      <c r="FIE238" s="882"/>
      <c r="FIF238" s="882"/>
      <c r="FIG238" s="882"/>
      <c r="FIH238" s="882"/>
      <c r="FII238" s="882"/>
      <c r="FIJ238" s="882"/>
      <c r="FIK238" s="882"/>
      <c r="FIL238" s="882"/>
      <c r="FIM238" s="882"/>
      <c r="FIN238" s="882"/>
      <c r="FIO238" s="882"/>
      <c r="FIP238" s="882"/>
      <c r="FIQ238" s="882"/>
      <c r="FIR238" s="882"/>
      <c r="FIS238" s="882"/>
      <c r="FIT238" s="882"/>
      <c r="FIU238" s="882"/>
      <c r="FIV238" s="882"/>
      <c r="FIW238" s="882"/>
      <c r="FIX238" s="882"/>
      <c r="FIY238" s="882"/>
      <c r="FIZ238" s="882"/>
      <c r="FJA238" s="882"/>
      <c r="FJB238" s="882"/>
      <c r="FJC238" s="882"/>
      <c r="FJD238" s="882"/>
      <c r="FJE238" s="882"/>
      <c r="FJF238" s="882"/>
      <c r="FJG238" s="882"/>
      <c r="FJH238" s="882"/>
      <c r="FJI238" s="882"/>
      <c r="FJJ238" s="882"/>
      <c r="FJK238" s="882"/>
      <c r="FJL238" s="882"/>
      <c r="FJM238" s="882"/>
      <c r="FJN238" s="882"/>
      <c r="FJO238" s="882"/>
      <c r="FJP238" s="882"/>
      <c r="FJQ238" s="882"/>
      <c r="FJR238" s="882"/>
      <c r="FJS238" s="882"/>
      <c r="FJT238" s="882"/>
      <c r="FJU238" s="882"/>
      <c r="FJV238" s="882"/>
      <c r="FJW238" s="882"/>
      <c r="FJX238" s="882"/>
      <c r="FJY238" s="882"/>
      <c r="FJZ238" s="882"/>
      <c r="FKA238" s="882"/>
      <c r="FKB238" s="882"/>
      <c r="FKC238" s="882"/>
      <c r="FKD238" s="882"/>
      <c r="FKE238" s="882"/>
      <c r="FKF238" s="882"/>
      <c r="FKG238" s="882"/>
      <c r="FKH238" s="882"/>
      <c r="FKI238" s="882"/>
      <c r="FKJ238" s="882"/>
      <c r="FKK238" s="882"/>
      <c r="FKL238" s="882"/>
      <c r="FKM238" s="882"/>
      <c r="FKN238" s="882"/>
      <c r="FKO238" s="882"/>
      <c r="FKP238" s="882"/>
      <c r="FKQ238" s="882"/>
      <c r="FKR238" s="882"/>
      <c r="FKS238" s="882"/>
      <c r="FKT238" s="882"/>
      <c r="FKU238" s="882"/>
      <c r="FKV238" s="882"/>
      <c r="FKW238" s="882"/>
      <c r="FKX238" s="882"/>
      <c r="FKY238" s="882"/>
      <c r="FKZ238" s="882"/>
      <c r="FLA238" s="882"/>
      <c r="FLB238" s="882"/>
      <c r="FLC238" s="882"/>
      <c r="FLD238" s="882"/>
      <c r="FLE238" s="882"/>
      <c r="FLF238" s="882"/>
      <c r="FLG238" s="882"/>
      <c r="FLH238" s="882"/>
      <c r="FLI238" s="882"/>
      <c r="FLJ238" s="882"/>
      <c r="FLK238" s="882"/>
      <c r="FLL238" s="882"/>
      <c r="FLM238" s="882"/>
      <c r="FLN238" s="882"/>
      <c r="FLO238" s="882"/>
      <c r="FLP238" s="882"/>
      <c r="FLQ238" s="882"/>
      <c r="FLR238" s="882"/>
      <c r="FLS238" s="882"/>
      <c r="FLT238" s="882"/>
      <c r="FLU238" s="882"/>
      <c r="FLV238" s="882"/>
      <c r="FLW238" s="882"/>
      <c r="FLX238" s="882"/>
      <c r="FLY238" s="882"/>
      <c r="FLZ238" s="882"/>
      <c r="FMA238" s="882"/>
      <c r="FMB238" s="882"/>
      <c r="FMC238" s="882"/>
      <c r="FMD238" s="882"/>
      <c r="FME238" s="882"/>
      <c r="FMF238" s="882"/>
      <c r="FMG238" s="882"/>
      <c r="FMH238" s="882"/>
      <c r="FMI238" s="882"/>
      <c r="FMJ238" s="882"/>
      <c r="FMK238" s="882"/>
      <c r="FML238" s="882"/>
      <c r="FMM238" s="882"/>
      <c r="FMN238" s="882"/>
      <c r="FMO238" s="882"/>
      <c r="FMP238" s="882"/>
      <c r="FMQ238" s="882"/>
      <c r="FMR238" s="882"/>
      <c r="FMS238" s="882"/>
      <c r="FMT238" s="882"/>
      <c r="FMU238" s="882"/>
      <c r="FMV238" s="882"/>
      <c r="FMW238" s="882"/>
      <c r="FMX238" s="882"/>
      <c r="FMY238" s="882"/>
      <c r="FMZ238" s="882"/>
      <c r="FNA238" s="882"/>
      <c r="FNB238" s="882"/>
      <c r="FNC238" s="882"/>
      <c r="FND238" s="882"/>
      <c r="FNE238" s="882"/>
      <c r="FNF238" s="882"/>
      <c r="FNG238" s="882"/>
      <c r="FNH238" s="882"/>
      <c r="FNI238" s="882"/>
      <c r="FNJ238" s="882"/>
      <c r="FNK238" s="882"/>
      <c r="FNL238" s="882"/>
      <c r="FNM238" s="882"/>
      <c r="FNN238" s="882"/>
      <c r="FNO238" s="882"/>
      <c r="FNP238" s="882"/>
      <c r="FNQ238" s="882"/>
      <c r="FNR238" s="882"/>
      <c r="FNS238" s="882"/>
      <c r="FNT238" s="882"/>
      <c r="FNU238" s="882"/>
      <c r="FNV238" s="882"/>
      <c r="FNW238" s="882"/>
      <c r="FNX238" s="882"/>
      <c r="FNY238" s="882"/>
      <c r="FNZ238" s="882"/>
      <c r="FOA238" s="882"/>
      <c r="FOB238" s="882"/>
      <c r="FOC238" s="882"/>
      <c r="FOD238" s="882"/>
      <c r="FOE238" s="882"/>
      <c r="FOF238" s="882"/>
      <c r="FOG238" s="882"/>
      <c r="FOH238" s="882"/>
      <c r="FOI238" s="882"/>
      <c r="FOJ238" s="882"/>
      <c r="FOK238" s="882"/>
      <c r="FOL238" s="882"/>
      <c r="FOM238" s="882"/>
      <c r="FON238" s="882"/>
      <c r="FOO238" s="882"/>
      <c r="FOP238" s="882"/>
      <c r="FOQ238" s="882"/>
      <c r="FOR238" s="882"/>
      <c r="FOS238" s="882"/>
      <c r="FOT238" s="882"/>
      <c r="FOU238" s="882"/>
      <c r="FOV238" s="882"/>
      <c r="FOW238" s="882"/>
      <c r="FOX238" s="882"/>
      <c r="FOY238" s="882"/>
      <c r="FOZ238" s="882"/>
      <c r="FPA238" s="882"/>
      <c r="FPB238" s="882"/>
      <c r="FPC238" s="882"/>
      <c r="FPD238" s="882"/>
      <c r="FPE238" s="882"/>
      <c r="FPF238" s="882"/>
      <c r="FPG238" s="882"/>
      <c r="FPH238" s="882"/>
      <c r="FPI238" s="882"/>
      <c r="FPJ238" s="882"/>
      <c r="FPK238" s="882"/>
      <c r="FPL238" s="882"/>
      <c r="FPM238" s="882"/>
      <c r="FPN238" s="882"/>
      <c r="FPO238" s="882"/>
      <c r="FPP238" s="882"/>
      <c r="FPQ238" s="882"/>
      <c r="FPR238" s="882"/>
      <c r="FPS238" s="882"/>
      <c r="FPT238" s="882"/>
      <c r="FPU238" s="882"/>
      <c r="FPV238" s="882"/>
      <c r="FPW238" s="882"/>
      <c r="FPX238" s="882"/>
      <c r="FPY238" s="882"/>
      <c r="FPZ238" s="882"/>
      <c r="FQA238" s="882"/>
      <c r="FQB238" s="882"/>
      <c r="FQC238" s="882"/>
      <c r="FQD238" s="882"/>
      <c r="FQE238" s="882"/>
      <c r="FQF238" s="882"/>
      <c r="FQG238" s="882"/>
      <c r="FQH238" s="882"/>
      <c r="FQI238" s="882"/>
      <c r="FQJ238" s="882"/>
      <c r="FQK238" s="882"/>
      <c r="FQL238" s="882"/>
      <c r="FQM238" s="882"/>
      <c r="FQN238" s="882"/>
      <c r="FQO238" s="882"/>
      <c r="FQP238" s="882"/>
      <c r="FQQ238" s="882"/>
      <c r="FQR238" s="882"/>
      <c r="FQS238" s="882"/>
      <c r="FQT238" s="882"/>
      <c r="FQU238" s="882"/>
      <c r="FQV238" s="882"/>
      <c r="FQW238" s="882"/>
      <c r="FQX238" s="882"/>
      <c r="FQY238" s="882"/>
      <c r="FQZ238" s="882"/>
      <c r="FRA238" s="882"/>
      <c r="FRB238" s="882"/>
      <c r="FRC238" s="882"/>
      <c r="FRD238" s="882"/>
      <c r="FRE238" s="882"/>
      <c r="FRF238" s="882"/>
      <c r="FRG238" s="882"/>
      <c r="FRH238" s="882"/>
      <c r="FRI238" s="882"/>
      <c r="FRJ238" s="882"/>
      <c r="FRK238" s="882"/>
      <c r="FRL238" s="882"/>
      <c r="FRM238" s="882"/>
      <c r="FRN238" s="882"/>
      <c r="FRO238" s="882"/>
      <c r="FRP238" s="882"/>
      <c r="FRQ238" s="882"/>
      <c r="FRR238" s="882"/>
      <c r="FRS238" s="882"/>
      <c r="FRT238" s="882"/>
      <c r="FRU238" s="882"/>
      <c r="FRV238" s="882"/>
      <c r="FRW238" s="882"/>
      <c r="FRX238" s="882"/>
      <c r="FRY238" s="882"/>
      <c r="FRZ238" s="882"/>
      <c r="FSA238" s="882"/>
      <c r="FSB238" s="882"/>
      <c r="FSC238" s="882"/>
      <c r="FSD238" s="882"/>
      <c r="FSE238" s="882"/>
      <c r="FSF238" s="882"/>
      <c r="FSG238" s="882"/>
      <c r="FSH238" s="882"/>
      <c r="FSI238" s="882"/>
      <c r="FSJ238" s="882"/>
      <c r="FSK238" s="882"/>
      <c r="FSL238" s="882"/>
      <c r="FSM238" s="882"/>
      <c r="FSN238" s="882"/>
      <c r="FSO238" s="882"/>
      <c r="FSP238" s="882"/>
      <c r="FSQ238" s="882"/>
      <c r="FSR238" s="882"/>
      <c r="FSS238" s="882"/>
      <c r="FST238" s="882"/>
      <c r="FSU238" s="882"/>
      <c r="FSV238" s="882"/>
      <c r="FSW238" s="882"/>
      <c r="FSX238" s="882"/>
      <c r="FSY238" s="882"/>
      <c r="FSZ238" s="882"/>
      <c r="FTA238" s="882"/>
      <c r="FTB238" s="882"/>
      <c r="FTC238" s="882"/>
      <c r="FTD238" s="882"/>
      <c r="FTE238" s="882"/>
      <c r="FTF238" s="882"/>
      <c r="FTG238" s="882"/>
      <c r="FTH238" s="882"/>
      <c r="FTI238" s="882"/>
      <c r="FTJ238" s="882"/>
      <c r="FTK238" s="882"/>
      <c r="FTL238" s="882"/>
      <c r="FTM238" s="882"/>
      <c r="FTN238" s="882"/>
      <c r="FTO238" s="882"/>
      <c r="FTP238" s="882"/>
      <c r="FTQ238" s="882"/>
      <c r="FTR238" s="882"/>
      <c r="FTS238" s="882"/>
      <c r="FTT238" s="882"/>
      <c r="FTU238" s="882"/>
      <c r="FTV238" s="882"/>
      <c r="FTW238" s="882"/>
      <c r="FTX238" s="882"/>
      <c r="FTY238" s="882"/>
      <c r="FTZ238" s="882"/>
      <c r="FUA238" s="882"/>
      <c r="FUB238" s="882"/>
      <c r="FUC238" s="882"/>
      <c r="FUD238" s="882"/>
      <c r="FUE238" s="882"/>
      <c r="FUF238" s="882"/>
      <c r="FUG238" s="882"/>
      <c r="FUH238" s="882"/>
      <c r="FUI238" s="882"/>
      <c r="FUJ238" s="882"/>
      <c r="FUK238" s="882"/>
      <c r="FUL238" s="882"/>
      <c r="FUM238" s="882"/>
      <c r="FUN238" s="882"/>
      <c r="FUO238" s="882"/>
      <c r="FUP238" s="882"/>
      <c r="FUQ238" s="882"/>
      <c r="FUR238" s="882"/>
      <c r="FUS238" s="882"/>
      <c r="FUT238" s="882"/>
      <c r="FUU238" s="882"/>
      <c r="FUV238" s="882"/>
      <c r="FUW238" s="882"/>
      <c r="FUX238" s="882"/>
      <c r="FUY238" s="882"/>
      <c r="FUZ238" s="882"/>
      <c r="FVA238" s="882"/>
      <c r="FVB238" s="882"/>
      <c r="FVC238" s="882"/>
      <c r="FVD238" s="882"/>
      <c r="FVE238" s="882"/>
      <c r="FVF238" s="882"/>
      <c r="FVG238" s="882"/>
      <c r="FVH238" s="882"/>
      <c r="FVI238" s="882"/>
      <c r="FVJ238" s="882"/>
      <c r="FVK238" s="882"/>
      <c r="FVL238" s="882"/>
      <c r="FVM238" s="882"/>
      <c r="FVN238" s="882"/>
      <c r="FVO238" s="882"/>
      <c r="FVP238" s="882"/>
      <c r="FVQ238" s="882"/>
      <c r="FVR238" s="882"/>
      <c r="FVS238" s="882"/>
      <c r="FVT238" s="882"/>
      <c r="FVU238" s="882"/>
      <c r="FVV238" s="882"/>
      <c r="FVW238" s="882"/>
      <c r="FVX238" s="882"/>
      <c r="FVY238" s="882"/>
      <c r="FVZ238" s="882"/>
      <c r="FWA238" s="882"/>
      <c r="FWB238" s="882"/>
      <c r="FWC238" s="882"/>
      <c r="FWD238" s="882"/>
      <c r="FWE238" s="882"/>
      <c r="FWF238" s="882"/>
      <c r="FWG238" s="882"/>
      <c r="FWH238" s="882"/>
      <c r="FWI238" s="882"/>
      <c r="FWJ238" s="882"/>
      <c r="FWK238" s="882"/>
      <c r="FWL238" s="882"/>
      <c r="FWM238" s="882"/>
      <c r="FWN238" s="882"/>
      <c r="FWO238" s="882"/>
      <c r="FWP238" s="882"/>
      <c r="FWQ238" s="882"/>
      <c r="FWR238" s="882"/>
      <c r="FWS238" s="882"/>
      <c r="FWT238" s="882"/>
      <c r="FWU238" s="882"/>
      <c r="FWV238" s="882"/>
      <c r="FWW238" s="882"/>
      <c r="FWX238" s="882"/>
      <c r="FWY238" s="882"/>
      <c r="FWZ238" s="882"/>
      <c r="FXA238" s="882"/>
      <c r="FXB238" s="882"/>
      <c r="FXC238" s="882"/>
      <c r="FXD238" s="882"/>
      <c r="FXE238" s="882"/>
      <c r="FXF238" s="882"/>
      <c r="FXG238" s="882"/>
      <c r="FXH238" s="882"/>
      <c r="FXI238" s="882"/>
      <c r="FXJ238" s="882"/>
      <c r="FXK238" s="882"/>
      <c r="FXL238" s="882"/>
      <c r="FXM238" s="882"/>
      <c r="FXN238" s="882"/>
      <c r="FXO238" s="882"/>
      <c r="FXP238" s="882"/>
      <c r="FXQ238" s="882"/>
      <c r="FXR238" s="882"/>
      <c r="FXS238" s="882"/>
      <c r="FXT238" s="882"/>
      <c r="FXU238" s="882"/>
      <c r="FXV238" s="882"/>
      <c r="FXW238" s="882"/>
      <c r="FXX238" s="882"/>
      <c r="FXY238" s="882"/>
      <c r="FXZ238" s="882"/>
      <c r="FYA238" s="882"/>
      <c r="FYB238" s="882"/>
      <c r="FYC238" s="882"/>
      <c r="FYD238" s="882"/>
      <c r="FYE238" s="882"/>
      <c r="FYF238" s="882"/>
      <c r="FYG238" s="882"/>
      <c r="FYH238" s="882"/>
      <c r="FYI238" s="882"/>
      <c r="FYJ238" s="882"/>
      <c r="FYK238" s="882"/>
      <c r="FYL238" s="882"/>
      <c r="FYM238" s="882"/>
      <c r="FYN238" s="882"/>
      <c r="FYO238" s="882"/>
      <c r="FYP238" s="882"/>
      <c r="FYQ238" s="882"/>
      <c r="FYR238" s="882"/>
      <c r="FYS238" s="882"/>
      <c r="FYT238" s="882"/>
      <c r="FYU238" s="882"/>
      <c r="FYV238" s="882"/>
      <c r="FYW238" s="882"/>
      <c r="FYX238" s="882"/>
      <c r="FYY238" s="882"/>
      <c r="FYZ238" s="882"/>
      <c r="FZA238" s="882"/>
      <c r="FZB238" s="882"/>
      <c r="FZC238" s="882"/>
      <c r="FZD238" s="882"/>
      <c r="FZE238" s="882"/>
      <c r="FZF238" s="882"/>
      <c r="FZG238" s="882"/>
      <c r="FZH238" s="882"/>
      <c r="FZI238" s="882"/>
      <c r="FZJ238" s="882"/>
      <c r="FZK238" s="882"/>
      <c r="FZL238" s="882"/>
      <c r="FZM238" s="882"/>
      <c r="FZN238" s="882"/>
      <c r="FZO238" s="882"/>
      <c r="FZP238" s="882"/>
      <c r="FZQ238" s="882"/>
      <c r="FZR238" s="882"/>
      <c r="FZS238" s="882"/>
      <c r="FZT238" s="882"/>
      <c r="FZU238" s="882"/>
      <c r="FZV238" s="882"/>
      <c r="FZW238" s="882"/>
      <c r="FZX238" s="882"/>
      <c r="FZY238" s="882"/>
      <c r="FZZ238" s="882"/>
      <c r="GAA238" s="882"/>
      <c r="GAB238" s="882"/>
      <c r="GAC238" s="882"/>
      <c r="GAD238" s="882"/>
      <c r="GAE238" s="882"/>
      <c r="GAF238" s="882"/>
      <c r="GAG238" s="882"/>
      <c r="GAH238" s="882"/>
      <c r="GAI238" s="882"/>
      <c r="GAJ238" s="882"/>
      <c r="GAK238" s="882"/>
      <c r="GAL238" s="882"/>
      <c r="GAM238" s="882"/>
      <c r="GAN238" s="882"/>
      <c r="GAO238" s="882"/>
      <c r="GAP238" s="882"/>
      <c r="GAQ238" s="882"/>
      <c r="GAR238" s="882"/>
      <c r="GAS238" s="882"/>
      <c r="GAT238" s="882"/>
      <c r="GAU238" s="882"/>
      <c r="GAV238" s="882"/>
      <c r="GAW238" s="882"/>
      <c r="GAX238" s="882"/>
      <c r="GAY238" s="882"/>
      <c r="GAZ238" s="882"/>
      <c r="GBA238" s="882"/>
      <c r="GBB238" s="882"/>
      <c r="GBC238" s="882"/>
      <c r="GBD238" s="882"/>
      <c r="GBE238" s="882"/>
      <c r="GBF238" s="882"/>
      <c r="GBG238" s="882"/>
      <c r="GBH238" s="882"/>
      <c r="GBI238" s="882"/>
      <c r="GBJ238" s="882"/>
      <c r="GBK238" s="882"/>
      <c r="GBL238" s="882"/>
      <c r="GBM238" s="882"/>
      <c r="GBN238" s="882"/>
      <c r="GBO238" s="882"/>
      <c r="GBP238" s="882"/>
      <c r="GBQ238" s="882"/>
      <c r="GBR238" s="882"/>
      <c r="GBS238" s="882"/>
      <c r="GBT238" s="882"/>
      <c r="GBU238" s="882"/>
      <c r="GBV238" s="882"/>
      <c r="GBW238" s="882"/>
      <c r="GBX238" s="882"/>
      <c r="GBY238" s="882"/>
      <c r="GBZ238" s="882"/>
      <c r="GCA238" s="882"/>
      <c r="GCB238" s="882"/>
      <c r="GCC238" s="882"/>
      <c r="GCD238" s="882"/>
      <c r="GCE238" s="882"/>
      <c r="GCF238" s="882"/>
      <c r="GCG238" s="882"/>
      <c r="GCH238" s="882"/>
      <c r="GCI238" s="882"/>
      <c r="GCJ238" s="882"/>
      <c r="GCK238" s="882"/>
      <c r="GCL238" s="882"/>
      <c r="GCM238" s="882"/>
      <c r="GCN238" s="882"/>
      <c r="GCO238" s="882"/>
      <c r="GCP238" s="882"/>
      <c r="GCQ238" s="882"/>
      <c r="GCR238" s="882"/>
      <c r="GCS238" s="882"/>
      <c r="GCT238" s="882"/>
      <c r="GCU238" s="882"/>
      <c r="GCV238" s="882"/>
      <c r="GCW238" s="882"/>
      <c r="GCX238" s="882"/>
      <c r="GCY238" s="882"/>
      <c r="GCZ238" s="882"/>
      <c r="GDA238" s="882"/>
      <c r="GDB238" s="882"/>
      <c r="GDC238" s="882"/>
      <c r="GDD238" s="882"/>
      <c r="GDE238" s="882"/>
      <c r="GDF238" s="882"/>
      <c r="GDG238" s="882"/>
      <c r="GDH238" s="882"/>
      <c r="GDI238" s="882"/>
      <c r="GDJ238" s="882"/>
      <c r="GDK238" s="882"/>
      <c r="GDL238" s="882"/>
      <c r="GDM238" s="882"/>
      <c r="GDN238" s="882"/>
      <c r="GDO238" s="882"/>
      <c r="GDP238" s="882"/>
      <c r="GDQ238" s="882"/>
      <c r="GDR238" s="882"/>
      <c r="GDS238" s="882"/>
      <c r="GDT238" s="882"/>
      <c r="GDU238" s="882"/>
      <c r="GDV238" s="882"/>
      <c r="GDW238" s="882"/>
      <c r="GDX238" s="882"/>
      <c r="GDY238" s="882"/>
      <c r="GDZ238" s="882"/>
      <c r="GEA238" s="882"/>
      <c r="GEB238" s="882"/>
      <c r="GEC238" s="882"/>
      <c r="GED238" s="882"/>
      <c r="GEE238" s="882"/>
      <c r="GEF238" s="882"/>
      <c r="GEG238" s="882"/>
      <c r="GEH238" s="882"/>
      <c r="GEI238" s="882"/>
      <c r="GEJ238" s="882"/>
      <c r="GEK238" s="882"/>
      <c r="GEL238" s="882"/>
      <c r="GEM238" s="882"/>
      <c r="GEN238" s="882"/>
      <c r="GEO238" s="882"/>
      <c r="GEP238" s="882"/>
      <c r="GEQ238" s="882"/>
      <c r="GER238" s="882"/>
      <c r="GES238" s="882"/>
      <c r="GET238" s="882"/>
      <c r="GEU238" s="882"/>
      <c r="GEV238" s="882"/>
      <c r="GEW238" s="882"/>
      <c r="GEX238" s="882"/>
      <c r="GEY238" s="882"/>
      <c r="GEZ238" s="882"/>
      <c r="GFA238" s="882"/>
      <c r="GFB238" s="882"/>
      <c r="GFC238" s="882"/>
      <c r="GFD238" s="882"/>
      <c r="GFE238" s="882"/>
      <c r="GFF238" s="882"/>
      <c r="GFG238" s="882"/>
      <c r="GFH238" s="882"/>
      <c r="GFI238" s="882"/>
      <c r="GFJ238" s="882"/>
      <c r="GFK238" s="882"/>
      <c r="GFL238" s="882"/>
      <c r="GFM238" s="882"/>
      <c r="GFN238" s="882"/>
      <c r="GFO238" s="882"/>
      <c r="GFP238" s="882"/>
      <c r="GFQ238" s="882"/>
      <c r="GFR238" s="882"/>
      <c r="GFS238" s="882"/>
      <c r="GFT238" s="882"/>
      <c r="GFU238" s="882"/>
      <c r="GFV238" s="882"/>
      <c r="GFW238" s="882"/>
      <c r="GFX238" s="882"/>
      <c r="GFY238" s="882"/>
      <c r="GFZ238" s="882"/>
      <c r="GGA238" s="882"/>
      <c r="GGB238" s="882"/>
      <c r="GGC238" s="882"/>
      <c r="GGD238" s="882"/>
      <c r="GGE238" s="882"/>
      <c r="GGF238" s="882"/>
      <c r="GGG238" s="882"/>
      <c r="GGH238" s="882"/>
      <c r="GGI238" s="882"/>
      <c r="GGJ238" s="882"/>
      <c r="GGK238" s="882"/>
      <c r="GGL238" s="882"/>
      <c r="GGM238" s="882"/>
      <c r="GGN238" s="882"/>
      <c r="GGO238" s="882"/>
      <c r="GGP238" s="882"/>
      <c r="GGQ238" s="882"/>
      <c r="GGR238" s="882"/>
      <c r="GGS238" s="882"/>
      <c r="GGT238" s="882"/>
      <c r="GGU238" s="882"/>
      <c r="GGV238" s="882"/>
      <c r="GGW238" s="882"/>
      <c r="GGX238" s="882"/>
      <c r="GGY238" s="882"/>
      <c r="GGZ238" s="882"/>
      <c r="GHA238" s="882"/>
      <c r="GHB238" s="882"/>
      <c r="GHC238" s="882"/>
      <c r="GHD238" s="882"/>
      <c r="GHE238" s="882"/>
      <c r="GHF238" s="882"/>
      <c r="GHG238" s="882"/>
      <c r="GHH238" s="882"/>
      <c r="GHI238" s="882"/>
      <c r="GHJ238" s="882"/>
      <c r="GHK238" s="882"/>
      <c r="GHL238" s="882"/>
      <c r="GHM238" s="882"/>
      <c r="GHN238" s="882"/>
      <c r="GHO238" s="882"/>
      <c r="GHP238" s="882"/>
      <c r="GHQ238" s="882"/>
      <c r="GHR238" s="882"/>
      <c r="GHS238" s="882"/>
      <c r="GHT238" s="882"/>
      <c r="GHU238" s="882"/>
      <c r="GHV238" s="882"/>
      <c r="GHW238" s="882"/>
      <c r="GHX238" s="882"/>
      <c r="GHY238" s="882"/>
      <c r="GHZ238" s="882"/>
      <c r="GIA238" s="882"/>
      <c r="GIB238" s="882"/>
      <c r="GIC238" s="882"/>
      <c r="GID238" s="882"/>
      <c r="GIE238" s="882"/>
      <c r="GIF238" s="882"/>
      <c r="GIG238" s="882"/>
      <c r="GIH238" s="882"/>
      <c r="GII238" s="882"/>
      <c r="GIJ238" s="882"/>
      <c r="GIK238" s="882"/>
      <c r="GIL238" s="882"/>
      <c r="GIM238" s="882"/>
      <c r="GIN238" s="882"/>
      <c r="GIO238" s="882"/>
      <c r="GIP238" s="882"/>
      <c r="GIQ238" s="882"/>
      <c r="GIR238" s="882"/>
      <c r="GIS238" s="882"/>
      <c r="GIT238" s="882"/>
      <c r="GIU238" s="882"/>
      <c r="GIV238" s="882"/>
      <c r="GIW238" s="882"/>
      <c r="GIX238" s="882"/>
      <c r="GIY238" s="882"/>
      <c r="GIZ238" s="882"/>
      <c r="GJA238" s="882"/>
      <c r="GJB238" s="882"/>
      <c r="GJC238" s="882"/>
      <c r="GJD238" s="882"/>
      <c r="GJE238" s="882"/>
      <c r="GJF238" s="882"/>
      <c r="GJG238" s="882"/>
      <c r="GJH238" s="882"/>
      <c r="GJI238" s="882"/>
      <c r="GJJ238" s="882"/>
      <c r="GJK238" s="882"/>
      <c r="GJL238" s="882"/>
      <c r="GJM238" s="882"/>
      <c r="GJN238" s="882"/>
      <c r="GJO238" s="882"/>
      <c r="GJP238" s="882"/>
      <c r="GJQ238" s="882"/>
      <c r="GJR238" s="882"/>
      <c r="GJS238" s="882"/>
      <c r="GJT238" s="882"/>
      <c r="GJU238" s="882"/>
      <c r="GJV238" s="882"/>
      <c r="GJW238" s="882"/>
      <c r="GJX238" s="882"/>
      <c r="GJY238" s="882"/>
      <c r="GJZ238" s="882"/>
      <c r="GKA238" s="882"/>
      <c r="GKB238" s="882"/>
      <c r="GKC238" s="882"/>
      <c r="GKD238" s="882"/>
      <c r="GKE238" s="882"/>
      <c r="GKF238" s="882"/>
      <c r="GKG238" s="882"/>
      <c r="GKH238" s="882"/>
      <c r="GKI238" s="882"/>
      <c r="GKJ238" s="882"/>
      <c r="GKK238" s="882"/>
      <c r="GKL238" s="882"/>
      <c r="GKM238" s="882"/>
      <c r="GKN238" s="882"/>
      <c r="GKO238" s="882"/>
      <c r="GKP238" s="882"/>
      <c r="GKQ238" s="882"/>
      <c r="GKR238" s="882"/>
      <c r="GKS238" s="882"/>
      <c r="GKT238" s="882"/>
      <c r="GKU238" s="882"/>
      <c r="GKV238" s="882"/>
      <c r="GKW238" s="882"/>
      <c r="GKX238" s="882"/>
      <c r="GKY238" s="882"/>
      <c r="GKZ238" s="882"/>
      <c r="GLA238" s="882"/>
      <c r="GLB238" s="882"/>
      <c r="GLC238" s="882"/>
      <c r="GLD238" s="882"/>
      <c r="GLE238" s="882"/>
      <c r="GLF238" s="882"/>
      <c r="GLG238" s="882"/>
      <c r="GLH238" s="882"/>
      <c r="GLI238" s="882"/>
      <c r="GLJ238" s="882"/>
      <c r="GLK238" s="882"/>
      <c r="GLL238" s="882"/>
      <c r="GLM238" s="882"/>
      <c r="GLN238" s="882"/>
      <c r="GLO238" s="882"/>
      <c r="GLP238" s="882"/>
      <c r="GLQ238" s="882"/>
      <c r="GLR238" s="882"/>
      <c r="GLS238" s="882"/>
      <c r="GLT238" s="882"/>
      <c r="GLU238" s="882"/>
      <c r="GLV238" s="882"/>
      <c r="GLW238" s="882"/>
      <c r="GLX238" s="882"/>
      <c r="GLY238" s="882"/>
      <c r="GLZ238" s="882"/>
      <c r="GMA238" s="882"/>
      <c r="GMB238" s="882"/>
      <c r="GMC238" s="882"/>
      <c r="GMD238" s="882"/>
      <c r="GME238" s="882"/>
      <c r="GMF238" s="882"/>
      <c r="GMG238" s="882"/>
      <c r="GMH238" s="882"/>
      <c r="GMI238" s="882"/>
      <c r="GMJ238" s="882"/>
      <c r="GMK238" s="882"/>
      <c r="GML238" s="882"/>
      <c r="GMM238" s="882"/>
      <c r="GMN238" s="882"/>
      <c r="GMO238" s="882"/>
      <c r="GMP238" s="882"/>
      <c r="GMQ238" s="882"/>
      <c r="GMR238" s="882"/>
      <c r="GMS238" s="882"/>
      <c r="GMT238" s="882"/>
      <c r="GMU238" s="882"/>
      <c r="GMV238" s="882"/>
      <c r="GMW238" s="882"/>
      <c r="GMX238" s="882"/>
      <c r="GMY238" s="882"/>
      <c r="GMZ238" s="882"/>
      <c r="GNA238" s="882"/>
      <c r="GNB238" s="882"/>
      <c r="GNC238" s="882"/>
      <c r="GND238" s="882"/>
      <c r="GNE238" s="882"/>
      <c r="GNF238" s="882"/>
      <c r="GNG238" s="882"/>
      <c r="GNH238" s="882"/>
      <c r="GNI238" s="882"/>
      <c r="GNJ238" s="882"/>
      <c r="GNK238" s="882"/>
      <c r="GNL238" s="882"/>
      <c r="GNM238" s="882"/>
      <c r="GNN238" s="882"/>
      <c r="GNO238" s="882"/>
      <c r="GNP238" s="882"/>
      <c r="GNQ238" s="882"/>
      <c r="GNR238" s="882"/>
      <c r="GNS238" s="882"/>
      <c r="GNT238" s="882"/>
      <c r="GNU238" s="882"/>
      <c r="GNV238" s="882"/>
      <c r="GNW238" s="882"/>
      <c r="GNX238" s="882"/>
      <c r="GNY238" s="882"/>
      <c r="GNZ238" s="882"/>
      <c r="GOA238" s="882"/>
      <c r="GOB238" s="882"/>
      <c r="GOC238" s="882"/>
      <c r="GOD238" s="882"/>
      <c r="GOE238" s="882"/>
      <c r="GOF238" s="882"/>
      <c r="GOG238" s="882"/>
      <c r="GOH238" s="882"/>
      <c r="GOI238" s="882"/>
      <c r="GOJ238" s="882"/>
      <c r="GOK238" s="882"/>
      <c r="GOL238" s="882"/>
      <c r="GOM238" s="882"/>
      <c r="GON238" s="882"/>
      <c r="GOO238" s="882"/>
      <c r="GOP238" s="882"/>
      <c r="GOQ238" s="882"/>
      <c r="GOR238" s="882"/>
      <c r="GOS238" s="882"/>
      <c r="GOT238" s="882"/>
      <c r="GOU238" s="882"/>
      <c r="GOV238" s="882"/>
      <c r="GOW238" s="882"/>
      <c r="GOX238" s="882"/>
      <c r="GOY238" s="882"/>
      <c r="GOZ238" s="882"/>
      <c r="GPA238" s="882"/>
      <c r="GPB238" s="882"/>
      <c r="GPC238" s="882"/>
      <c r="GPD238" s="882"/>
      <c r="GPE238" s="882"/>
      <c r="GPF238" s="882"/>
      <c r="GPG238" s="882"/>
      <c r="GPH238" s="882"/>
      <c r="GPI238" s="882"/>
      <c r="GPJ238" s="882"/>
      <c r="GPK238" s="882"/>
      <c r="GPL238" s="882"/>
      <c r="GPM238" s="882"/>
      <c r="GPN238" s="882"/>
      <c r="GPO238" s="882"/>
      <c r="GPP238" s="882"/>
      <c r="GPQ238" s="882"/>
      <c r="GPR238" s="882"/>
      <c r="GPS238" s="882"/>
      <c r="GPT238" s="882"/>
      <c r="GPU238" s="882"/>
      <c r="GPV238" s="882"/>
      <c r="GPW238" s="882"/>
      <c r="GPX238" s="882"/>
      <c r="GPY238" s="882"/>
      <c r="GPZ238" s="882"/>
      <c r="GQA238" s="882"/>
      <c r="GQB238" s="882"/>
      <c r="GQC238" s="882"/>
      <c r="GQD238" s="882"/>
      <c r="GQE238" s="882"/>
      <c r="GQF238" s="882"/>
      <c r="GQG238" s="882"/>
      <c r="GQH238" s="882"/>
      <c r="GQI238" s="882"/>
      <c r="GQJ238" s="882"/>
      <c r="GQK238" s="882"/>
      <c r="GQL238" s="882"/>
      <c r="GQM238" s="882"/>
      <c r="GQN238" s="882"/>
      <c r="GQO238" s="882"/>
      <c r="GQP238" s="882"/>
      <c r="GQQ238" s="882"/>
      <c r="GQR238" s="882"/>
      <c r="GQS238" s="882"/>
      <c r="GQT238" s="882"/>
      <c r="GQU238" s="882"/>
      <c r="GQV238" s="882"/>
      <c r="GQW238" s="882"/>
      <c r="GQX238" s="882"/>
      <c r="GQY238" s="882"/>
      <c r="GQZ238" s="882"/>
      <c r="GRA238" s="882"/>
      <c r="GRB238" s="882"/>
      <c r="GRC238" s="882"/>
      <c r="GRD238" s="882"/>
      <c r="GRE238" s="882"/>
      <c r="GRF238" s="882"/>
      <c r="GRG238" s="882"/>
      <c r="GRH238" s="882"/>
      <c r="GRI238" s="882"/>
      <c r="GRJ238" s="882"/>
      <c r="GRK238" s="882"/>
      <c r="GRL238" s="882"/>
      <c r="GRM238" s="882"/>
      <c r="GRN238" s="882"/>
      <c r="GRO238" s="882"/>
      <c r="GRP238" s="882"/>
      <c r="GRQ238" s="882"/>
      <c r="GRR238" s="882"/>
      <c r="GRS238" s="882"/>
      <c r="GRT238" s="882"/>
      <c r="GRU238" s="882"/>
      <c r="GRV238" s="882"/>
      <c r="GRW238" s="882"/>
      <c r="GRX238" s="882"/>
      <c r="GRY238" s="882"/>
      <c r="GRZ238" s="882"/>
      <c r="GSA238" s="882"/>
      <c r="GSB238" s="882"/>
      <c r="GSC238" s="882"/>
      <c r="GSD238" s="882"/>
      <c r="GSE238" s="882"/>
      <c r="GSF238" s="882"/>
      <c r="GSG238" s="882"/>
      <c r="GSH238" s="882"/>
      <c r="GSI238" s="882"/>
      <c r="GSJ238" s="882"/>
      <c r="GSK238" s="882"/>
      <c r="GSL238" s="882"/>
      <c r="GSM238" s="882"/>
      <c r="GSN238" s="882"/>
      <c r="GSO238" s="882"/>
      <c r="GSP238" s="882"/>
      <c r="GSQ238" s="882"/>
      <c r="GSR238" s="882"/>
      <c r="GSS238" s="882"/>
      <c r="GST238" s="882"/>
      <c r="GSU238" s="882"/>
      <c r="GSV238" s="882"/>
      <c r="GSW238" s="882"/>
      <c r="GSX238" s="882"/>
      <c r="GSY238" s="882"/>
      <c r="GSZ238" s="882"/>
      <c r="GTA238" s="882"/>
      <c r="GTB238" s="882"/>
      <c r="GTC238" s="882"/>
      <c r="GTD238" s="882"/>
      <c r="GTE238" s="882"/>
      <c r="GTF238" s="882"/>
      <c r="GTG238" s="882"/>
      <c r="GTH238" s="882"/>
      <c r="GTI238" s="882"/>
      <c r="GTJ238" s="882"/>
      <c r="GTK238" s="882"/>
      <c r="GTL238" s="882"/>
      <c r="GTM238" s="882"/>
      <c r="GTN238" s="882"/>
      <c r="GTO238" s="882"/>
      <c r="GTP238" s="882"/>
      <c r="GTQ238" s="882"/>
      <c r="GTR238" s="882"/>
      <c r="GTS238" s="882"/>
      <c r="GTT238" s="882"/>
      <c r="GTU238" s="882"/>
      <c r="GTV238" s="882"/>
      <c r="GTW238" s="882"/>
      <c r="GTX238" s="882"/>
      <c r="GTY238" s="882"/>
      <c r="GTZ238" s="882"/>
      <c r="GUA238" s="882"/>
      <c r="GUB238" s="882"/>
      <c r="GUC238" s="882"/>
      <c r="GUD238" s="882"/>
      <c r="GUE238" s="882"/>
      <c r="GUF238" s="882"/>
      <c r="GUG238" s="882"/>
      <c r="GUH238" s="882"/>
      <c r="GUI238" s="882"/>
      <c r="GUJ238" s="882"/>
      <c r="GUK238" s="882"/>
      <c r="GUL238" s="882"/>
      <c r="GUM238" s="882"/>
      <c r="GUN238" s="882"/>
      <c r="GUO238" s="882"/>
      <c r="GUP238" s="882"/>
      <c r="GUQ238" s="882"/>
      <c r="GUR238" s="882"/>
      <c r="GUS238" s="882"/>
      <c r="GUT238" s="882"/>
      <c r="GUU238" s="882"/>
      <c r="GUV238" s="882"/>
      <c r="GUW238" s="882"/>
      <c r="GUX238" s="882"/>
      <c r="GUY238" s="882"/>
      <c r="GUZ238" s="882"/>
      <c r="GVA238" s="882"/>
      <c r="GVB238" s="882"/>
      <c r="GVC238" s="882"/>
      <c r="GVD238" s="882"/>
      <c r="GVE238" s="882"/>
      <c r="GVF238" s="882"/>
      <c r="GVG238" s="882"/>
      <c r="GVH238" s="882"/>
      <c r="GVI238" s="882"/>
      <c r="GVJ238" s="882"/>
      <c r="GVK238" s="882"/>
      <c r="GVL238" s="882"/>
      <c r="GVM238" s="882"/>
      <c r="GVN238" s="882"/>
      <c r="GVO238" s="882"/>
      <c r="GVP238" s="882"/>
      <c r="GVQ238" s="882"/>
      <c r="GVR238" s="882"/>
      <c r="GVS238" s="882"/>
      <c r="GVT238" s="882"/>
      <c r="GVU238" s="882"/>
      <c r="GVV238" s="882"/>
      <c r="GVW238" s="882"/>
      <c r="GVX238" s="882"/>
      <c r="GVY238" s="882"/>
      <c r="GVZ238" s="882"/>
      <c r="GWA238" s="882"/>
      <c r="GWB238" s="882"/>
      <c r="GWC238" s="882"/>
      <c r="GWD238" s="882"/>
      <c r="GWE238" s="882"/>
      <c r="GWF238" s="882"/>
      <c r="GWG238" s="882"/>
      <c r="GWH238" s="882"/>
      <c r="GWI238" s="882"/>
      <c r="GWJ238" s="882"/>
      <c r="GWK238" s="882"/>
      <c r="GWL238" s="882"/>
      <c r="GWM238" s="882"/>
      <c r="GWN238" s="882"/>
      <c r="GWO238" s="882"/>
      <c r="GWP238" s="882"/>
      <c r="GWQ238" s="882"/>
      <c r="GWR238" s="882"/>
      <c r="GWS238" s="882"/>
      <c r="GWT238" s="882"/>
      <c r="GWU238" s="882"/>
      <c r="GWV238" s="882"/>
      <c r="GWW238" s="882"/>
      <c r="GWX238" s="882"/>
      <c r="GWY238" s="882"/>
      <c r="GWZ238" s="882"/>
      <c r="GXA238" s="882"/>
      <c r="GXB238" s="882"/>
      <c r="GXC238" s="882"/>
      <c r="GXD238" s="882"/>
      <c r="GXE238" s="882"/>
      <c r="GXF238" s="882"/>
      <c r="GXG238" s="882"/>
      <c r="GXH238" s="882"/>
      <c r="GXI238" s="882"/>
      <c r="GXJ238" s="882"/>
      <c r="GXK238" s="882"/>
      <c r="GXL238" s="882"/>
      <c r="GXM238" s="882"/>
      <c r="GXN238" s="882"/>
      <c r="GXO238" s="882"/>
      <c r="GXP238" s="882"/>
      <c r="GXQ238" s="882"/>
      <c r="GXR238" s="882"/>
      <c r="GXS238" s="882"/>
      <c r="GXT238" s="882"/>
      <c r="GXU238" s="882"/>
      <c r="GXV238" s="882"/>
      <c r="GXW238" s="882"/>
      <c r="GXX238" s="882"/>
      <c r="GXY238" s="882"/>
      <c r="GXZ238" s="882"/>
      <c r="GYA238" s="882"/>
      <c r="GYB238" s="882"/>
      <c r="GYC238" s="882"/>
      <c r="GYD238" s="882"/>
      <c r="GYE238" s="882"/>
      <c r="GYF238" s="882"/>
      <c r="GYG238" s="882"/>
      <c r="GYH238" s="882"/>
      <c r="GYI238" s="882"/>
      <c r="GYJ238" s="882"/>
      <c r="GYK238" s="882"/>
      <c r="GYL238" s="882"/>
      <c r="GYM238" s="882"/>
      <c r="GYN238" s="882"/>
      <c r="GYO238" s="882"/>
      <c r="GYP238" s="882"/>
      <c r="GYQ238" s="882"/>
      <c r="GYR238" s="882"/>
      <c r="GYS238" s="882"/>
      <c r="GYT238" s="882"/>
      <c r="GYU238" s="882"/>
      <c r="GYV238" s="882"/>
      <c r="GYW238" s="882"/>
      <c r="GYX238" s="882"/>
      <c r="GYY238" s="882"/>
      <c r="GYZ238" s="882"/>
      <c r="GZA238" s="882"/>
      <c r="GZB238" s="882"/>
      <c r="GZC238" s="882"/>
      <c r="GZD238" s="882"/>
      <c r="GZE238" s="882"/>
      <c r="GZF238" s="882"/>
      <c r="GZG238" s="882"/>
      <c r="GZH238" s="882"/>
      <c r="GZI238" s="882"/>
      <c r="GZJ238" s="882"/>
      <c r="GZK238" s="882"/>
      <c r="GZL238" s="882"/>
      <c r="GZM238" s="882"/>
      <c r="GZN238" s="882"/>
      <c r="GZO238" s="882"/>
      <c r="GZP238" s="882"/>
      <c r="GZQ238" s="882"/>
      <c r="GZR238" s="882"/>
      <c r="GZS238" s="882"/>
      <c r="GZT238" s="882"/>
      <c r="GZU238" s="882"/>
      <c r="GZV238" s="882"/>
      <c r="GZW238" s="882"/>
      <c r="GZX238" s="882"/>
      <c r="GZY238" s="882"/>
      <c r="GZZ238" s="882"/>
      <c r="HAA238" s="882"/>
      <c r="HAB238" s="882"/>
      <c r="HAC238" s="882"/>
      <c r="HAD238" s="882"/>
      <c r="HAE238" s="882"/>
      <c r="HAF238" s="882"/>
      <c r="HAG238" s="882"/>
      <c r="HAH238" s="882"/>
      <c r="HAI238" s="882"/>
      <c r="HAJ238" s="882"/>
      <c r="HAK238" s="882"/>
      <c r="HAL238" s="882"/>
      <c r="HAM238" s="882"/>
      <c r="HAN238" s="882"/>
      <c r="HAO238" s="882"/>
      <c r="HAP238" s="882"/>
      <c r="HAQ238" s="882"/>
      <c r="HAR238" s="882"/>
      <c r="HAS238" s="882"/>
      <c r="HAT238" s="882"/>
      <c r="HAU238" s="882"/>
      <c r="HAV238" s="882"/>
      <c r="HAW238" s="882"/>
      <c r="HAX238" s="882"/>
      <c r="HAY238" s="882"/>
      <c r="HAZ238" s="882"/>
      <c r="HBA238" s="882"/>
      <c r="HBB238" s="882"/>
      <c r="HBC238" s="882"/>
      <c r="HBD238" s="882"/>
      <c r="HBE238" s="882"/>
      <c r="HBF238" s="882"/>
      <c r="HBG238" s="882"/>
      <c r="HBH238" s="882"/>
      <c r="HBI238" s="882"/>
      <c r="HBJ238" s="882"/>
      <c r="HBK238" s="882"/>
      <c r="HBL238" s="882"/>
      <c r="HBM238" s="882"/>
      <c r="HBN238" s="882"/>
      <c r="HBO238" s="882"/>
      <c r="HBP238" s="882"/>
      <c r="HBQ238" s="882"/>
      <c r="HBR238" s="882"/>
      <c r="HBS238" s="882"/>
      <c r="HBT238" s="882"/>
      <c r="HBU238" s="882"/>
      <c r="HBV238" s="882"/>
      <c r="HBW238" s="882"/>
      <c r="HBX238" s="882"/>
      <c r="HBY238" s="882"/>
      <c r="HBZ238" s="882"/>
      <c r="HCA238" s="882"/>
      <c r="HCB238" s="882"/>
      <c r="HCC238" s="882"/>
      <c r="HCD238" s="882"/>
      <c r="HCE238" s="882"/>
      <c r="HCF238" s="882"/>
      <c r="HCG238" s="882"/>
      <c r="HCH238" s="882"/>
      <c r="HCI238" s="882"/>
      <c r="HCJ238" s="882"/>
      <c r="HCK238" s="882"/>
      <c r="HCL238" s="882"/>
      <c r="HCM238" s="882"/>
      <c r="HCN238" s="882"/>
      <c r="HCO238" s="882"/>
      <c r="HCP238" s="882"/>
      <c r="HCQ238" s="882"/>
      <c r="HCR238" s="882"/>
      <c r="HCS238" s="882"/>
      <c r="HCT238" s="882"/>
      <c r="HCU238" s="882"/>
      <c r="HCV238" s="882"/>
      <c r="HCW238" s="882"/>
      <c r="HCX238" s="882"/>
      <c r="HCY238" s="882"/>
      <c r="HCZ238" s="882"/>
      <c r="HDA238" s="882"/>
      <c r="HDB238" s="882"/>
      <c r="HDC238" s="882"/>
      <c r="HDD238" s="882"/>
      <c r="HDE238" s="882"/>
      <c r="HDF238" s="882"/>
      <c r="HDG238" s="882"/>
      <c r="HDH238" s="882"/>
      <c r="HDI238" s="882"/>
      <c r="HDJ238" s="882"/>
      <c r="HDK238" s="882"/>
      <c r="HDL238" s="882"/>
      <c r="HDM238" s="882"/>
      <c r="HDN238" s="882"/>
      <c r="HDO238" s="882"/>
      <c r="HDP238" s="882"/>
      <c r="HDQ238" s="882"/>
      <c r="HDR238" s="882"/>
      <c r="HDS238" s="882"/>
      <c r="HDT238" s="882"/>
      <c r="HDU238" s="882"/>
      <c r="HDV238" s="882"/>
      <c r="HDW238" s="882"/>
      <c r="HDX238" s="882"/>
      <c r="HDY238" s="882"/>
      <c r="HDZ238" s="882"/>
      <c r="HEA238" s="882"/>
      <c r="HEB238" s="882"/>
      <c r="HEC238" s="882"/>
      <c r="HED238" s="882"/>
      <c r="HEE238" s="882"/>
      <c r="HEF238" s="882"/>
      <c r="HEG238" s="882"/>
      <c r="HEH238" s="882"/>
      <c r="HEI238" s="882"/>
      <c r="HEJ238" s="882"/>
      <c r="HEK238" s="882"/>
      <c r="HEL238" s="882"/>
      <c r="HEM238" s="882"/>
      <c r="HEN238" s="882"/>
      <c r="HEO238" s="882"/>
      <c r="HEP238" s="882"/>
      <c r="HEQ238" s="882"/>
      <c r="HER238" s="882"/>
      <c r="HES238" s="882"/>
      <c r="HET238" s="882"/>
      <c r="HEU238" s="882"/>
      <c r="HEV238" s="882"/>
      <c r="HEW238" s="882"/>
      <c r="HEX238" s="882"/>
      <c r="HEY238" s="882"/>
      <c r="HEZ238" s="882"/>
      <c r="HFA238" s="882"/>
      <c r="HFB238" s="882"/>
      <c r="HFC238" s="882"/>
      <c r="HFD238" s="882"/>
      <c r="HFE238" s="882"/>
      <c r="HFF238" s="882"/>
      <c r="HFG238" s="882"/>
      <c r="HFH238" s="882"/>
      <c r="HFI238" s="882"/>
      <c r="HFJ238" s="882"/>
      <c r="HFK238" s="882"/>
      <c r="HFL238" s="882"/>
      <c r="HFM238" s="882"/>
      <c r="HFN238" s="882"/>
      <c r="HFO238" s="882"/>
      <c r="HFP238" s="882"/>
      <c r="HFQ238" s="882"/>
      <c r="HFR238" s="882"/>
      <c r="HFS238" s="882"/>
      <c r="HFT238" s="882"/>
      <c r="HFU238" s="882"/>
      <c r="HFV238" s="882"/>
      <c r="HFW238" s="882"/>
      <c r="HFX238" s="882"/>
      <c r="HFY238" s="882"/>
      <c r="HFZ238" s="882"/>
      <c r="HGA238" s="882"/>
      <c r="HGB238" s="882"/>
      <c r="HGC238" s="882"/>
      <c r="HGD238" s="882"/>
      <c r="HGE238" s="882"/>
      <c r="HGF238" s="882"/>
      <c r="HGG238" s="882"/>
      <c r="HGH238" s="882"/>
      <c r="HGI238" s="882"/>
      <c r="HGJ238" s="882"/>
      <c r="HGK238" s="882"/>
      <c r="HGL238" s="882"/>
      <c r="HGM238" s="882"/>
      <c r="HGN238" s="882"/>
      <c r="HGO238" s="882"/>
      <c r="HGP238" s="882"/>
      <c r="HGQ238" s="882"/>
      <c r="HGR238" s="882"/>
      <c r="HGS238" s="882"/>
      <c r="HGT238" s="882"/>
      <c r="HGU238" s="882"/>
      <c r="HGV238" s="882"/>
      <c r="HGW238" s="882"/>
      <c r="HGX238" s="882"/>
      <c r="HGY238" s="882"/>
      <c r="HGZ238" s="882"/>
      <c r="HHA238" s="882"/>
      <c r="HHB238" s="882"/>
      <c r="HHC238" s="882"/>
      <c r="HHD238" s="882"/>
      <c r="HHE238" s="882"/>
      <c r="HHF238" s="882"/>
      <c r="HHG238" s="882"/>
      <c r="HHH238" s="882"/>
      <c r="HHI238" s="882"/>
      <c r="HHJ238" s="882"/>
      <c r="HHK238" s="882"/>
      <c r="HHL238" s="882"/>
      <c r="HHM238" s="882"/>
      <c r="HHN238" s="882"/>
      <c r="HHO238" s="882"/>
      <c r="HHP238" s="882"/>
      <c r="HHQ238" s="882"/>
      <c r="HHR238" s="882"/>
      <c r="HHS238" s="882"/>
      <c r="HHT238" s="882"/>
      <c r="HHU238" s="882"/>
      <c r="HHV238" s="882"/>
      <c r="HHW238" s="882"/>
      <c r="HHX238" s="882"/>
      <c r="HHY238" s="882"/>
      <c r="HHZ238" s="882"/>
      <c r="HIA238" s="882"/>
      <c r="HIB238" s="882"/>
      <c r="HIC238" s="882"/>
      <c r="HID238" s="882"/>
      <c r="HIE238" s="882"/>
      <c r="HIF238" s="882"/>
      <c r="HIG238" s="882"/>
      <c r="HIH238" s="882"/>
      <c r="HII238" s="882"/>
      <c r="HIJ238" s="882"/>
      <c r="HIK238" s="882"/>
      <c r="HIL238" s="882"/>
      <c r="HIM238" s="882"/>
      <c r="HIN238" s="882"/>
      <c r="HIO238" s="882"/>
      <c r="HIP238" s="882"/>
      <c r="HIQ238" s="882"/>
      <c r="HIR238" s="882"/>
      <c r="HIS238" s="882"/>
      <c r="HIT238" s="882"/>
      <c r="HIU238" s="882"/>
      <c r="HIV238" s="882"/>
      <c r="HIW238" s="882"/>
      <c r="HIX238" s="882"/>
      <c r="HIY238" s="882"/>
      <c r="HIZ238" s="882"/>
      <c r="HJA238" s="882"/>
      <c r="HJB238" s="882"/>
      <c r="HJC238" s="882"/>
      <c r="HJD238" s="882"/>
      <c r="HJE238" s="882"/>
      <c r="HJF238" s="882"/>
      <c r="HJG238" s="882"/>
      <c r="HJH238" s="882"/>
      <c r="HJI238" s="882"/>
      <c r="HJJ238" s="882"/>
      <c r="HJK238" s="882"/>
      <c r="HJL238" s="882"/>
      <c r="HJM238" s="882"/>
      <c r="HJN238" s="882"/>
      <c r="HJO238" s="882"/>
      <c r="HJP238" s="882"/>
      <c r="HJQ238" s="882"/>
      <c r="HJR238" s="882"/>
      <c r="HJS238" s="882"/>
      <c r="HJT238" s="882"/>
      <c r="HJU238" s="882"/>
      <c r="HJV238" s="882"/>
      <c r="HJW238" s="882"/>
      <c r="HJX238" s="882"/>
      <c r="HJY238" s="882"/>
      <c r="HJZ238" s="882"/>
      <c r="HKA238" s="882"/>
      <c r="HKB238" s="882"/>
      <c r="HKC238" s="882"/>
      <c r="HKD238" s="882"/>
      <c r="HKE238" s="882"/>
      <c r="HKF238" s="882"/>
      <c r="HKG238" s="882"/>
      <c r="HKH238" s="882"/>
      <c r="HKI238" s="882"/>
      <c r="HKJ238" s="882"/>
      <c r="HKK238" s="882"/>
      <c r="HKL238" s="882"/>
      <c r="HKM238" s="882"/>
      <c r="HKN238" s="882"/>
      <c r="HKO238" s="882"/>
      <c r="HKP238" s="882"/>
      <c r="HKQ238" s="882"/>
      <c r="HKR238" s="882"/>
      <c r="HKS238" s="882"/>
      <c r="HKT238" s="882"/>
      <c r="HKU238" s="882"/>
      <c r="HKV238" s="882"/>
      <c r="HKW238" s="882"/>
      <c r="HKX238" s="882"/>
      <c r="HKY238" s="882"/>
      <c r="HKZ238" s="882"/>
      <c r="HLA238" s="882"/>
      <c r="HLB238" s="882"/>
      <c r="HLC238" s="882"/>
      <c r="HLD238" s="882"/>
      <c r="HLE238" s="882"/>
      <c r="HLF238" s="882"/>
      <c r="HLG238" s="882"/>
      <c r="HLH238" s="882"/>
      <c r="HLI238" s="882"/>
      <c r="HLJ238" s="882"/>
      <c r="HLK238" s="882"/>
      <c r="HLL238" s="882"/>
      <c r="HLM238" s="882"/>
      <c r="HLN238" s="882"/>
      <c r="HLO238" s="882"/>
      <c r="HLP238" s="882"/>
      <c r="HLQ238" s="882"/>
      <c r="HLR238" s="882"/>
      <c r="HLS238" s="882"/>
      <c r="HLT238" s="882"/>
      <c r="HLU238" s="882"/>
      <c r="HLV238" s="882"/>
      <c r="HLW238" s="882"/>
      <c r="HLX238" s="882"/>
      <c r="HLY238" s="882"/>
      <c r="HLZ238" s="882"/>
      <c r="HMA238" s="882"/>
      <c r="HMB238" s="882"/>
      <c r="HMC238" s="882"/>
      <c r="HMD238" s="882"/>
      <c r="HME238" s="882"/>
      <c r="HMF238" s="882"/>
      <c r="HMG238" s="882"/>
      <c r="HMH238" s="882"/>
      <c r="HMI238" s="882"/>
      <c r="HMJ238" s="882"/>
      <c r="HMK238" s="882"/>
      <c r="HML238" s="882"/>
      <c r="HMM238" s="882"/>
      <c r="HMN238" s="882"/>
      <c r="HMO238" s="882"/>
      <c r="HMP238" s="882"/>
      <c r="HMQ238" s="882"/>
      <c r="HMR238" s="882"/>
      <c r="HMS238" s="882"/>
      <c r="HMT238" s="882"/>
      <c r="HMU238" s="882"/>
      <c r="HMV238" s="882"/>
      <c r="HMW238" s="882"/>
      <c r="HMX238" s="882"/>
      <c r="HMY238" s="882"/>
      <c r="HMZ238" s="882"/>
      <c r="HNA238" s="882"/>
      <c r="HNB238" s="882"/>
      <c r="HNC238" s="882"/>
      <c r="HND238" s="882"/>
      <c r="HNE238" s="882"/>
      <c r="HNF238" s="882"/>
      <c r="HNG238" s="882"/>
      <c r="HNH238" s="882"/>
      <c r="HNI238" s="882"/>
      <c r="HNJ238" s="882"/>
      <c r="HNK238" s="882"/>
      <c r="HNL238" s="882"/>
      <c r="HNM238" s="882"/>
      <c r="HNN238" s="882"/>
      <c r="HNO238" s="882"/>
      <c r="HNP238" s="882"/>
      <c r="HNQ238" s="882"/>
      <c r="HNR238" s="882"/>
      <c r="HNS238" s="882"/>
      <c r="HNT238" s="882"/>
      <c r="HNU238" s="882"/>
      <c r="HNV238" s="882"/>
      <c r="HNW238" s="882"/>
      <c r="HNX238" s="882"/>
      <c r="HNY238" s="882"/>
      <c r="HNZ238" s="882"/>
      <c r="HOA238" s="882"/>
      <c r="HOB238" s="882"/>
      <c r="HOC238" s="882"/>
      <c r="HOD238" s="882"/>
      <c r="HOE238" s="882"/>
      <c r="HOF238" s="882"/>
      <c r="HOG238" s="882"/>
      <c r="HOH238" s="882"/>
      <c r="HOI238" s="882"/>
      <c r="HOJ238" s="882"/>
      <c r="HOK238" s="882"/>
      <c r="HOL238" s="882"/>
      <c r="HOM238" s="882"/>
      <c r="HON238" s="882"/>
      <c r="HOO238" s="882"/>
      <c r="HOP238" s="882"/>
      <c r="HOQ238" s="882"/>
      <c r="HOR238" s="882"/>
      <c r="HOS238" s="882"/>
      <c r="HOT238" s="882"/>
      <c r="HOU238" s="882"/>
      <c r="HOV238" s="882"/>
      <c r="HOW238" s="882"/>
      <c r="HOX238" s="882"/>
      <c r="HOY238" s="882"/>
      <c r="HOZ238" s="882"/>
      <c r="HPA238" s="882"/>
      <c r="HPB238" s="882"/>
      <c r="HPC238" s="882"/>
      <c r="HPD238" s="882"/>
      <c r="HPE238" s="882"/>
      <c r="HPF238" s="882"/>
      <c r="HPG238" s="882"/>
      <c r="HPH238" s="882"/>
      <c r="HPI238" s="882"/>
      <c r="HPJ238" s="882"/>
      <c r="HPK238" s="882"/>
      <c r="HPL238" s="882"/>
      <c r="HPM238" s="882"/>
      <c r="HPN238" s="882"/>
      <c r="HPO238" s="882"/>
      <c r="HPP238" s="882"/>
      <c r="HPQ238" s="882"/>
      <c r="HPR238" s="882"/>
      <c r="HPS238" s="882"/>
      <c r="HPT238" s="882"/>
      <c r="HPU238" s="882"/>
      <c r="HPV238" s="882"/>
      <c r="HPW238" s="882"/>
      <c r="HPX238" s="882"/>
      <c r="HPY238" s="882"/>
      <c r="HPZ238" s="882"/>
      <c r="HQA238" s="882"/>
      <c r="HQB238" s="882"/>
      <c r="HQC238" s="882"/>
      <c r="HQD238" s="882"/>
      <c r="HQE238" s="882"/>
      <c r="HQF238" s="882"/>
      <c r="HQG238" s="882"/>
      <c r="HQH238" s="882"/>
      <c r="HQI238" s="882"/>
      <c r="HQJ238" s="882"/>
      <c r="HQK238" s="882"/>
      <c r="HQL238" s="882"/>
      <c r="HQM238" s="882"/>
      <c r="HQN238" s="882"/>
      <c r="HQO238" s="882"/>
      <c r="HQP238" s="882"/>
      <c r="HQQ238" s="882"/>
      <c r="HQR238" s="882"/>
      <c r="HQS238" s="882"/>
      <c r="HQT238" s="882"/>
      <c r="HQU238" s="882"/>
      <c r="HQV238" s="882"/>
      <c r="HQW238" s="882"/>
      <c r="HQX238" s="882"/>
      <c r="HQY238" s="882"/>
      <c r="HQZ238" s="882"/>
      <c r="HRA238" s="882"/>
      <c r="HRB238" s="882"/>
      <c r="HRC238" s="882"/>
      <c r="HRD238" s="882"/>
      <c r="HRE238" s="882"/>
      <c r="HRF238" s="882"/>
      <c r="HRG238" s="882"/>
      <c r="HRH238" s="882"/>
      <c r="HRI238" s="882"/>
      <c r="HRJ238" s="882"/>
      <c r="HRK238" s="882"/>
      <c r="HRL238" s="882"/>
      <c r="HRM238" s="882"/>
      <c r="HRN238" s="882"/>
      <c r="HRO238" s="882"/>
      <c r="HRP238" s="882"/>
      <c r="HRQ238" s="882"/>
      <c r="HRR238" s="882"/>
      <c r="HRS238" s="882"/>
      <c r="HRT238" s="882"/>
      <c r="HRU238" s="882"/>
      <c r="HRV238" s="882"/>
      <c r="HRW238" s="882"/>
      <c r="HRX238" s="882"/>
      <c r="HRY238" s="882"/>
      <c r="HRZ238" s="882"/>
      <c r="HSA238" s="882"/>
      <c r="HSB238" s="882"/>
      <c r="HSC238" s="882"/>
      <c r="HSD238" s="882"/>
      <c r="HSE238" s="882"/>
      <c r="HSF238" s="882"/>
      <c r="HSG238" s="882"/>
      <c r="HSH238" s="882"/>
      <c r="HSI238" s="882"/>
      <c r="HSJ238" s="882"/>
      <c r="HSK238" s="882"/>
      <c r="HSL238" s="882"/>
      <c r="HSM238" s="882"/>
      <c r="HSN238" s="882"/>
      <c r="HSO238" s="882"/>
      <c r="HSP238" s="882"/>
      <c r="HSQ238" s="882"/>
      <c r="HSR238" s="882"/>
      <c r="HSS238" s="882"/>
      <c r="HST238" s="882"/>
      <c r="HSU238" s="882"/>
      <c r="HSV238" s="882"/>
      <c r="HSW238" s="882"/>
      <c r="HSX238" s="882"/>
      <c r="HSY238" s="882"/>
      <c r="HSZ238" s="882"/>
      <c r="HTA238" s="882"/>
      <c r="HTB238" s="882"/>
      <c r="HTC238" s="882"/>
      <c r="HTD238" s="882"/>
      <c r="HTE238" s="882"/>
      <c r="HTF238" s="882"/>
      <c r="HTG238" s="882"/>
      <c r="HTH238" s="882"/>
      <c r="HTI238" s="882"/>
      <c r="HTJ238" s="882"/>
      <c r="HTK238" s="882"/>
      <c r="HTL238" s="882"/>
      <c r="HTM238" s="882"/>
      <c r="HTN238" s="882"/>
      <c r="HTO238" s="882"/>
      <c r="HTP238" s="882"/>
      <c r="HTQ238" s="882"/>
      <c r="HTR238" s="882"/>
      <c r="HTS238" s="882"/>
      <c r="HTT238" s="882"/>
      <c r="HTU238" s="882"/>
      <c r="HTV238" s="882"/>
      <c r="HTW238" s="882"/>
      <c r="HTX238" s="882"/>
      <c r="HTY238" s="882"/>
      <c r="HTZ238" s="882"/>
      <c r="HUA238" s="882"/>
      <c r="HUB238" s="882"/>
      <c r="HUC238" s="882"/>
      <c r="HUD238" s="882"/>
      <c r="HUE238" s="882"/>
      <c r="HUF238" s="882"/>
      <c r="HUG238" s="882"/>
      <c r="HUH238" s="882"/>
      <c r="HUI238" s="882"/>
      <c r="HUJ238" s="882"/>
      <c r="HUK238" s="882"/>
      <c r="HUL238" s="882"/>
      <c r="HUM238" s="882"/>
      <c r="HUN238" s="882"/>
      <c r="HUO238" s="882"/>
      <c r="HUP238" s="882"/>
      <c r="HUQ238" s="882"/>
      <c r="HUR238" s="882"/>
      <c r="HUS238" s="882"/>
      <c r="HUT238" s="882"/>
      <c r="HUU238" s="882"/>
      <c r="HUV238" s="882"/>
      <c r="HUW238" s="882"/>
      <c r="HUX238" s="882"/>
      <c r="HUY238" s="882"/>
      <c r="HUZ238" s="882"/>
      <c r="HVA238" s="882"/>
      <c r="HVB238" s="882"/>
      <c r="HVC238" s="882"/>
      <c r="HVD238" s="882"/>
      <c r="HVE238" s="882"/>
      <c r="HVF238" s="882"/>
      <c r="HVG238" s="882"/>
      <c r="HVH238" s="882"/>
      <c r="HVI238" s="882"/>
      <c r="HVJ238" s="882"/>
      <c r="HVK238" s="882"/>
      <c r="HVL238" s="882"/>
      <c r="HVM238" s="882"/>
      <c r="HVN238" s="882"/>
      <c r="HVO238" s="882"/>
      <c r="HVP238" s="882"/>
      <c r="HVQ238" s="882"/>
      <c r="HVR238" s="882"/>
      <c r="HVS238" s="882"/>
      <c r="HVT238" s="882"/>
      <c r="HVU238" s="882"/>
      <c r="HVV238" s="882"/>
      <c r="HVW238" s="882"/>
      <c r="HVX238" s="882"/>
      <c r="HVY238" s="882"/>
      <c r="HVZ238" s="882"/>
      <c r="HWA238" s="882"/>
      <c r="HWB238" s="882"/>
      <c r="HWC238" s="882"/>
      <c r="HWD238" s="882"/>
      <c r="HWE238" s="882"/>
      <c r="HWF238" s="882"/>
      <c r="HWG238" s="882"/>
      <c r="HWH238" s="882"/>
      <c r="HWI238" s="882"/>
      <c r="HWJ238" s="882"/>
      <c r="HWK238" s="882"/>
      <c r="HWL238" s="882"/>
      <c r="HWM238" s="882"/>
      <c r="HWN238" s="882"/>
      <c r="HWO238" s="882"/>
      <c r="HWP238" s="882"/>
      <c r="HWQ238" s="882"/>
      <c r="HWR238" s="882"/>
      <c r="HWS238" s="882"/>
      <c r="HWT238" s="882"/>
      <c r="HWU238" s="882"/>
      <c r="HWV238" s="882"/>
      <c r="HWW238" s="882"/>
      <c r="HWX238" s="882"/>
      <c r="HWY238" s="882"/>
      <c r="HWZ238" s="882"/>
      <c r="HXA238" s="882"/>
      <c r="HXB238" s="882"/>
      <c r="HXC238" s="882"/>
      <c r="HXD238" s="882"/>
      <c r="HXE238" s="882"/>
      <c r="HXF238" s="882"/>
      <c r="HXG238" s="882"/>
      <c r="HXH238" s="882"/>
      <c r="HXI238" s="882"/>
      <c r="HXJ238" s="882"/>
      <c r="HXK238" s="882"/>
      <c r="HXL238" s="882"/>
      <c r="HXM238" s="882"/>
      <c r="HXN238" s="882"/>
      <c r="HXO238" s="882"/>
      <c r="HXP238" s="882"/>
      <c r="HXQ238" s="882"/>
      <c r="HXR238" s="882"/>
      <c r="HXS238" s="882"/>
      <c r="HXT238" s="882"/>
      <c r="HXU238" s="882"/>
      <c r="HXV238" s="882"/>
      <c r="HXW238" s="882"/>
      <c r="HXX238" s="882"/>
      <c r="HXY238" s="882"/>
      <c r="HXZ238" s="882"/>
      <c r="HYA238" s="882"/>
      <c r="HYB238" s="882"/>
      <c r="HYC238" s="882"/>
      <c r="HYD238" s="882"/>
      <c r="HYE238" s="882"/>
      <c r="HYF238" s="882"/>
      <c r="HYG238" s="882"/>
      <c r="HYH238" s="882"/>
      <c r="HYI238" s="882"/>
      <c r="HYJ238" s="882"/>
      <c r="HYK238" s="882"/>
      <c r="HYL238" s="882"/>
      <c r="HYM238" s="882"/>
      <c r="HYN238" s="882"/>
      <c r="HYO238" s="882"/>
      <c r="HYP238" s="882"/>
      <c r="HYQ238" s="882"/>
      <c r="HYR238" s="882"/>
      <c r="HYS238" s="882"/>
      <c r="HYT238" s="882"/>
      <c r="HYU238" s="882"/>
      <c r="HYV238" s="882"/>
      <c r="HYW238" s="882"/>
      <c r="HYX238" s="882"/>
      <c r="HYY238" s="882"/>
      <c r="HYZ238" s="882"/>
      <c r="HZA238" s="882"/>
      <c r="HZB238" s="882"/>
      <c r="HZC238" s="882"/>
      <c r="HZD238" s="882"/>
      <c r="HZE238" s="882"/>
      <c r="HZF238" s="882"/>
      <c r="HZG238" s="882"/>
      <c r="HZH238" s="882"/>
      <c r="HZI238" s="882"/>
      <c r="HZJ238" s="882"/>
      <c r="HZK238" s="882"/>
      <c r="HZL238" s="882"/>
      <c r="HZM238" s="882"/>
      <c r="HZN238" s="882"/>
      <c r="HZO238" s="882"/>
      <c r="HZP238" s="882"/>
      <c r="HZQ238" s="882"/>
      <c r="HZR238" s="882"/>
      <c r="HZS238" s="882"/>
      <c r="HZT238" s="882"/>
      <c r="HZU238" s="882"/>
      <c r="HZV238" s="882"/>
      <c r="HZW238" s="882"/>
      <c r="HZX238" s="882"/>
      <c r="HZY238" s="882"/>
      <c r="HZZ238" s="882"/>
      <c r="IAA238" s="882"/>
      <c r="IAB238" s="882"/>
      <c r="IAC238" s="882"/>
      <c r="IAD238" s="882"/>
      <c r="IAE238" s="882"/>
      <c r="IAF238" s="882"/>
      <c r="IAG238" s="882"/>
      <c r="IAH238" s="882"/>
      <c r="IAI238" s="882"/>
      <c r="IAJ238" s="882"/>
      <c r="IAK238" s="882"/>
      <c r="IAL238" s="882"/>
      <c r="IAM238" s="882"/>
      <c r="IAN238" s="882"/>
      <c r="IAO238" s="882"/>
      <c r="IAP238" s="882"/>
      <c r="IAQ238" s="882"/>
      <c r="IAR238" s="882"/>
      <c r="IAS238" s="882"/>
      <c r="IAT238" s="882"/>
      <c r="IAU238" s="882"/>
      <c r="IAV238" s="882"/>
      <c r="IAW238" s="882"/>
      <c r="IAX238" s="882"/>
      <c r="IAY238" s="882"/>
      <c r="IAZ238" s="882"/>
      <c r="IBA238" s="882"/>
      <c r="IBB238" s="882"/>
      <c r="IBC238" s="882"/>
      <c r="IBD238" s="882"/>
      <c r="IBE238" s="882"/>
      <c r="IBF238" s="882"/>
      <c r="IBG238" s="882"/>
      <c r="IBH238" s="882"/>
      <c r="IBI238" s="882"/>
      <c r="IBJ238" s="882"/>
      <c r="IBK238" s="882"/>
      <c r="IBL238" s="882"/>
      <c r="IBM238" s="882"/>
      <c r="IBN238" s="882"/>
      <c r="IBO238" s="882"/>
      <c r="IBP238" s="882"/>
      <c r="IBQ238" s="882"/>
      <c r="IBR238" s="882"/>
      <c r="IBS238" s="882"/>
      <c r="IBT238" s="882"/>
      <c r="IBU238" s="882"/>
      <c r="IBV238" s="882"/>
      <c r="IBW238" s="882"/>
      <c r="IBX238" s="882"/>
      <c r="IBY238" s="882"/>
      <c r="IBZ238" s="882"/>
      <c r="ICA238" s="882"/>
      <c r="ICB238" s="882"/>
      <c r="ICC238" s="882"/>
      <c r="ICD238" s="882"/>
      <c r="ICE238" s="882"/>
      <c r="ICF238" s="882"/>
      <c r="ICG238" s="882"/>
      <c r="ICH238" s="882"/>
      <c r="ICI238" s="882"/>
      <c r="ICJ238" s="882"/>
      <c r="ICK238" s="882"/>
      <c r="ICL238" s="882"/>
      <c r="ICM238" s="882"/>
      <c r="ICN238" s="882"/>
      <c r="ICO238" s="882"/>
      <c r="ICP238" s="882"/>
      <c r="ICQ238" s="882"/>
      <c r="ICR238" s="882"/>
      <c r="ICS238" s="882"/>
      <c r="ICT238" s="882"/>
      <c r="ICU238" s="882"/>
      <c r="ICV238" s="882"/>
      <c r="ICW238" s="882"/>
      <c r="ICX238" s="882"/>
      <c r="ICY238" s="882"/>
      <c r="ICZ238" s="882"/>
      <c r="IDA238" s="882"/>
      <c r="IDB238" s="882"/>
      <c r="IDC238" s="882"/>
      <c r="IDD238" s="882"/>
      <c r="IDE238" s="882"/>
      <c r="IDF238" s="882"/>
      <c r="IDG238" s="882"/>
      <c r="IDH238" s="882"/>
      <c r="IDI238" s="882"/>
      <c r="IDJ238" s="882"/>
      <c r="IDK238" s="882"/>
      <c r="IDL238" s="882"/>
      <c r="IDM238" s="882"/>
      <c r="IDN238" s="882"/>
      <c r="IDO238" s="882"/>
      <c r="IDP238" s="882"/>
      <c r="IDQ238" s="882"/>
      <c r="IDR238" s="882"/>
      <c r="IDS238" s="882"/>
      <c r="IDT238" s="882"/>
      <c r="IDU238" s="882"/>
      <c r="IDV238" s="882"/>
      <c r="IDW238" s="882"/>
      <c r="IDX238" s="882"/>
      <c r="IDY238" s="882"/>
      <c r="IDZ238" s="882"/>
      <c r="IEA238" s="882"/>
      <c r="IEB238" s="882"/>
      <c r="IEC238" s="882"/>
      <c r="IED238" s="882"/>
      <c r="IEE238" s="882"/>
      <c r="IEF238" s="882"/>
      <c r="IEG238" s="882"/>
      <c r="IEH238" s="882"/>
      <c r="IEI238" s="882"/>
      <c r="IEJ238" s="882"/>
      <c r="IEK238" s="882"/>
      <c r="IEL238" s="882"/>
      <c r="IEM238" s="882"/>
      <c r="IEN238" s="882"/>
      <c r="IEO238" s="882"/>
      <c r="IEP238" s="882"/>
      <c r="IEQ238" s="882"/>
      <c r="IER238" s="882"/>
      <c r="IES238" s="882"/>
      <c r="IET238" s="882"/>
      <c r="IEU238" s="882"/>
      <c r="IEV238" s="882"/>
      <c r="IEW238" s="882"/>
      <c r="IEX238" s="882"/>
      <c r="IEY238" s="882"/>
      <c r="IEZ238" s="882"/>
      <c r="IFA238" s="882"/>
      <c r="IFB238" s="882"/>
      <c r="IFC238" s="882"/>
      <c r="IFD238" s="882"/>
      <c r="IFE238" s="882"/>
      <c r="IFF238" s="882"/>
      <c r="IFG238" s="882"/>
      <c r="IFH238" s="882"/>
      <c r="IFI238" s="882"/>
      <c r="IFJ238" s="882"/>
      <c r="IFK238" s="882"/>
      <c r="IFL238" s="882"/>
      <c r="IFM238" s="882"/>
      <c r="IFN238" s="882"/>
      <c r="IFO238" s="882"/>
      <c r="IFP238" s="882"/>
      <c r="IFQ238" s="882"/>
      <c r="IFR238" s="882"/>
      <c r="IFS238" s="882"/>
      <c r="IFT238" s="882"/>
      <c r="IFU238" s="882"/>
      <c r="IFV238" s="882"/>
      <c r="IFW238" s="882"/>
      <c r="IFX238" s="882"/>
      <c r="IFY238" s="882"/>
      <c r="IFZ238" s="882"/>
      <c r="IGA238" s="882"/>
      <c r="IGB238" s="882"/>
      <c r="IGC238" s="882"/>
      <c r="IGD238" s="882"/>
      <c r="IGE238" s="882"/>
      <c r="IGF238" s="882"/>
      <c r="IGG238" s="882"/>
      <c r="IGH238" s="882"/>
      <c r="IGI238" s="882"/>
      <c r="IGJ238" s="882"/>
      <c r="IGK238" s="882"/>
      <c r="IGL238" s="882"/>
      <c r="IGM238" s="882"/>
      <c r="IGN238" s="882"/>
      <c r="IGO238" s="882"/>
      <c r="IGP238" s="882"/>
      <c r="IGQ238" s="882"/>
      <c r="IGR238" s="882"/>
      <c r="IGS238" s="882"/>
      <c r="IGT238" s="882"/>
      <c r="IGU238" s="882"/>
      <c r="IGV238" s="882"/>
      <c r="IGW238" s="882"/>
      <c r="IGX238" s="882"/>
      <c r="IGY238" s="882"/>
      <c r="IGZ238" s="882"/>
      <c r="IHA238" s="882"/>
      <c r="IHB238" s="882"/>
      <c r="IHC238" s="882"/>
      <c r="IHD238" s="882"/>
      <c r="IHE238" s="882"/>
      <c r="IHF238" s="882"/>
      <c r="IHG238" s="882"/>
      <c r="IHH238" s="882"/>
      <c r="IHI238" s="882"/>
      <c r="IHJ238" s="882"/>
      <c r="IHK238" s="882"/>
      <c r="IHL238" s="882"/>
      <c r="IHM238" s="882"/>
      <c r="IHN238" s="882"/>
      <c r="IHO238" s="882"/>
      <c r="IHP238" s="882"/>
      <c r="IHQ238" s="882"/>
      <c r="IHR238" s="882"/>
      <c r="IHS238" s="882"/>
      <c r="IHT238" s="882"/>
      <c r="IHU238" s="882"/>
      <c r="IHV238" s="882"/>
      <c r="IHW238" s="882"/>
      <c r="IHX238" s="882"/>
      <c r="IHY238" s="882"/>
      <c r="IHZ238" s="882"/>
      <c r="IIA238" s="882"/>
      <c r="IIB238" s="882"/>
      <c r="IIC238" s="882"/>
      <c r="IID238" s="882"/>
      <c r="IIE238" s="882"/>
      <c r="IIF238" s="882"/>
      <c r="IIG238" s="882"/>
      <c r="IIH238" s="882"/>
      <c r="III238" s="882"/>
      <c r="IIJ238" s="882"/>
      <c r="IIK238" s="882"/>
      <c r="IIL238" s="882"/>
      <c r="IIM238" s="882"/>
      <c r="IIN238" s="882"/>
      <c r="IIO238" s="882"/>
      <c r="IIP238" s="882"/>
      <c r="IIQ238" s="882"/>
      <c r="IIR238" s="882"/>
      <c r="IIS238" s="882"/>
      <c r="IIT238" s="882"/>
      <c r="IIU238" s="882"/>
      <c r="IIV238" s="882"/>
      <c r="IIW238" s="882"/>
      <c r="IIX238" s="882"/>
      <c r="IIY238" s="882"/>
      <c r="IIZ238" s="882"/>
      <c r="IJA238" s="882"/>
      <c r="IJB238" s="882"/>
      <c r="IJC238" s="882"/>
      <c r="IJD238" s="882"/>
      <c r="IJE238" s="882"/>
      <c r="IJF238" s="882"/>
      <c r="IJG238" s="882"/>
      <c r="IJH238" s="882"/>
      <c r="IJI238" s="882"/>
      <c r="IJJ238" s="882"/>
      <c r="IJK238" s="882"/>
      <c r="IJL238" s="882"/>
      <c r="IJM238" s="882"/>
      <c r="IJN238" s="882"/>
      <c r="IJO238" s="882"/>
      <c r="IJP238" s="882"/>
      <c r="IJQ238" s="882"/>
      <c r="IJR238" s="882"/>
      <c r="IJS238" s="882"/>
      <c r="IJT238" s="882"/>
      <c r="IJU238" s="882"/>
      <c r="IJV238" s="882"/>
      <c r="IJW238" s="882"/>
      <c r="IJX238" s="882"/>
      <c r="IJY238" s="882"/>
      <c r="IJZ238" s="882"/>
      <c r="IKA238" s="882"/>
      <c r="IKB238" s="882"/>
      <c r="IKC238" s="882"/>
      <c r="IKD238" s="882"/>
      <c r="IKE238" s="882"/>
      <c r="IKF238" s="882"/>
      <c r="IKG238" s="882"/>
      <c r="IKH238" s="882"/>
      <c r="IKI238" s="882"/>
      <c r="IKJ238" s="882"/>
      <c r="IKK238" s="882"/>
      <c r="IKL238" s="882"/>
      <c r="IKM238" s="882"/>
      <c r="IKN238" s="882"/>
      <c r="IKO238" s="882"/>
      <c r="IKP238" s="882"/>
      <c r="IKQ238" s="882"/>
      <c r="IKR238" s="882"/>
      <c r="IKS238" s="882"/>
      <c r="IKT238" s="882"/>
      <c r="IKU238" s="882"/>
      <c r="IKV238" s="882"/>
      <c r="IKW238" s="882"/>
      <c r="IKX238" s="882"/>
      <c r="IKY238" s="882"/>
      <c r="IKZ238" s="882"/>
      <c r="ILA238" s="882"/>
      <c r="ILB238" s="882"/>
      <c r="ILC238" s="882"/>
      <c r="ILD238" s="882"/>
      <c r="ILE238" s="882"/>
      <c r="ILF238" s="882"/>
      <c r="ILG238" s="882"/>
      <c r="ILH238" s="882"/>
      <c r="ILI238" s="882"/>
      <c r="ILJ238" s="882"/>
      <c r="ILK238" s="882"/>
      <c r="ILL238" s="882"/>
      <c r="ILM238" s="882"/>
      <c r="ILN238" s="882"/>
      <c r="ILO238" s="882"/>
      <c r="ILP238" s="882"/>
      <c r="ILQ238" s="882"/>
      <c r="ILR238" s="882"/>
      <c r="ILS238" s="882"/>
      <c r="ILT238" s="882"/>
      <c r="ILU238" s="882"/>
      <c r="ILV238" s="882"/>
      <c r="ILW238" s="882"/>
      <c r="ILX238" s="882"/>
      <c r="ILY238" s="882"/>
      <c r="ILZ238" s="882"/>
      <c r="IMA238" s="882"/>
      <c r="IMB238" s="882"/>
      <c r="IMC238" s="882"/>
      <c r="IMD238" s="882"/>
      <c r="IME238" s="882"/>
      <c r="IMF238" s="882"/>
      <c r="IMG238" s="882"/>
      <c r="IMH238" s="882"/>
      <c r="IMI238" s="882"/>
      <c r="IMJ238" s="882"/>
      <c r="IMK238" s="882"/>
      <c r="IML238" s="882"/>
      <c r="IMM238" s="882"/>
      <c r="IMN238" s="882"/>
      <c r="IMO238" s="882"/>
      <c r="IMP238" s="882"/>
      <c r="IMQ238" s="882"/>
      <c r="IMR238" s="882"/>
      <c r="IMS238" s="882"/>
      <c r="IMT238" s="882"/>
      <c r="IMU238" s="882"/>
      <c r="IMV238" s="882"/>
      <c r="IMW238" s="882"/>
      <c r="IMX238" s="882"/>
      <c r="IMY238" s="882"/>
      <c r="IMZ238" s="882"/>
      <c r="INA238" s="882"/>
      <c r="INB238" s="882"/>
      <c r="INC238" s="882"/>
      <c r="IND238" s="882"/>
      <c r="INE238" s="882"/>
      <c r="INF238" s="882"/>
      <c r="ING238" s="882"/>
      <c r="INH238" s="882"/>
      <c r="INI238" s="882"/>
      <c r="INJ238" s="882"/>
      <c r="INK238" s="882"/>
      <c r="INL238" s="882"/>
      <c r="INM238" s="882"/>
      <c r="INN238" s="882"/>
      <c r="INO238" s="882"/>
      <c r="INP238" s="882"/>
      <c r="INQ238" s="882"/>
      <c r="INR238" s="882"/>
      <c r="INS238" s="882"/>
      <c r="INT238" s="882"/>
      <c r="INU238" s="882"/>
      <c r="INV238" s="882"/>
      <c r="INW238" s="882"/>
      <c r="INX238" s="882"/>
      <c r="INY238" s="882"/>
      <c r="INZ238" s="882"/>
      <c r="IOA238" s="882"/>
      <c r="IOB238" s="882"/>
      <c r="IOC238" s="882"/>
      <c r="IOD238" s="882"/>
      <c r="IOE238" s="882"/>
      <c r="IOF238" s="882"/>
      <c r="IOG238" s="882"/>
      <c r="IOH238" s="882"/>
      <c r="IOI238" s="882"/>
      <c r="IOJ238" s="882"/>
      <c r="IOK238" s="882"/>
      <c r="IOL238" s="882"/>
      <c r="IOM238" s="882"/>
      <c r="ION238" s="882"/>
      <c r="IOO238" s="882"/>
      <c r="IOP238" s="882"/>
      <c r="IOQ238" s="882"/>
      <c r="IOR238" s="882"/>
      <c r="IOS238" s="882"/>
      <c r="IOT238" s="882"/>
      <c r="IOU238" s="882"/>
      <c r="IOV238" s="882"/>
      <c r="IOW238" s="882"/>
      <c r="IOX238" s="882"/>
      <c r="IOY238" s="882"/>
      <c r="IOZ238" s="882"/>
      <c r="IPA238" s="882"/>
      <c r="IPB238" s="882"/>
      <c r="IPC238" s="882"/>
      <c r="IPD238" s="882"/>
      <c r="IPE238" s="882"/>
      <c r="IPF238" s="882"/>
      <c r="IPG238" s="882"/>
      <c r="IPH238" s="882"/>
      <c r="IPI238" s="882"/>
      <c r="IPJ238" s="882"/>
      <c r="IPK238" s="882"/>
      <c r="IPL238" s="882"/>
      <c r="IPM238" s="882"/>
      <c r="IPN238" s="882"/>
      <c r="IPO238" s="882"/>
      <c r="IPP238" s="882"/>
      <c r="IPQ238" s="882"/>
      <c r="IPR238" s="882"/>
      <c r="IPS238" s="882"/>
      <c r="IPT238" s="882"/>
      <c r="IPU238" s="882"/>
      <c r="IPV238" s="882"/>
      <c r="IPW238" s="882"/>
      <c r="IPX238" s="882"/>
      <c r="IPY238" s="882"/>
      <c r="IPZ238" s="882"/>
      <c r="IQA238" s="882"/>
      <c r="IQB238" s="882"/>
      <c r="IQC238" s="882"/>
      <c r="IQD238" s="882"/>
      <c r="IQE238" s="882"/>
      <c r="IQF238" s="882"/>
      <c r="IQG238" s="882"/>
      <c r="IQH238" s="882"/>
      <c r="IQI238" s="882"/>
      <c r="IQJ238" s="882"/>
      <c r="IQK238" s="882"/>
      <c r="IQL238" s="882"/>
      <c r="IQM238" s="882"/>
      <c r="IQN238" s="882"/>
      <c r="IQO238" s="882"/>
      <c r="IQP238" s="882"/>
      <c r="IQQ238" s="882"/>
      <c r="IQR238" s="882"/>
      <c r="IQS238" s="882"/>
      <c r="IQT238" s="882"/>
      <c r="IQU238" s="882"/>
      <c r="IQV238" s="882"/>
      <c r="IQW238" s="882"/>
      <c r="IQX238" s="882"/>
      <c r="IQY238" s="882"/>
      <c r="IQZ238" s="882"/>
      <c r="IRA238" s="882"/>
      <c r="IRB238" s="882"/>
      <c r="IRC238" s="882"/>
      <c r="IRD238" s="882"/>
      <c r="IRE238" s="882"/>
      <c r="IRF238" s="882"/>
      <c r="IRG238" s="882"/>
      <c r="IRH238" s="882"/>
      <c r="IRI238" s="882"/>
      <c r="IRJ238" s="882"/>
      <c r="IRK238" s="882"/>
      <c r="IRL238" s="882"/>
      <c r="IRM238" s="882"/>
      <c r="IRN238" s="882"/>
      <c r="IRO238" s="882"/>
      <c r="IRP238" s="882"/>
      <c r="IRQ238" s="882"/>
      <c r="IRR238" s="882"/>
      <c r="IRS238" s="882"/>
      <c r="IRT238" s="882"/>
      <c r="IRU238" s="882"/>
      <c r="IRV238" s="882"/>
      <c r="IRW238" s="882"/>
      <c r="IRX238" s="882"/>
      <c r="IRY238" s="882"/>
      <c r="IRZ238" s="882"/>
      <c r="ISA238" s="882"/>
      <c r="ISB238" s="882"/>
      <c r="ISC238" s="882"/>
      <c r="ISD238" s="882"/>
      <c r="ISE238" s="882"/>
      <c r="ISF238" s="882"/>
      <c r="ISG238" s="882"/>
      <c r="ISH238" s="882"/>
      <c r="ISI238" s="882"/>
      <c r="ISJ238" s="882"/>
      <c r="ISK238" s="882"/>
      <c r="ISL238" s="882"/>
      <c r="ISM238" s="882"/>
      <c r="ISN238" s="882"/>
      <c r="ISO238" s="882"/>
      <c r="ISP238" s="882"/>
      <c r="ISQ238" s="882"/>
      <c r="ISR238" s="882"/>
      <c r="ISS238" s="882"/>
      <c r="IST238" s="882"/>
      <c r="ISU238" s="882"/>
      <c r="ISV238" s="882"/>
      <c r="ISW238" s="882"/>
      <c r="ISX238" s="882"/>
      <c r="ISY238" s="882"/>
      <c r="ISZ238" s="882"/>
      <c r="ITA238" s="882"/>
      <c r="ITB238" s="882"/>
      <c r="ITC238" s="882"/>
      <c r="ITD238" s="882"/>
      <c r="ITE238" s="882"/>
      <c r="ITF238" s="882"/>
      <c r="ITG238" s="882"/>
      <c r="ITH238" s="882"/>
      <c r="ITI238" s="882"/>
      <c r="ITJ238" s="882"/>
      <c r="ITK238" s="882"/>
      <c r="ITL238" s="882"/>
      <c r="ITM238" s="882"/>
      <c r="ITN238" s="882"/>
      <c r="ITO238" s="882"/>
      <c r="ITP238" s="882"/>
      <c r="ITQ238" s="882"/>
      <c r="ITR238" s="882"/>
      <c r="ITS238" s="882"/>
      <c r="ITT238" s="882"/>
      <c r="ITU238" s="882"/>
      <c r="ITV238" s="882"/>
      <c r="ITW238" s="882"/>
      <c r="ITX238" s="882"/>
      <c r="ITY238" s="882"/>
      <c r="ITZ238" s="882"/>
      <c r="IUA238" s="882"/>
      <c r="IUB238" s="882"/>
      <c r="IUC238" s="882"/>
      <c r="IUD238" s="882"/>
      <c r="IUE238" s="882"/>
      <c r="IUF238" s="882"/>
      <c r="IUG238" s="882"/>
      <c r="IUH238" s="882"/>
      <c r="IUI238" s="882"/>
      <c r="IUJ238" s="882"/>
      <c r="IUK238" s="882"/>
      <c r="IUL238" s="882"/>
      <c r="IUM238" s="882"/>
      <c r="IUN238" s="882"/>
      <c r="IUO238" s="882"/>
      <c r="IUP238" s="882"/>
      <c r="IUQ238" s="882"/>
      <c r="IUR238" s="882"/>
      <c r="IUS238" s="882"/>
      <c r="IUT238" s="882"/>
      <c r="IUU238" s="882"/>
      <c r="IUV238" s="882"/>
      <c r="IUW238" s="882"/>
      <c r="IUX238" s="882"/>
      <c r="IUY238" s="882"/>
      <c r="IUZ238" s="882"/>
      <c r="IVA238" s="882"/>
      <c r="IVB238" s="882"/>
      <c r="IVC238" s="882"/>
      <c r="IVD238" s="882"/>
      <c r="IVE238" s="882"/>
      <c r="IVF238" s="882"/>
      <c r="IVG238" s="882"/>
      <c r="IVH238" s="882"/>
      <c r="IVI238" s="882"/>
      <c r="IVJ238" s="882"/>
      <c r="IVK238" s="882"/>
      <c r="IVL238" s="882"/>
      <c r="IVM238" s="882"/>
      <c r="IVN238" s="882"/>
      <c r="IVO238" s="882"/>
      <c r="IVP238" s="882"/>
      <c r="IVQ238" s="882"/>
      <c r="IVR238" s="882"/>
      <c r="IVS238" s="882"/>
      <c r="IVT238" s="882"/>
      <c r="IVU238" s="882"/>
      <c r="IVV238" s="882"/>
      <c r="IVW238" s="882"/>
      <c r="IVX238" s="882"/>
      <c r="IVY238" s="882"/>
      <c r="IVZ238" s="882"/>
      <c r="IWA238" s="882"/>
      <c r="IWB238" s="882"/>
      <c r="IWC238" s="882"/>
      <c r="IWD238" s="882"/>
      <c r="IWE238" s="882"/>
      <c r="IWF238" s="882"/>
      <c r="IWG238" s="882"/>
      <c r="IWH238" s="882"/>
      <c r="IWI238" s="882"/>
      <c r="IWJ238" s="882"/>
      <c r="IWK238" s="882"/>
      <c r="IWL238" s="882"/>
      <c r="IWM238" s="882"/>
      <c r="IWN238" s="882"/>
      <c r="IWO238" s="882"/>
      <c r="IWP238" s="882"/>
      <c r="IWQ238" s="882"/>
      <c r="IWR238" s="882"/>
      <c r="IWS238" s="882"/>
      <c r="IWT238" s="882"/>
      <c r="IWU238" s="882"/>
      <c r="IWV238" s="882"/>
      <c r="IWW238" s="882"/>
      <c r="IWX238" s="882"/>
      <c r="IWY238" s="882"/>
      <c r="IWZ238" s="882"/>
      <c r="IXA238" s="882"/>
      <c r="IXB238" s="882"/>
      <c r="IXC238" s="882"/>
      <c r="IXD238" s="882"/>
      <c r="IXE238" s="882"/>
      <c r="IXF238" s="882"/>
      <c r="IXG238" s="882"/>
      <c r="IXH238" s="882"/>
      <c r="IXI238" s="882"/>
      <c r="IXJ238" s="882"/>
      <c r="IXK238" s="882"/>
      <c r="IXL238" s="882"/>
      <c r="IXM238" s="882"/>
      <c r="IXN238" s="882"/>
      <c r="IXO238" s="882"/>
      <c r="IXP238" s="882"/>
      <c r="IXQ238" s="882"/>
      <c r="IXR238" s="882"/>
      <c r="IXS238" s="882"/>
      <c r="IXT238" s="882"/>
      <c r="IXU238" s="882"/>
      <c r="IXV238" s="882"/>
      <c r="IXW238" s="882"/>
      <c r="IXX238" s="882"/>
      <c r="IXY238" s="882"/>
      <c r="IXZ238" s="882"/>
      <c r="IYA238" s="882"/>
      <c r="IYB238" s="882"/>
      <c r="IYC238" s="882"/>
      <c r="IYD238" s="882"/>
      <c r="IYE238" s="882"/>
      <c r="IYF238" s="882"/>
      <c r="IYG238" s="882"/>
      <c r="IYH238" s="882"/>
      <c r="IYI238" s="882"/>
      <c r="IYJ238" s="882"/>
      <c r="IYK238" s="882"/>
      <c r="IYL238" s="882"/>
      <c r="IYM238" s="882"/>
      <c r="IYN238" s="882"/>
      <c r="IYO238" s="882"/>
      <c r="IYP238" s="882"/>
      <c r="IYQ238" s="882"/>
      <c r="IYR238" s="882"/>
      <c r="IYS238" s="882"/>
      <c r="IYT238" s="882"/>
      <c r="IYU238" s="882"/>
      <c r="IYV238" s="882"/>
      <c r="IYW238" s="882"/>
      <c r="IYX238" s="882"/>
      <c r="IYY238" s="882"/>
      <c r="IYZ238" s="882"/>
      <c r="IZA238" s="882"/>
      <c r="IZB238" s="882"/>
      <c r="IZC238" s="882"/>
      <c r="IZD238" s="882"/>
      <c r="IZE238" s="882"/>
      <c r="IZF238" s="882"/>
      <c r="IZG238" s="882"/>
      <c r="IZH238" s="882"/>
      <c r="IZI238" s="882"/>
      <c r="IZJ238" s="882"/>
      <c r="IZK238" s="882"/>
      <c r="IZL238" s="882"/>
      <c r="IZM238" s="882"/>
      <c r="IZN238" s="882"/>
      <c r="IZO238" s="882"/>
      <c r="IZP238" s="882"/>
      <c r="IZQ238" s="882"/>
      <c r="IZR238" s="882"/>
      <c r="IZS238" s="882"/>
      <c r="IZT238" s="882"/>
      <c r="IZU238" s="882"/>
      <c r="IZV238" s="882"/>
      <c r="IZW238" s="882"/>
      <c r="IZX238" s="882"/>
      <c r="IZY238" s="882"/>
      <c r="IZZ238" s="882"/>
      <c r="JAA238" s="882"/>
      <c r="JAB238" s="882"/>
      <c r="JAC238" s="882"/>
      <c r="JAD238" s="882"/>
      <c r="JAE238" s="882"/>
      <c r="JAF238" s="882"/>
      <c r="JAG238" s="882"/>
      <c r="JAH238" s="882"/>
      <c r="JAI238" s="882"/>
      <c r="JAJ238" s="882"/>
      <c r="JAK238" s="882"/>
      <c r="JAL238" s="882"/>
      <c r="JAM238" s="882"/>
      <c r="JAN238" s="882"/>
      <c r="JAO238" s="882"/>
      <c r="JAP238" s="882"/>
      <c r="JAQ238" s="882"/>
      <c r="JAR238" s="882"/>
      <c r="JAS238" s="882"/>
      <c r="JAT238" s="882"/>
      <c r="JAU238" s="882"/>
      <c r="JAV238" s="882"/>
      <c r="JAW238" s="882"/>
      <c r="JAX238" s="882"/>
      <c r="JAY238" s="882"/>
      <c r="JAZ238" s="882"/>
      <c r="JBA238" s="882"/>
      <c r="JBB238" s="882"/>
      <c r="JBC238" s="882"/>
      <c r="JBD238" s="882"/>
      <c r="JBE238" s="882"/>
      <c r="JBF238" s="882"/>
      <c r="JBG238" s="882"/>
      <c r="JBH238" s="882"/>
      <c r="JBI238" s="882"/>
      <c r="JBJ238" s="882"/>
      <c r="JBK238" s="882"/>
      <c r="JBL238" s="882"/>
      <c r="JBM238" s="882"/>
      <c r="JBN238" s="882"/>
      <c r="JBO238" s="882"/>
      <c r="JBP238" s="882"/>
      <c r="JBQ238" s="882"/>
      <c r="JBR238" s="882"/>
      <c r="JBS238" s="882"/>
      <c r="JBT238" s="882"/>
      <c r="JBU238" s="882"/>
      <c r="JBV238" s="882"/>
      <c r="JBW238" s="882"/>
      <c r="JBX238" s="882"/>
      <c r="JBY238" s="882"/>
      <c r="JBZ238" s="882"/>
      <c r="JCA238" s="882"/>
      <c r="JCB238" s="882"/>
      <c r="JCC238" s="882"/>
      <c r="JCD238" s="882"/>
      <c r="JCE238" s="882"/>
      <c r="JCF238" s="882"/>
      <c r="JCG238" s="882"/>
      <c r="JCH238" s="882"/>
      <c r="JCI238" s="882"/>
      <c r="JCJ238" s="882"/>
      <c r="JCK238" s="882"/>
      <c r="JCL238" s="882"/>
      <c r="JCM238" s="882"/>
      <c r="JCN238" s="882"/>
      <c r="JCO238" s="882"/>
      <c r="JCP238" s="882"/>
      <c r="JCQ238" s="882"/>
      <c r="JCR238" s="882"/>
      <c r="JCS238" s="882"/>
      <c r="JCT238" s="882"/>
      <c r="JCU238" s="882"/>
      <c r="JCV238" s="882"/>
      <c r="JCW238" s="882"/>
      <c r="JCX238" s="882"/>
      <c r="JCY238" s="882"/>
      <c r="JCZ238" s="882"/>
      <c r="JDA238" s="882"/>
      <c r="JDB238" s="882"/>
      <c r="JDC238" s="882"/>
      <c r="JDD238" s="882"/>
      <c r="JDE238" s="882"/>
      <c r="JDF238" s="882"/>
      <c r="JDG238" s="882"/>
      <c r="JDH238" s="882"/>
      <c r="JDI238" s="882"/>
      <c r="JDJ238" s="882"/>
      <c r="JDK238" s="882"/>
      <c r="JDL238" s="882"/>
      <c r="JDM238" s="882"/>
      <c r="JDN238" s="882"/>
      <c r="JDO238" s="882"/>
      <c r="JDP238" s="882"/>
      <c r="JDQ238" s="882"/>
      <c r="JDR238" s="882"/>
      <c r="JDS238" s="882"/>
      <c r="JDT238" s="882"/>
      <c r="JDU238" s="882"/>
      <c r="JDV238" s="882"/>
      <c r="JDW238" s="882"/>
      <c r="JDX238" s="882"/>
      <c r="JDY238" s="882"/>
      <c r="JDZ238" s="882"/>
      <c r="JEA238" s="882"/>
      <c r="JEB238" s="882"/>
      <c r="JEC238" s="882"/>
      <c r="JED238" s="882"/>
      <c r="JEE238" s="882"/>
      <c r="JEF238" s="882"/>
      <c r="JEG238" s="882"/>
      <c r="JEH238" s="882"/>
      <c r="JEI238" s="882"/>
      <c r="JEJ238" s="882"/>
      <c r="JEK238" s="882"/>
      <c r="JEL238" s="882"/>
      <c r="JEM238" s="882"/>
      <c r="JEN238" s="882"/>
      <c r="JEO238" s="882"/>
      <c r="JEP238" s="882"/>
      <c r="JEQ238" s="882"/>
      <c r="JER238" s="882"/>
      <c r="JES238" s="882"/>
      <c r="JET238" s="882"/>
      <c r="JEU238" s="882"/>
      <c r="JEV238" s="882"/>
      <c r="JEW238" s="882"/>
      <c r="JEX238" s="882"/>
      <c r="JEY238" s="882"/>
      <c r="JEZ238" s="882"/>
      <c r="JFA238" s="882"/>
      <c r="JFB238" s="882"/>
      <c r="JFC238" s="882"/>
      <c r="JFD238" s="882"/>
      <c r="JFE238" s="882"/>
      <c r="JFF238" s="882"/>
      <c r="JFG238" s="882"/>
      <c r="JFH238" s="882"/>
      <c r="JFI238" s="882"/>
      <c r="JFJ238" s="882"/>
      <c r="JFK238" s="882"/>
      <c r="JFL238" s="882"/>
      <c r="JFM238" s="882"/>
      <c r="JFN238" s="882"/>
      <c r="JFO238" s="882"/>
      <c r="JFP238" s="882"/>
      <c r="JFQ238" s="882"/>
      <c r="JFR238" s="882"/>
      <c r="JFS238" s="882"/>
      <c r="JFT238" s="882"/>
      <c r="JFU238" s="882"/>
      <c r="JFV238" s="882"/>
      <c r="JFW238" s="882"/>
      <c r="JFX238" s="882"/>
      <c r="JFY238" s="882"/>
      <c r="JFZ238" s="882"/>
      <c r="JGA238" s="882"/>
      <c r="JGB238" s="882"/>
      <c r="JGC238" s="882"/>
      <c r="JGD238" s="882"/>
      <c r="JGE238" s="882"/>
      <c r="JGF238" s="882"/>
      <c r="JGG238" s="882"/>
      <c r="JGH238" s="882"/>
      <c r="JGI238" s="882"/>
      <c r="JGJ238" s="882"/>
      <c r="JGK238" s="882"/>
      <c r="JGL238" s="882"/>
      <c r="JGM238" s="882"/>
      <c r="JGN238" s="882"/>
      <c r="JGO238" s="882"/>
      <c r="JGP238" s="882"/>
      <c r="JGQ238" s="882"/>
      <c r="JGR238" s="882"/>
      <c r="JGS238" s="882"/>
      <c r="JGT238" s="882"/>
      <c r="JGU238" s="882"/>
      <c r="JGV238" s="882"/>
      <c r="JGW238" s="882"/>
      <c r="JGX238" s="882"/>
      <c r="JGY238" s="882"/>
      <c r="JGZ238" s="882"/>
      <c r="JHA238" s="882"/>
      <c r="JHB238" s="882"/>
      <c r="JHC238" s="882"/>
      <c r="JHD238" s="882"/>
      <c r="JHE238" s="882"/>
      <c r="JHF238" s="882"/>
      <c r="JHG238" s="882"/>
      <c r="JHH238" s="882"/>
      <c r="JHI238" s="882"/>
      <c r="JHJ238" s="882"/>
      <c r="JHK238" s="882"/>
      <c r="JHL238" s="882"/>
      <c r="JHM238" s="882"/>
      <c r="JHN238" s="882"/>
      <c r="JHO238" s="882"/>
      <c r="JHP238" s="882"/>
      <c r="JHQ238" s="882"/>
      <c r="JHR238" s="882"/>
      <c r="JHS238" s="882"/>
      <c r="JHT238" s="882"/>
      <c r="JHU238" s="882"/>
      <c r="JHV238" s="882"/>
      <c r="JHW238" s="882"/>
      <c r="JHX238" s="882"/>
      <c r="JHY238" s="882"/>
      <c r="JHZ238" s="882"/>
      <c r="JIA238" s="882"/>
      <c r="JIB238" s="882"/>
      <c r="JIC238" s="882"/>
      <c r="JID238" s="882"/>
      <c r="JIE238" s="882"/>
      <c r="JIF238" s="882"/>
      <c r="JIG238" s="882"/>
      <c r="JIH238" s="882"/>
      <c r="JII238" s="882"/>
      <c r="JIJ238" s="882"/>
      <c r="JIK238" s="882"/>
      <c r="JIL238" s="882"/>
      <c r="JIM238" s="882"/>
      <c r="JIN238" s="882"/>
      <c r="JIO238" s="882"/>
      <c r="JIP238" s="882"/>
      <c r="JIQ238" s="882"/>
      <c r="JIR238" s="882"/>
      <c r="JIS238" s="882"/>
      <c r="JIT238" s="882"/>
      <c r="JIU238" s="882"/>
      <c r="JIV238" s="882"/>
      <c r="JIW238" s="882"/>
      <c r="JIX238" s="882"/>
      <c r="JIY238" s="882"/>
      <c r="JIZ238" s="882"/>
      <c r="JJA238" s="882"/>
      <c r="JJB238" s="882"/>
      <c r="JJC238" s="882"/>
      <c r="JJD238" s="882"/>
      <c r="JJE238" s="882"/>
      <c r="JJF238" s="882"/>
      <c r="JJG238" s="882"/>
      <c r="JJH238" s="882"/>
      <c r="JJI238" s="882"/>
      <c r="JJJ238" s="882"/>
      <c r="JJK238" s="882"/>
      <c r="JJL238" s="882"/>
      <c r="JJM238" s="882"/>
      <c r="JJN238" s="882"/>
      <c r="JJO238" s="882"/>
      <c r="JJP238" s="882"/>
      <c r="JJQ238" s="882"/>
      <c r="JJR238" s="882"/>
      <c r="JJS238" s="882"/>
      <c r="JJT238" s="882"/>
      <c r="JJU238" s="882"/>
      <c r="JJV238" s="882"/>
      <c r="JJW238" s="882"/>
      <c r="JJX238" s="882"/>
      <c r="JJY238" s="882"/>
      <c r="JJZ238" s="882"/>
      <c r="JKA238" s="882"/>
      <c r="JKB238" s="882"/>
      <c r="JKC238" s="882"/>
      <c r="JKD238" s="882"/>
      <c r="JKE238" s="882"/>
      <c r="JKF238" s="882"/>
      <c r="JKG238" s="882"/>
      <c r="JKH238" s="882"/>
      <c r="JKI238" s="882"/>
      <c r="JKJ238" s="882"/>
      <c r="JKK238" s="882"/>
      <c r="JKL238" s="882"/>
      <c r="JKM238" s="882"/>
      <c r="JKN238" s="882"/>
      <c r="JKO238" s="882"/>
      <c r="JKP238" s="882"/>
      <c r="JKQ238" s="882"/>
      <c r="JKR238" s="882"/>
      <c r="JKS238" s="882"/>
      <c r="JKT238" s="882"/>
      <c r="JKU238" s="882"/>
      <c r="JKV238" s="882"/>
      <c r="JKW238" s="882"/>
      <c r="JKX238" s="882"/>
      <c r="JKY238" s="882"/>
      <c r="JKZ238" s="882"/>
      <c r="JLA238" s="882"/>
      <c r="JLB238" s="882"/>
      <c r="JLC238" s="882"/>
      <c r="JLD238" s="882"/>
      <c r="JLE238" s="882"/>
      <c r="JLF238" s="882"/>
      <c r="JLG238" s="882"/>
      <c r="JLH238" s="882"/>
      <c r="JLI238" s="882"/>
      <c r="JLJ238" s="882"/>
      <c r="JLK238" s="882"/>
      <c r="JLL238" s="882"/>
      <c r="JLM238" s="882"/>
      <c r="JLN238" s="882"/>
      <c r="JLO238" s="882"/>
      <c r="JLP238" s="882"/>
      <c r="JLQ238" s="882"/>
      <c r="JLR238" s="882"/>
      <c r="JLS238" s="882"/>
      <c r="JLT238" s="882"/>
      <c r="JLU238" s="882"/>
      <c r="JLV238" s="882"/>
      <c r="JLW238" s="882"/>
      <c r="JLX238" s="882"/>
      <c r="JLY238" s="882"/>
      <c r="JLZ238" s="882"/>
      <c r="JMA238" s="882"/>
      <c r="JMB238" s="882"/>
      <c r="JMC238" s="882"/>
      <c r="JMD238" s="882"/>
      <c r="JME238" s="882"/>
      <c r="JMF238" s="882"/>
      <c r="JMG238" s="882"/>
      <c r="JMH238" s="882"/>
      <c r="JMI238" s="882"/>
      <c r="JMJ238" s="882"/>
      <c r="JMK238" s="882"/>
      <c r="JML238" s="882"/>
      <c r="JMM238" s="882"/>
      <c r="JMN238" s="882"/>
      <c r="JMO238" s="882"/>
      <c r="JMP238" s="882"/>
      <c r="JMQ238" s="882"/>
      <c r="JMR238" s="882"/>
      <c r="JMS238" s="882"/>
      <c r="JMT238" s="882"/>
      <c r="JMU238" s="882"/>
      <c r="JMV238" s="882"/>
      <c r="JMW238" s="882"/>
      <c r="JMX238" s="882"/>
      <c r="JMY238" s="882"/>
      <c r="JMZ238" s="882"/>
      <c r="JNA238" s="882"/>
      <c r="JNB238" s="882"/>
      <c r="JNC238" s="882"/>
      <c r="JND238" s="882"/>
      <c r="JNE238" s="882"/>
      <c r="JNF238" s="882"/>
      <c r="JNG238" s="882"/>
      <c r="JNH238" s="882"/>
      <c r="JNI238" s="882"/>
      <c r="JNJ238" s="882"/>
      <c r="JNK238" s="882"/>
      <c r="JNL238" s="882"/>
      <c r="JNM238" s="882"/>
      <c r="JNN238" s="882"/>
      <c r="JNO238" s="882"/>
      <c r="JNP238" s="882"/>
      <c r="JNQ238" s="882"/>
      <c r="JNR238" s="882"/>
      <c r="JNS238" s="882"/>
      <c r="JNT238" s="882"/>
      <c r="JNU238" s="882"/>
      <c r="JNV238" s="882"/>
      <c r="JNW238" s="882"/>
      <c r="JNX238" s="882"/>
      <c r="JNY238" s="882"/>
      <c r="JNZ238" s="882"/>
      <c r="JOA238" s="882"/>
      <c r="JOB238" s="882"/>
      <c r="JOC238" s="882"/>
      <c r="JOD238" s="882"/>
      <c r="JOE238" s="882"/>
      <c r="JOF238" s="882"/>
      <c r="JOG238" s="882"/>
      <c r="JOH238" s="882"/>
      <c r="JOI238" s="882"/>
      <c r="JOJ238" s="882"/>
      <c r="JOK238" s="882"/>
      <c r="JOL238" s="882"/>
      <c r="JOM238" s="882"/>
      <c r="JON238" s="882"/>
      <c r="JOO238" s="882"/>
      <c r="JOP238" s="882"/>
      <c r="JOQ238" s="882"/>
      <c r="JOR238" s="882"/>
      <c r="JOS238" s="882"/>
      <c r="JOT238" s="882"/>
      <c r="JOU238" s="882"/>
      <c r="JOV238" s="882"/>
      <c r="JOW238" s="882"/>
      <c r="JOX238" s="882"/>
      <c r="JOY238" s="882"/>
      <c r="JOZ238" s="882"/>
      <c r="JPA238" s="882"/>
      <c r="JPB238" s="882"/>
      <c r="JPC238" s="882"/>
      <c r="JPD238" s="882"/>
      <c r="JPE238" s="882"/>
      <c r="JPF238" s="882"/>
      <c r="JPG238" s="882"/>
      <c r="JPH238" s="882"/>
      <c r="JPI238" s="882"/>
      <c r="JPJ238" s="882"/>
      <c r="JPK238" s="882"/>
      <c r="JPL238" s="882"/>
      <c r="JPM238" s="882"/>
      <c r="JPN238" s="882"/>
      <c r="JPO238" s="882"/>
      <c r="JPP238" s="882"/>
      <c r="JPQ238" s="882"/>
      <c r="JPR238" s="882"/>
      <c r="JPS238" s="882"/>
      <c r="JPT238" s="882"/>
      <c r="JPU238" s="882"/>
      <c r="JPV238" s="882"/>
      <c r="JPW238" s="882"/>
      <c r="JPX238" s="882"/>
      <c r="JPY238" s="882"/>
      <c r="JPZ238" s="882"/>
      <c r="JQA238" s="882"/>
      <c r="JQB238" s="882"/>
      <c r="JQC238" s="882"/>
      <c r="JQD238" s="882"/>
      <c r="JQE238" s="882"/>
      <c r="JQF238" s="882"/>
      <c r="JQG238" s="882"/>
      <c r="JQH238" s="882"/>
      <c r="JQI238" s="882"/>
      <c r="JQJ238" s="882"/>
      <c r="JQK238" s="882"/>
      <c r="JQL238" s="882"/>
      <c r="JQM238" s="882"/>
      <c r="JQN238" s="882"/>
      <c r="JQO238" s="882"/>
      <c r="JQP238" s="882"/>
      <c r="JQQ238" s="882"/>
      <c r="JQR238" s="882"/>
      <c r="JQS238" s="882"/>
      <c r="JQT238" s="882"/>
      <c r="JQU238" s="882"/>
      <c r="JQV238" s="882"/>
      <c r="JQW238" s="882"/>
      <c r="JQX238" s="882"/>
      <c r="JQY238" s="882"/>
      <c r="JQZ238" s="882"/>
      <c r="JRA238" s="882"/>
      <c r="JRB238" s="882"/>
      <c r="JRC238" s="882"/>
      <c r="JRD238" s="882"/>
      <c r="JRE238" s="882"/>
      <c r="JRF238" s="882"/>
      <c r="JRG238" s="882"/>
      <c r="JRH238" s="882"/>
      <c r="JRI238" s="882"/>
      <c r="JRJ238" s="882"/>
      <c r="JRK238" s="882"/>
      <c r="JRL238" s="882"/>
      <c r="JRM238" s="882"/>
      <c r="JRN238" s="882"/>
      <c r="JRO238" s="882"/>
      <c r="JRP238" s="882"/>
      <c r="JRQ238" s="882"/>
      <c r="JRR238" s="882"/>
      <c r="JRS238" s="882"/>
      <c r="JRT238" s="882"/>
      <c r="JRU238" s="882"/>
      <c r="JRV238" s="882"/>
      <c r="JRW238" s="882"/>
      <c r="JRX238" s="882"/>
      <c r="JRY238" s="882"/>
      <c r="JRZ238" s="882"/>
      <c r="JSA238" s="882"/>
      <c r="JSB238" s="882"/>
      <c r="JSC238" s="882"/>
      <c r="JSD238" s="882"/>
      <c r="JSE238" s="882"/>
      <c r="JSF238" s="882"/>
      <c r="JSG238" s="882"/>
      <c r="JSH238" s="882"/>
      <c r="JSI238" s="882"/>
      <c r="JSJ238" s="882"/>
      <c r="JSK238" s="882"/>
      <c r="JSL238" s="882"/>
      <c r="JSM238" s="882"/>
      <c r="JSN238" s="882"/>
      <c r="JSO238" s="882"/>
      <c r="JSP238" s="882"/>
      <c r="JSQ238" s="882"/>
      <c r="JSR238" s="882"/>
      <c r="JSS238" s="882"/>
      <c r="JST238" s="882"/>
      <c r="JSU238" s="882"/>
      <c r="JSV238" s="882"/>
      <c r="JSW238" s="882"/>
      <c r="JSX238" s="882"/>
      <c r="JSY238" s="882"/>
      <c r="JSZ238" s="882"/>
      <c r="JTA238" s="882"/>
      <c r="JTB238" s="882"/>
      <c r="JTC238" s="882"/>
      <c r="JTD238" s="882"/>
      <c r="JTE238" s="882"/>
      <c r="JTF238" s="882"/>
      <c r="JTG238" s="882"/>
      <c r="JTH238" s="882"/>
      <c r="JTI238" s="882"/>
      <c r="JTJ238" s="882"/>
      <c r="JTK238" s="882"/>
      <c r="JTL238" s="882"/>
      <c r="JTM238" s="882"/>
      <c r="JTN238" s="882"/>
      <c r="JTO238" s="882"/>
      <c r="JTP238" s="882"/>
      <c r="JTQ238" s="882"/>
      <c r="JTR238" s="882"/>
      <c r="JTS238" s="882"/>
      <c r="JTT238" s="882"/>
      <c r="JTU238" s="882"/>
      <c r="JTV238" s="882"/>
      <c r="JTW238" s="882"/>
      <c r="JTX238" s="882"/>
      <c r="JTY238" s="882"/>
      <c r="JTZ238" s="882"/>
      <c r="JUA238" s="882"/>
      <c r="JUB238" s="882"/>
      <c r="JUC238" s="882"/>
      <c r="JUD238" s="882"/>
      <c r="JUE238" s="882"/>
      <c r="JUF238" s="882"/>
      <c r="JUG238" s="882"/>
      <c r="JUH238" s="882"/>
      <c r="JUI238" s="882"/>
      <c r="JUJ238" s="882"/>
      <c r="JUK238" s="882"/>
      <c r="JUL238" s="882"/>
      <c r="JUM238" s="882"/>
      <c r="JUN238" s="882"/>
      <c r="JUO238" s="882"/>
      <c r="JUP238" s="882"/>
      <c r="JUQ238" s="882"/>
      <c r="JUR238" s="882"/>
      <c r="JUS238" s="882"/>
      <c r="JUT238" s="882"/>
      <c r="JUU238" s="882"/>
      <c r="JUV238" s="882"/>
      <c r="JUW238" s="882"/>
      <c r="JUX238" s="882"/>
      <c r="JUY238" s="882"/>
      <c r="JUZ238" s="882"/>
      <c r="JVA238" s="882"/>
      <c r="JVB238" s="882"/>
      <c r="JVC238" s="882"/>
      <c r="JVD238" s="882"/>
      <c r="JVE238" s="882"/>
      <c r="JVF238" s="882"/>
      <c r="JVG238" s="882"/>
      <c r="JVH238" s="882"/>
      <c r="JVI238" s="882"/>
      <c r="JVJ238" s="882"/>
      <c r="JVK238" s="882"/>
      <c r="JVL238" s="882"/>
      <c r="JVM238" s="882"/>
      <c r="JVN238" s="882"/>
      <c r="JVO238" s="882"/>
      <c r="JVP238" s="882"/>
      <c r="JVQ238" s="882"/>
      <c r="JVR238" s="882"/>
      <c r="JVS238" s="882"/>
      <c r="JVT238" s="882"/>
      <c r="JVU238" s="882"/>
      <c r="JVV238" s="882"/>
      <c r="JVW238" s="882"/>
      <c r="JVX238" s="882"/>
      <c r="JVY238" s="882"/>
      <c r="JVZ238" s="882"/>
      <c r="JWA238" s="882"/>
      <c r="JWB238" s="882"/>
      <c r="JWC238" s="882"/>
      <c r="JWD238" s="882"/>
      <c r="JWE238" s="882"/>
      <c r="JWF238" s="882"/>
      <c r="JWG238" s="882"/>
      <c r="JWH238" s="882"/>
      <c r="JWI238" s="882"/>
      <c r="JWJ238" s="882"/>
      <c r="JWK238" s="882"/>
      <c r="JWL238" s="882"/>
      <c r="JWM238" s="882"/>
      <c r="JWN238" s="882"/>
      <c r="JWO238" s="882"/>
      <c r="JWP238" s="882"/>
      <c r="JWQ238" s="882"/>
      <c r="JWR238" s="882"/>
      <c r="JWS238" s="882"/>
      <c r="JWT238" s="882"/>
      <c r="JWU238" s="882"/>
      <c r="JWV238" s="882"/>
      <c r="JWW238" s="882"/>
      <c r="JWX238" s="882"/>
      <c r="JWY238" s="882"/>
      <c r="JWZ238" s="882"/>
      <c r="JXA238" s="882"/>
      <c r="JXB238" s="882"/>
      <c r="JXC238" s="882"/>
      <c r="JXD238" s="882"/>
      <c r="JXE238" s="882"/>
      <c r="JXF238" s="882"/>
      <c r="JXG238" s="882"/>
      <c r="JXH238" s="882"/>
      <c r="JXI238" s="882"/>
      <c r="JXJ238" s="882"/>
      <c r="JXK238" s="882"/>
      <c r="JXL238" s="882"/>
      <c r="JXM238" s="882"/>
      <c r="JXN238" s="882"/>
      <c r="JXO238" s="882"/>
      <c r="JXP238" s="882"/>
      <c r="JXQ238" s="882"/>
      <c r="JXR238" s="882"/>
      <c r="JXS238" s="882"/>
      <c r="JXT238" s="882"/>
      <c r="JXU238" s="882"/>
      <c r="JXV238" s="882"/>
      <c r="JXW238" s="882"/>
      <c r="JXX238" s="882"/>
      <c r="JXY238" s="882"/>
      <c r="JXZ238" s="882"/>
      <c r="JYA238" s="882"/>
      <c r="JYB238" s="882"/>
      <c r="JYC238" s="882"/>
      <c r="JYD238" s="882"/>
      <c r="JYE238" s="882"/>
      <c r="JYF238" s="882"/>
      <c r="JYG238" s="882"/>
      <c r="JYH238" s="882"/>
      <c r="JYI238" s="882"/>
      <c r="JYJ238" s="882"/>
      <c r="JYK238" s="882"/>
      <c r="JYL238" s="882"/>
      <c r="JYM238" s="882"/>
      <c r="JYN238" s="882"/>
      <c r="JYO238" s="882"/>
      <c r="JYP238" s="882"/>
      <c r="JYQ238" s="882"/>
      <c r="JYR238" s="882"/>
      <c r="JYS238" s="882"/>
      <c r="JYT238" s="882"/>
      <c r="JYU238" s="882"/>
      <c r="JYV238" s="882"/>
      <c r="JYW238" s="882"/>
      <c r="JYX238" s="882"/>
      <c r="JYY238" s="882"/>
      <c r="JYZ238" s="882"/>
      <c r="JZA238" s="882"/>
      <c r="JZB238" s="882"/>
      <c r="JZC238" s="882"/>
      <c r="JZD238" s="882"/>
      <c r="JZE238" s="882"/>
      <c r="JZF238" s="882"/>
      <c r="JZG238" s="882"/>
      <c r="JZH238" s="882"/>
      <c r="JZI238" s="882"/>
      <c r="JZJ238" s="882"/>
      <c r="JZK238" s="882"/>
      <c r="JZL238" s="882"/>
      <c r="JZM238" s="882"/>
      <c r="JZN238" s="882"/>
      <c r="JZO238" s="882"/>
      <c r="JZP238" s="882"/>
      <c r="JZQ238" s="882"/>
      <c r="JZR238" s="882"/>
      <c r="JZS238" s="882"/>
      <c r="JZT238" s="882"/>
      <c r="JZU238" s="882"/>
      <c r="JZV238" s="882"/>
      <c r="JZW238" s="882"/>
      <c r="JZX238" s="882"/>
      <c r="JZY238" s="882"/>
      <c r="JZZ238" s="882"/>
      <c r="KAA238" s="882"/>
      <c r="KAB238" s="882"/>
      <c r="KAC238" s="882"/>
      <c r="KAD238" s="882"/>
      <c r="KAE238" s="882"/>
      <c r="KAF238" s="882"/>
      <c r="KAG238" s="882"/>
      <c r="KAH238" s="882"/>
      <c r="KAI238" s="882"/>
      <c r="KAJ238" s="882"/>
      <c r="KAK238" s="882"/>
      <c r="KAL238" s="882"/>
      <c r="KAM238" s="882"/>
      <c r="KAN238" s="882"/>
      <c r="KAO238" s="882"/>
      <c r="KAP238" s="882"/>
      <c r="KAQ238" s="882"/>
      <c r="KAR238" s="882"/>
      <c r="KAS238" s="882"/>
      <c r="KAT238" s="882"/>
      <c r="KAU238" s="882"/>
      <c r="KAV238" s="882"/>
      <c r="KAW238" s="882"/>
      <c r="KAX238" s="882"/>
      <c r="KAY238" s="882"/>
      <c r="KAZ238" s="882"/>
      <c r="KBA238" s="882"/>
      <c r="KBB238" s="882"/>
      <c r="KBC238" s="882"/>
      <c r="KBD238" s="882"/>
      <c r="KBE238" s="882"/>
      <c r="KBF238" s="882"/>
      <c r="KBG238" s="882"/>
      <c r="KBH238" s="882"/>
      <c r="KBI238" s="882"/>
      <c r="KBJ238" s="882"/>
      <c r="KBK238" s="882"/>
      <c r="KBL238" s="882"/>
      <c r="KBM238" s="882"/>
      <c r="KBN238" s="882"/>
      <c r="KBO238" s="882"/>
      <c r="KBP238" s="882"/>
      <c r="KBQ238" s="882"/>
      <c r="KBR238" s="882"/>
      <c r="KBS238" s="882"/>
      <c r="KBT238" s="882"/>
      <c r="KBU238" s="882"/>
      <c r="KBV238" s="882"/>
      <c r="KBW238" s="882"/>
      <c r="KBX238" s="882"/>
      <c r="KBY238" s="882"/>
      <c r="KBZ238" s="882"/>
      <c r="KCA238" s="882"/>
      <c r="KCB238" s="882"/>
      <c r="KCC238" s="882"/>
      <c r="KCD238" s="882"/>
      <c r="KCE238" s="882"/>
      <c r="KCF238" s="882"/>
      <c r="KCG238" s="882"/>
      <c r="KCH238" s="882"/>
      <c r="KCI238" s="882"/>
      <c r="KCJ238" s="882"/>
      <c r="KCK238" s="882"/>
      <c r="KCL238" s="882"/>
      <c r="KCM238" s="882"/>
      <c r="KCN238" s="882"/>
      <c r="KCO238" s="882"/>
      <c r="KCP238" s="882"/>
      <c r="KCQ238" s="882"/>
      <c r="KCR238" s="882"/>
      <c r="KCS238" s="882"/>
      <c r="KCT238" s="882"/>
      <c r="KCU238" s="882"/>
      <c r="KCV238" s="882"/>
      <c r="KCW238" s="882"/>
      <c r="KCX238" s="882"/>
      <c r="KCY238" s="882"/>
      <c r="KCZ238" s="882"/>
      <c r="KDA238" s="882"/>
      <c r="KDB238" s="882"/>
      <c r="KDC238" s="882"/>
      <c r="KDD238" s="882"/>
      <c r="KDE238" s="882"/>
      <c r="KDF238" s="882"/>
      <c r="KDG238" s="882"/>
      <c r="KDH238" s="882"/>
      <c r="KDI238" s="882"/>
      <c r="KDJ238" s="882"/>
      <c r="KDK238" s="882"/>
      <c r="KDL238" s="882"/>
      <c r="KDM238" s="882"/>
      <c r="KDN238" s="882"/>
      <c r="KDO238" s="882"/>
      <c r="KDP238" s="882"/>
      <c r="KDQ238" s="882"/>
      <c r="KDR238" s="882"/>
      <c r="KDS238" s="882"/>
      <c r="KDT238" s="882"/>
      <c r="KDU238" s="882"/>
      <c r="KDV238" s="882"/>
      <c r="KDW238" s="882"/>
      <c r="KDX238" s="882"/>
      <c r="KDY238" s="882"/>
      <c r="KDZ238" s="882"/>
      <c r="KEA238" s="882"/>
      <c r="KEB238" s="882"/>
      <c r="KEC238" s="882"/>
      <c r="KED238" s="882"/>
      <c r="KEE238" s="882"/>
      <c r="KEF238" s="882"/>
      <c r="KEG238" s="882"/>
      <c r="KEH238" s="882"/>
      <c r="KEI238" s="882"/>
      <c r="KEJ238" s="882"/>
      <c r="KEK238" s="882"/>
      <c r="KEL238" s="882"/>
      <c r="KEM238" s="882"/>
      <c r="KEN238" s="882"/>
      <c r="KEO238" s="882"/>
      <c r="KEP238" s="882"/>
      <c r="KEQ238" s="882"/>
      <c r="KER238" s="882"/>
      <c r="KES238" s="882"/>
      <c r="KET238" s="882"/>
      <c r="KEU238" s="882"/>
      <c r="KEV238" s="882"/>
      <c r="KEW238" s="882"/>
      <c r="KEX238" s="882"/>
      <c r="KEY238" s="882"/>
      <c r="KEZ238" s="882"/>
      <c r="KFA238" s="882"/>
      <c r="KFB238" s="882"/>
      <c r="KFC238" s="882"/>
      <c r="KFD238" s="882"/>
      <c r="KFE238" s="882"/>
      <c r="KFF238" s="882"/>
      <c r="KFG238" s="882"/>
      <c r="KFH238" s="882"/>
      <c r="KFI238" s="882"/>
      <c r="KFJ238" s="882"/>
      <c r="KFK238" s="882"/>
      <c r="KFL238" s="882"/>
      <c r="KFM238" s="882"/>
      <c r="KFN238" s="882"/>
      <c r="KFO238" s="882"/>
      <c r="KFP238" s="882"/>
      <c r="KFQ238" s="882"/>
      <c r="KFR238" s="882"/>
      <c r="KFS238" s="882"/>
      <c r="KFT238" s="882"/>
      <c r="KFU238" s="882"/>
      <c r="KFV238" s="882"/>
      <c r="KFW238" s="882"/>
      <c r="KFX238" s="882"/>
      <c r="KFY238" s="882"/>
      <c r="KFZ238" s="882"/>
      <c r="KGA238" s="882"/>
      <c r="KGB238" s="882"/>
      <c r="KGC238" s="882"/>
      <c r="KGD238" s="882"/>
      <c r="KGE238" s="882"/>
      <c r="KGF238" s="882"/>
      <c r="KGG238" s="882"/>
      <c r="KGH238" s="882"/>
      <c r="KGI238" s="882"/>
      <c r="KGJ238" s="882"/>
      <c r="KGK238" s="882"/>
      <c r="KGL238" s="882"/>
      <c r="KGM238" s="882"/>
      <c r="KGN238" s="882"/>
      <c r="KGO238" s="882"/>
      <c r="KGP238" s="882"/>
      <c r="KGQ238" s="882"/>
      <c r="KGR238" s="882"/>
      <c r="KGS238" s="882"/>
      <c r="KGT238" s="882"/>
      <c r="KGU238" s="882"/>
      <c r="KGV238" s="882"/>
      <c r="KGW238" s="882"/>
      <c r="KGX238" s="882"/>
      <c r="KGY238" s="882"/>
      <c r="KGZ238" s="882"/>
      <c r="KHA238" s="882"/>
      <c r="KHB238" s="882"/>
      <c r="KHC238" s="882"/>
      <c r="KHD238" s="882"/>
      <c r="KHE238" s="882"/>
      <c r="KHF238" s="882"/>
      <c r="KHG238" s="882"/>
      <c r="KHH238" s="882"/>
      <c r="KHI238" s="882"/>
      <c r="KHJ238" s="882"/>
      <c r="KHK238" s="882"/>
      <c r="KHL238" s="882"/>
      <c r="KHM238" s="882"/>
      <c r="KHN238" s="882"/>
      <c r="KHO238" s="882"/>
      <c r="KHP238" s="882"/>
      <c r="KHQ238" s="882"/>
      <c r="KHR238" s="882"/>
      <c r="KHS238" s="882"/>
      <c r="KHT238" s="882"/>
      <c r="KHU238" s="882"/>
      <c r="KHV238" s="882"/>
      <c r="KHW238" s="882"/>
      <c r="KHX238" s="882"/>
      <c r="KHY238" s="882"/>
      <c r="KHZ238" s="882"/>
      <c r="KIA238" s="882"/>
      <c r="KIB238" s="882"/>
      <c r="KIC238" s="882"/>
      <c r="KID238" s="882"/>
      <c r="KIE238" s="882"/>
      <c r="KIF238" s="882"/>
      <c r="KIG238" s="882"/>
      <c r="KIH238" s="882"/>
      <c r="KII238" s="882"/>
      <c r="KIJ238" s="882"/>
      <c r="KIK238" s="882"/>
      <c r="KIL238" s="882"/>
      <c r="KIM238" s="882"/>
      <c r="KIN238" s="882"/>
      <c r="KIO238" s="882"/>
      <c r="KIP238" s="882"/>
      <c r="KIQ238" s="882"/>
      <c r="KIR238" s="882"/>
      <c r="KIS238" s="882"/>
      <c r="KIT238" s="882"/>
      <c r="KIU238" s="882"/>
      <c r="KIV238" s="882"/>
      <c r="KIW238" s="882"/>
      <c r="KIX238" s="882"/>
      <c r="KIY238" s="882"/>
      <c r="KIZ238" s="882"/>
      <c r="KJA238" s="882"/>
      <c r="KJB238" s="882"/>
      <c r="KJC238" s="882"/>
      <c r="KJD238" s="882"/>
      <c r="KJE238" s="882"/>
      <c r="KJF238" s="882"/>
      <c r="KJG238" s="882"/>
      <c r="KJH238" s="882"/>
      <c r="KJI238" s="882"/>
      <c r="KJJ238" s="882"/>
      <c r="KJK238" s="882"/>
      <c r="KJL238" s="882"/>
      <c r="KJM238" s="882"/>
      <c r="KJN238" s="882"/>
      <c r="KJO238" s="882"/>
      <c r="KJP238" s="882"/>
      <c r="KJQ238" s="882"/>
      <c r="KJR238" s="882"/>
      <c r="KJS238" s="882"/>
      <c r="KJT238" s="882"/>
      <c r="KJU238" s="882"/>
      <c r="KJV238" s="882"/>
      <c r="KJW238" s="882"/>
      <c r="KJX238" s="882"/>
      <c r="KJY238" s="882"/>
      <c r="KJZ238" s="882"/>
      <c r="KKA238" s="882"/>
      <c r="KKB238" s="882"/>
      <c r="KKC238" s="882"/>
      <c r="KKD238" s="882"/>
      <c r="KKE238" s="882"/>
      <c r="KKF238" s="882"/>
      <c r="KKG238" s="882"/>
      <c r="KKH238" s="882"/>
      <c r="KKI238" s="882"/>
      <c r="KKJ238" s="882"/>
      <c r="KKK238" s="882"/>
      <c r="KKL238" s="882"/>
      <c r="KKM238" s="882"/>
      <c r="KKN238" s="882"/>
      <c r="KKO238" s="882"/>
      <c r="KKP238" s="882"/>
      <c r="KKQ238" s="882"/>
      <c r="KKR238" s="882"/>
      <c r="KKS238" s="882"/>
      <c r="KKT238" s="882"/>
      <c r="KKU238" s="882"/>
      <c r="KKV238" s="882"/>
      <c r="KKW238" s="882"/>
      <c r="KKX238" s="882"/>
      <c r="KKY238" s="882"/>
      <c r="KKZ238" s="882"/>
      <c r="KLA238" s="882"/>
      <c r="KLB238" s="882"/>
      <c r="KLC238" s="882"/>
      <c r="KLD238" s="882"/>
      <c r="KLE238" s="882"/>
      <c r="KLF238" s="882"/>
      <c r="KLG238" s="882"/>
      <c r="KLH238" s="882"/>
      <c r="KLI238" s="882"/>
      <c r="KLJ238" s="882"/>
      <c r="KLK238" s="882"/>
      <c r="KLL238" s="882"/>
      <c r="KLM238" s="882"/>
      <c r="KLN238" s="882"/>
      <c r="KLO238" s="882"/>
      <c r="KLP238" s="882"/>
      <c r="KLQ238" s="882"/>
      <c r="KLR238" s="882"/>
      <c r="KLS238" s="882"/>
      <c r="KLT238" s="882"/>
      <c r="KLU238" s="882"/>
      <c r="KLV238" s="882"/>
      <c r="KLW238" s="882"/>
      <c r="KLX238" s="882"/>
      <c r="KLY238" s="882"/>
      <c r="KLZ238" s="882"/>
      <c r="KMA238" s="882"/>
      <c r="KMB238" s="882"/>
      <c r="KMC238" s="882"/>
      <c r="KMD238" s="882"/>
      <c r="KME238" s="882"/>
      <c r="KMF238" s="882"/>
      <c r="KMG238" s="882"/>
      <c r="KMH238" s="882"/>
      <c r="KMI238" s="882"/>
      <c r="KMJ238" s="882"/>
      <c r="KMK238" s="882"/>
      <c r="KML238" s="882"/>
      <c r="KMM238" s="882"/>
      <c r="KMN238" s="882"/>
      <c r="KMO238" s="882"/>
      <c r="KMP238" s="882"/>
      <c r="KMQ238" s="882"/>
      <c r="KMR238" s="882"/>
      <c r="KMS238" s="882"/>
      <c r="KMT238" s="882"/>
      <c r="KMU238" s="882"/>
      <c r="KMV238" s="882"/>
      <c r="KMW238" s="882"/>
      <c r="KMX238" s="882"/>
      <c r="KMY238" s="882"/>
      <c r="KMZ238" s="882"/>
      <c r="KNA238" s="882"/>
      <c r="KNB238" s="882"/>
      <c r="KNC238" s="882"/>
      <c r="KND238" s="882"/>
      <c r="KNE238" s="882"/>
      <c r="KNF238" s="882"/>
      <c r="KNG238" s="882"/>
      <c r="KNH238" s="882"/>
      <c r="KNI238" s="882"/>
      <c r="KNJ238" s="882"/>
      <c r="KNK238" s="882"/>
      <c r="KNL238" s="882"/>
      <c r="KNM238" s="882"/>
      <c r="KNN238" s="882"/>
      <c r="KNO238" s="882"/>
      <c r="KNP238" s="882"/>
      <c r="KNQ238" s="882"/>
      <c r="KNR238" s="882"/>
      <c r="KNS238" s="882"/>
      <c r="KNT238" s="882"/>
      <c r="KNU238" s="882"/>
      <c r="KNV238" s="882"/>
      <c r="KNW238" s="882"/>
      <c r="KNX238" s="882"/>
      <c r="KNY238" s="882"/>
      <c r="KNZ238" s="882"/>
      <c r="KOA238" s="882"/>
      <c r="KOB238" s="882"/>
      <c r="KOC238" s="882"/>
      <c r="KOD238" s="882"/>
      <c r="KOE238" s="882"/>
      <c r="KOF238" s="882"/>
      <c r="KOG238" s="882"/>
      <c r="KOH238" s="882"/>
      <c r="KOI238" s="882"/>
      <c r="KOJ238" s="882"/>
      <c r="KOK238" s="882"/>
      <c r="KOL238" s="882"/>
      <c r="KOM238" s="882"/>
      <c r="KON238" s="882"/>
      <c r="KOO238" s="882"/>
      <c r="KOP238" s="882"/>
      <c r="KOQ238" s="882"/>
      <c r="KOR238" s="882"/>
      <c r="KOS238" s="882"/>
      <c r="KOT238" s="882"/>
      <c r="KOU238" s="882"/>
      <c r="KOV238" s="882"/>
      <c r="KOW238" s="882"/>
      <c r="KOX238" s="882"/>
      <c r="KOY238" s="882"/>
      <c r="KOZ238" s="882"/>
      <c r="KPA238" s="882"/>
      <c r="KPB238" s="882"/>
      <c r="KPC238" s="882"/>
      <c r="KPD238" s="882"/>
      <c r="KPE238" s="882"/>
      <c r="KPF238" s="882"/>
      <c r="KPG238" s="882"/>
      <c r="KPH238" s="882"/>
      <c r="KPI238" s="882"/>
      <c r="KPJ238" s="882"/>
      <c r="KPK238" s="882"/>
      <c r="KPL238" s="882"/>
      <c r="KPM238" s="882"/>
      <c r="KPN238" s="882"/>
      <c r="KPO238" s="882"/>
      <c r="KPP238" s="882"/>
      <c r="KPQ238" s="882"/>
      <c r="KPR238" s="882"/>
      <c r="KPS238" s="882"/>
      <c r="KPT238" s="882"/>
      <c r="KPU238" s="882"/>
      <c r="KPV238" s="882"/>
      <c r="KPW238" s="882"/>
      <c r="KPX238" s="882"/>
      <c r="KPY238" s="882"/>
      <c r="KPZ238" s="882"/>
      <c r="KQA238" s="882"/>
      <c r="KQB238" s="882"/>
      <c r="KQC238" s="882"/>
      <c r="KQD238" s="882"/>
      <c r="KQE238" s="882"/>
      <c r="KQF238" s="882"/>
      <c r="KQG238" s="882"/>
      <c r="KQH238" s="882"/>
      <c r="KQI238" s="882"/>
      <c r="KQJ238" s="882"/>
      <c r="KQK238" s="882"/>
      <c r="KQL238" s="882"/>
      <c r="KQM238" s="882"/>
      <c r="KQN238" s="882"/>
      <c r="KQO238" s="882"/>
      <c r="KQP238" s="882"/>
      <c r="KQQ238" s="882"/>
      <c r="KQR238" s="882"/>
      <c r="KQS238" s="882"/>
      <c r="KQT238" s="882"/>
      <c r="KQU238" s="882"/>
      <c r="KQV238" s="882"/>
      <c r="KQW238" s="882"/>
      <c r="KQX238" s="882"/>
      <c r="KQY238" s="882"/>
      <c r="KQZ238" s="882"/>
      <c r="KRA238" s="882"/>
      <c r="KRB238" s="882"/>
      <c r="KRC238" s="882"/>
      <c r="KRD238" s="882"/>
      <c r="KRE238" s="882"/>
      <c r="KRF238" s="882"/>
      <c r="KRG238" s="882"/>
      <c r="KRH238" s="882"/>
      <c r="KRI238" s="882"/>
      <c r="KRJ238" s="882"/>
      <c r="KRK238" s="882"/>
      <c r="KRL238" s="882"/>
      <c r="KRM238" s="882"/>
      <c r="KRN238" s="882"/>
      <c r="KRO238" s="882"/>
      <c r="KRP238" s="882"/>
      <c r="KRQ238" s="882"/>
      <c r="KRR238" s="882"/>
      <c r="KRS238" s="882"/>
      <c r="KRT238" s="882"/>
      <c r="KRU238" s="882"/>
      <c r="KRV238" s="882"/>
      <c r="KRW238" s="882"/>
      <c r="KRX238" s="882"/>
      <c r="KRY238" s="882"/>
      <c r="KRZ238" s="882"/>
      <c r="KSA238" s="882"/>
      <c r="KSB238" s="882"/>
      <c r="KSC238" s="882"/>
      <c r="KSD238" s="882"/>
      <c r="KSE238" s="882"/>
      <c r="KSF238" s="882"/>
      <c r="KSG238" s="882"/>
      <c r="KSH238" s="882"/>
      <c r="KSI238" s="882"/>
      <c r="KSJ238" s="882"/>
      <c r="KSK238" s="882"/>
      <c r="KSL238" s="882"/>
      <c r="KSM238" s="882"/>
      <c r="KSN238" s="882"/>
      <c r="KSO238" s="882"/>
      <c r="KSP238" s="882"/>
      <c r="KSQ238" s="882"/>
      <c r="KSR238" s="882"/>
      <c r="KSS238" s="882"/>
      <c r="KST238" s="882"/>
      <c r="KSU238" s="882"/>
      <c r="KSV238" s="882"/>
      <c r="KSW238" s="882"/>
      <c r="KSX238" s="882"/>
      <c r="KSY238" s="882"/>
      <c r="KSZ238" s="882"/>
      <c r="KTA238" s="882"/>
      <c r="KTB238" s="882"/>
      <c r="KTC238" s="882"/>
      <c r="KTD238" s="882"/>
      <c r="KTE238" s="882"/>
      <c r="KTF238" s="882"/>
      <c r="KTG238" s="882"/>
      <c r="KTH238" s="882"/>
      <c r="KTI238" s="882"/>
      <c r="KTJ238" s="882"/>
      <c r="KTK238" s="882"/>
      <c r="KTL238" s="882"/>
      <c r="KTM238" s="882"/>
      <c r="KTN238" s="882"/>
      <c r="KTO238" s="882"/>
      <c r="KTP238" s="882"/>
      <c r="KTQ238" s="882"/>
      <c r="KTR238" s="882"/>
      <c r="KTS238" s="882"/>
      <c r="KTT238" s="882"/>
      <c r="KTU238" s="882"/>
      <c r="KTV238" s="882"/>
      <c r="KTW238" s="882"/>
      <c r="KTX238" s="882"/>
      <c r="KTY238" s="882"/>
      <c r="KTZ238" s="882"/>
      <c r="KUA238" s="882"/>
      <c r="KUB238" s="882"/>
      <c r="KUC238" s="882"/>
      <c r="KUD238" s="882"/>
      <c r="KUE238" s="882"/>
      <c r="KUF238" s="882"/>
      <c r="KUG238" s="882"/>
      <c r="KUH238" s="882"/>
      <c r="KUI238" s="882"/>
      <c r="KUJ238" s="882"/>
      <c r="KUK238" s="882"/>
      <c r="KUL238" s="882"/>
      <c r="KUM238" s="882"/>
      <c r="KUN238" s="882"/>
      <c r="KUO238" s="882"/>
      <c r="KUP238" s="882"/>
      <c r="KUQ238" s="882"/>
      <c r="KUR238" s="882"/>
      <c r="KUS238" s="882"/>
      <c r="KUT238" s="882"/>
      <c r="KUU238" s="882"/>
      <c r="KUV238" s="882"/>
      <c r="KUW238" s="882"/>
      <c r="KUX238" s="882"/>
      <c r="KUY238" s="882"/>
      <c r="KUZ238" s="882"/>
      <c r="KVA238" s="882"/>
      <c r="KVB238" s="882"/>
      <c r="KVC238" s="882"/>
      <c r="KVD238" s="882"/>
      <c r="KVE238" s="882"/>
      <c r="KVF238" s="882"/>
      <c r="KVG238" s="882"/>
      <c r="KVH238" s="882"/>
      <c r="KVI238" s="882"/>
      <c r="KVJ238" s="882"/>
      <c r="KVK238" s="882"/>
      <c r="KVL238" s="882"/>
      <c r="KVM238" s="882"/>
      <c r="KVN238" s="882"/>
      <c r="KVO238" s="882"/>
      <c r="KVP238" s="882"/>
      <c r="KVQ238" s="882"/>
      <c r="KVR238" s="882"/>
      <c r="KVS238" s="882"/>
      <c r="KVT238" s="882"/>
      <c r="KVU238" s="882"/>
      <c r="KVV238" s="882"/>
      <c r="KVW238" s="882"/>
      <c r="KVX238" s="882"/>
      <c r="KVY238" s="882"/>
      <c r="KVZ238" s="882"/>
      <c r="KWA238" s="882"/>
      <c r="KWB238" s="882"/>
      <c r="KWC238" s="882"/>
      <c r="KWD238" s="882"/>
      <c r="KWE238" s="882"/>
      <c r="KWF238" s="882"/>
      <c r="KWG238" s="882"/>
      <c r="KWH238" s="882"/>
      <c r="KWI238" s="882"/>
      <c r="KWJ238" s="882"/>
      <c r="KWK238" s="882"/>
      <c r="KWL238" s="882"/>
      <c r="KWM238" s="882"/>
      <c r="KWN238" s="882"/>
      <c r="KWO238" s="882"/>
      <c r="KWP238" s="882"/>
      <c r="KWQ238" s="882"/>
      <c r="KWR238" s="882"/>
      <c r="KWS238" s="882"/>
      <c r="KWT238" s="882"/>
      <c r="KWU238" s="882"/>
      <c r="KWV238" s="882"/>
      <c r="KWW238" s="882"/>
      <c r="KWX238" s="882"/>
      <c r="KWY238" s="882"/>
      <c r="KWZ238" s="882"/>
      <c r="KXA238" s="882"/>
      <c r="KXB238" s="882"/>
      <c r="KXC238" s="882"/>
      <c r="KXD238" s="882"/>
      <c r="KXE238" s="882"/>
      <c r="KXF238" s="882"/>
      <c r="KXG238" s="882"/>
      <c r="KXH238" s="882"/>
      <c r="KXI238" s="882"/>
      <c r="KXJ238" s="882"/>
      <c r="KXK238" s="882"/>
      <c r="KXL238" s="882"/>
      <c r="KXM238" s="882"/>
      <c r="KXN238" s="882"/>
      <c r="KXO238" s="882"/>
      <c r="KXP238" s="882"/>
      <c r="KXQ238" s="882"/>
      <c r="KXR238" s="882"/>
      <c r="KXS238" s="882"/>
      <c r="KXT238" s="882"/>
      <c r="KXU238" s="882"/>
      <c r="KXV238" s="882"/>
      <c r="KXW238" s="882"/>
      <c r="KXX238" s="882"/>
      <c r="KXY238" s="882"/>
      <c r="KXZ238" s="882"/>
      <c r="KYA238" s="882"/>
      <c r="KYB238" s="882"/>
      <c r="KYC238" s="882"/>
      <c r="KYD238" s="882"/>
      <c r="KYE238" s="882"/>
      <c r="KYF238" s="882"/>
      <c r="KYG238" s="882"/>
      <c r="KYH238" s="882"/>
      <c r="KYI238" s="882"/>
      <c r="KYJ238" s="882"/>
      <c r="KYK238" s="882"/>
      <c r="KYL238" s="882"/>
      <c r="KYM238" s="882"/>
      <c r="KYN238" s="882"/>
      <c r="KYO238" s="882"/>
      <c r="KYP238" s="882"/>
      <c r="KYQ238" s="882"/>
      <c r="KYR238" s="882"/>
      <c r="KYS238" s="882"/>
      <c r="KYT238" s="882"/>
      <c r="KYU238" s="882"/>
      <c r="KYV238" s="882"/>
      <c r="KYW238" s="882"/>
      <c r="KYX238" s="882"/>
      <c r="KYY238" s="882"/>
      <c r="KYZ238" s="882"/>
      <c r="KZA238" s="882"/>
      <c r="KZB238" s="882"/>
      <c r="KZC238" s="882"/>
      <c r="KZD238" s="882"/>
      <c r="KZE238" s="882"/>
      <c r="KZF238" s="882"/>
      <c r="KZG238" s="882"/>
      <c r="KZH238" s="882"/>
      <c r="KZI238" s="882"/>
      <c r="KZJ238" s="882"/>
      <c r="KZK238" s="882"/>
      <c r="KZL238" s="882"/>
      <c r="KZM238" s="882"/>
      <c r="KZN238" s="882"/>
      <c r="KZO238" s="882"/>
      <c r="KZP238" s="882"/>
      <c r="KZQ238" s="882"/>
      <c r="KZR238" s="882"/>
      <c r="KZS238" s="882"/>
      <c r="KZT238" s="882"/>
      <c r="KZU238" s="882"/>
      <c r="KZV238" s="882"/>
      <c r="KZW238" s="882"/>
      <c r="KZX238" s="882"/>
      <c r="KZY238" s="882"/>
      <c r="KZZ238" s="882"/>
      <c r="LAA238" s="882"/>
      <c r="LAB238" s="882"/>
      <c r="LAC238" s="882"/>
      <c r="LAD238" s="882"/>
      <c r="LAE238" s="882"/>
      <c r="LAF238" s="882"/>
      <c r="LAG238" s="882"/>
      <c r="LAH238" s="882"/>
      <c r="LAI238" s="882"/>
      <c r="LAJ238" s="882"/>
      <c r="LAK238" s="882"/>
      <c r="LAL238" s="882"/>
      <c r="LAM238" s="882"/>
      <c r="LAN238" s="882"/>
      <c r="LAO238" s="882"/>
      <c r="LAP238" s="882"/>
      <c r="LAQ238" s="882"/>
      <c r="LAR238" s="882"/>
      <c r="LAS238" s="882"/>
      <c r="LAT238" s="882"/>
      <c r="LAU238" s="882"/>
      <c r="LAV238" s="882"/>
      <c r="LAW238" s="882"/>
      <c r="LAX238" s="882"/>
      <c r="LAY238" s="882"/>
      <c r="LAZ238" s="882"/>
      <c r="LBA238" s="882"/>
      <c r="LBB238" s="882"/>
      <c r="LBC238" s="882"/>
      <c r="LBD238" s="882"/>
      <c r="LBE238" s="882"/>
      <c r="LBF238" s="882"/>
      <c r="LBG238" s="882"/>
      <c r="LBH238" s="882"/>
      <c r="LBI238" s="882"/>
      <c r="LBJ238" s="882"/>
      <c r="LBK238" s="882"/>
      <c r="LBL238" s="882"/>
      <c r="LBM238" s="882"/>
      <c r="LBN238" s="882"/>
      <c r="LBO238" s="882"/>
      <c r="LBP238" s="882"/>
      <c r="LBQ238" s="882"/>
      <c r="LBR238" s="882"/>
      <c r="LBS238" s="882"/>
      <c r="LBT238" s="882"/>
      <c r="LBU238" s="882"/>
      <c r="LBV238" s="882"/>
      <c r="LBW238" s="882"/>
      <c r="LBX238" s="882"/>
      <c r="LBY238" s="882"/>
      <c r="LBZ238" s="882"/>
      <c r="LCA238" s="882"/>
      <c r="LCB238" s="882"/>
      <c r="LCC238" s="882"/>
      <c r="LCD238" s="882"/>
      <c r="LCE238" s="882"/>
      <c r="LCF238" s="882"/>
      <c r="LCG238" s="882"/>
      <c r="LCH238" s="882"/>
      <c r="LCI238" s="882"/>
      <c r="LCJ238" s="882"/>
      <c r="LCK238" s="882"/>
      <c r="LCL238" s="882"/>
      <c r="LCM238" s="882"/>
      <c r="LCN238" s="882"/>
      <c r="LCO238" s="882"/>
      <c r="LCP238" s="882"/>
      <c r="LCQ238" s="882"/>
      <c r="LCR238" s="882"/>
      <c r="LCS238" s="882"/>
      <c r="LCT238" s="882"/>
      <c r="LCU238" s="882"/>
      <c r="LCV238" s="882"/>
      <c r="LCW238" s="882"/>
      <c r="LCX238" s="882"/>
      <c r="LCY238" s="882"/>
      <c r="LCZ238" s="882"/>
      <c r="LDA238" s="882"/>
      <c r="LDB238" s="882"/>
      <c r="LDC238" s="882"/>
      <c r="LDD238" s="882"/>
      <c r="LDE238" s="882"/>
      <c r="LDF238" s="882"/>
      <c r="LDG238" s="882"/>
      <c r="LDH238" s="882"/>
      <c r="LDI238" s="882"/>
      <c r="LDJ238" s="882"/>
      <c r="LDK238" s="882"/>
      <c r="LDL238" s="882"/>
      <c r="LDM238" s="882"/>
      <c r="LDN238" s="882"/>
      <c r="LDO238" s="882"/>
      <c r="LDP238" s="882"/>
      <c r="LDQ238" s="882"/>
      <c r="LDR238" s="882"/>
      <c r="LDS238" s="882"/>
      <c r="LDT238" s="882"/>
      <c r="LDU238" s="882"/>
      <c r="LDV238" s="882"/>
      <c r="LDW238" s="882"/>
      <c r="LDX238" s="882"/>
      <c r="LDY238" s="882"/>
      <c r="LDZ238" s="882"/>
      <c r="LEA238" s="882"/>
      <c r="LEB238" s="882"/>
      <c r="LEC238" s="882"/>
      <c r="LED238" s="882"/>
      <c r="LEE238" s="882"/>
      <c r="LEF238" s="882"/>
      <c r="LEG238" s="882"/>
      <c r="LEH238" s="882"/>
      <c r="LEI238" s="882"/>
      <c r="LEJ238" s="882"/>
      <c r="LEK238" s="882"/>
      <c r="LEL238" s="882"/>
      <c r="LEM238" s="882"/>
      <c r="LEN238" s="882"/>
      <c r="LEO238" s="882"/>
      <c r="LEP238" s="882"/>
      <c r="LEQ238" s="882"/>
      <c r="LER238" s="882"/>
      <c r="LES238" s="882"/>
      <c r="LET238" s="882"/>
      <c r="LEU238" s="882"/>
      <c r="LEV238" s="882"/>
      <c r="LEW238" s="882"/>
      <c r="LEX238" s="882"/>
      <c r="LEY238" s="882"/>
      <c r="LEZ238" s="882"/>
      <c r="LFA238" s="882"/>
      <c r="LFB238" s="882"/>
      <c r="LFC238" s="882"/>
      <c r="LFD238" s="882"/>
      <c r="LFE238" s="882"/>
      <c r="LFF238" s="882"/>
      <c r="LFG238" s="882"/>
      <c r="LFH238" s="882"/>
      <c r="LFI238" s="882"/>
      <c r="LFJ238" s="882"/>
      <c r="LFK238" s="882"/>
    </row>
    <row r="239" spans="1:8279" s="24" customFormat="1" ht="30" hidden="1">
      <c r="A239" s="7"/>
      <c r="B239" s="1193" t="s">
        <v>3897</v>
      </c>
      <c r="C239" s="8">
        <v>2014</v>
      </c>
      <c r="D239" s="8"/>
      <c r="E239" s="23" t="s">
        <v>3726</v>
      </c>
      <c r="F239" s="8" t="s">
        <v>683</v>
      </c>
      <c r="G239" s="106"/>
      <c r="H239" s="8"/>
      <c r="I239" s="7" t="s">
        <v>261</v>
      </c>
      <c r="J239" s="648" t="s">
        <v>1432</v>
      </c>
      <c r="K239" s="8" t="s">
        <v>127</v>
      </c>
      <c r="L239" s="8" t="s">
        <v>693</v>
      </c>
      <c r="M239" s="155"/>
      <c r="N239" s="155"/>
      <c r="O239" s="155"/>
      <c r="P239" s="155" t="s">
        <v>270</v>
      </c>
      <c r="Q239" s="7" t="s">
        <v>693</v>
      </c>
      <c r="R239" s="8"/>
      <c r="S239" s="8" t="s">
        <v>269</v>
      </c>
      <c r="T239" s="9" t="s">
        <v>654</v>
      </c>
      <c r="U239" s="410" t="s">
        <v>1437</v>
      </c>
      <c r="V239" s="738"/>
      <c r="W239" s="738"/>
      <c r="X239" s="738"/>
      <c r="Y239" s="738">
        <f>NOM!Q829+FACT!R1025</f>
        <v>120314.06</v>
      </c>
      <c r="Z239" s="334"/>
      <c r="AA239" s="804" t="s">
        <v>127</v>
      </c>
      <c r="AB239" s="804" t="s">
        <v>127</v>
      </c>
      <c r="AC239" s="804">
        <f t="shared" si="30"/>
        <v>120314.06</v>
      </c>
      <c r="AD239" s="804" t="s">
        <v>127</v>
      </c>
      <c r="AE239" s="997" t="s">
        <v>127</v>
      </c>
      <c r="AF239" s="130">
        <v>41640</v>
      </c>
      <c r="AG239" s="130">
        <v>42004</v>
      </c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177"/>
      <c r="AS239" s="8"/>
      <c r="AT239" s="8"/>
      <c r="AU239" s="8"/>
      <c r="AV239" s="8"/>
      <c r="AW239" s="8"/>
      <c r="AX239" s="8"/>
      <c r="AY239" s="8"/>
      <c r="AZ239" s="8"/>
      <c r="BA239" s="185"/>
      <c r="BB239" s="207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619"/>
      <c r="CP239" s="619"/>
      <c r="CQ239" s="8"/>
      <c r="CR239" s="8"/>
    </row>
    <row r="240" spans="1:8279" s="24" customFormat="1" ht="30" hidden="1">
      <c r="A240" s="7"/>
      <c r="B240" s="23" t="s">
        <v>4088</v>
      </c>
      <c r="C240" s="8">
        <v>2014</v>
      </c>
      <c r="D240" s="8"/>
      <c r="E240" s="23" t="s">
        <v>3729</v>
      </c>
      <c r="F240" s="8" t="s">
        <v>683</v>
      </c>
      <c r="G240" s="8"/>
      <c r="H240" s="8"/>
      <c r="I240" s="7" t="s">
        <v>261</v>
      </c>
      <c r="J240" s="648" t="s">
        <v>1432</v>
      </c>
      <c r="K240" s="8"/>
      <c r="L240" s="8" t="s">
        <v>718</v>
      </c>
      <c r="M240" s="155"/>
      <c r="N240" s="155"/>
      <c r="O240" s="155"/>
      <c r="P240" s="155" t="s">
        <v>2764</v>
      </c>
      <c r="Q240" s="7" t="s">
        <v>948</v>
      </c>
      <c r="R240" s="8"/>
      <c r="S240" s="8" t="s">
        <v>2766</v>
      </c>
      <c r="T240" s="9" t="s">
        <v>654</v>
      </c>
      <c r="U240" s="410" t="s">
        <v>1437</v>
      </c>
      <c r="V240" s="1209" t="s">
        <v>127</v>
      </c>
      <c r="W240" s="1209" t="s">
        <v>127</v>
      </c>
      <c r="X240" s="1209" t="s">
        <v>127</v>
      </c>
      <c r="Y240" s="738">
        <f>NOM!Q830</f>
        <v>7700</v>
      </c>
      <c r="Z240" s="334">
        <v>0</v>
      </c>
      <c r="AA240" s="804" t="s">
        <v>127</v>
      </c>
      <c r="AB240" s="804" t="s">
        <v>127</v>
      </c>
      <c r="AC240" s="804">
        <f t="shared" si="30"/>
        <v>7700</v>
      </c>
      <c r="AD240" s="804" t="s">
        <v>127</v>
      </c>
      <c r="AE240" s="997" t="s">
        <v>127</v>
      </c>
      <c r="AF240" s="130">
        <v>41640</v>
      </c>
      <c r="AG240" s="130">
        <v>42004</v>
      </c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177"/>
      <c r="AS240" s="8"/>
      <c r="AT240" s="8"/>
      <c r="AU240" s="8"/>
      <c r="AV240" s="8"/>
      <c r="AW240" s="8"/>
      <c r="AX240" s="8"/>
      <c r="AY240" s="8"/>
      <c r="AZ240" s="8"/>
      <c r="BA240" s="185"/>
      <c r="BB240" s="207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619"/>
      <c r="CP240" s="619"/>
      <c r="CQ240" s="8"/>
      <c r="CR240" s="8"/>
    </row>
    <row r="241" spans="1:96" s="24" customFormat="1" ht="25.5" hidden="1">
      <c r="A241" s="7"/>
      <c r="B241" s="23" t="s">
        <v>4092</v>
      </c>
      <c r="C241" s="8">
        <v>2013</v>
      </c>
      <c r="D241" s="8" t="s">
        <v>1538</v>
      </c>
      <c r="E241" s="23" t="s">
        <v>2822</v>
      </c>
      <c r="F241" s="8" t="s">
        <v>2828</v>
      </c>
      <c r="G241" s="8"/>
      <c r="H241" s="8"/>
      <c r="I241" s="8" t="s">
        <v>616</v>
      </c>
      <c r="J241" s="648" t="s">
        <v>127</v>
      </c>
      <c r="K241" s="8"/>
      <c r="L241" s="8" t="s">
        <v>2829</v>
      </c>
      <c r="M241" s="155"/>
      <c r="N241" s="155"/>
      <c r="O241" s="155"/>
      <c r="P241" s="23" t="s">
        <v>2830</v>
      </c>
      <c r="Q241" s="7" t="s">
        <v>2837</v>
      </c>
      <c r="R241" s="8"/>
      <c r="S241" s="8" t="s">
        <v>127</v>
      </c>
      <c r="T241" s="9" t="s">
        <v>127</v>
      </c>
      <c r="U241" s="825" t="s">
        <v>1437</v>
      </c>
      <c r="V241" s="738"/>
      <c r="W241" s="738"/>
      <c r="X241" s="738"/>
      <c r="Y241" s="738"/>
      <c r="Z241" s="334"/>
      <c r="AA241" s="241"/>
      <c r="AB241" s="241"/>
      <c r="AC241" s="241"/>
      <c r="AD241" s="241"/>
      <c r="AE241" s="242"/>
      <c r="AF241" s="8"/>
      <c r="AG241" s="8"/>
      <c r="AH241" s="8" t="s">
        <v>2831</v>
      </c>
      <c r="AI241" s="8"/>
      <c r="AJ241" s="8"/>
      <c r="AK241" s="8"/>
      <c r="AL241" s="8"/>
      <c r="AM241" s="8"/>
      <c r="AN241" s="8"/>
      <c r="AO241" s="8"/>
      <c r="AP241" s="8"/>
      <c r="AQ241" s="8"/>
      <c r="AR241" s="177"/>
      <c r="AS241" s="8"/>
      <c r="AT241" s="8"/>
      <c r="AU241" s="8"/>
      <c r="AV241" s="8"/>
      <c r="AW241" s="8"/>
      <c r="AX241" s="8"/>
      <c r="AY241" s="8"/>
      <c r="AZ241" s="8"/>
      <c r="BA241" s="185"/>
      <c r="BB241" s="207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619"/>
      <c r="CP241" s="619"/>
      <c r="CQ241" s="8"/>
      <c r="CR241" s="8"/>
    </row>
    <row r="242" spans="1:96" s="24" customFormat="1" ht="25.5" hidden="1">
      <c r="A242" s="7"/>
      <c r="B242" s="23" t="s">
        <v>4092</v>
      </c>
      <c r="C242" s="8">
        <v>2013</v>
      </c>
      <c r="D242" s="8" t="s">
        <v>1538</v>
      </c>
      <c r="E242" s="23" t="s">
        <v>2823</v>
      </c>
      <c r="F242" s="8" t="s">
        <v>2828</v>
      </c>
      <c r="G242" s="8"/>
      <c r="H242" s="8"/>
      <c r="I242" s="8" t="s">
        <v>616</v>
      </c>
      <c r="J242" s="648" t="s">
        <v>127</v>
      </c>
      <c r="K242" s="8"/>
      <c r="L242" s="8" t="s">
        <v>2829</v>
      </c>
      <c r="M242" s="155"/>
      <c r="N242" s="155"/>
      <c r="O242" s="155"/>
      <c r="P242" s="23" t="s">
        <v>2830</v>
      </c>
      <c r="Q242" s="7" t="s">
        <v>2838</v>
      </c>
      <c r="R242" s="8"/>
      <c r="S242" s="8" t="s">
        <v>127</v>
      </c>
      <c r="T242" s="9" t="s">
        <v>127</v>
      </c>
      <c r="U242" s="825" t="s">
        <v>1437</v>
      </c>
      <c r="V242" s="738"/>
      <c r="W242" s="738"/>
      <c r="X242" s="738"/>
      <c r="Y242" s="738"/>
      <c r="Z242" s="334"/>
      <c r="AA242" s="241"/>
      <c r="AB242" s="241"/>
      <c r="AC242" s="241"/>
      <c r="AD242" s="241"/>
      <c r="AE242" s="242"/>
      <c r="AF242" s="8"/>
      <c r="AG242" s="8"/>
      <c r="AH242" s="8" t="s">
        <v>2832</v>
      </c>
      <c r="AI242" s="8"/>
      <c r="AJ242" s="8"/>
      <c r="AK242" s="8"/>
      <c r="AL242" s="8"/>
      <c r="AM242" s="8"/>
      <c r="AN242" s="8"/>
      <c r="AO242" s="8"/>
      <c r="AP242" s="8"/>
      <c r="AQ242" s="8"/>
      <c r="AR242" s="177"/>
      <c r="AS242" s="8"/>
      <c r="AT242" s="8"/>
      <c r="AU242" s="8"/>
      <c r="AV242" s="8"/>
      <c r="AW242" s="8"/>
      <c r="AX242" s="8"/>
      <c r="AY242" s="8"/>
      <c r="AZ242" s="8"/>
      <c r="BA242" s="185"/>
      <c r="BB242" s="207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619"/>
      <c r="CP242" s="619"/>
      <c r="CQ242" s="8"/>
      <c r="CR242" s="8"/>
    </row>
    <row r="243" spans="1:96" s="24" customFormat="1" ht="25.5" hidden="1">
      <c r="A243" s="7"/>
      <c r="B243" s="23" t="s">
        <v>4092</v>
      </c>
      <c r="C243" s="8">
        <v>2013</v>
      </c>
      <c r="D243" s="8" t="s">
        <v>1538</v>
      </c>
      <c r="E243" s="23" t="s">
        <v>2824</v>
      </c>
      <c r="F243" s="8" t="s">
        <v>2828</v>
      </c>
      <c r="G243" s="8"/>
      <c r="H243" s="8"/>
      <c r="I243" s="8" t="s">
        <v>616</v>
      </c>
      <c r="J243" s="648" t="s">
        <v>127</v>
      </c>
      <c r="K243" s="8"/>
      <c r="L243" s="8" t="s">
        <v>2829</v>
      </c>
      <c r="M243" s="155"/>
      <c r="N243" s="155"/>
      <c r="O243" s="155"/>
      <c r="P243" s="23" t="s">
        <v>2830</v>
      </c>
      <c r="Q243" s="7" t="s">
        <v>2839</v>
      </c>
      <c r="R243" s="8"/>
      <c r="S243" s="8" t="s">
        <v>127</v>
      </c>
      <c r="T243" s="9" t="s">
        <v>127</v>
      </c>
      <c r="U243" s="825" t="s">
        <v>1437</v>
      </c>
      <c r="V243" s="738"/>
      <c r="W243" s="738"/>
      <c r="X243" s="738"/>
      <c r="Y243" s="738"/>
      <c r="Z243" s="334"/>
      <c r="AA243" s="241"/>
      <c r="AB243" s="241"/>
      <c r="AC243" s="241"/>
      <c r="AD243" s="241"/>
      <c r="AE243" s="242"/>
      <c r="AF243" s="8"/>
      <c r="AG243" s="8"/>
      <c r="AH243" s="8" t="s">
        <v>2833</v>
      </c>
      <c r="AI243" s="8"/>
      <c r="AJ243" s="8"/>
      <c r="AK243" s="8"/>
      <c r="AL243" s="8"/>
      <c r="AM243" s="8"/>
      <c r="AN243" s="8"/>
      <c r="AO243" s="8"/>
      <c r="AP243" s="8"/>
      <c r="AQ243" s="8"/>
      <c r="AR243" s="177"/>
      <c r="AS243" s="8"/>
      <c r="AT243" s="8"/>
      <c r="AU243" s="8"/>
      <c r="AV243" s="8"/>
      <c r="AW243" s="8"/>
      <c r="AX243" s="8"/>
      <c r="AY243" s="8"/>
      <c r="AZ243" s="8"/>
      <c r="BA243" s="185"/>
      <c r="BB243" s="207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619"/>
      <c r="CP243" s="619"/>
      <c r="CQ243" s="8"/>
      <c r="CR243" s="8"/>
    </row>
    <row r="244" spans="1:96" s="24" customFormat="1" ht="25.5" hidden="1">
      <c r="A244" s="7"/>
      <c r="B244" s="23" t="s">
        <v>4092</v>
      </c>
      <c r="C244" s="8">
        <v>2013</v>
      </c>
      <c r="D244" s="8" t="s">
        <v>1538</v>
      </c>
      <c r="E244" s="23" t="s">
        <v>2825</v>
      </c>
      <c r="F244" s="8" t="s">
        <v>2828</v>
      </c>
      <c r="G244" s="8"/>
      <c r="H244" s="8"/>
      <c r="I244" s="8" t="s">
        <v>616</v>
      </c>
      <c r="J244" s="648" t="s">
        <v>127</v>
      </c>
      <c r="K244" s="8"/>
      <c r="L244" s="8" t="s">
        <v>2829</v>
      </c>
      <c r="M244" s="155"/>
      <c r="N244" s="155"/>
      <c r="O244" s="155"/>
      <c r="P244" s="23" t="s">
        <v>2830</v>
      </c>
      <c r="Q244" s="7" t="s">
        <v>2840</v>
      </c>
      <c r="R244" s="8"/>
      <c r="S244" s="8" t="s">
        <v>127</v>
      </c>
      <c r="T244" s="9" t="s">
        <v>127</v>
      </c>
      <c r="U244" s="825" t="s">
        <v>1437</v>
      </c>
      <c r="V244" s="738"/>
      <c r="W244" s="738"/>
      <c r="X244" s="738"/>
      <c r="Y244" s="738"/>
      <c r="Z244" s="334"/>
      <c r="AA244" s="241"/>
      <c r="AB244" s="241"/>
      <c r="AC244" s="241"/>
      <c r="AD244" s="241"/>
      <c r="AE244" s="242"/>
      <c r="AF244" s="8"/>
      <c r="AG244" s="8"/>
      <c r="AH244" s="8" t="s">
        <v>2834</v>
      </c>
      <c r="AI244" s="8"/>
      <c r="AJ244" s="8"/>
      <c r="AK244" s="8"/>
      <c r="AL244" s="8"/>
      <c r="AM244" s="8"/>
      <c r="AN244" s="8"/>
      <c r="AO244" s="8"/>
      <c r="AP244" s="8"/>
      <c r="AQ244" s="8"/>
      <c r="AR244" s="177"/>
      <c r="AS244" s="8"/>
      <c r="AT244" s="8"/>
      <c r="AU244" s="8"/>
      <c r="AV244" s="8"/>
      <c r="AW244" s="8"/>
      <c r="AX244" s="8"/>
      <c r="AY244" s="8"/>
      <c r="AZ244" s="8"/>
      <c r="BA244" s="185"/>
      <c r="BB244" s="207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619"/>
      <c r="CP244" s="619"/>
      <c r="CQ244" s="8"/>
      <c r="CR244" s="8"/>
    </row>
    <row r="245" spans="1:96" s="24" customFormat="1" ht="25.5" hidden="1">
      <c r="A245" s="7"/>
      <c r="B245" s="23" t="s">
        <v>4092</v>
      </c>
      <c r="C245" s="8">
        <v>2013</v>
      </c>
      <c r="D245" s="8" t="s">
        <v>1538</v>
      </c>
      <c r="E245" s="23" t="s">
        <v>2826</v>
      </c>
      <c r="F245" s="8" t="s">
        <v>2828</v>
      </c>
      <c r="G245" s="8"/>
      <c r="H245" s="8"/>
      <c r="I245" s="8" t="s">
        <v>616</v>
      </c>
      <c r="J245" s="648" t="s">
        <v>127</v>
      </c>
      <c r="K245" s="8"/>
      <c r="L245" s="8" t="s">
        <v>2829</v>
      </c>
      <c r="M245" s="155"/>
      <c r="N245" s="155"/>
      <c r="O245" s="155"/>
      <c r="P245" s="23" t="s">
        <v>2830</v>
      </c>
      <c r="Q245" s="7" t="s">
        <v>2842</v>
      </c>
      <c r="R245" s="8"/>
      <c r="S245" s="8" t="s">
        <v>127</v>
      </c>
      <c r="T245" s="9" t="s">
        <v>127</v>
      </c>
      <c r="U245" s="825" t="s">
        <v>1437</v>
      </c>
      <c r="V245" s="738"/>
      <c r="W245" s="738"/>
      <c r="X245" s="738"/>
      <c r="Y245" s="738"/>
      <c r="Z245" s="334"/>
      <c r="AA245" s="241"/>
      <c r="AB245" s="241"/>
      <c r="AC245" s="241"/>
      <c r="AD245" s="241"/>
      <c r="AE245" s="242"/>
      <c r="AF245" s="8"/>
      <c r="AG245" s="8"/>
      <c r="AH245" s="8" t="s">
        <v>2835</v>
      </c>
      <c r="AI245" s="8"/>
      <c r="AJ245" s="8"/>
      <c r="AK245" s="8"/>
      <c r="AL245" s="8"/>
      <c r="AM245" s="8"/>
      <c r="AN245" s="8"/>
      <c r="AO245" s="8"/>
      <c r="AP245" s="8"/>
      <c r="AQ245" s="8"/>
      <c r="AR245" s="177"/>
      <c r="AS245" s="8"/>
      <c r="AT245" s="8"/>
      <c r="AU245" s="8"/>
      <c r="AV245" s="8"/>
      <c r="AW245" s="8"/>
      <c r="AX245" s="8"/>
      <c r="AY245" s="8"/>
      <c r="AZ245" s="8"/>
      <c r="BA245" s="185"/>
      <c r="BB245" s="207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619"/>
      <c r="CP245" s="619"/>
      <c r="CQ245" s="8"/>
      <c r="CR245" s="8"/>
    </row>
    <row r="246" spans="1:96" s="24" customFormat="1" ht="25.5" hidden="1">
      <c r="A246" s="7"/>
      <c r="B246" s="23" t="s">
        <v>4092</v>
      </c>
      <c r="C246" s="8">
        <v>2013</v>
      </c>
      <c r="D246" s="8" t="s">
        <v>1538</v>
      </c>
      <c r="E246" s="23" t="s">
        <v>2827</v>
      </c>
      <c r="F246" s="8" t="s">
        <v>2828</v>
      </c>
      <c r="G246" s="8"/>
      <c r="H246" s="8"/>
      <c r="I246" s="8" t="s">
        <v>616</v>
      </c>
      <c r="J246" s="648" t="s">
        <v>127</v>
      </c>
      <c r="K246" s="8"/>
      <c r="L246" s="8" t="s">
        <v>2829</v>
      </c>
      <c r="M246" s="155"/>
      <c r="N246" s="155"/>
      <c r="O246" s="155"/>
      <c r="P246" s="23" t="s">
        <v>2830</v>
      </c>
      <c r="Q246" s="7" t="s">
        <v>2841</v>
      </c>
      <c r="R246" s="8"/>
      <c r="S246" s="8" t="s">
        <v>127</v>
      </c>
      <c r="T246" s="9" t="s">
        <v>127</v>
      </c>
      <c r="U246" s="825" t="s">
        <v>1437</v>
      </c>
      <c r="V246" s="738"/>
      <c r="W246" s="738"/>
      <c r="X246" s="738"/>
      <c r="Y246" s="738"/>
      <c r="Z246" s="334"/>
      <c r="AA246" s="241"/>
      <c r="AB246" s="241"/>
      <c r="AC246" s="241"/>
      <c r="AD246" s="241"/>
      <c r="AE246" s="242"/>
      <c r="AF246" s="8"/>
      <c r="AG246" s="8"/>
      <c r="AH246" s="8" t="s">
        <v>2836</v>
      </c>
      <c r="AI246" s="8"/>
      <c r="AJ246" s="8"/>
      <c r="AK246" s="8"/>
      <c r="AL246" s="8"/>
      <c r="AM246" s="8"/>
      <c r="AN246" s="8"/>
      <c r="AO246" s="8"/>
      <c r="AP246" s="8"/>
      <c r="AQ246" s="8"/>
      <c r="AR246" s="177"/>
      <c r="AS246" s="8"/>
      <c r="AT246" s="8"/>
      <c r="AU246" s="8"/>
      <c r="AV246" s="8"/>
      <c r="AW246" s="8"/>
      <c r="AX246" s="8"/>
      <c r="AY246" s="8"/>
      <c r="AZ246" s="8"/>
      <c r="BA246" s="185"/>
      <c r="BB246" s="207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619"/>
      <c r="CP246" s="619"/>
      <c r="CQ246" s="8"/>
      <c r="CR246" s="8"/>
    </row>
    <row r="247" spans="1:96" s="24" customFormat="1" ht="30" hidden="1">
      <c r="A247" s="7"/>
      <c r="B247" s="23" t="s">
        <v>3803</v>
      </c>
      <c r="C247" s="8">
        <v>2013</v>
      </c>
      <c r="D247" s="8"/>
      <c r="E247" s="23" t="s">
        <v>2644</v>
      </c>
      <c r="F247" s="8" t="s">
        <v>1520</v>
      </c>
      <c r="G247" s="8"/>
      <c r="H247" s="8"/>
      <c r="I247" s="8" t="s">
        <v>616</v>
      </c>
      <c r="J247" s="648" t="s">
        <v>1432</v>
      </c>
      <c r="K247" s="106" t="s">
        <v>2651</v>
      </c>
      <c r="L247" s="8" t="s">
        <v>3796</v>
      </c>
      <c r="M247" s="155"/>
      <c r="N247" s="155"/>
      <c r="O247" s="155"/>
      <c r="P247" s="23" t="s">
        <v>3797</v>
      </c>
      <c r="Q247" s="7" t="s">
        <v>710</v>
      </c>
      <c r="R247" s="8"/>
      <c r="S247" s="8" t="s">
        <v>1038</v>
      </c>
      <c r="T247" s="9" t="s">
        <v>264</v>
      </c>
      <c r="U247" s="410" t="s">
        <v>1437</v>
      </c>
      <c r="V247" s="738">
        <v>379120.85</v>
      </c>
      <c r="W247" s="738">
        <v>379120.85</v>
      </c>
      <c r="X247" s="738" t="s">
        <v>127</v>
      </c>
      <c r="Y247" s="738">
        <f>NOM!Q791+FACT!R989</f>
        <v>379114.76</v>
      </c>
      <c r="Z247" s="334"/>
      <c r="AA247" s="241"/>
      <c r="AB247" s="241"/>
      <c r="AC247" s="241"/>
      <c r="AD247" s="241"/>
      <c r="AE247" s="242"/>
      <c r="AF247" s="130">
        <v>41837</v>
      </c>
      <c r="AG247" s="130">
        <v>41861</v>
      </c>
      <c r="AH247" s="8" t="s">
        <v>3798</v>
      </c>
      <c r="AI247" s="247">
        <v>571</v>
      </c>
      <c r="AJ247" s="155" t="s">
        <v>1065</v>
      </c>
      <c r="AK247" s="767">
        <f t="shared" ref="AK247:AK249" si="31">Y247/AI247</f>
        <v>663.94879159369532</v>
      </c>
      <c r="AL247" s="8">
        <v>100</v>
      </c>
      <c r="AM247" s="8">
        <f t="shared" ref="AM247:AM249" si="32">AO247+AP247</f>
        <v>10565</v>
      </c>
      <c r="AN247" s="8">
        <v>13</v>
      </c>
      <c r="AO247" s="8">
        <v>5279</v>
      </c>
      <c r="AP247" s="8">
        <v>5286</v>
      </c>
      <c r="AQ247" s="8"/>
      <c r="AR247" s="177" t="s">
        <v>2143</v>
      </c>
      <c r="AS247" s="8"/>
      <c r="AT247" s="8"/>
      <c r="AU247" s="8"/>
      <c r="AV247" s="8"/>
      <c r="AW247" s="8" t="s">
        <v>260</v>
      </c>
      <c r="AX247" s="8" t="s">
        <v>260</v>
      </c>
      <c r="AY247" s="8" t="s">
        <v>260</v>
      </c>
      <c r="AZ247" s="8"/>
      <c r="BA247" s="185"/>
      <c r="BB247" s="207"/>
      <c r="BC247" s="8"/>
      <c r="BD247" s="8"/>
      <c r="BE247" s="8"/>
      <c r="BF247" s="8"/>
      <c r="BG247" s="8" t="s">
        <v>260</v>
      </c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619"/>
      <c r="CP247" s="619"/>
      <c r="CQ247" s="8"/>
      <c r="CR247" s="8"/>
    </row>
    <row r="248" spans="1:96" s="24" customFormat="1" ht="30" hidden="1">
      <c r="A248" s="7"/>
      <c r="B248" s="23" t="s">
        <v>3803</v>
      </c>
      <c r="C248" s="8">
        <v>2013</v>
      </c>
      <c r="D248" s="8"/>
      <c r="E248" s="23" t="s">
        <v>2644</v>
      </c>
      <c r="F248" s="8" t="s">
        <v>683</v>
      </c>
      <c r="G248" s="8"/>
      <c r="H248" s="8"/>
      <c r="I248" s="8" t="s">
        <v>616</v>
      </c>
      <c r="J248" s="648" t="s">
        <v>1432</v>
      </c>
      <c r="K248" s="106" t="s">
        <v>2651</v>
      </c>
      <c r="L248" s="8" t="s">
        <v>3804</v>
      </c>
      <c r="M248" s="155"/>
      <c r="N248" s="155"/>
      <c r="O248" s="155"/>
      <c r="P248" s="23" t="s">
        <v>3797</v>
      </c>
      <c r="Q248" s="7" t="s">
        <v>710</v>
      </c>
      <c r="R248" s="8"/>
      <c r="S248" s="8" t="s">
        <v>273</v>
      </c>
      <c r="T248" s="9" t="s">
        <v>264</v>
      </c>
      <c r="U248" s="410" t="s">
        <v>1437</v>
      </c>
      <c r="V248" s="738">
        <v>57213.65</v>
      </c>
      <c r="W248" s="738" t="s">
        <v>3805</v>
      </c>
      <c r="X248" s="738" t="s">
        <v>127</v>
      </c>
      <c r="Y248" s="738">
        <f>NOM!Q792+FACT!R990</f>
        <v>57213.64</v>
      </c>
      <c r="Z248" s="334"/>
      <c r="AA248" s="241"/>
      <c r="AB248" s="241"/>
      <c r="AC248" s="241"/>
      <c r="AD248" s="241"/>
      <c r="AE248" s="242"/>
      <c r="AF248" s="130">
        <v>41837</v>
      </c>
      <c r="AG248" s="130">
        <v>41861</v>
      </c>
      <c r="AH248" s="8" t="s">
        <v>3799</v>
      </c>
      <c r="AI248" s="247">
        <v>137</v>
      </c>
      <c r="AJ248" s="155" t="s">
        <v>1065</v>
      </c>
      <c r="AK248" s="767">
        <f t="shared" si="31"/>
        <v>417.61781021897809</v>
      </c>
      <c r="AL248" s="8">
        <v>100</v>
      </c>
      <c r="AM248" s="8">
        <f t="shared" si="32"/>
        <v>10565</v>
      </c>
      <c r="AN248" s="8">
        <v>4</v>
      </c>
      <c r="AO248" s="8">
        <v>5279</v>
      </c>
      <c r="AP248" s="8">
        <v>5286</v>
      </c>
      <c r="AQ248" s="8"/>
      <c r="AR248" s="177" t="s">
        <v>2143</v>
      </c>
      <c r="AS248" s="8"/>
      <c r="AT248" s="8"/>
      <c r="AU248" s="8"/>
      <c r="AV248" s="8"/>
      <c r="AW248" s="8" t="s">
        <v>260</v>
      </c>
      <c r="AX248" s="8" t="s">
        <v>260</v>
      </c>
      <c r="AY248" s="8" t="s">
        <v>260</v>
      </c>
      <c r="AZ248" s="8"/>
      <c r="BA248" s="185"/>
      <c r="BB248" s="207"/>
      <c r="BC248" s="8"/>
      <c r="BD248" s="8"/>
      <c r="BE248" s="8"/>
      <c r="BF248" s="8"/>
      <c r="BG248" s="8" t="s">
        <v>260</v>
      </c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619"/>
      <c r="CP248" s="619"/>
      <c r="CQ248" s="8"/>
      <c r="CR248" s="8"/>
    </row>
    <row r="249" spans="1:96" s="24" customFormat="1" ht="30" hidden="1">
      <c r="A249" s="7"/>
      <c r="B249" s="23" t="s">
        <v>3753</v>
      </c>
      <c r="C249" s="8">
        <v>2014</v>
      </c>
      <c r="D249" s="8"/>
      <c r="E249" s="23" t="s">
        <v>3695</v>
      </c>
      <c r="F249" s="8" t="s">
        <v>683</v>
      </c>
      <c r="G249" s="106" t="s">
        <v>3123</v>
      </c>
      <c r="H249" s="8"/>
      <c r="I249" s="8" t="s">
        <v>261</v>
      </c>
      <c r="J249" s="648" t="s">
        <v>1432</v>
      </c>
      <c r="K249" s="8" t="s">
        <v>2466</v>
      </c>
      <c r="L249" s="8" t="s">
        <v>2986</v>
      </c>
      <c r="M249" s="155"/>
      <c r="N249" s="155"/>
      <c r="O249" s="155"/>
      <c r="P249" s="155" t="s">
        <v>3287</v>
      </c>
      <c r="Q249" s="7" t="s">
        <v>1220</v>
      </c>
      <c r="R249" s="8"/>
      <c r="S249" s="8" t="s">
        <v>2851</v>
      </c>
      <c r="T249" s="9" t="s">
        <v>654</v>
      </c>
      <c r="U249" s="410" t="s">
        <v>1437</v>
      </c>
      <c r="V249" s="738"/>
      <c r="W249" s="738">
        <v>91000</v>
      </c>
      <c r="X249" s="738">
        <v>91000</v>
      </c>
      <c r="Y249" s="738">
        <f>NOM!Q832+FACT!R995</f>
        <v>107441.84</v>
      </c>
      <c r="Z249" s="334">
        <f>X249-Y249</f>
        <v>-16441.839999999997</v>
      </c>
      <c r="AA249" s="804">
        <v>0</v>
      </c>
      <c r="AB249" s="804">
        <v>0</v>
      </c>
      <c r="AC249" s="804">
        <f>X249</f>
        <v>91000</v>
      </c>
      <c r="AD249" s="804">
        <v>0</v>
      </c>
      <c r="AE249" s="997">
        <v>0</v>
      </c>
      <c r="AF249" s="693">
        <v>41705</v>
      </c>
      <c r="AG249" s="693">
        <v>41789</v>
      </c>
      <c r="AH249" s="8"/>
      <c r="AI249" s="247">
        <f>8.32*25-15</f>
        <v>193</v>
      </c>
      <c r="AJ249" s="155" t="s">
        <v>1064</v>
      </c>
      <c r="AK249" s="767">
        <f t="shared" si="31"/>
        <v>556.69347150259068</v>
      </c>
      <c r="AL249" s="8">
        <v>100</v>
      </c>
      <c r="AM249" s="8">
        <f t="shared" si="32"/>
        <v>5359</v>
      </c>
      <c r="AN249" s="8"/>
      <c r="AO249" s="8">
        <v>2679</v>
      </c>
      <c r="AP249" s="8">
        <v>2680</v>
      </c>
      <c r="AQ249" s="8"/>
      <c r="AR249" s="177" t="s">
        <v>3122</v>
      </c>
      <c r="AS249" s="8" t="s">
        <v>260</v>
      </c>
      <c r="AT249" s="8" t="s">
        <v>127</v>
      </c>
      <c r="AU249" s="8" t="s">
        <v>127</v>
      </c>
      <c r="AV249" s="8"/>
      <c r="AW249" s="8" t="s">
        <v>260</v>
      </c>
      <c r="AX249" s="8" t="s">
        <v>127</v>
      </c>
      <c r="AY249" s="8" t="s">
        <v>260</v>
      </c>
      <c r="AZ249" s="8"/>
      <c r="BA249" s="185" t="s">
        <v>1442</v>
      </c>
      <c r="BB249" s="207"/>
      <c r="BC249" s="8"/>
      <c r="BD249" s="8"/>
      <c r="BE249" s="8"/>
      <c r="BF249" s="8"/>
      <c r="BG249" s="8" t="s">
        <v>260</v>
      </c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 t="s">
        <v>260</v>
      </c>
      <c r="BU249" s="8"/>
      <c r="BV249" s="8"/>
      <c r="BW249" s="8"/>
      <c r="BX249" s="8"/>
      <c r="BY249" s="8"/>
      <c r="BZ249" s="8" t="s">
        <v>260</v>
      </c>
      <c r="CA249" s="8"/>
      <c r="CB249" s="8"/>
      <c r="CC249" s="8" t="s">
        <v>260</v>
      </c>
      <c r="CD249" s="8"/>
      <c r="CE249" s="8" t="s">
        <v>260</v>
      </c>
      <c r="CF249" s="8"/>
      <c r="CG249" s="8"/>
      <c r="CH249" s="8"/>
      <c r="CI249" s="8" t="s">
        <v>260</v>
      </c>
      <c r="CJ249" s="8" t="s">
        <v>127</v>
      </c>
      <c r="CK249" s="8" t="s">
        <v>260</v>
      </c>
      <c r="CL249" s="8" t="s">
        <v>260</v>
      </c>
      <c r="CM249" s="8" t="s">
        <v>127</v>
      </c>
      <c r="CN249" s="8"/>
      <c r="CO249" s="619" t="s">
        <v>3123</v>
      </c>
      <c r="CP249" s="619" t="s">
        <v>260</v>
      </c>
      <c r="CQ249" s="8"/>
      <c r="CR249" s="8"/>
    </row>
    <row r="250" spans="1:96" s="24" customFormat="1" ht="30" hidden="1">
      <c r="A250" s="7"/>
      <c r="B250" s="23" t="s">
        <v>4090</v>
      </c>
      <c r="C250" s="8">
        <v>2013</v>
      </c>
      <c r="D250" s="827">
        <v>4</v>
      </c>
      <c r="E250" s="23" t="s">
        <v>3637</v>
      </c>
      <c r="F250" s="23" t="s">
        <v>1823</v>
      </c>
      <c r="G250" s="23"/>
      <c r="H250" s="23"/>
      <c r="I250" s="8" t="s">
        <v>616</v>
      </c>
      <c r="J250" s="648" t="s">
        <v>1434</v>
      </c>
      <c r="K250" s="23" t="s">
        <v>2167</v>
      </c>
      <c r="L250" s="8" t="s">
        <v>1824</v>
      </c>
      <c r="M250" s="155" t="s">
        <v>2168</v>
      </c>
      <c r="N250" s="155"/>
      <c r="O250" s="155"/>
      <c r="P250" s="54" t="s">
        <v>2169</v>
      </c>
      <c r="Q250" s="7" t="s">
        <v>1220</v>
      </c>
      <c r="R250" s="8"/>
      <c r="S250" s="8" t="s">
        <v>1825</v>
      </c>
      <c r="T250" s="9" t="s">
        <v>654</v>
      </c>
      <c r="U250" s="410" t="s">
        <v>1437</v>
      </c>
      <c r="V250" s="9"/>
      <c r="W250" s="9"/>
      <c r="X250" s="222"/>
      <c r="Y250" s="292"/>
      <c r="Z250" s="334"/>
      <c r="AA250" s="241"/>
      <c r="AB250" s="241"/>
      <c r="AC250" s="241"/>
      <c r="AD250" s="241"/>
      <c r="AE250" s="242"/>
      <c r="AF250" s="130"/>
      <c r="AG250" s="130"/>
      <c r="AH250" s="8"/>
      <c r="AI250" s="8"/>
      <c r="AJ250" s="8"/>
      <c r="AK250" s="767" t="s">
        <v>127</v>
      </c>
      <c r="AL250" s="8"/>
      <c r="AM250" s="8"/>
      <c r="AN250" s="8"/>
      <c r="AO250" s="8"/>
      <c r="AP250" s="8"/>
      <c r="AQ250" s="8"/>
      <c r="AR250" s="177" t="s">
        <v>2136</v>
      </c>
      <c r="AS250" s="8" t="s">
        <v>260</v>
      </c>
      <c r="AT250" s="8" t="s">
        <v>260</v>
      </c>
      <c r="AU250" s="8" t="s">
        <v>260</v>
      </c>
      <c r="AV250" s="8"/>
      <c r="AW250" s="8" t="s">
        <v>260</v>
      </c>
      <c r="AX250" s="8" t="s">
        <v>260</v>
      </c>
      <c r="AY250" s="8" t="s">
        <v>260</v>
      </c>
      <c r="AZ250" s="8"/>
      <c r="BA250" s="185" t="s">
        <v>260</v>
      </c>
      <c r="BB250" s="207"/>
      <c r="BC250" s="8"/>
      <c r="BD250" s="8"/>
      <c r="BE250" s="8"/>
      <c r="BF250" s="8"/>
      <c r="BG250" s="8"/>
      <c r="BH250" s="8"/>
      <c r="BI250" s="8" t="s">
        <v>260</v>
      </c>
      <c r="BJ250" s="8" t="s">
        <v>260</v>
      </c>
      <c r="BK250" s="8"/>
      <c r="BL250" s="520" t="s">
        <v>260</v>
      </c>
      <c r="BM250" s="8" t="s">
        <v>260</v>
      </c>
      <c r="BN250" s="520" t="s">
        <v>127</v>
      </c>
      <c r="BO250" s="520" t="s">
        <v>127</v>
      </c>
      <c r="BP250" s="8"/>
      <c r="BQ250" s="520" t="s">
        <v>127</v>
      </c>
      <c r="BR250" s="520" t="s">
        <v>127</v>
      </c>
      <c r="BS250" s="520"/>
      <c r="BT250" s="520" t="s">
        <v>260</v>
      </c>
      <c r="BU250" s="8"/>
      <c r="BV250" s="8"/>
      <c r="BW250" s="8"/>
      <c r="BX250" s="8"/>
      <c r="BY250" s="8"/>
      <c r="BZ250" s="8"/>
      <c r="CA250" s="8"/>
      <c r="CB250" s="8"/>
      <c r="CC250" s="8" t="s">
        <v>260</v>
      </c>
      <c r="CD250" s="8" t="s">
        <v>260</v>
      </c>
      <c r="CE250" s="8" t="s">
        <v>260</v>
      </c>
      <c r="CF250" s="8"/>
      <c r="CG250" s="8"/>
      <c r="CH250" s="8" t="s">
        <v>260</v>
      </c>
      <c r="CI250" s="521" t="s">
        <v>260</v>
      </c>
      <c r="CJ250" s="521" t="s">
        <v>260</v>
      </c>
      <c r="CK250" s="8"/>
      <c r="CL250" s="520" t="s">
        <v>1442</v>
      </c>
      <c r="CM250" s="520" t="s">
        <v>127</v>
      </c>
      <c r="CN250" s="8" t="s">
        <v>260</v>
      </c>
      <c r="CO250" s="8" t="s">
        <v>2509</v>
      </c>
      <c r="CP250" s="8"/>
      <c r="CQ250" s="8" t="s">
        <v>2508</v>
      </c>
      <c r="CR250" s="8"/>
    </row>
    <row r="251" spans="1:96" s="24" customFormat="1" ht="30" hidden="1">
      <c r="A251" s="7"/>
      <c r="B251" s="23" t="s">
        <v>4090</v>
      </c>
      <c r="C251" s="8">
        <v>2013</v>
      </c>
      <c r="D251" s="827">
        <v>4</v>
      </c>
      <c r="E251" s="23" t="s">
        <v>3638</v>
      </c>
      <c r="F251" s="23" t="s">
        <v>1823</v>
      </c>
      <c r="G251" s="23"/>
      <c r="H251" s="23"/>
      <c r="I251" s="8" t="s">
        <v>616</v>
      </c>
      <c r="J251" s="648" t="s">
        <v>1434</v>
      </c>
      <c r="K251" s="23" t="s">
        <v>2167</v>
      </c>
      <c r="L251" s="8" t="s">
        <v>1824</v>
      </c>
      <c r="M251" s="155" t="s">
        <v>2168</v>
      </c>
      <c r="N251" s="155"/>
      <c r="O251" s="155"/>
      <c r="P251" s="54" t="s">
        <v>2169</v>
      </c>
      <c r="Q251" s="7" t="s">
        <v>1220</v>
      </c>
      <c r="R251" s="8"/>
      <c r="S251" s="8" t="s">
        <v>1825</v>
      </c>
      <c r="T251" s="9" t="s">
        <v>654</v>
      </c>
      <c r="U251" s="410" t="s">
        <v>1437</v>
      </c>
      <c r="V251" s="9"/>
      <c r="W251" s="9"/>
      <c r="X251" s="222"/>
      <c r="Y251" s="292"/>
      <c r="Z251" s="334"/>
      <c r="AA251" s="241"/>
      <c r="AB251" s="241"/>
      <c r="AC251" s="241"/>
      <c r="AD251" s="241"/>
      <c r="AE251" s="242"/>
      <c r="AF251" s="130"/>
      <c r="AG251" s="130"/>
      <c r="AH251" s="8"/>
      <c r="AI251" s="8"/>
      <c r="AJ251" s="8"/>
      <c r="AK251" s="767" t="s">
        <v>127</v>
      </c>
      <c r="AL251" s="8"/>
      <c r="AM251" s="8"/>
      <c r="AN251" s="8"/>
      <c r="AO251" s="8"/>
      <c r="AP251" s="8"/>
      <c r="AQ251" s="8"/>
      <c r="AR251" s="177" t="s">
        <v>2136</v>
      </c>
      <c r="AS251" s="8" t="s">
        <v>260</v>
      </c>
      <c r="AT251" s="8" t="s">
        <v>260</v>
      </c>
      <c r="AU251" s="8" t="s">
        <v>260</v>
      </c>
      <c r="AV251" s="8"/>
      <c r="AW251" s="8" t="s">
        <v>260</v>
      </c>
      <c r="AX251" s="8" t="s">
        <v>260</v>
      </c>
      <c r="AY251" s="8" t="s">
        <v>260</v>
      </c>
      <c r="AZ251" s="8"/>
      <c r="BA251" s="185" t="s">
        <v>260</v>
      </c>
      <c r="BB251" s="207"/>
      <c r="BC251" s="8"/>
      <c r="BD251" s="8"/>
      <c r="BE251" s="8"/>
      <c r="BF251" s="8"/>
      <c r="BG251" s="8"/>
      <c r="BH251" s="8"/>
      <c r="BI251" s="8" t="s">
        <v>260</v>
      </c>
      <c r="BJ251" s="8" t="s">
        <v>260</v>
      </c>
      <c r="BK251" s="8"/>
      <c r="BL251" s="520" t="s">
        <v>260</v>
      </c>
      <c r="BM251" s="8" t="s">
        <v>260</v>
      </c>
      <c r="BN251" s="520" t="s">
        <v>127</v>
      </c>
      <c r="BO251" s="520" t="s">
        <v>127</v>
      </c>
      <c r="BP251" s="8"/>
      <c r="BQ251" s="520" t="s">
        <v>127</v>
      </c>
      <c r="BR251" s="520" t="s">
        <v>127</v>
      </c>
      <c r="BS251" s="520"/>
      <c r="BT251" s="520" t="s">
        <v>260</v>
      </c>
      <c r="BU251" s="8"/>
      <c r="BV251" s="8"/>
      <c r="BW251" s="8"/>
      <c r="BX251" s="8"/>
      <c r="BY251" s="8"/>
      <c r="BZ251" s="8"/>
      <c r="CA251" s="8"/>
      <c r="CB251" s="8"/>
      <c r="CC251" s="8" t="s">
        <v>260</v>
      </c>
      <c r="CD251" s="8" t="s">
        <v>260</v>
      </c>
      <c r="CE251" s="8" t="s">
        <v>260</v>
      </c>
      <c r="CF251" s="8"/>
      <c r="CG251" s="8"/>
      <c r="CH251" s="8" t="s">
        <v>260</v>
      </c>
      <c r="CI251" s="521" t="s">
        <v>260</v>
      </c>
      <c r="CJ251" s="521" t="s">
        <v>260</v>
      </c>
      <c r="CK251" s="8"/>
      <c r="CL251" s="520" t="s">
        <v>1442</v>
      </c>
      <c r="CM251" s="520" t="s">
        <v>127</v>
      </c>
      <c r="CN251" s="8" t="s">
        <v>260</v>
      </c>
      <c r="CO251" s="8" t="s">
        <v>2509</v>
      </c>
      <c r="CP251" s="8"/>
      <c r="CQ251" s="8" t="s">
        <v>2508</v>
      </c>
      <c r="CR251" s="8"/>
    </row>
    <row r="252" spans="1:96" s="24" customFormat="1" ht="30" hidden="1">
      <c r="A252" s="7"/>
      <c r="B252" s="23" t="s">
        <v>3897</v>
      </c>
      <c r="C252" s="8">
        <v>2014</v>
      </c>
      <c r="D252" s="8"/>
      <c r="E252" s="23" t="s">
        <v>3724</v>
      </c>
      <c r="F252" s="8" t="s">
        <v>683</v>
      </c>
      <c r="G252" s="8"/>
      <c r="H252" s="8"/>
      <c r="I252" s="7" t="s">
        <v>261</v>
      </c>
      <c r="J252" s="648" t="s">
        <v>1432</v>
      </c>
      <c r="K252" s="8"/>
      <c r="L252" s="8" t="s">
        <v>718</v>
      </c>
      <c r="M252" s="155"/>
      <c r="N252" s="155"/>
      <c r="O252" s="155"/>
      <c r="P252" s="155" t="s">
        <v>266</v>
      </c>
      <c r="Q252" s="7" t="s">
        <v>1220</v>
      </c>
      <c r="R252" s="8"/>
      <c r="S252" s="8" t="s">
        <v>1825</v>
      </c>
      <c r="T252" s="9" t="s">
        <v>654</v>
      </c>
      <c r="U252" s="410" t="s">
        <v>1437</v>
      </c>
      <c r="V252" s="1209" t="s">
        <v>127</v>
      </c>
      <c r="W252" s="1209" t="s">
        <v>127</v>
      </c>
      <c r="X252" s="1209" t="s">
        <v>127</v>
      </c>
      <c r="Y252" s="738">
        <f>FACT!R996</f>
        <v>91.6</v>
      </c>
      <c r="Z252" s="334">
        <v>0</v>
      </c>
      <c r="AA252" s="804" t="s">
        <v>127</v>
      </c>
      <c r="AB252" s="804" t="s">
        <v>127</v>
      </c>
      <c r="AC252" s="804">
        <f>Y252</f>
        <v>91.6</v>
      </c>
      <c r="AD252" s="804" t="s">
        <v>127</v>
      </c>
      <c r="AE252" s="997" t="s">
        <v>127</v>
      </c>
      <c r="AF252" s="130">
        <v>41640</v>
      </c>
      <c r="AG252" s="130">
        <v>42004</v>
      </c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177"/>
      <c r="AS252" s="8"/>
      <c r="AT252" s="8"/>
      <c r="AU252" s="8"/>
      <c r="AV252" s="8"/>
      <c r="AW252" s="8"/>
      <c r="AX252" s="8"/>
      <c r="AY252" s="8"/>
      <c r="AZ252" s="8"/>
      <c r="BA252" s="185"/>
      <c r="BB252" s="207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619"/>
      <c r="CP252" s="619"/>
      <c r="CQ252" s="8"/>
      <c r="CR252" s="8"/>
    </row>
    <row r="253" spans="1:96" s="1297" customFormat="1" ht="30" hidden="1">
      <c r="A253" s="1288"/>
      <c r="B253" s="1289" t="s">
        <v>3897</v>
      </c>
      <c r="C253" s="778">
        <v>2014</v>
      </c>
      <c r="D253" s="778"/>
      <c r="E253" s="1289" t="s">
        <v>3724</v>
      </c>
      <c r="F253" s="778" t="s">
        <v>683</v>
      </c>
      <c r="G253" s="778"/>
      <c r="H253" s="778"/>
      <c r="I253" s="1288" t="s">
        <v>261</v>
      </c>
      <c r="J253" s="771" t="s">
        <v>1432</v>
      </c>
      <c r="K253" s="778"/>
      <c r="L253" s="778" t="s">
        <v>718</v>
      </c>
      <c r="M253" s="155"/>
      <c r="N253" s="155"/>
      <c r="O253" s="155"/>
      <c r="P253" s="1290" t="s">
        <v>266</v>
      </c>
      <c r="Q253" s="1288" t="s">
        <v>266</v>
      </c>
      <c r="R253" s="778"/>
      <c r="S253" s="778" t="s">
        <v>2894</v>
      </c>
      <c r="T253" s="1291" t="s">
        <v>654</v>
      </c>
      <c r="U253" s="1292" t="s">
        <v>1437</v>
      </c>
      <c r="V253" s="1209" t="s">
        <v>127</v>
      </c>
      <c r="W253" s="1209" t="s">
        <v>127</v>
      </c>
      <c r="X253" s="1209" t="s">
        <v>127</v>
      </c>
      <c r="Y253" s="1293">
        <f>NOM!Q842+FACT!R998</f>
        <v>4623.8900000000003</v>
      </c>
      <c r="Z253" s="1293">
        <v>0</v>
      </c>
      <c r="AA253" s="1294" t="s">
        <v>127</v>
      </c>
      <c r="AB253" s="1294" t="s">
        <v>127</v>
      </c>
      <c r="AC253" s="1294">
        <f>Y253</f>
        <v>4623.8900000000003</v>
      </c>
      <c r="AD253" s="1294" t="s">
        <v>127</v>
      </c>
      <c r="AE253" s="1295" t="s">
        <v>127</v>
      </c>
      <c r="AF253" s="1252">
        <v>41640</v>
      </c>
      <c r="AG253" s="1252">
        <v>42004</v>
      </c>
      <c r="AH253" s="778" t="s">
        <v>3883</v>
      </c>
      <c r="AI253" s="778"/>
      <c r="AJ253" s="778"/>
      <c r="AK253" s="778"/>
      <c r="AL253" s="778"/>
      <c r="AM253" s="778"/>
      <c r="AN253" s="778"/>
      <c r="AO253" s="778"/>
      <c r="AP253" s="778"/>
      <c r="AQ253" s="778"/>
      <c r="AR253" s="1296"/>
      <c r="AS253" s="778"/>
      <c r="AT253" s="778"/>
      <c r="AU253" s="778"/>
      <c r="AV253" s="778"/>
      <c r="AW253" s="778"/>
      <c r="AX253" s="778"/>
      <c r="AY253" s="778"/>
      <c r="AZ253" s="778"/>
      <c r="BA253" s="779"/>
      <c r="BB253" s="780"/>
      <c r="BC253" s="778"/>
      <c r="BD253" s="778"/>
      <c r="BE253" s="778"/>
      <c r="BF253" s="778"/>
      <c r="BG253" s="778"/>
      <c r="BH253" s="778"/>
      <c r="BI253" s="778"/>
      <c r="BJ253" s="778"/>
      <c r="BK253" s="778"/>
      <c r="BL253" s="778"/>
      <c r="BM253" s="778"/>
      <c r="BN253" s="778"/>
      <c r="BO253" s="778"/>
      <c r="BP253" s="778"/>
      <c r="BQ253" s="778"/>
      <c r="BR253" s="778"/>
      <c r="BS253" s="778"/>
      <c r="BT253" s="778"/>
      <c r="BU253" s="778"/>
      <c r="BV253" s="778"/>
      <c r="BW253" s="778"/>
      <c r="BX253" s="778"/>
      <c r="BY253" s="778"/>
      <c r="BZ253" s="778"/>
      <c r="CA253" s="778"/>
      <c r="CB253" s="778"/>
      <c r="CC253" s="778"/>
      <c r="CD253" s="778"/>
      <c r="CE253" s="778"/>
      <c r="CF253" s="778"/>
      <c r="CG253" s="778"/>
      <c r="CH253" s="778"/>
      <c r="CI253" s="778"/>
      <c r="CJ253" s="778"/>
      <c r="CK253" s="778"/>
      <c r="CL253" s="778"/>
      <c r="CM253" s="778"/>
      <c r="CN253" s="778"/>
      <c r="CO253" s="778"/>
      <c r="CP253" s="778"/>
      <c r="CQ253" s="778"/>
      <c r="CR253" s="778"/>
    </row>
    <row r="254" spans="1:96" s="24" customFormat="1" hidden="1">
      <c r="A254" s="7"/>
      <c r="B254" s="23"/>
      <c r="C254" s="8">
        <v>2014</v>
      </c>
      <c r="D254" s="8"/>
      <c r="E254" s="23"/>
      <c r="F254" s="8" t="s">
        <v>3581</v>
      </c>
      <c r="G254" s="8"/>
      <c r="H254" s="8"/>
      <c r="I254" s="106" t="s">
        <v>1183</v>
      </c>
      <c r="J254" s="648" t="s">
        <v>2685</v>
      </c>
      <c r="K254" s="8" t="s">
        <v>127</v>
      </c>
      <c r="L254" s="8" t="s">
        <v>718</v>
      </c>
      <c r="M254" s="155"/>
      <c r="N254" s="155"/>
      <c r="O254" s="155"/>
      <c r="P254" s="155" t="s">
        <v>1183</v>
      </c>
      <c r="Q254" s="7" t="s">
        <v>887</v>
      </c>
      <c r="R254" s="8"/>
      <c r="S254" s="8" t="s">
        <v>127</v>
      </c>
      <c r="T254" s="9" t="s">
        <v>127</v>
      </c>
      <c r="U254" s="410"/>
      <c r="V254" s="9" t="s">
        <v>127</v>
      </c>
      <c r="W254" s="9" t="s">
        <v>127</v>
      </c>
      <c r="X254" s="222" t="s">
        <v>127</v>
      </c>
      <c r="Y254" s="8" t="s">
        <v>127</v>
      </c>
      <c r="Z254" s="334" t="s">
        <v>127</v>
      </c>
      <c r="AA254" s="804" t="s">
        <v>127</v>
      </c>
      <c r="AB254" s="804" t="s">
        <v>127</v>
      </c>
      <c r="AC254" s="804" t="s">
        <v>127</v>
      </c>
      <c r="AD254" s="804" t="s">
        <v>127</v>
      </c>
      <c r="AE254" s="997" t="s">
        <v>127</v>
      </c>
      <c r="AF254" s="130" t="s">
        <v>127</v>
      </c>
      <c r="AG254" s="130" t="s">
        <v>127</v>
      </c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177"/>
      <c r="AS254" s="8"/>
      <c r="AT254" s="8"/>
      <c r="AU254" s="8"/>
      <c r="AV254" s="8"/>
      <c r="AW254" s="8"/>
      <c r="AX254" s="8"/>
      <c r="AY254" s="8"/>
      <c r="AZ254" s="8"/>
      <c r="BA254" s="185"/>
      <c r="BB254" s="207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619"/>
      <c r="CP254" s="619"/>
      <c r="CQ254" s="8"/>
      <c r="CR254" s="8"/>
    </row>
    <row r="255" spans="1:96" s="24" customFormat="1" hidden="1">
      <c r="A255" s="7"/>
      <c r="B255" s="23"/>
      <c r="C255" s="8">
        <v>2014</v>
      </c>
      <c r="D255" s="8"/>
      <c r="E255" s="23"/>
      <c r="F255" s="8" t="s">
        <v>683</v>
      </c>
      <c r="G255" s="8"/>
      <c r="H255" s="8"/>
      <c r="I255" s="7" t="s">
        <v>261</v>
      </c>
      <c r="J255" s="648" t="s">
        <v>1432</v>
      </c>
      <c r="K255" s="8"/>
      <c r="L255" s="8" t="s">
        <v>718</v>
      </c>
      <c r="M255" s="155"/>
      <c r="N255" s="155"/>
      <c r="O255" s="155"/>
      <c r="P255" s="155" t="s">
        <v>1131</v>
      </c>
      <c r="Q255" s="7" t="s">
        <v>887</v>
      </c>
      <c r="R255" s="8"/>
      <c r="S255" s="8" t="s">
        <v>127</v>
      </c>
      <c r="T255" s="9" t="s">
        <v>127</v>
      </c>
      <c r="U255" s="825" t="s">
        <v>1437</v>
      </c>
      <c r="V255" s="1209" t="s">
        <v>127</v>
      </c>
      <c r="W255" s="1209" t="s">
        <v>127</v>
      </c>
      <c r="X255" s="1209" t="s">
        <v>127</v>
      </c>
      <c r="Y255" s="738"/>
      <c r="Z255" s="334">
        <v>0</v>
      </c>
      <c r="AA255" s="804" t="s">
        <v>127</v>
      </c>
      <c r="AB255" s="804" t="s">
        <v>127</v>
      </c>
      <c r="AC255" s="804">
        <f>Y255</f>
        <v>0</v>
      </c>
      <c r="AD255" s="804" t="s">
        <v>127</v>
      </c>
      <c r="AE255" s="997" t="s">
        <v>127</v>
      </c>
      <c r="AF255" s="130">
        <v>41640</v>
      </c>
      <c r="AG255" s="130">
        <v>42004</v>
      </c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177"/>
      <c r="AS255" s="8"/>
      <c r="AT255" s="8"/>
      <c r="AU255" s="8"/>
      <c r="AV255" s="8"/>
      <c r="AW255" s="8"/>
      <c r="AX255" s="8"/>
      <c r="AY255" s="8"/>
      <c r="AZ255" s="8"/>
      <c r="BA255" s="185"/>
      <c r="BB255" s="207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619"/>
      <c r="CP255" s="619"/>
      <c r="CQ255" s="8"/>
      <c r="CR255" s="8"/>
    </row>
    <row r="256" spans="1:96" s="24" customFormat="1" hidden="1">
      <c r="A256" s="7"/>
      <c r="B256" s="1193" t="s">
        <v>3897</v>
      </c>
      <c r="C256" s="8">
        <v>2014</v>
      </c>
      <c r="D256" s="8"/>
      <c r="E256" s="23" t="s">
        <v>3727</v>
      </c>
      <c r="F256" s="8" t="s">
        <v>683</v>
      </c>
      <c r="G256" s="106"/>
      <c r="H256" s="8"/>
      <c r="I256" s="7" t="s">
        <v>261</v>
      </c>
      <c r="J256" s="648" t="s">
        <v>1433</v>
      </c>
      <c r="K256" s="8" t="s">
        <v>127</v>
      </c>
      <c r="L256" s="8" t="s">
        <v>693</v>
      </c>
      <c r="M256" s="155"/>
      <c r="N256" s="155"/>
      <c r="O256" s="155"/>
      <c r="P256" s="155" t="s">
        <v>268</v>
      </c>
      <c r="Q256" s="7" t="s">
        <v>693</v>
      </c>
      <c r="R256" s="8"/>
      <c r="S256" s="8" t="s">
        <v>269</v>
      </c>
      <c r="T256" s="9" t="s">
        <v>264</v>
      </c>
      <c r="U256" s="410" t="s">
        <v>1437</v>
      </c>
      <c r="V256" s="738"/>
      <c r="W256" s="738"/>
      <c r="X256" s="738"/>
      <c r="Y256" s="738">
        <f>NOM!Q828+FACT!R1012</f>
        <v>0</v>
      </c>
      <c r="Z256" s="334"/>
      <c r="AA256" s="804" t="s">
        <v>127</v>
      </c>
      <c r="AB256" s="804" t="s">
        <v>127</v>
      </c>
      <c r="AC256" s="804">
        <f>Y256</f>
        <v>0</v>
      </c>
      <c r="AD256" s="804" t="s">
        <v>127</v>
      </c>
      <c r="AE256" s="997" t="s">
        <v>127</v>
      </c>
      <c r="AF256" s="130">
        <v>41640</v>
      </c>
      <c r="AG256" s="130">
        <v>42004</v>
      </c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177"/>
      <c r="AS256" s="8"/>
      <c r="AT256" s="8"/>
      <c r="AU256" s="8"/>
      <c r="AV256" s="8"/>
      <c r="AW256" s="8"/>
      <c r="AX256" s="8"/>
      <c r="AY256" s="8"/>
      <c r="AZ256" s="8"/>
      <c r="BA256" s="185"/>
      <c r="BB256" s="207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619"/>
      <c r="CP256" s="619"/>
      <c r="CQ256" s="8"/>
      <c r="CR256" s="8"/>
    </row>
    <row r="257" spans="1:96" s="24" customFormat="1" ht="36" hidden="1">
      <c r="A257" s="7"/>
      <c r="B257" s="23"/>
      <c r="C257" s="8">
        <v>2009</v>
      </c>
      <c r="D257" s="8"/>
      <c r="E257" s="23">
        <v>2014</v>
      </c>
      <c r="F257" s="8" t="s">
        <v>979</v>
      </c>
      <c r="G257" s="8"/>
      <c r="H257" s="8"/>
      <c r="I257" s="8" t="s">
        <v>616</v>
      </c>
      <c r="J257" s="648" t="s">
        <v>127</v>
      </c>
      <c r="K257" s="8"/>
      <c r="L257" s="8" t="s">
        <v>127</v>
      </c>
      <c r="M257" s="155"/>
      <c r="N257" s="155"/>
      <c r="O257" s="155"/>
      <c r="P257" s="155" t="s">
        <v>2852</v>
      </c>
      <c r="Q257" s="7" t="s">
        <v>1235</v>
      </c>
      <c r="R257" s="8"/>
      <c r="S257" s="8" t="s">
        <v>1604</v>
      </c>
      <c r="T257" s="9" t="s">
        <v>984</v>
      </c>
      <c r="U257" s="410" t="s">
        <v>1437</v>
      </c>
      <c r="V257" s="9"/>
      <c r="W257" s="9"/>
      <c r="X257" s="222"/>
      <c r="Y257" s="8"/>
      <c r="Z257" s="334"/>
      <c r="AA257" s="241"/>
      <c r="AB257" s="241"/>
      <c r="AC257" s="241"/>
      <c r="AD257" s="241"/>
      <c r="AE257" s="242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177"/>
      <c r="AS257" s="8"/>
      <c r="AT257" s="8"/>
      <c r="AU257" s="8"/>
      <c r="AV257" s="8"/>
      <c r="AW257" s="8"/>
      <c r="AX257" s="8"/>
      <c r="AY257" s="8"/>
      <c r="AZ257" s="8"/>
      <c r="BA257" s="185"/>
      <c r="BB257" s="207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619"/>
      <c r="CP257" s="619"/>
      <c r="CQ257" s="8"/>
      <c r="CR257" s="8"/>
    </row>
    <row r="258" spans="1:96" s="24" customFormat="1" ht="28.5" hidden="1" customHeight="1">
      <c r="A258" s="7"/>
      <c r="B258" s="23" t="s">
        <v>4090</v>
      </c>
      <c r="C258" s="8">
        <v>2013</v>
      </c>
      <c r="D258" s="8"/>
      <c r="E258" s="23" t="s">
        <v>2287</v>
      </c>
      <c r="F258" s="8" t="s">
        <v>979</v>
      </c>
      <c r="G258" s="8"/>
      <c r="H258" s="8"/>
      <c r="I258" s="8" t="s">
        <v>616</v>
      </c>
      <c r="J258" s="648" t="s">
        <v>127</v>
      </c>
      <c r="K258" s="8"/>
      <c r="L258" s="8" t="s">
        <v>127</v>
      </c>
      <c r="M258" s="155"/>
      <c r="N258" s="155"/>
      <c r="O258" s="155"/>
      <c r="P258" s="155" t="s">
        <v>3279</v>
      </c>
      <c r="Q258" s="7" t="s">
        <v>980</v>
      </c>
      <c r="R258" s="8" t="s">
        <v>1293</v>
      </c>
      <c r="S258" s="8" t="s">
        <v>1604</v>
      </c>
      <c r="T258" s="9" t="s">
        <v>984</v>
      </c>
      <c r="U258" s="410" t="s">
        <v>1437</v>
      </c>
      <c r="V258" s="9"/>
      <c r="W258" s="9"/>
      <c r="X258" s="222"/>
      <c r="Y258" s="8"/>
      <c r="Z258" s="334"/>
      <c r="AA258" s="241"/>
      <c r="AB258" s="241"/>
      <c r="AC258" s="241"/>
      <c r="AD258" s="241"/>
      <c r="AE258" s="242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177"/>
      <c r="AS258" s="8"/>
      <c r="AT258" s="8"/>
      <c r="AU258" s="8"/>
      <c r="AV258" s="8"/>
      <c r="AW258" s="8"/>
      <c r="AX258" s="8"/>
      <c r="AY258" s="8"/>
      <c r="AZ258" s="8"/>
      <c r="BA258" s="185"/>
      <c r="BB258" s="207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  <c r="CD258" s="8"/>
      <c r="CE258" s="8"/>
      <c r="CF258" s="8"/>
      <c r="CG258" s="8"/>
      <c r="CH258" s="8"/>
      <c r="CI258" s="8"/>
      <c r="CJ258" s="8"/>
      <c r="CK258" s="8"/>
      <c r="CL258" s="8"/>
      <c r="CM258" s="8"/>
      <c r="CN258" s="8"/>
      <c r="CO258" s="619"/>
      <c r="CP258" s="619"/>
      <c r="CQ258" s="8"/>
      <c r="CR258" s="8"/>
    </row>
    <row r="259" spans="1:96" s="24" customFormat="1" ht="30" hidden="1">
      <c r="A259" s="7"/>
      <c r="B259" s="1193" t="s">
        <v>4386</v>
      </c>
      <c r="C259" s="8">
        <v>2014</v>
      </c>
      <c r="D259" s="8"/>
      <c r="E259" s="23" t="s">
        <v>4030</v>
      </c>
      <c r="F259" s="8" t="s">
        <v>979</v>
      </c>
      <c r="G259" s="8"/>
      <c r="H259" s="8"/>
      <c r="I259" s="8" t="s">
        <v>1020</v>
      </c>
      <c r="J259" s="648" t="s">
        <v>127</v>
      </c>
      <c r="K259" s="8"/>
      <c r="L259" s="8" t="s">
        <v>3594</v>
      </c>
      <c r="M259" s="155"/>
      <c r="N259" s="155"/>
      <c r="O259" s="155"/>
      <c r="P259" s="155" t="s">
        <v>3595</v>
      </c>
      <c r="Q259" s="7" t="s">
        <v>618</v>
      </c>
      <c r="R259" s="8"/>
      <c r="S259" s="8" t="s">
        <v>3086</v>
      </c>
      <c r="T259" s="9" t="s">
        <v>712</v>
      </c>
      <c r="U259" s="1022" t="s">
        <v>1233</v>
      </c>
      <c r="V259" s="9">
        <v>155866.37</v>
      </c>
      <c r="W259" s="9">
        <v>0</v>
      </c>
      <c r="X259" s="244">
        <f>V259</f>
        <v>155866.37</v>
      </c>
      <c r="Y259" s="222">
        <v>0</v>
      </c>
      <c r="Z259" s="334">
        <v>0</v>
      </c>
      <c r="AA259" s="241"/>
      <c r="AB259" s="241"/>
      <c r="AC259" s="241"/>
      <c r="AD259" s="241"/>
      <c r="AE259" s="242"/>
      <c r="AF259" s="8"/>
      <c r="AG259" s="8"/>
      <c r="AH259" s="8" t="s">
        <v>3597</v>
      </c>
      <c r="AI259" s="8"/>
      <c r="AJ259" s="8"/>
      <c r="AK259" s="8"/>
      <c r="AL259" s="8"/>
      <c r="AM259" s="8"/>
      <c r="AN259" s="8"/>
      <c r="AO259" s="8"/>
      <c r="AP259" s="8"/>
      <c r="AQ259" s="8"/>
      <c r="AR259" s="177"/>
      <c r="AS259" s="8"/>
      <c r="AT259" s="8"/>
      <c r="AU259" s="8"/>
      <c r="AV259" s="8"/>
      <c r="AW259" s="8"/>
      <c r="AX259" s="8"/>
      <c r="AY259" s="8"/>
      <c r="AZ259" s="8"/>
      <c r="BA259" s="185"/>
      <c r="BB259" s="207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619"/>
      <c r="CP259" s="619"/>
      <c r="CQ259" s="8"/>
      <c r="CR259" s="8"/>
    </row>
    <row r="260" spans="1:96" s="800" customFormat="1" ht="45">
      <c r="A260" s="7" t="s">
        <v>260</v>
      </c>
      <c r="B260" s="790" t="s">
        <v>3708</v>
      </c>
      <c r="C260" s="789">
        <v>2014</v>
      </c>
      <c r="D260" s="789"/>
      <c r="E260" s="790" t="s">
        <v>3685</v>
      </c>
      <c r="F260" s="789" t="s">
        <v>1182</v>
      </c>
      <c r="G260" s="789"/>
      <c r="H260" s="789"/>
      <c r="I260" s="789" t="s">
        <v>616</v>
      </c>
      <c r="J260" s="1746" t="s">
        <v>1434</v>
      </c>
      <c r="K260" s="789" t="s">
        <v>3121</v>
      </c>
      <c r="L260" s="789" t="s">
        <v>2805</v>
      </c>
      <c r="M260" s="791" t="s">
        <v>2806</v>
      </c>
      <c r="N260" s="791"/>
      <c r="O260" s="791"/>
      <c r="P260" s="791" t="s">
        <v>2807</v>
      </c>
      <c r="Q260" s="788" t="s">
        <v>980</v>
      </c>
      <c r="R260" s="789"/>
      <c r="S260" s="789" t="s">
        <v>1250</v>
      </c>
      <c r="T260" s="792" t="s">
        <v>264</v>
      </c>
      <c r="U260" s="793" t="s">
        <v>1437</v>
      </c>
      <c r="V260" s="806">
        <v>1489185.94</v>
      </c>
      <c r="W260" s="806">
        <v>1489185.94</v>
      </c>
      <c r="X260" s="806">
        <v>1489185.94</v>
      </c>
      <c r="Y260" s="807">
        <f>FACT!R994</f>
        <v>1408849.3400000003</v>
      </c>
      <c r="Z260" s="811">
        <f>W260-Y260</f>
        <v>80336.599999999627</v>
      </c>
      <c r="AA260" s="808">
        <v>0</v>
      </c>
      <c r="AB260" s="808">
        <v>0</v>
      </c>
      <c r="AC260" s="808">
        <f>X260</f>
        <v>1489185.94</v>
      </c>
      <c r="AD260" s="808">
        <v>0</v>
      </c>
      <c r="AE260" s="1007">
        <v>0</v>
      </c>
      <c r="AF260" s="801">
        <v>41687</v>
      </c>
      <c r="AG260" s="801">
        <v>41734</v>
      </c>
      <c r="AH260" s="789"/>
      <c r="AI260" s="1776">
        <v>1848</v>
      </c>
      <c r="AJ260" s="791" t="s">
        <v>1064</v>
      </c>
      <c r="AK260" s="767">
        <f>Y260/AI260</f>
        <v>762.36436147186168</v>
      </c>
      <c r="AL260" s="789">
        <v>100</v>
      </c>
      <c r="AM260" s="789">
        <f>AO260+AP260</f>
        <v>10565</v>
      </c>
      <c r="AN260" s="789"/>
      <c r="AO260" s="789">
        <v>5279</v>
      </c>
      <c r="AP260" s="789">
        <v>5286</v>
      </c>
      <c r="AQ260" s="789" t="s">
        <v>1538</v>
      </c>
      <c r="AR260" s="796" t="s">
        <v>2808</v>
      </c>
      <c r="AS260" s="789" t="s">
        <v>260</v>
      </c>
      <c r="AT260" s="789" t="s">
        <v>260</v>
      </c>
      <c r="AU260" s="789" t="s">
        <v>260</v>
      </c>
      <c r="AV260" s="789"/>
      <c r="AW260" s="789" t="s">
        <v>260</v>
      </c>
      <c r="AX260" s="789" t="s">
        <v>260</v>
      </c>
      <c r="AY260" s="789" t="s">
        <v>260</v>
      </c>
      <c r="AZ260" s="789"/>
      <c r="BA260" s="802" t="s">
        <v>260</v>
      </c>
      <c r="BB260" s="803"/>
      <c r="BC260" s="789"/>
      <c r="BD260" s="789"/>
      <c r="BE260" s="789"/>
      <c r="BF260" s="789"/>
      <c r="BG260" s="789"/>
      <c r="BH260" s="789"/>
      <c r="BI260" s="789"/>
      <c r="BJ260" s="789" t="s">
        <v>260</v>
      </c>
      <c r="BK260" s="789" t="s">
        <v>260</v>
      </c>
      <c r="BL260" s="789" t="s">
        <v>260</v>
      </c>
      <c r="BM260" s="789"/>
      <c r="BN260" s="789" t="s">
        <v>260</v>
      </c>
      <c r="BO260" s="789" t="s">
        <v>260</v>
      </c>
      <c r="BP260" s="789"/>
      <c r="BQ260" s="789"/>
      <c r="BR260" s="789"/>
      <c r="BS260" s="789"/>
      <c r="BT260" s="789" t="s">
        <v>260</v>
      </c>
      <c r="BU260" s="789"/>
      <c r="BV260" s="789"/>
      <c r="BW260" s="789"/>
      <c r="BX260" s="789"/>
      <c r="BY260" s="789"/>
      <c r="BZ260" s="789"/>
      <c r="CA260" s="789"/>
      <c r="CB260" s="789"/>
      <c r="CC260" s="789" t="s">
        <v>260</v>
      </c>
      <c r="CD260" s="789" t="s">
        <v>260</v>
      </c>
      <c r="CE260" s="789" t="s">
        <v>260</v>
      </c>
      <c r="CF260" s="789"/>
      <c r="CG260" s="789"/>
      <c r="CH260" s="789"/>
      <c r="CI260" s="789" t="s">
        <v>260</v>
      </c>
      <c r="CJ260" s="789"/>
      <c r="CK260" s="789"/>
      <c r="CL260" s="789" t="s">
        <v>260</v>
      </c>
      <c r="CM260" s="789" t="s">
        <v>260</v>
      </c>
      <c r="CN260" s="789"/>
      <c r="CO260" s="789" t="s">
        <v>3124</v>
      </c>
      <c r="CP260" s="789" t="s">
        <v>260</v>
      </c>
      <c r="CQ260" s="1173" t="s">
        <v>3720</v>
      </c>
      <c r="CR260" s="789"/>
    </row>
    <row r="261" spans="1:96" s="24" customFormat="1" ht="30" hidden="1">
      <c r="A261" s="7"/>
      <c r="B261" s="23"/>
      <c r="C261" s="8">
        <v>2014</v>
      </c>
      <c r="D261" s="8"/>
      <c r="E261" s="23"/>
      <c r="F261" s="8" t="s">
        <v>683</v>
      </c>
      <c r="G261" s="8"/>
      <c r="H261" s="8"/>
      <c r="I261" s="7" t="s">
        <v>261</v>
      </c>
      <c r="J261" s="648" t="s">
        <v>1432</v>
      </c>
      <c r="K261" s="8"/>
      <c r="L261" s="8" t="s">
        <v>718</v>
      </c>
      <c r="M261" s="155"/>
      <c r="N261" s="155"/>
      <c r="O261" s="155"/>
      <c r="P261" s="155" t="s">
        <v>266</v>
      </c>
      <c r="Q261" s="7" t="s">
        <v>266</v>
      </c>
      <c r="R261" s="8"/>
      <c r="S261" s="8" t="s">
        <v>3292</v>
      </c>
      <c r="T261" s="9" t="s">
        <v>654</v>
      </c>
      <c r="U261" s="410" t="s">
        <v>1437</v>
      </c>
      <c r="V261" s="1209" t="s">
        <v>127</v>
      </c>
      <c r="W261" s="1209" t="s">
        <v>127</v>
      </c>
      <c r="X261" s="1209" t="s">
        <v>127</v>
      </c>
      <c r="Y261" s="767">
        <f>NOM!Q836+FACT!R1008</f>
        <v>18929.8</v>
      </c>
      <c r="Z261" s="787">
        <v>0</v>
      </c>
      <c r="AA261" s="804" t="s">
        <v>127</v>
      </c>
      <c r="AB261" s="804" t="s">
        <v>127</v>
      </c>
      <c r="AC261" s="804">
        <f>Y261</f>
        <v>18929.8</v>
      </c>
      <c r="AD261" s="804" t="s">
        <v>127</v>
      </c>
      <c r="AE261" s="997" t="s">
        <v>127</v>
      </c>
      <c r="AF261" s="130">
        <v>41640</v>
      </c>
      <c r="AG261" s="130">
        <v>42004</v>
      </c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177"/>
      <c r="AS261" s="8"/>
      <c r="AT261" s="8"/>
      <c r="AU261" s="8"/>
      <c r="AV261" s="8"/>
      <c r="AW261" s="8"/>
      <c r="AX261" s="8"/>
      <c r="AY261" s="8"/>
      <c r="AZ261" s="8"/>
      <c r="BA261" s="185"/>
      <c r="BB261" s="207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619"/>
      <c r="CP261" s="619"/>
      <c r="CQ261" s="8"/>
      <c r="CR261" s="8"/>
    </row>
    <row r="262" spans="1:96" s="1297" customFormat="1" ht="30" hidden="1">
      <c r="A262" s="1288"/>
      <c r="B262" s="1289" t="s">
        <v>3897</v>
      </c>
      <c r="C262" s="778">
        <v>2014</v>
      </c>
      <c r="D262" s="778"/>
      <c r="E262" s="1289" t="s">
        <v>3724</v>
      </c>
      <c r="F262" s="778" t="s">
        <v>683</v>
      </c>
      <c r="G262" s="778"/>
      <c r="H262" s="778"/>
      <c r="I262" s="778" t="s">
        <v>261</v>
      </c>
      <c r="J262" s="771" t="s">
        <v>127</v>
      </c>
      <c r="K262" s="778"/>
      <c r="L262" s="778" t="s">
        <v>718</v>
      </c>
      <c r="M262" s="155"/>
      <c r="N262" s="155"/>
      <c r="O262" s="155"/>
      <c r="P262" s="1290" t="s">
        <v>2893</v>
      </c>
      <c r="Q262" s="1288" t="s">
        <v>266</v>
      </c>
      <c r="R262" s="778"/>
      <c r="S262" s="778" t="s">
        <v>2894</v>
      </c>
      <c r="T262" s="1291" t="s">
        <v>654</v>
      </c>
      <c r="U262" s="1292" t="s">
        <v>1437</v>
      </c>
      <c r="V262" s="1209" t="s">
        <v>127</v>
      </c>
      <c r="W262" s="1209" t="s">
        <v>127</v>
      </c>
      <c r="X262" s="1209" t="s">
        <v>127</v>
      </c>
      <c r="Y262" s="1298">
        <f>FACT!R997+FACT!R999</f>
        <v>3153.5299999999997</v>
      </c>
      <c r="Z262" s="1298">
        <v>0</v>
      </c>
      <c r="AA262" s="1294" t="s">
        <v>127</v>
      </c>
      <c r="AB262" s="1294" t="s">
        <v>127</v>
      </c>
      <c r="AC262" s="1294">
        <f>Y262</f>
        <v>3153.5299999999997</v>
      </c>
      <c r="AD262" s="1294" t="s">
        <v>127</v>
      </c>
      <c r="AE262" s="1295" t="s">
        <v>127</v>
      </c>
      <c r="AF262" s="1252">
        <v>41640</v>
      </c>
      <c r="AG262" s="1252">
        <v>42004</v>
      </c>
      <c r="AH262" s="778" t="s">
        <v>3884</v>
      </c>
      <c r="AI262" s="778"/>
      <c r="AJ262" s="778"/>
      <c r="AK262" s="778"/>
      <c r="AL262" s="778"/>
      <c r="AM262" s="778"/>
      <c r="AN262" s="778"/>
      <c r="AO262" s="778"/>
      <c r="AP262" s="778"/>
      <c r="AQ262" s="778"/>
      <c r="AR262" s="1296"/>
      <c r="AS262" s="778"/>
      <c r="AT262" s="778"/>
      <c r="AU262" s="778"/>
      <c r="AV262" s="778"/>
      <c r="AW262" s="778"/>
      <c r="AX262" s="778"/>
      <c r="AY262" s="778"/>
      <c r="AZ262" s="778"/>
      <c r="BA262" s="779"/>
      <c r="BB262" s="780"/>
      <c r="BC262" s="778"/>
      <c r="BD262" s="778"/>
      <c r="BE262" s="778"/>
      <c r="BF262" s="778"/>
      <c r="BG262" s="778"/>
      <c r="BH262" s="778"/>
      <c r="BI262" s="778"/>
      <c r="BJ262" s="778"/>
      <c r="BK262" s="778"/>
      <c r="BL262" s="778"/>
      <c r="BM262" s="778"/>
      <c r="BN262" s="778"/>
      <c r="BO262" s="778"/>
      <c r="BP262" s="778"/>
      <c r="BQ262" s="778"/>
      <c r="BR262" s="778"/>
      <c r="BS262" s="778"/>
      <c r="BT262" s="778"/>
      <c r="BU262" s="778"/>
      <c r="BV262" s="778"/>
      <c r="BW262" s="778"/>
      <c r="BX262" s="778"/>
      <c r="BY262" s="778"/>
      <c r="BZ262" s="778"/>
      <c r="CA262" s="778"/>
      <c r="CB262" s="778"/>
      <c r="CC262" s="778"/>
      <c r="CD262" s="778"/>
      <c r="CE262" s="778"/>
      <c r="CF262" s="778"/>
      <c r="CG262" s="778"/>
      <c r="CH262" s="778"/>
      <c r="CI262" s="778"/>
      <c r="CJ262" s="778"/>
      <c r="CK262" s="778"/>
      <c r="CL262" s="778"/>
      <c r="CM262" s="778"/>
      <c r="CN262" s="778"/>
      <c r="CO262" s="778"/>
      <c r="CP262" s="778"/>
      <c r="CQ262" s="778"/>
      <c r="CR262" s="778"/>
    </row>
    <row r="263" spans="1:96" s="24" customFormat="1" ht="30" hidden="1">
      <c r="A263" s="7"/>
      <c r="B263" s="1193" t="s">
        <v>3897</v>
      </c>
      <c r="C263" s="8">
        <v>2014</v>
      </c>
      <c r="D263" s="8"/>
      <c r="E263" s="23" t="s">
        <v>3726</v>
      </c>
      <c r="F263" s="8" t="s">
        <v>683</v>
      </c>
      <c r="G263" s="106"/>
      <c r="H263" s="8"/>
      <c r="I263" s="7" t="s">
        <v>261</v>
      </c>
      <c r="J263" s="648" t="s">
        <v>1432</v>
      </c>
      <c r="K263" s="8" t="s">
        <v>127</v>
      </c>
      <c r="L263" s="8" t="s">
        <v>693</v>
      </c>
      <c r="M263" s="155"/>
      <c r="N263" s="155"/>
      <c r="O263" s="155"/>
      <c r="P263" s="155" t="s">
        <v>2917</v>
      </c>
      <c r="Q263" s="7" t="s">
        <v>693</v>
      </c>
      <c r="R263" s="8"/>
      <c r="S263" s="8" t="s">
        <v>269</v>
      </c>
      <c r="T263" s="9" t="s">
        <v>654</v>
      </c>
      <c r="U263" s="410" t="s">
        <v>1437</v>
      </c>
      <c r="V263" s="785"/>
      <c r="W263" s="785"/>
      <c r="X263" s="786"/>
      <c r="Y263" s="767">
        <f>NOM!Q826+FACT!R1001</f>
        <v>80269.149999999994</v>
      </c>
      <c r="Z263" s="787"/>
      <c r="AA263" s="804" t="s">
        <v>127</v>
      </c>
      <c r="AB263" s="804" t="s">
        <v>127</v>
      </c>
      <c r="AC263" s="804">
        <f>Y263</f>
        <v>80269.149999999994</v>
      </c>
      <c r="AD263" s="804" t="s">
        <v>127</v>
      </c>
      <c r="AE263" s="997" t="s">
        <v>127</v>
      </c>
      <c r="AF263" s="130">
        <v>41640</v>
      </c>
      <c r="AG263" s="130">
        <v>42004</v>
      </c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177"/>
      <c r="AS263" s="8"/>
      <c r="AT263" s="8"/>
      <c r="AU263" s="8"/>
      <c r="AV263" s="8"/>
      <c r="AW263" s="8"/>
      <c r="AX263" s="8"/>
      <c r="AY263" s="8"/>
      <c r="AZ263" s="8"/>
      <c r="BA263" s="185"/>
      <c r="BB263" s="207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619"/>
      <c r="CP263" s="619"/>
      <c r="CQ263" s="8"/>
      <c r="CR263" s="8"/>
    </row>
    <row r="264" spans="1:96" s="24" customFormat="1" ht="30" hidden="1">
      <c r="A264" s="7"/>
      <c r="B264" s="1193" t="s">
        <v>3897</v>
      </c>
      <c r="C264" s="8">
        <v>2014</v>
      </c>
      <c r="D264" s="8"/>
      <c r="E264" s="23" t="s">
        <v>3726</v>
      </c>
      <c r="F264" s="8" t="s">
        <v>683</v>
      </c>
      <c r="G264" s="106"/>
      <c r="H264" s="8"/>
      <c r="I264" s="7" t="s">
        <v>261</v>
      </c>
      <c r="J264" s="648" t="s">
        <v>1432</v>
      </c>
      <c r="K264" s="8" t="s">
        <v>127</v>
      </c>
      <c r="L264" s="8" t="s">
        <v>693</v>
      </c>
      <c r="M264" s="155"/>
      <c r="N264" s="155"/>
      <c r="O264" s="155"/>
      <c r="P264" s="155" t="s">
        <v>2918</v>
      </c>
      <c r="Q264" s="7" t="s">
        <v>693</v>
      </c>
      <c r="R264" s="8"/>
      <c r="S264" s="8" t="s">
        <v>269</v>
      </c>
      <c r="T264" s="9" t="s">
        <v>654</v>
      </c>
      <c r="U264" s="410" t="s">
        <v>1437</v>
      </c>
      <c r="V264" s="785"/>
      <c r="W264" s="785"/>
      <c r="X264" s="786"/>
      <c r="Y264" s="767">
        <f>NOM!Q827+FACT!R1002</f>
        <v>3522.2</v>
      </c>
      <c r="Z264" s="787"/>
      <c r="AA264" s="804" t="s">
        <v>127</v>
      </c>
      <c r="AB264" s="804" t="s">
        <v>127</v>
      </c>
      <c r="AC264" s="804">
        <f>Y264</f>
        <v>3522.2</v>
      </c>
      <c r="AD264" s="804" t="s">
        <v>127</v>
      </c>
      <c r="AE264" s="997" t="s">
        <v>127</v>
      </c>
      <c r="AF264" s="130">
        <v>41640</v>
      </c>
      <c r="AG264" s="130">
        <v>42004</v>
      </c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177"/>
      <c r="AS264" s="8"/>
      <c r="AT264" s="8"/>
      <c r="AU264" s="8"/>
      <c r="AV264" s="8"/>
      <c r="AW264" s="8"/>
      <c r="AX264" s="8"/>
      <c r="AY264" s="8"/>
      <c r="AZ264" s="8"/>
      <c r="BA264" s="185"/>
      <c r="BB264" s="207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8"/>
      <c r="CL264" s="8"/>
      <c r="CM264" s="8"/>
      <c r="CN264" s="8"/>
      <c r="CO264" s="619"/>
      <c r="CP264" s="619"/>
      <c r="CQ264" s="8"/>
      <c r="CR264" s="8"/>
    </row>
    <row r="265" spans="1:96" s="24" customFormat="1" ht="30" hidden="1">
      <c r="A265" s="7"/>
      <c r="B265" s="23" t="s">
        <v>3753</v>
      </c>
      <c r="C265" s="8">
        <v>2014</v>
      </c>
      <c r="D265" s="8"/>
      <c r="E265" s="23" t="s">
        <v>3697</v>
      </c>
      <c r="F265" s="8" t="s">
        <v>683</v>
      </c>
      <c r="G265" s="1192" t="s">
        <v>3787</v>
      </c>
      <c r="H265" s="8"/>
      <c r="I265" s="8" t="s">
        <v>616</v>
      </c>
      <c r="J265" s="648" t="s">
        <v>127</v>
      </c>
      <c r="K265" s="8"/>
      <c r="L265" s="8" t="s">
        <v>127</v>
      </c>
      <c r="M265" s="155"/>
      <c r="N265" s="155"/>
      <c r="O265" s="155"/>
      <c r="P265" s="155" t="s">
        <v>2934</v>
      </c>
      <c r="Q265" s="7" t="s">
        <v>704</v>
      </c>
      <c r="R265" s="8"/>
      <c r="S265" s="8" t="s">
        <v>2935</v>
      </c>
      <c r="T265" s="9" t="s">
        <v>712</v>
      </c>
      <c r="U265" s="410" t="s">
        <v>1437</v>
      </c>
      <c r="V265" s="785" t="s">
        <v>127</v>
      </c>
      <c r="W265" s="785" t="s">
        <v>127</v>
      </c>
      <c r="X265" s="786" t="s">
        <v>127</v>
      </c>
      <c r="Y265" s="767">
        <f>FACT!R1007</f>
        <v>50003.55</v>
      </c>
      <c r="Z265" s="787"/>
      <c r="AA265" s="241"/>
      <c r="AB265" s="241"/>
      <c r="AC265" s="241"/>
      <c r="AD265" s="241"/>
      <c r="AE265" s="242"/>
      <c r="AF265" s="8"/>
      <c r="AG265" s="8"/>
      <c r="AH265" s="8"/>
      <c r="AI265" s="146"/>
      <c r="AJ265" s="8" t="s">
        <v>1065</v>
      </c>
      <c r="AK265" s="8"/>
      <c r="AL265" s="8"/>
      <c r="AM265" s="8"/>
      <c r="AN265" s="8"/>
      <c r="AO265" s="8"/>
      <c r="AP265" s="8"/>
      <c r="AQ265" s="8"/>
      <c r="AR265" s="177"/>
      <c r="AS265" s="8"/>
      <c r="AT265" s="8"/>
      <c r="AU265" s="8"/>
      <c r="AV265" s="8"/>
      <c r="AW265" s="8"/>
      <c r="AX265" s="8"/>
      <c r="AY265" s="8"/>
      <c r="AZ265" s="8"/>
      <c r="BA265" s="185"/>
      <c r="BB265" s="207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619"/>
      <c r="CP265" s="619"/>
      <c r="CQ265" s="8"/>
      <c r="CR265" s="8"/>
    </row>
    <row r="266" spans="1:96" s="24" customFormat="1" ht="30" hidden="1">
      <c r="A266" s="7"/>
      <c r="B266" s="23" t="s">
        <v>4089</v>
      </c>
      <c r="C266" s="8">
        <v>2014</v>
      </c>
      <c r="D266" s="8"/>
      <c r="E266" s="23" t="s">
        <v>4064</v>
      </c>
      <c r="F266" s="8" t="s">
        <v>3090</v>
      </c>
      <c r="G266" s="8"/>
      <c r="H266" s="8"/>
      <c r="I266" s="8" t="s">
        <v>616</v>
      </c>
      <c r="J266" s="648" t="s">
        <v>1432</v>
      </c>
      <c r="K266" s="8"/>
      <c r="L266" s="8" t="s">
        <v>3089</v>
      </c>
      <c r="M266" s="155"/>
      <c r="N266" s="155"/>
      <c r="O266" s="155"/>
      <c r="P266" s="155" t="s">
        <v>2962</v>
      </c>
      <c r="Q266" s="7" t="s">
        <v>2963</v>
      </c>
      <c r="R266" s="8"/>
      <c r="S266" s="8" t="s">
        <v>2948</v>
      </c>
      <c r="T266" s="9" t="s">
        <v>654</v>
      </c>
      <c r="U266" s="410" t="s">
        <v>1437</v>
      </c>
      <c r="V266" s="785"/>
      <c r="W266" s="785">
        <v>450000</v>
      </c>
      <c r="X266" s="890">
        <v>400000</v>
      </c>
      <c r="Y266" s="767">
        <f>NOM!Q844+FACT!R1009</f>
        <v>127491.62999999999</v>
      </c>
      <c r="Z266" s="787">
        <f>X266-Y266</f>
        <v>272508.37</v>
      </c>
      <c r="AA266" s="241"/>
      <c r="AB266" s="241"/>
      <c r="AC266" s="241"/>
      <c r="AD266" s="241"/>
      <c r="AE266" s="242"/>
      <c r="AF266" s="929">
        <v>41705</v>
      </c>
      <c r="AG266" s="930">
        <v>41789</v>
      </c>
      <c r="AH266" s="8"/>
      <c r="AI266" s="247">
        <v>100</v>
      </c>
      <c r="AJ266" s="155" t="s">
        <v>4996</v>
      </c>
      <c r="AK266" s="767">
        <f>Y266/AI266</f>
        <v>1274.9162999999999</v>
      </c>
      <c r="AL266" s="8">
        <v>100</v>
      </c>
      <c r="AM266" s="8">
        <f t="shared" ref="AM266:AM268" si="33">AO266+AP266</f>
        <v>21128</v>
      </c>
      <c r="AN266" s="8"/>
      <c r="AO266" s="8">
        <v>10557</v>
      </c>
      <c r="AP266" s="8">
        <v>10571</v>
      </c>
      <c r="AQ266" s="8"/>
      <c r="AR266" s="177"/>
      <c r="AS266" s="8"/>
      <c r="AT266" s="8"/>
      <c r="AU266" s="8"/>
      <c r="AV266" s="8"/>
      <c r="AW266" s="8"/>
      <c r="AX266" s="8"/>
      <c r="AY266" s="8"/>
      <c r="AZ266" s="8"/>
      <c r="BA266" s="185"/>
      <c r="BB266" s="207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619"/>
      <c r="CP266" s="619"/>
      <c r="CQ266" s="8"/>
      <c r="CR266" s="8"/>
    </row>
    <row r="267" spans="1:96" s="24" customFormat="1" ht="25.5" hidden="1">
      <c r="A267" s="7"/>
      <c r="B267" s="23" t="s">
        <v>3897</v>
      </c>
      <c r="C267" s="8">
        <v>2014</v>
      </c>
      <c r="D267" s="8"/>
      <c r="E267" s="23" t="s">
        <v>3723</v>
      </c>
      <c r="F267" s="8" t="s">
        <v>683</v>
      </c>
      <c r="G267" s="8"/>
      <c r="H267" s="8"/>
      <c r="I267" s="7" t="s">
        <v>261</v>
      </c>
      <c r="J267" s="648" t="s">
        <v>127</v>
      </c>
      <c r="K267" s="8"/>
      <c r="L267" s="8" t="s">
        <v>718</v>
      </c>
      <c r="M267" s="155"/>
      <c r="N267" s="155"/>
      <c r="O267" s="155"/>
      <c r="P267" s="155" t="s">
        <v>2927</v>
      </c>
      <c r="Q267" s="7" t="s">
        <v>266</v>
      </c>
      <c r="R267" s="8"/>
      <c r="S267" s="8" t="s">
        <v>269</v>
      </c>
      <c r="T267" s="9" t="s">
        <v>291</v>
      </c>
      <c r="U267" s="410" t="s">
        <v>1437</v>
      </c>
      <c r="V267" s="785" t="s">
        <v>127</v>
      </c>
      <c r="W267" s="785" t="s">
        <v>127</v>
      </c>
      <c r="X267" s="786" t="s">
        <v>127</v>
      </c>
      <c r="Y267" s="767">
        <f>NOM!Q839+FACT!R997</f>
        <v>8865.99</v>
      </c>
      <c r="Z267" s="787">
        <v>0</v>
      </c>
      <c r="AA267" s="804">
        <v>0</v>
      </c>
      <c r="AB267" s="804">
        <v>0</v>
      </c>
      <c r="AC267" s="804">
        <f>Y267</f>
        <v>8865.99</v>
      </c>
      <c r="AD267" s="804">
        <v>0</v>
      </c>
      <c r="AE267" s="997">
        <v>0</v>
      </c>
      <c r="AF267" s="130">
        <v>41640</v>
      </c>
      <c r="AG267" s="130">
        <v>42004</v>
      </c>
      <c r="AH267" s="8"/>
      <c r="AI267" s="146"/>
      <c r="AJ267" s="8"/>
      <c r="AK267" s="8"/>
      <c r="AL267" s="8"/>
      <c r="AM267" s="8"/>
      <c r="AN267" s="8"/>
      <c r="AO267" s="8"/>
      <c r="AP267" s="8"/>
      <c r="AQ267" s="8"/>
      <c r="AR267" s="177"/>
      <c r="AS267" s="8"/>
      <c r="AT267" s="8"/>
      <c r="AU267" s="8"/>
      <c r="AV267" s="8"/>
      <c r="AW267" s="8"/>
      <c r="AX267" s="8"/>
      <c r="AY267" s="8"/>
      <c r="AZ267" s="8"/>
      <c r="BA267" s="185"/>
      <c r="BB267" s="207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619"/>
      <c r="CP267" s="619"/>
      <c r="CQ267" s="8"/>
      <c r="CR267" s="8"/>
    </row>
    <row r="268" spans="1:96" s="24" customFormat="1" ht="30" hidden="1">
      <c r="A268" s="7"/>
      <c r="B268" s="23" t="s">
        <v>4089</v>
      </c>
      <c r="C268" s="8">
        <v>2014</v>
      </c>
      <c r="D268" s="8"/>
      <c r="E268" s="23" t="s">
        <v>4026</v>
      </c>
      <c r="F268" s="8" t="s">
        <v>3090</v>
      </c>
      <c r="G268" s="8"/>
      <c r="H268" s="8"/>
      <c r="I268" s="8" t="s">
        <v>616</v>
      </c>
      <c r="J268" s="648" t="s">
        <v>1432</v>
      </c>
      <c r="K268" s="8"/>
      <c r="L268" s="8" t="s">
        <v>3102</v>
      </c>
      <c r="M268" s="155"/>
      <c r="N268" s="155"/>
      <c r="O268" s="155"/>
      <c r="P268" s="155" t="s">
        <v>2971</v>
      </c>
      <c r="Q268" s="7" t="s">
        <v>1821</v>
      </c>
      <c r="R268" s="8"/>
      <c r="S268" s="8" t="s">
        <v>623</v>
      </c>
      <c r="T268" s="9" t="s">
        <v>654</v>
      </c>
      <c r="U268" s="410" t="s">
        <v>1437</v>
      </c>
      <c r="V268" s="785"/>
      <c r="W268" s="785">
        <v>300000</v>
      </c>
      <c r="X268" s="890">
        <v>300000</v>
      </c>
      <c r="Y268" s="767">
        <f>NOM!Q840+FACT!R1010</f>
        <v>280299.92</v>
      </c>
      <c r="Z268" s="787">
        <f>X268-Y268</f>
        <v>19700.080000000016</v>
      </c>
      <c r="AA268" s="241"/>
      <c r="AB268" s="241"/>
      <c r="AC268" s="241"/>
      <c r="AD268" s="241"/>
      <c r="AE268" s="242"/>
      <c r="AF268" s="929">
        <v>41761</v>
      </c>
      <c r="AG268" s="930">
        <v>41822</v>
      </c>
      <c r="AH268" s="8"/>
      <c r="AI268" s="247">
        <f>120+50+24</f>
        <v>194</v>
      </c>
      <c r="AJ268" s="155" t="s">
        <v>4996</v>
      </c>
      <c r="AK268" s="767">
        <f>Y268/AI268</f>
        <v>1444.8449484536081</v>
      </c>
      <c r="AL268" s="8">
        <v>100</v>
      </c>
      <c r="AM268" s="8">
        <f t="shared" si="33"/>
        <v>21128</v>
      </c>
      <c r="AN268" s="8"/>
      <c r="AO268" s="8">
        <v>10557</v>
      </c>
      <c r="AP268" s="8">
        <v>10571</v>
      </c>
      <c r="AQ268" s="8"/>
      <c r="AR268" s="177"/>
      <c r="AS268" s="8"/>
      <c r="AT268" s="8"/>
      <c r="AU268" s="8"/>
      <c r="AV268" s="8"/>
      <c r="AW268" s="8"/>
      <c r="AX268" s="8"/>
      <c r="AY268" s="8"/>
      <c r="AZ268" s="8"/>
      <c r="BA268" s="185"/>
      <c r="BB268" s="207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619"/>
      <c r="CP268" s="619"/>
      <c r="CQ268" s="8"/>
      <c r="CR268" s="8"/>
    </row>
    <row r="269" spans="1:96" s="24" customFormat="1" ht="30" hidden="1">
      <c r="A269" s="7"/>
      <c r="B269" s="23"/>
      <c r="C269" s="8">
        <v>2014</v>
      </c>
      <c r="D269" s="8"/>
      <c r="E269" s="23"/>
      <c r="F269" s="8" t="s">
        <v>683</v>
      </c>
      <c r="G269" s="8"/>
      <c r="H269" s="8"/>
      <c r="I269" s="7" t="s">
        <v>261</v>
      </c>
      <c r="J269" s="648" t="s">
        <v>1432</v>
      </c>
      <c r="K269" s="8"/>
      <c r="L269" s="8" t="s">
        <v>718</v>
      </c>
      <c r="M269" s="155"/>
      <c r="N269" s="155"/>
      <c r="O269" s="155"/>
      <c r="P269" s="155" t="s">
        <v>2764</v>
      </c>
      <c r="Q269" s="7" t="s">
        <v>948</v>
      </c>
      <c r="R269" s="8"/>
      <c r="S269" s="8" t="s">
        <v>1974</v>
      </c>
      <c r="T269" s="9" t="s">
        <v>654</v>
      </c>
      <c r="U269" s="410" t="s">
        <v>1437</v>
      </c>
      <c r="V269" s="1209" t="s">
        <v>127</v>
      </c>
      <c r="W269" s="1209" t="s">
        <v>127</v>
      </c>
      <c r="X269" s="1209" t="s">
        <v>127</v>
      </c>
      <c r="Y269" s="767">
        <f>FACT!R1011</f>
        <v>160.16999999999999</v>
      </c>
      <c r="Z269" s="787">
        <v>0</v>
      </c>
      <c r="AA269" s="804" t="s">
        <v>127</v>
      </c>
      <c r="AB269" s="804" t="s">
        <v>127</v>
      </c>
      <c r="AC269" s="804">
        <f>Y269</f>
        <v>160.16999999999999</v>
      </c>
      <c r="AD269" s="804" t="s">
        <v>127</v>
      </c>
      <c r="AE269" s="997" t="s">
        <v>127</v>
      </c>
      <c r="AF269" s="130">
        <v>41640</v>
      </c>
      <c r="AG269" s="130">
        <v>42004</v>
      </c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177"/>
      <c r="AS269" s="8"/>
      <c r="AT269" s="8"/>
      <c r="AU269" s="8"/>
      <c r="AV269" s="8"/>
      <c r="AW269" s="8"/>
      <c r="AX269" s="8"/>
      <c r="AY269" s="8"/>
      <c r="AZ269" s="8"/>
      <c r="BA269" s="185"/>
      <c r="BB269" s="207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619"/>
      <c r="CP269" s="619"/>
      <c r="CQ269" s="8"/>
      <c r="CR269" s="8"/>
    </row>
    <row r="270" spans="1:96" s="229" customFormat="1" ht="30" hidden="1">
      <c r="A270" s="228"/>
      <c r="B270" s="23" t="s">
        <v>3897</v>
      </c>
      <c r="C270" s="228">
        <v>2014</v>
      </c>
      <c r="D270" s="228"/>
      <c r="E270" s="228" t="s">
        <v>3723</v>
      </c>
      <c r="F270" s="228" t="s">
        <v>683</v>
      </c>
      <c r="G270" s="228"/>
      <c r="H270" s="228"/>
      <c r="I270" s="228" t="s">
        <v>261</v>
      </c>
      <c r="J270" s="648" t="s">
        <v>1432</v>
      </c>
      <c r="K270" s="228"/>
      <c r="L270" s="228" t="s">
        <v>718</v>
      </c>
      <c r="M270" s="155"/>
      <c r="N270" s="155"/>
      <c r="O270" s="155"/>
      <c r="P270" s="228" t="s">
        <v>266</v>
      </c>
      <c r="Q270" s="228" t="s">
        <v>266</v>
      </c>
      <c r="R270" s="228"/>
      <c r="S270" s="228" t="s">
        <v>1118</v>
      </c>
      <c r="T270" s="323" t="s">
        <v>706</v>
      </c>
      <c r="U270" s="412" t="s">
        <v>1437</v>
      </c>
      <c r="V270" s="1235" t="s">
        <v>127</v>
      </c>
      <c r="W270" s="1235" t="s">
        <v>127</v>
      </c>
      <c r="X270" s="1235" t="s">
        <v>127</v>
      </c>
      <c r="Y270" s="1236">
        <f>NOM!Q845+FACT!R1015</f>
        <v>18177.599999999999</v>
      </c>
      <c r="Z270" s="1237">
        <v>0</v>
      </c>
      <c r="AA270" s="647">
        <v>0</v>
      </c>
      <c r="AB270" s="647">
        <v>0</v>
      </c>
      <c r="AC270" s="647">
        <f>Y270</f>
        <v>18177.599999999999</v>
      </c>
      <c r="AD270" s="647">
        <v>0</v>
      </c>
      <c r="AE270" s="1238">
        <v>0</v>
      </c>
      <c r="AF270" s="1239">
        <v>41640</v>
      </c>
      <c r="AG270" s="1239">
        <v>42004</v>
      </c>
      <c r="AH270" s="228"/>
      <c r="AI270" s="228"/>
      <c r="AJ270" s="228"/>
      <c r="AK270" s="228"/>
      <c r="AL270" s="228"/>
      <c r="AM270" s="228"/>
      <c r="AN270" s="228"/>
      <c r="AO270" s="228"/>
      <c r="AP270" s="228"/>
      <c r="AQ270" s="228"/>
      <c r="AR270" s="228"/>
      <c r="AS270" s="228"/>
      <c r="AT270" s="228"/>
      <c r="AU270" s="228"/>
      <c r="AV270" s="228"/>
      <c r="AW270" s="228"/>
      <c r="AX270" s="228"/>
      <c r="AY270" s="228"/>
      <c r="AZ270" s="228"/>
      <c r="BA270" s="185"/>
      <c r="BB270" s="185"/>
      <c r="BC270" s="228"/>
      <c r="BD270" s="228"/>
      <c r="BE270" s="228"/>
      <c r="BF270" s="228"/>
      <c r="BG270" s="228"/>
      <c r="BH270" s="228"/>
      <c r="BI270" s="228"/>
      <c r="BJ270" s="228"/>
      <c r="BK270" s="228"/>
      <c r="BL270" s="228"/>
      <c r="BM270" s="228"/>
      <c r="BN270" s="228"/>
      <c r="BO270" s="228"/>
      <c r="BP270" s="228"/>
      <c r="BQ270" s="228"/>
      <c r="BR270" s="228"/>
      <c r="BS270" s="228"/>
      <c r="BT270" s="228"/>
      <c r="BU270" s="228"/>
      <c r="BV270" s="228"/>
      <c r="BW270" s="228"/>
      <c r="BX270" s="228"/>
      <c r="BY270" s="228"/>
      <c r="BZ270" s="228"/>
      <c r="CA270" s="228"/>
      <c r="CB270" s="228"/>
      <c r="CC270" s="228"/>
      <c r="CD270" s="228"/>
      <c r="CE270" s="228"/>
      <c r="CF270" s="228"/>
      <c r="CG270" s="228"/>
      <c r="CH270" s="228"/>
      <c r="CI270" s="228"/>
      <c r="CJ270" s="228"/>
      <c r="CK270" s="228"/>
      <c r="CL270" s="228"/>
      <c r="CM270" s="228"/>
      <c r="CN270" s="228"/>
      <c r="CO270" s="1240"/>
      <c r="CP270" s="1240"/>
      <c r="CQ270" s="228"/>
      <c r="CR270" s="228"/>
    </row>
    <row r="271" spans="1:96" s="24" customFormat="1" ht="30" hidden="1">
      <c r="A271" s="7"/>
      <c r="B271" s="23" t="s">
        <v>4088</v>
      </c>
      <c r="C271" s="8">
        <v>2014</v>
      </c>
      <c r="D271" s="8"/>
      <c r="E271" s="23" t="s">
        <v>3729</v>
      </c>
      <c r="F271" s="8" t="s">
        <v>683</v>
      </c>
      <c r="G271" s="8"/>
      <c r="H271" s="8"/>
      <c r="I271" s="7" t="s">
        <v>261</v>
      </c>
      <c r="J271" s="648" t="s">
        <v>1432</v>
      </c>
      <c r="K271" s="8"/>
      <c r="L271" s="8" t="s">
        <v>718</v>
      </c>
      <c r="M271" s="155"/>
      <c r="N271" s="155"/>
      <c r="O271" s="155"/>
      <c r="P271" s="155" t="s">
        <v>2764</v>
      </c>
      <c r="Q271" s="7" t="s">
        <v>948</v>
      </c>
      <c r="R271" s="8"/>
      <c r="S271" s="8" t="s">
        <v>3290</v>
      </c>
      <c r="T271" s="9" t="s">
        <v>294</v>
      </c>
      <c r="U271" s="410" t="s">
        <v>1437</v>
      </c>
      <c r="V271" s="1209" t="s">
        <v>127</v>
      </c>
      <c r="W271" s="1209" t="s">
        <v>127</v>
      </c>
      <c r="X271" s="1209" t="s">
        <v>127</v>
      </c>
      <c r="Y271" s="767">
        <f>FACT!R1016</f>
        <v>4800</v>
      </c>
      <c r="Z271" s="787">
        <v>0</v>
      </c>
      <c r="AA271" s="804" t="s">
        <v>127</v>
      </c>
      <c r="AB271" s="804" t="s">
        <v>127</v>
      </c>
      <c r="AC271" s="804">
        <f>Y271</f>
        <v>4800</v>
      </c>
      <c r="AD271" s="804" t="s">
        <v>127</v>
      </c>
      <c r="AE271" s="997" t="s">
        <v>127</v>
      </c>
      <c r="AF271" s="130">
        <v>41640</v>
      </c>
      <c r="AG271" s="130">
        <v>42004</v>
      </c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177"/>
      <c r="AS271" s="8"/>
      <c r="AT271" s="8"/>
      <c r="AU271" s="8"/>
      <c r="AV271" s="8"/>
      <c r="AW271" s="8"/>
      <c r="AX271" s="8"/>
      <c r="AY271" s="8"/>
      <c r="AZ271" s="8"/>
      <c r="BA271" s="185"/>
      <c r="BB271" s="207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619"/>
      <c r="CP271" s="619"/>
      <c r="CQ271" s="8"/>
      <c r="CR271" s="8"/>
    </row>
    <row r="272" spans="1:96" s="24" customFormat="1" ht="45" hidden="1">
      <c r="A272" s="7"/>
      <c r="B272" s="23" t="s">
        <v>3708</v>
      </c>
      <c r="C272" s="8">
        <v>2014</v>
      </c>
      <c r="D272" s="8"/>
      <c r="E272" s="23" t="s">
        <v>3687</v>
      </c>
      <c r="F272" s="8" t="s">
        <v>1182</v>
      </c>
      <c r="G272" s="8"/>
      <c r="H272" s="8"/>
      <c r="I272" s="8" t="s">
        <v>616</v>
      </c>
      <c r="J272" s="648" t="s">
        <v>1436</v>
      </c>
      <c r="K272" s="8" t="s">
        <v>2466</v>
      </c>
      <c r="L272" s="8" t="s">
        <v>3017</v>
      </c>
      <c r="M272" s="155" t="s">
        <v>3419</v>
      </c>
      <c r="N272" s="155"/>
      <c r="O272" s="155"/>
      <c r="P272" s="155" t="s">
        <v>3284</v>
      </c>
      <c r="Q272" s="7" t="s">
        <v>980</v>
      </c>
      <c r="R272" s="8"/>
      <c r="S272" s="8" t="s">
        <v>1051</v>
      </c>
      <c r="T272" s="9" t="s">
        <v>918</v>
      </c>
      <c r="U272" s="1025" t="s">
        <v>3430</v>
      </c>
      <c r="V272" s="785">
        <v>48856.42</v>
      </c>
      <c r="W272" s="785">
        <v>48856.42</v>
      </c>
      <c r="X272" s="785">
        <v>48856.42</v>
      </c>
      <c r="Y272" s="767"/>
      <c r="Z272" s="787">
        <f t="shared" ref="Z272:Z281" si="34">X272-Y272</f>
        <v>48856.42</v>
      </c>
      <c r="AA272" s="804">
        <v>0</v>
      </c>
      <c r="AB272" s="804">
        <v>0</v>
      </c>
      <c r="AC272" s="804">
        <f t="shared" ref="AC272:AC280" si="35">X272</f>
        <v>48856.42</v>
      </c>
      <c r="AD272" s="804">
        <v>0</v>
      </c>
      <c r="AE272" s="997">
        <v>0</v>
      </c>
      <c r="AF272" s="892">
        <v>41862</v>
      </c>
      <c r="AG272" s="892">
        <v>41874</v>
      </c>
      <c r="AH272" s="8" t="s">
        <v>3021</v>
      </c>
      <c r="AI272" s="8">
        <v>84</v>
      </c>
      <c r="AJ272" s="8" t="s">
        <v>1064</v>
      </c>
      <c r="AK272" s="767" t="s">
        <v>127</v>
      </c>
      <c r="AL272" s="8">
        <v>98</v>
      </c>
      <c r="AM272" s="8">
        <f t="shared" ref="AM272:AM279" si="36">AO272+AP272</f>
        <v>0</v>
      </c>
      <c r="AN272" s="8"/>
      <c r="AO272" s="8"/>
      <c r="AP272" s="8"/>
      <c r="AQ272" s="8"/>
      <c r="AR272" s="177" t="s">
        <v>3020</v>
      </c>
      <c r="AS272" s="8" t="s">
        <v>260</v>
      </c>
      <c r="AT272" s="8" t="s">
        <v>260</v>
      </c>
      <c r="AU272" s="8" t="s">
        <v>260</v>
      </c>
      <c r="AV272" s="8"/>
      <c r="AW272" s="8" t="s">
        <v>260</v>
      </c>
      <c r="AX272" s="8" t="s">
        <v>260</v>
      </c>
      <c r="AY272" s="8" t="s">
        <v>260</v>
      </c>
      <c r="AZ272" s="8"/>
      <c r="BA272" s="185" t="s">
        <v>260</v>
      </c>
      <c r="BB272" s="207"/>
      <c r="BC272" s="8"/>
      <c r="BD272" s="8"/>
      <c r="BE272" s="8"/>
      <c r="BF272" s="8"/>
      <c r="BG272" s="8" t="s">
        <v>260</v>
      </c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 t="s">
        <v>260</v>
      </c>
      <c r="BU272" s="8" t="s">
        <v>260</v>
      </c>
      <c r="BV272" s="8"/>
      <c r="BW272" s="8"/>
      <c r="BX272" s="8"/>
      <c r="BY272" s="8" t="s">
        <v>260</v>
      </c>
      <c r="BZ272" s="8" t="s">
        <v>260</v>
      </c>
      <c r="CA272" s="8"/>
      <c r="CB272" s="8"/>
      <c r="CC272" s="8" t="s">
        <v>260</v>
      </c>
      <c r="CD272" s="8" t="s">
        <v>260</v>
      </c>
      <c r="CE272" s="8" t="s">
        <v>260</v>
      </c>
      <c r="CF272" s="8"/>
      <c r="CG272" s="8"/>
      <c r="CH272" s="8"/>
      <c r="CI272" s="8"/>
      <c r="CJ272" s="8"/>
      <c r="CK272" s="8" t="s">
        <v>260</v>
      </c>
      <c r="CL272" s="8" t="s">
        <v>260</v>
      </c>
      <c r="CM272" s="8"/>
      <c r="CN272" s="8"/>
      <c r="CO272" s="619"/>
      <c r="CP272" s="619"/>
      <c r="CQ272" s="8"/>
      <c r="CR272" s="8"/>
    </row>
    <row r="273" spans="1:179" s="24" customFormat="1" ht="30" hidden="1">
      <c r="A273" s="7"/>
      <c r="B273" s="23" t="s">
        <v>3708</v>
      </c>
      <c r="C273" s="8">
        <v>2014</v>
      </c>
      <c r="D273" s="8"/>
      <c r="E273" s="23" t="s">
        <v>3687</v>
      </c>
      <c r="F273" s="8" t="s">
        <v>1182</v>
      </c>
      <c r="G273" s="8"/>
      <c r="H273" s="8"/>
      <c r="I273" s="8" t="s">
        <v>616</v>
      </c>
      <c r="J273" s="648" t="s">
        <v>1436</v>
      </c>
      <c r="K273" s="8" t="s">
        <v>2466</v>
      </c>
      <c r="L273" s="8" t="s">
        <v>3028</v>
      </c>
      <c r="M273" s="155" t="s">
        <v>3420</v>
      </c>
      <c r="N273" s="155"/>
      <c r="O273" s="155"/>
      <c r="P273" s="155" t="s">
        <v>3284</v>
      </c>
      <c r="Q273" s="7" t="s">
        <v>980</v>
      </c>
      <c r="R273" s="8"/>
      <c r="S273" s="8" t="s">
        <v>1476</v>
      </c>
      <c r="T273" s="9" t="s">
        <v>918</v>
      </c>
      <c r="U273" s="1025" t="s">
        <v>3430</v>
      </c>
      <c r="V273" s="785">
        <v>75328.27</v>
      </c>
      <c r="W273" s="785">
        <v>75328.27</v>
      </c>
      <c r="X273" s="786">
        <v>75328.27</v>
      </c>
      <c r="Y273" s="767"/>
      <c r="Z273" s="787">
        <f t="shared" si="34"/>
        <v>75328.27</v>
      </c>
      <c r="AA273" s="804">
        <v>0</v>
      </c>
      <c r="AB273" s="804">
        <v>0</v>
      </c>
      <c r="AC273" s="804">
        <f t="shared" si="35"/>
        <v>75328.27</v>
      </c>
      <c r="AD273" s="804">
        <v>0</v>
      </c>
      <c r="AE273" s="997">
        <v>0</v>
      </c>
      <c r="AF273" s="892">
        <v>41834</v>
      </c>
      <c r="AG273" s="892">
        <v>41846</v>
      </c>
      <c r="AH273" s="8" t="s">
        <v>3030</v>
      </c>
      <c r="AI273" s="8">
        <v>185</v>
      </c>
      <c r="AJ273" s="8" t="s">
        <v>1064</v>
      </c>
      <c r="AK273" s="767" t="s">
        <v>127</v>
      </c>
      <c r="AL273" s="8">
        <v>98</v>
      </c>
      <c r="AM273" s="8">
        <f t="shared" si="36"/>
        <v>0</v>
      </c>
      <c r="AN273" s="8"/>
      <c r="AO273" s="8"/>
      <c r="AP273" s="8"/>
      <c r="AQ273" s="8"/>
      <c r="AR273" s="177" t="s">
        <v>3020</v>
      </c>
      <c r="AS273" s="8" t="s">
        <v>260</v>
      </c>
      <c r="AT273" s="8" t="s">
        <v>260</v>
      </c>
      <c r="AU273" s="8" t="s">
        <v>260</v>
      </c>
      <c r="AV273" s="8"/>
      <c r="AW273" s="8" t="s">
        <v>260</v>
      </c>
      <c r="AX273" s="8" t="s">
        <v>260</v>
      </c>
      <c r="AY273" s="8" t="s">
        <v>260</v>
      </c>
      <c r="AZ273" s="8"/>
      <c r="BA273" s="185" t="s">
        <v>260</v>
      </c>
      <c r="BB273" s="207"/>
      <c r="BC273" s="8"/>
      <c r="BD273" s="8"/>
      <c r="BE273" s="8"/>
      <c r="BF273" s="8"/>
      <c r="BG273" s="8" t="s">
        <v>260</v>
      </c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 t="s">
        <v>260</v>
      </c>
      <c r="BU273" s="8" t="s">
        <v>260</v>
      </c>
      <c r="BV273" s="8"/>
      <c r="BW273" s="8"/>
      <c r="BX273" s="8"/>
      <c r="BY273" s="8" t="s">
        <v>260</v>
      </c>
      <c r="BZ273" s="8" t="s">
        <v>260</v>
      </c>
      <c r="CA273" s="8"/>
      <c r="CB273" s="8"/>
      <c r="CC273" s="8" t="s">
        <v>260</v>
      </c>
      <c r="CD273" s="8" t="s">
        <v>260</v>
      </c>
      <c r="CE273" s="8" t="s">
        <v>260</v>
      </c>
      <c r="CF273" s="8"/>
      <c r="CG273" s="8"/>
      <c r="CH273" s="8"/>
      <c r="CI273" s="8"/>
      <c r="CJ273" s="8"/>
      <c r="CK273" s="8" t="s">
        <v>260</v>
      </c>
      <c r="CL273" s="8" t="s">
        <v>260</v>
      </c>
      <c r="CM273" s="8"/>
      <c r="CN273" s="8"/>
      <c r="CO273" s="619"/>
      <c r="CP273" s="619"/>
      <c r="CQ273" s="8"/>
      <c r="CR273" s="8"/>
    </row>
    <row r="274" spans="1:179" s="24" customFormat="1" ht="30" hidden="1">
      <c r="A274" s="7"/>
      <c r="B274" s="23" t="s">
        <v>3708</v>
      </c>
      <c r="C274" s="8">
        <v>2014</v>
      </c>
      <c r="D274" s="8"/>
      <c r="E274" s="23" t="s">
        <v>3687</v>
      </c>
      <c r="F274" s="8" t="s">
        <v>1182</v>
      </c>
      <c r="G274" s="8"/>
      <c r="H274" s="8"/>
      <c r="I274" s="8" t="s">
        <v>616</v>
      </c>
      <c r="J274" s="648" t="s">
        <v>1436</v>
      </c>
      <c r="K274" s="8" t="s">
        <v>2466</v>
      </c>
      <c r="L274" s="8" t="s">
        <v>3035</v>
      </c>
      <c r="M274" s="155" t="s">
        <v>3421</v>
      </c>
      <c r="N274" s="155"/>
      <c r="O274" s="155"/>
      <c r="P274" s="155" t="s">
        <v>3285</v>
      </c>
      <c r="Q274" s="7" t="s">
        <v>618</v>
      </c>
      <c r="R274" s="8"/>
      <c r="S274" s="8" t="s">
        <v>1476</v>
      </c>
      <c r="T274" s="9" t="s">
        <v>918</v>
      </c>
      <c r="U274" s="1025" t="s">
        <v>3430</v>
      </c>
      <c r="V274" s="785">
        <v>109593.60000000001</v>
      </c>
      <c r="W274" s="785">
        <v>109593.60000000001</v>
      </c>
      <c r="X274" s="786">
        <v>109593.60000000001</v>
      </c>
      <c r="Y274" s="767"/>
      <c r="Z274" s="787">
        <f t="shared" si="34"/>
        <v>109593.60000000001</v>
      </c>
      <c r="AA274" s="804">
        <v>0</v>
      </c>
      <c r="AB274" s="804">
        <v>0</v>
      </c>
      <c r="AC274" s="804">
        <f t="shared" si="35"/>
        <v>109593.60000000001</v>
      </c>
      <c r="AD274" s="804">
        <v>0</v>
      </c>
      <c r="AE274" s="997">
        <v>0</v>
      </c>
      <c r="AF274" s="892">
        <v>41821</v>
      </c>
      <c r="AG274" s="919">
        <v>41834</v>
      </c>
      <c r="AH274" s="8" t="s">
        <v>3030</v>
      </c>
      <c r="AI274" s="8">
        <v>185</v>
      </c>
      <c r="AJ274" s="8" t="s">
        <v>1064</v>
      </c>
      <c r="AK274" s="767" t="s">
        <v>127</v>
      </c>
      <c r="AL274" s="8">
        <v>98</v>
      </c>
      <c r="AM274" s="8">
        <f t="shared" si="36"/>
        <v>0</v>
      </c>
      <c r="AN274" s="8"/>
      <c r="AO274" s="8"/>
      <c r="AP274" s="8"/>
      <c r="AQ274" s="8"/>
      <c r="AR274" s="177"/>
      <c r="AS274" s="8" t="s">
        <v>260</v>
      </c>
      <c r="AT274" s="8" t="s">
        <v>260</v>
      </c>
      <c r="AU274" s="8" t="s">
        <v>260</v>
      </c>
      <c r="AV274" s="8"/>
      <c r="AW274" s="8" t="s">
        <v>260</v>
      </c>
      <c r="AX274" s="8" t="s">
        <v>260</v>
      </c>
      <c r="AY274" s="8" t="s">
        <v>260</v>
      </c>
      <c r="AZ274" s="8"/>
      <c r="BA274" s="185" t="s">
        <v>260</v>
      </c>
      <c r="BB274" s="207"/>
      <c r="BC274" s="8"/>
      <c r="BD274" s="8"/>
      <c r="BE274" s="8"/>
      <c r="BF274" s="8"/>
      <c r="BG274" s="8" t="s">
        <v>260</v>
      </c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 t="s">
        <v>260</v>
      </c>
      <c r="BU274" s="8" t="s">
        <v>260</v>
      </c>
      <c r="BV274" s="8"/>
      <c r="BW274" s="8"/>
      <c r="BX274" s="8"/>
      <c r="BY274" s="8" t="s">
        <v>260</v>
      </c>
      <c r="BZ274" s="8" t="s">
        <v>260</v>
      </c>
      <c r="CA274" s="8"/>
      <c r="CB274" s="8"/>
      <c r="CC274" s="8" t="s">
        <v>260</v>
      </c>
      <c r="CD274" s="8" t="s">
        <v>260</v>
      </c>
      <c r="CE274" s="8" t="s">
        <v>260</v>
      </c>
      <c r="CF274" s="8"/>
      <c r="CG274" s="8"/>
      <c r="CH274" s="8"/>
      <c r="CI274" s="8"/>
      <c r="CJ274" s="8"/>
      <c r="CK274" s="8" t="s">
        <v>260</v>
      </c>
      <c r="CL274" s="8" t="s">
        <v>260</v>
      </c>
      <c r="CM274" s="8"/>
      <c r="CN274" s="8"/>
      <c r="CO274" s="619"/>
      <c r="CP274" s="619"/>
      <c r="CQ274" s="8"/>
      <c r="CR274" s="8"/>
    </row>
    <row r="275" spans="1:179" s="24" customFormat="1" ht="45" hidden="1">
      <c r="A275" s="7"/>
      <c r="B275" s="23" t="s">
        <v>3708</v>
      </c>
      <c r="C275" s="8">
        <v>2014</v>
      </c>
      <c r="D275" s="8"/>
      <c r="E275" s="23" t="s">
        <v>3687</v>
      </c>
      <c r="F275" s="8" t="s">
        <v>1182</v>
      </c>
      <c r="G275" s="8"/>
      <c r="H275" s="8"/>
      <c r="I275" s="8" t="s">
        <v>616</v>
      </c>
      <c r="J275" s="648" t="s">
        <v>1436</v>
      </c>
      <c r="K275" s="8" t="s">
        <v>2466</v>
      </c>
      <c r="L275" s="8" t="s">
        <v>3043</v>
      </c>
      <c r="M275" s="155" t="s">
        <v>3422</v>
      </c>
      <c r="N275" s="155"/>
      <c r="O275" s="155"/>
      <c r="P275" s="155" t="s">
        <v>3285</v>
      </c>
      <c r="Q275" s="7" t="s">
        <v>618</v>
      </c>
      <c r="R275" s="8"/>
      <c r="S275" s="8" t="s">
        <v>1051</v>
      </c>
      <c r="T275" s="9" t="s">
        <v>918</v>
      </c>
      <c r="U275" s="1025" t="s">
        <v>3430</v>
      </c>
      <c r="V275" s="785">
        <v>56400.28</v>
      </c>
      <c r="W275" s="785">
        <v>56400.28</v>
      </c>
      <c r="X275" s="785">
        <v>56400.28</v>
      </c>
      <c r="Y275" s="767"/>
      <c r="Z275" s="787">
        <f t="shared" si="34"/>
        <v>56400.28</v>
      </c>
      <c r="AA275" s="804">
        <v>0</v>
      </c>
      <c r="AB275" s="804">
        <v>0</v>
      </c>
      <c r="AC275" s="804">
        <f t="shared" si="35"/>
        <v>56400.28</v>
      </c>
      <c r="AD275" s="804">
        <v>0</v>
      </c>
      <c r="AE275" s="997">
        <v>0</v>
      </c>
      <c r="AF275" s="920">
        <v>41848</v>
      </c>
      <c r="AG275" s="919">
        <v>41860</v>
      </c>
      <c r="AH275" s="8" t="s">
        <v>3021</v>
      </c>
      <c r="AI275" s="8">
        <v>84</v>
      </c>
      <c r="AJ275" s="8" t="s">
        <v>1064</v>
      </c>
      <c r="AK275" s="767" t="s">
        <v>127</v>
      </c>
      <c r="AL275" s="8">
        <v>98</v>
      </c>
      <c r="AM275" s="8">
        <f t="shared" si="36"/>
        <v>0</v>
      </c>
      <c r="AN275" s="8"/>
      <c r="AO275" s="8"/>
      <c r="AP275" s="8"/>
      <c r="AQ275" s="8"/>
      <c r="AR275" s="177"/>
      <c r="AS275" s="8" t="s">
        <v>260</v>
      </c>
      <c r="AT275" s="8" t="s">
        <v>260</v>
      </c>
      <c r="AU275" s="8" t="s">
        <v>260</v>
      </c>
      <c r="AV275" s="8"/>
      <c r="AW275" s="8" t="s">
        <v>260</v>
      </c>
      <c r="AX275" s="8" t="s">
        <v>260</v>
      </c>
      <c r="AY275" s="8" t="s">
        <v>260</v>
      </c>
      <c r="AZ275" s="8"/>
      <c r="BA275" s="185" t="s">
        <v>260</v>
      </c>
      <c r="BB275" s="207"/>
      <c r="BC275" s="8"/>
      <c r="BD275" s="8"/>
      <c r="BE275" s="8"/>
      <c r="BF275" s="8"/>
      <c r="BG275" s="8" t="s">
        <v>260</v>
      </c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 t="s">
        <v>260</v>
      </c>
      <c r="BU275" s="8" t="s">
        <v>260</v>
      </c>
      <c r="BV275" s="8"/>
      <c r="BW275" s="8"/>
      <c r="BX275" s="8"/>
      <c r="BY275" s="8" t="s">
        <v>260</v>
      </c>
      <c r="BZ275" s="8" t="s">
        <v>260</v>
      </c>
      <c r="CA275" s="8"/>
      <c r="CB275" s="8"/>
      <c r="CC275" s="8" t="s">
        <v>260</v>
      </c>
      <c r="CD275" s="8" t="s">
        <v>260</v>
      </c>
      <c r="CE275" s="8" t="s">
        <v>260</v>
      </c>
      <c r="CF275" s="8"/>
      <c r="CG275" s="8"/>
      <c r="CH275" s="8"/>
      <c r="CI275" s="8"/>
      <c r="CJ275" s="8"/>
      <c r="CK275" s="8" t="s">
        <v>260</v>
      </c>
      <c r="CL275" s="8" t="s">
        <v>260</v>
      </c>
      <c r="CM275" s="8"/>
      <c r="CN275" s="8"/>
      <c r="CO275" s="619"/>
      <c r="CP275" s="619"/>
      <c r="CQ275" s="8"/>
      <c r="CR275" s="8"/>
    </row>
    <row r="276" spans="1:179" s="24" customFormat="1" ht="30" hidden="1">
      <c r="A276" s="945"/>
      <c r="B276" s="946" t="s">
        <v>3708</v>
      </c>
      <c r="C276" s="946">
        <v>2014</v>
      </c>
      <c r="D276" s="946"/>
      <c r="E276" s="946" t="s">
        <v>3687</v>
      </c>
      <c r="F276" s="946" t="s">
        <v>1182</v>
      </c>
      <c r="G276" s="946"/>
      <c r="H276" s="947"/>
      <c r="I276" s="947" t="s">
        <v>616</v>
      </c>
      <c r="J276" s="945" t="s">
        <v>1436</v>
      </c>
      <c r="K276" s="946" t="s">
        <v>2466</v>
      </c>
      <c r="L276" s="946" t="s">
        <v>3058</v>
      </c>
      <c r="M276" s="948" t="s">
        <v>3423</v>
      </c>
      <c r="N276" s="948"/>
      <c r="O276" s="948"/>
      <c r="P276" s="949" t="s">
        <v>1226</v>
      </c>
      <c r="Q276" s="950" t="s">
        <v>704</v>
      </c>
      <c r="R276" s="950"/>
      <c r="S276" s="950" t="s">
        <v>1476</v>
      </c>
      <c r="T276" s="952" t="s">
        <v>918</v>
      </c>
      <c r="U276" s="1026" t="s">
        <v>3430</v>
      </c>
      <c r="V276" s="953">
        <v>592587.04</v>
      </c>
      <c r="W276" s="953">
        <v>592587.04</v>
      </c>
      <c r="X276" s="953">
        <v>592587.04</v>
      </c>
      <c r="Y276" s="953"/>
      <c r="Z276" s="954">
        <f t="shared" si="34"/>
        <v>592587.04</v>
      </c>
      <c r="AA276" s="1002">
        <v>0</v>
      </c>
      <c r="AB276" s="1003">
        <v>0</v>
      </c>
      <c r="AC276" s="1004">
        <f t="shared" si="35"/>
        <v>592587.04</v>
      </c>
      <c r="AD276" s="946">
        <v>0</v>
      </c>
      <c r="AE276" s="946">
        <v>0</v>
      </c>
      <c r="AF276" s="946">
        <v>41848</v>
      </c>
      <c r="AG276" s="946">
        <v>41874</v>
      </c>
      <c r="AH276" s="946" t="s">
        <v>3030</v>
      </c>
      <c r="AI276" s="946"/>
      <c r="AJ276" s="946"/>
      <c r="AK276" s="767" t="s">
        <v>127</v>
      </c>
      <c r="AL276" s="946">
        <v>98</v>
      </c>
      <c r="AM276" s="956">
        <f t="shared" si="36"/>
        <v>0</v>
      </c>
      <c r="AN276" s="946"/>
      <c r="AO276" s="946"/>
      <c r="AP276" s="946"/>
      <c r="AQ276" s="946"/>
      <c r="AR276" s="946"/>
      <c r="AS276" s="946" t="s">
        <v>260</v>
      </c>
      <c r="AT276" s="946" t="s">
        <v>260</v>
      </c>
      <c r="AU276" s="946" t="s">
        <v>260</v>
      </c>
      <c r="AV276" s="957"/>
      <c r="AW276" s="958" t="s">
        <v>260</v>
      </c>
      <c r="AX276" s="946" t="s">
        <v>260</v>
      </c>
      <c r="AY276" s="946" t="s">
        <v>260</v>
      </c>
      <c r="AZ276" s="946"/>
      <c r="BA276" s="946" t="s">
        <v>260</v>
      </c>
      <c r="BB276" s="946"/>
      <c r="BC276" s="946"/>
      <c r="BD276" s="946"/>
      <c r="BE276" s="946"/>
      <c r="BF276" s="946"/>
      <c r="BG276" s="946" t="s">
        <v>260</v>
      </c>
      <c r="BH276" s="946"/>
      <c r="BI276" s="946"/>
      <c r="BJ276" s="946"/>
      <c r="BK276" s="946"/>
      <c r="BL276" s="946"/>
      <c r="BM276" s="946"/>
      <c r="BN276" s="946"/>
      <c r="BO276" s="946"/>
      <c r="BP276" s="946"/>
      <c r="BQ276" s="946"/>
      <c r="BR276" s="946"/>
      <c r="BS276" s="946"/>
      <c r="BT276" s="946" t="s">
        <v>260</v>
      </c>
      <c r="BU276" s="946" t="s">
        <v>260</v>
      </c>
      <c r="BV276" s="946"/>
      <c r="BW276" s="946"/>
      <c r="BX276" s="946"/>
      <c r="BY276" s="946" t="s">
        <v>260</v>
      </c>
      <c r="BZ276" s="946" t="s">
        <v>260</v>
      </c>
      <c r="CA276" s="946"/>
      <c r="CB276" s="946"/>
      <c r="CC276" s="946" t="s">
        <v>260</v>
      </c>
      <c r="CD276" s="946" t="s">
        <v>260</v>
      </c>
      <c r="CE276" s="946" t="s">
        <v>260</v>
      </c>
      <c r="CF276" s="946"/>
      <c r="CG276" s="946"/>
      <c r="CH276" s="946"/>
      <c r="CI276" s="946"/>
      <c r="CJ276" s="946"/>
      <c r="CK276" s="946" t="s">
        <v>260</v>
      </c>
      <c r="CL276" s="946" t="s">
        <v>260</v>
      </c>
      <c r="CM276" s="946"/>
      <c r="CN276" s="8"/>
      <c r="CO276" s="619"/>
      <c r="CP276" s="619"/>
      <c r="CQ276" s="8"/>
      <c r="CR276" s="8"/>
    </row>
    <row r="277" spans="1:179" s="24" customFormat="1" ht="45" hidden="1">
      <c r="A277" s="945"/>
      <c r="B277" s="946" t="s">
        <v>3708</v>
      </c>
      <c r="C277" s="946">
        <v>2014</v>
      </c>
      <c r="D277" s="946"/>
      <c r="E277" s="946" t="s">
        <v>3687</v>
      </c>
      <c r="F277" s="946" t="s">
        <v>1182</v>
      </c>
      <c r="G277" s="946"/>
      <c r="H277" s="947"/>
      <c r="I277" s="947" t="s">
        <v>616</v>
      </c>
      <c r="J277" s="945" t="s">
        <v>1436</v>
      </c>
      <c r="K277" s="946" t="s">
        <v>2466</v>
      </c>
      <c r="L277" s="946" t="s">
        <v>3053</v>
      </c>
      <c r="M277" s="948"/>
      <c r="N277" s="948"/>
      <c r="O277" s="948"/>
      <c r="P277" s="949" t="s">
        <v>1226</v>
      </c>
      <c r="Q277" s="950" t="s">
        <v>704</v>
      </c>
      <c r="R277" s="950"/>
      <c r="S277" s="950" t="s">
        <v>1051</v>
      </c>
      <c r="T277" s="952" t="s">
        <v>918</v>
      </c>
      <c r="U277" s="1026" t="s">
        <v>3430</v>
      </c>
      <c r="V277" s="953">
        <v>346618.19</v>
      </c>
      <c r="W277" s="953">
        <v>346618.19</v>
      </c>
      <c r="X277" s="953">
        <v>346618.19</v>
      </c>
      <c r="Y277" s="953"/>
      <c r="Z277" s="954">
        <f t="shared" si="34"/>
        <v>346618.19</v>
      </c>
      <c r="AA277" s="1002">
        <v>0</v>
      </c>
      <c r="AB277" s="1003">
        <v>0</v>
      </c>
      <c r="AC277" s="1004">
        <f t="shared" si="35"/>
        <v>346618.19</v>
      </c>
      <c r="AD277" s="946">
        <v>0</v>
      </c>
      <c r="AE277" s="946">
        <v>0</v>
      </c>
      <c r="AF277" s="946">
        <v>41848</v>
      </c>
      <c r="AG277" s="946">
        <v>41902</v>
      </c>
      <c r="AH277" s="946" t="s">
        <v>3021</v>
      </c>
      <c r="AI277" s="946"/>
      <c r="AJ277" s="946"/>
      <c r="AK277" s="767" t="s">
        <v>127</v>
      </c>
      <c r="AL277" s="946">
        <v>98</v>
      </c>
      <c r="AM277" s="956">
        <f t="shared" si="36"/>
        <v>0</v>
      </c>
      <c r="AN277" s="946"/>
      <c r="AO277" s="946"/>
      <c r="AP277" s="946"/>
      <c r="AQ277" s="946"/>
      <c r="AR277" s="946"/>
      <c r="AS277" s="946"/>
      <c r="AT277" s="946"/>
      <c r="AU277" s="946"/>
      <c r="AV277" s="957"/>
      <c r="AW277" s="958"/>
      <c r="AX277" s="946"/>
      <c r="AY277" s="946"/>
      <c r="AZ277" s="946"/>
      <c r="BA277" s="946"/>
      <c r="BB277" s="946"/>
      <c r="BC277" s="946"/>
      <c r="BD277" s="946"/>
      <c r="BE277" s="946"/>
      <c r="BF277" s="946"/>
      <c r="BG277" s="946"/>
      <c r="BH277" s="946"/>
      <c r="BI277" s="946"/>
      <c r="BJ277" s="946"/>
      <c r="BK277" s="946"/>
      <c r="BL277" s="946"/>
      <c r="BM277" s="946"/>
      <c r="BN277" s="946"/>
      <c r="BO277" s="946"/>
      <c r="BP277" s="946"/>
      <c r="BQ277" s="946"/>
      <c r="BR277" s="946"/>
      <c r="BS277" s="946"/>
      <c r="BT277" s="946"/>
      <c r="BU277" s="946"/>
      <c r="BV277" s="946"/>
      <c r="BW277" s="946"/>
      <c r="BX277" s="946"/>
      <c r="BY277" s="946"/>
      <c r="BZ277" s="946"/>
      <c r="CA277" s="946"/>
      <c r="CB277" s="946"/>
      <c r="CC277" s="946"/>
      <c r="CD277" s="946"/>
      <c r="CE277" s="946"/>
      <c r="CF277" s="946"/>
      <c r="CG277" s="946"/>
      <c r="CH277" s="946"/>
      <c r="CI277" s="946"/>
      <c r="CJ277" s="946"/>
      <c r="CK277" s="946"/>
      <c r="CL277" s="946"/>
      <c r="CM277" s="946"/>
      <c r="CN277" s="946"/>
      <c r="CO277" s="946"/>
      <c r="CP277" s="946"/>
      <c r="CQ277" s="946"/>
      <c r="CR277" s="946"/>
      <c r="CS277" s="946"/>
      <c r="CT277" s="946"/>
      <c r="CU277" s="946"/>
      <c r="CV277" s="946"/>
      <c r="CW277" s="946"/>
      <c r="CX277" s="946"/>
      <c r="CY277" s="946"/>
      <c r="CZ277" s="946"/>
      <c r="DA277" s="946"/>
      <c r="DB277" s="946"/>
      <c r="DC277" s="946"/>
      <c r="DD277" s="946"/>
      <c r="DE277" s="946"/>
      <c r="DF277" s="946"/>
      <c r="DG277" s="946"/>
      <c r="DH277" s="946"/>
      <c r="DI277" s="946"/>
      <c r="DJ277" s="946"/>
      <c r="DK277" s="954"/>
      <c r="DL277" s="963"/>
      <c r="DM277" s="964"/>
      <c r="DN277" s="946"/>
      <c r="DO277" s="946"/>
      <c r="DP277" s="946"/>
      <c r="DQ277" s="946"/>
      <c r="DR277" s="946"/>
      <c r="DS277" s="946"/>
      <c r="DT277" s="946"/>
      <c r="DU277" s="946"/>
      <c r="DV277" s="946"/>
      <c r="DW277" s="956"/>
      <c r="DX277" s="946"/>
      <c r="DY277" s="946"/>
      <c r="DZ277" s="946"/>
      <c r="EA277" s="946"/>
      <c r="EB277" s="946"/>
      <c r="EC277" s="946"/>
      <c r="ED277" s="946"/>
      <c r="EE277" s="946"/>
      <c r="EF277" s="957"/>
      <c r="EG277" s="958"/>
      <c r="EH277" s="946"/>
      <c r="EI277" s="946"/>
      <c r="EJ277" s="946"/>
      <c r="EK277" s="946"/>
      <c r="EL277" s="946"/>
      <c r="EM277" s="946"/>
      <c r="EN277" s="946"/>
      <c r="EO277" s="946"/>
      <c r="EP277" s="946"/>
      <c r="EQ277" s="946"/>
      <c r="ER277" s="946"/>
      <c r="ES277" s="946"/>
      <c r="ET277" s="946"/>
      <c r="EU277" s="946"/>
      <c r="EV277" s="946"/>
      <c r="EW277" s="946"/>
      <c r="EX277" s="946"/>
      <c r="EY277" s="946"/>
      <c r="EZ277" s="946"/>
      <c r="FA277" s="946"/>
      <c r="FB277" s="946"/>
      <c r="FC277" s="946"/>
      <c r="FD277" s="946"/>
      <c r="FE277" s="946"/>
      <c r="FF277" s="946"/>
      <c r="FG277" s="946"/>
      <c r="FH277" s="946"/>
      <c r="FI277" s="946"/>
      <c r="FJ277" s="946"/>
      <c r="FK277" s="946"/>
      <c r="FL277" s="946"/>
      <c r="FM277" s="946"/>
      <c r="FN277" s="946"/>
      <c r="FO277" s="946"/>
      <c r="FP277" s="946"/>
      <c r="FQ277" s="946"/>
      <c r="FR277" s="946"/>
      <c r="FS277" s="946"/>
      <c r="FT277" s="946"/>
      <c r="FU277" s="946"/>
      <c r="FV277" s="946"/>
      <c r="FW277" s="946"/>
    </row>
    <row r="278" spans="1:179" s="24" customFormat="1" ht="30" hidden="1">
      <c r="A278" s="7"/>
      <c r="B278" s="23" t="s">
        <v>3708</v>
      </c>
      <c r="C278" s="8">
        <v>2014</v>
      </c>
      <c r="D278" s="8"/>
      <c r="E278" s="23" t="s">
        <v>3687</v>
      </c>
      <c r="F278" s="8" t="s">
        <v>1182</v>
      </c>
      <c r="G278" s="8"/>
      <c r="H278" s="8"/>
      <c r="I278" s="8" t="s">
        <v>616</v>
      </c>
      <c r="J278" s="648" t="s">
        <v>1436</v>
      </c>
      <c r="K278" s="8" t="s">
        <v>2466</v>
      </c>
      <c r="L278" s="8" t="s">
        <v>3054</v>
      </c>
      <c r="M278" s="155" t="s">
        <v>3424</v>
      </c>
      <c r="N278" s="155"/>
      <c r="O278" s="155"/>
      <c r="P278" s="155" t="s">
        <v>3284</v>
      </c>
      <c r="Q278" s="7" t="s">
        <v>980</v>
      </c>
      <c r="R278" s="8"/>
      <c r="S278" s="8" t="s">
        <v>3056</v>
      </c>
      <c r="T278" s="9" t="s">
        <v>918</v>
      </c>
      <c r="U278" s="1025" t="s">
        <v>3430</v>
      </c>
      <c r="V278" s="785">
        <v>100696.44</v>
      </c>
      <c r="W278" s="785">
        <v>100696.44</v>
      </c>
      <c r="X278" s="785">
        <v>100696.44</v>
      </c>
      <c r="Y278" s="767"/>
      <c r="Z278" s="787">
        <f t="shared" si="34"/>
        <v>100696.44</v>
      </c>
      <c r="AA278" s="1005">
        <v>0</v>
      </c>
      <c r="AB278" s="1005">
        <v>0</v>
      </c>
      <c r="AC278" s="1005">
        <f t="shared" si="35"/>
        <v>100696.44</v>
      </c>
      <c r="AD278" s="1005">
        <v>0</v>
      </c>
      <c r="AE278" s="1006">
        <v>0</v>
      </c>
      <c r="AF278" s="920">
        <v>41890</v>
      </c>
      <c r="AG278" s="919">
        <v>41902</v>
      </c>
      <c r="AH278" s="8" t="s">
        <v>3057</v>
      </c>
      <c r="AI278" s="8">
        <v>143</v>
      </c>
      <c r="AJ278" s="8" t="s">
        <v>1064</v>
      </c>
      <c r="AK278" s="767" t="s">
        <v>127</v>
      </c>
      <c r="AL278" s="8">
        <v>98</v>
      </c>
      <c r="AM278" s="8">
        <f t="shared" si="36"/>
        <v>121</v>
      </c>
      <c r="AN278" s="8"/>
      <c r="AO278" s="8">
        <v>59</v>
      </c>
      <c r="AP278" s="8">
        <v>62</v>
      </c>
      <c r="AQ278" s="8"/>
      <c r="AR278" s="177"/>
      <c r="AS278" s="8" t="s">
        <v>260</v>
      </c>
      <c r="AT278" s="8" t="s">
        <v>260</v>
      </c>
      <c r="AU278" s="8" t="s">
        <v>260</v>
      </c>
      <c r="AV278" s="8"/>
      <c r="AW278" s="8" t="s">
        <v>260</v>
      </c>
      <c r="AX278" s="8" t="s">
        <v>260</v>
      </c>
      <c r="AY278" s="8" t="s">
        <v>260</v>
      </c>
      <c r="AZ278" s="8"/>
      <c r="BA278" s="185" t="s">
        <v>260</v>
      </c>
      <c r="BB278" s="207"/>
      <c r="BC278" s="8"/>
      <c r="BD278" s="8"/>
      <c r="BE278" s="8"/>
      <c r="BF278" s="8"/>
      <c r="BG278" s="8" t="s">
        <v>260</v>
      </c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 t="s">
        <v>260</v>
      </c>
      <c r="BU278" s="8" t="s">
        <v>260</v>
      </c>
      <c r="BV278" s="8"/>
      <c r="BW278" s="8"/>
      <c r="BX278" s="8"/>
      <c r="BY278" s="8" t="s">
        <v>260</v>
      </c>
      <c r="BZ278" s="8" t="s">
        <v>260</v>
      </c>
      <c r="CA278" s="8"/>
      <c r="CB278" s="8"/>
      <c r="CC278" s="8" t="s">
        <v>260</v>
      </c>
      <c r="CD278" s="8" t="s">
        <v>260</v>
      </c>
      <c r="CE278" s="8" t="s">
        <v>260</v>
      </c>
      <c r="CF278" s="8"/>
      <c r="CG278" s="8"/>
      <c r="CH278" s="8"/>
      <c r="CI278" s="8"/>
      <c r="CJ278" s="8"/>
      <c r="CK278" s="8" t="s">
        <v>260</v>
      </c>
      <c r="CL278" s="8" t="s">
        <v>260</v>
      </c>
      <c r="CM278" s="8"/>
      <c r="CN278" s="8"/>
      <c r="CO278" s="619"/>
      <c r="CP278" s="619"/>
      <c r="CQ278" s="8"/>
      <c r="CR278" s="8"/>
    </row>
    <row r="279" spans="1:179" s="24" customFormat="1" ht="30" hidden="1">
      <c r="A279" s="7"/>
      <c r="B279" s="23" t="s">
        <v>3708</v>
      </c>
      <c r="C279" s="8">
        <v>2014</v>
      </c>
      <c r="D279" s="8"/>
      <c r="E279" s="23" t="s">
        <v>3687</v>
      </c>
      <c r="F279" s="8" t="s">
        <v>1182</v>
      </c>
      <c r="G279" s="8"/>
      <c r="H279" s="8"/>
      <c r="I279" s="8" t="s">
        <v>616</v>
      </c>
      <c r="J279" s="648" t="s">
        <v>1436</v>
      </c>
      <c r="K279" s="8" t="s">
        <v>2466</v>
      </c>
      <c r="L279" s="8" t="s">
        <v>3113</v>
      </c>
      <c r="M279" s="155" t="s">
        <v>3425</v>
      </c>
      <c r="N279" s="155"/>
      <c r="O279" s="155"/>
      <c r="P279" s="155" t="s">
        <v>3285</v>
      </c>
      <c r="Q279" s="7" t="s">
        <v>618</v>
      </c>
      <c r="R279" s="8"/>
      <c r="S279" s="8" t="s">
        <v>3056</v>
      </c>
      <c r="T279" s="9" t="s">
        <v>918</v>
      </c>
      <c r="U279" s="1025" t="s">
        <v>3430</v>
      </c>
      <c r="V279" s="785">
        <v>129939.7</v>
      </c>
      <c r="W279" s="785">
        <v>129939.7</v>
      </c>
      <c r="X279" s="785">
        <v>129939.7</v>
      </c>
      <c r="Y279" s="767"/>
      <c r="Z279" s="787">
        <f t="shared" si="34"/>
        <v>129939.7</v>
      </c>
      <c r="AA279" s="1005">
        <v>0</v>
      </c>
      <c r="AB279" s="1005">
        <v>0</v>
      </c>
      <c r="AC279" s="1005">
        <f t="shared" si="35"/>
        <v>129939.7</v>
      </c>
      <c r="AD279" s="1005">
        <v>0</v>
      </c>
      <c r="AE279" s="1006">
        <v>0</v>
      </c>
      <c r="AF279" s="920">
        <v>41876</v>
      </c>
      <c r="AG279" s="919">
        <v>41888</v>
      </c>
      <c r="AH279" s="8" t="s">
        <v>3057</v>
      </c>
      <c r="AI279" s="8">
        <v>143</v>
      </c>
      <c r="AJ279" s="8" t="s">
        <v>1064</v>
      </c>
      <c r="AK279" s="767" t="s">
        <v>127</v>
      </c>
      <c r="AL279" s="8">
        <v>98</v>
      </c>
      <c r="AM279" s="8">
        <f t="shared" si="36"/>
        <v>121</v>
      </c>
      <c r="AN279" s="8"/>
      <c r="AO279" s="8">
        <v>59</v>
      </c>
      <c r="AP279" s="8">
        <v>62</v>
      </c>
      <c r="AQ279" s="8"/>
      <c r="AR279" s="177"/>
      <c r="AS279" s="8" t="s">
        <v>260</v>
      </c>
      <c r="AT279" s="8" t="s">
        <v>260</v>
      </c>
      <c r="AU279" s="8" t="s">
        <v>260</v>
      </c>
      <c r="AV279" s="8"/>
      <c r="AW279" s="8" t="s">
        <v>260</v>
      </c>
      <c r="AX279" s="8" t="s">
        <v>260</v>
      </c>
      <c r="AY279" s="8" t="s">
        <v>260</v>
      </c>
      <c r="AZ279" s="8"/>
      <c r="BA279" s="185" t="s">
        <v>260</v>
      </c>
      <c r="BB279" s="207"/>
      <c r="BC279" s="8"/>
      <c r="BD279" s="8"/>
      <c r="BE279" s="8"/>
      <c r="BF279" s="8"/>
      <c r="BG279" s="8" t="s">
        <v>260</v>
      </c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 t="s">
        <v>260</v>
      </c>
      <c r="BU279" s="8" t="s">
        <v>260</v>
      </c>
      <c r="BV279" s="8"/>
      <c r="BW279" s="8"/>
      <c r="BX279" s="8"/>
      <c r="BY279" s="8" t="s">
        <v>260</v>
      </c>
      <c r="BZ279" s="8" t="s">
        <v>260</v>
      </c>
      <c r="CA279" s="8"/>
      <c r="CB279" s="8"/>
      <c r="CC279" s="8" t="s">
        <v>260</v>
      </c>
      <c r="CD279" s="8" t="s">
        <v>260</v>
      </c>
      <c r="CE279" s="8" t="s">
        <v>260</v>
      </c>
      <c r="CF279" s="8"/>
      <c r="CG279" s="8"/>
      <c r="CH279" s="8"/>
      <c r="CI279" s="8"/>
      <c r="CJ279" s="8"/>
      <c r="CK279" s="8" t="s">
        <v>260</v>
      </c>
      <c r="CL279" s="8" t="s">
        <v>260</v>
      </c>
      <c r="CM279" s="8"/>
      <c r="CN279" s="8"/>
      <c r="CO279" s="619"/>
      <c r="CP279" s="619"/>
      <c r="CQ279" s="8"/>
      <c r="CR279" s="8"/>
    </row>
    <row r="280" spans="1:179" s="959" customFormat="1" ht="30" hidden="1">
      <c r="A280" s="945"/>
      <c r="B280" s="946" t="s">
        <v>3708</v>
      </c>
      <c r="C280" s="946">
        <v>2014</v>
      </c>
      <c r="D280" s="1101"/>
      <c r="E280" s="946" t="s">
        <v>3687</v>
      </c>
      <c r="F280" s="946" t="s">
        <v>1182</v>
      </c>
      <c r="G280" s="1101"/>
      <c r="H280" s="1101"/>
      <c r="I280" s="946" t="s">
        <v>616</v>
      </c>
      <c r="J280" s="946" t="s">
        <v>1436</v>
      </c>
      <c r="K280" s="946" t="s">
        <v>2466</v>
      </c>
      <c r="L280" s="946" t="s">
        <v>3055</v>
      </c>
      <c r="M280" s="947"/>
      <c r="N280" s="947"/>
      <c r="O280" s="947"/>
      <c r="P280" s="947" t="s">
        <v>1226</v>
      </c>
      <c r="Q280" s="945" t="s">
        <v>704</v>
      </c>
      <c r="R280" s="946"/>
      <c r="S280" s="946" t="s">
        <v>3056</v>
      </c>
      <c r="T280" s="948" t="s">
        <v>918</v>
      </c>
      <c r="U280" s="1027" t="s">
        <v>3430</v>
      </c>
      <c r="V280" s="950">
        <v>659302.69999999995</v>
      </c>
      <c r="W280" s="950">
        <v>659302.69999999995</v>
      </c>
      <c r="X280" s="950">
        <v>659302.69999999995</v>
      </c>
      <c r="Y280" s="952"/>
      <c r="Z280" s="952">
        <f t="shared" si="34"/>
        <v>659302.69999999995</v>
      </c>
      <c r="AA280" s="1002">
        <v>0</v>
      </c>
      <c r="AB280" s="1003">
        <v>0</v>
      </c>
      <c r="AC280" s="1004">
        <f t="shared" si="35"/>
        <v>659302.69999999995</v>
      </c>
      <c r="AD280" s="946">
        <v>0</v>
      </c>
      <c r="AE280" s="946">
        <v>0</v>
      </c>
      <c r="AF280" s="963">
        <v>41904</v>
      </c>
      <c r="AG280" s="964">
        <v>41930</v>
      </c>
      <c r="AH280" s="946" t="s">
        <v>3057</v>
      </c>
      <c r="AI280" s="946">
        <v>1615.26</v>
      </c>
      <c r="AJ280" s="946" t="s">
        <v>1065</v>
      </c>
      <c r="AK280" s="767" t="s">
        <v>127</v>
      </c>
      <c r="AL280" s="946">
        <v>98</v>
      </c>
      <c r="AM280" s="946">
        <f>'13-15'!AO280+'13-15'!AP280</f>
        <v>121</v>
      </c>
      <c r="AN280" s="946"/>
      <c r="AO280" s="946">
        <v>59</v>
      </c>
      <c r="AP280" s="946">
        <v>62</v>
      </c>
      <c r="AQ280" s="946"/>
      <c r="AR280" s="956"/>
      <c r="AS280" s="946"/>
      <c r="AT280" s="946"/>
      <c r="AU280" s="946"/>
      <c r="AV280" s="946"/>
      <c r="AW280" s="946"/>
      <c r="AX280" s="946"/>
      <c r="AY280" s="946"/>
      <c r="AZ280" s="946"/>
      <c r="BA280" s="957"/>
      <c r="BB280" s="958"/>
      <c r="BC280" s="946"/>
      <c r="BD280" s="946"/>
      <c r="BE280" s="946"/>
      <c r="BF280" s="946"/>
      <c r="BG280" s="946"/>
      <c r="BH280" s="946"/>
      <c r="BI280" s="946"/>
      <c r="BJ280" s="946"/>
      <c r="BK280" s="946"/>
      <c r="BL280" s="946"/>
      <c r="BM280" s="946"/>
      <c r="BN280" s="946"/>
      <c r="BO280" s="946"/>
      <c r="BP280" s="946"/>
      <c r="BQ280" s="946"/>
      <c r="BR280" s="946"/>
      <c r="BS280" s="946"/>
      <c r="BT280" s="946"/>
      <c r="BU280" s="946"/>
      <c r="BV280" s="946"/>
      <c r="BW280" s="946"/>
      <c r="BX280" s="946"/>
      <c r="BY280" s="946"/>
      <c r="BZ280" s="946"/>
      <c r="CA280" s="946"/>
      <c r="CB280" s="946"/>
      <c r="CC280" s="946"/>
      <c r="CD280" s="946"/>
      <c r="CE280" s="946"/>
      <c r="CF280" s="946"/>
      <c r="CG280" s="946"/>
      <c r="CH280" s="946"/>
      <c r="CI280" s="946"/>
      <c r="CJ280" s="946"/>
      <c r="CK280" s="946"/>
      <c r="CL280" s="946"/>
      <c r="CM280" s="946"/>
      <c r="CN280" s="946"/>
      <c r="CO280" s="946"/>
      <c r="CP280" s="946"/>
      <c r="CQ280" s="946"/>
      <c r="CR280" s="946"/>
    </row>
    <row r="281" spans="1:179" s="24" customFormat="1" ht="45" hidden="1">
      <c r="A281" s="7"/>
      <c r="B281" s="23"/>
      <c r="C281" s="8">
        <v>2014</v>
      </c>
      <c r="D281" s="8"/>
      <c r="E281" s="23"/>
      <c r="F281" s="8" t="s">
        <v>1182</v>
      </c>
      <c r="G281" s="8"/>
      <c r="H281" s="8"/>
      <c r="I281" s="8" t="s">
        <v>1020</v>
      </c>
      <c r="J281" s="648" t="s">
        <v>1434</v>
      </c>
      <c r="K281" s="8"/>
      <c r="L281" s="8" t="s">
        <v>127</v>
      </c>
      <c r="M281" s="155"/>
      <c r="N281" s="155"/>
      <c r="O281" s="155"/>
      <c r="P281" s="1" t="s">
        <v>3281</v>
      </c>
      <c r="Q281" s="7" t="s">
        <v>1021</v>
      </c>
      <c r="R281" s="648"/>
      <c r="S281" s="648" t="s">
        <v>267</v>
      </c>
      <c r="T281" s="9" t="s">
        <v>654</v>
      </c>
      <c r="U281" s="410" t="s">
        <v>1437</v>
      </c>
      <c r="V281" s="785"/>
      <c r="W281" s="785"/>
      <c r="X281" s="922">
        <v>6831578.8799999999</v>
      </c>
      <c r="Y281" s="767"/>
      <c r="Z281" s="787">
        <f t="shared" si="34"/>
        <v>6831578.8799999999</v>
      </c>
      <c r="AA281" s="241"/>
      <c r="AB281" s="241"/>
      <c r="AC281" s="241"/>
      <c r="AD281" s="241"/>
      <c r="AE281" s="242"/>
      <c r="AF281" s="892"/>
      <c r="AG281" s="892"/>
      <c r="AH281" s="8" t="s">
        <v>3246</v>
      </c>
      <c r="AI281" s="146"/>
      <c r="AJ281" s="8"/>
      <c r="AK281" s="8"/>
      <c r="AL281" s="8">
        <v>100</v>
      </c>
      <c r="AM281" s="8"/>
      <c r="AN281" s="8"/>
      <c r="AO281" s="8"/>
      <c r="AP281" s="8"/>
      <c r="AQ281" s="8"/>
      <c r="AR281" s="177"/>
      <c r="AS281" s="8"/>
      <c r="AT281" s="8"/>
      <c r="AU281" s="8"/>
      <c r="AV281" s="8"/>
      <c r="AW281" s="8"/>
      <c r="AX281" s="8"/>
      <c r="AY281" s="8"/>
      <c r="AZ281" s="8"/>
      <c r="BA281" s="185"/>
      <c r="BB281" s="207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619"/>
      <c r="CP281" s="619"/>
      <c r="CQ281" s="8"/>
      <c r="CR281" s="8"/>
    </row>
    <row r="282" spans="1:179" s="24" customFormat="1" ht="48">
      <c r="A282" s="7" t="s">
        <v>260</v>
      </c>
      <c r="B282" s="23" t="s">
        <v>4088</v>
      </c>
      <c r="C282" s="8">
        <v>2014</v>
      </c>
      <c r="D282" s="8"/>
      <c r="E282" s="23" t="s">
        <v>3732</v>
      </c>
      <c r="F282" s="23" t="s">
        <v>1278</v>
      </c>
      <c r="G282" s="23"/>
      <c r="H282" s="23"/>
      <c r="I282" s="8" t="s">
        <v>616</v>
      </c>
      <c r="J282" s="260" t="s">
        <v>1434</v>
      </c>
      <c r="K282" s="8" t="s">
        <v>2788</v>
      </c>
      <c r="L282" s="8" t="s">
        <v>2789</v>
      </c>
      <c r="M282" s="791"/>
      <c r="N282" s="1177"/>
      <c r="O282" s="1177"/>
      <c r="P282" s="155" t="s">
        <v>1279</v>
      </c>
      <c r="Q282" s="7" t="s">
        <v>1021</v>
      </c>
      <c r="R282" s="8" t="s">
        <v>1085</v>
      </c>
      <c r="S282" s="8" t="s">
        <v>622</v>
      </c>
      <c r="T282" s="9" t="s">
        <v>264</v>
      </c>
      <c r="U282" s="410" t="s">
        <v>1437</v>
      </c>
      <c r="V282" s="9" t="s">
        <v>127</v>
      </c>
      <c r="W282" s="9" t="s">
        <v>127</v>
      </c>
      <c r="X282" s="9" t="s">
        <v>127</v>
      </c>
      <c r="Y282" s="767" t="s">
        <v>127</v>
      </c>
      <c r="Z282" s="292" t="s">
        <v>127</v>
      </c>
      <c r="AA282" s="241"/>
      <c r="AB282" s="241"/>
      <c r="AC282" s="241"/>
      <c r="AD282" s="241"/>
      <c r="AE282" s="242"/>
      <c r="AF282" s="8"/>
      <c r="AG282" s="8"/>
      <c r="AH282" s="7" t="s">
        <v>4042</v>
      </c>
      <c r="AI282" s="7" t="s">
        <v>127</v>
      </c>
      <c r="AJ282" s="7" t="s">
        <v>127</v>
      </c>
      <c r="AK282" s="767" t="s">
        <v>127</v>
      </c>
      <c r="AL282" s="8"/>
      <c r="AM282" s="8"/>
      <c r="AN282" s="8"/>
      <c r="AO282" s="8"/>
      <c r="AP282" s="8"/>
      <c r="AQ282" s="8"/>
      <c r="AR282" s="177"/>
      <c r="AS282" s="201"/>
      <c r="AT282" s="201"/>
      <c r="AU282" s="201"/>
      <c r="AV282" s="201"/>
      <c r="AW282" s="201"/>
      <c r="AX282" s="201"/>
      <c r="AY282" s="201"/>
      <c r="AZ282" s="201"/>
      <c r="BA282" s="245"/>
      <c r="BB282" s="246"/>
      <c r="BC282" s="201"/>
      <c r="BD282" s="201"/>
      <c r="BE282" s="201"/>
      <c r="BF282" s="201"/>
      <c r="BG282" s="201"/>
      <c r="BH282" s="201"/>
      <c r="BI282" s="201"/>
      <c r="BJ282" s="201"/>
      <c r="BK282" s="201"/>
      <c r="BL282" s="201"/>
      <c r="BM282" s="201"/>
      <c r="BN282" s="201"/>
      <c r="BO282" s="201"/>
      <c r="BP282" s="201"/>
      <c r="BQ282" s="201"/>
      <c r="BR282" s="201"/>
      <c r="BS282" s="201"/>
      <c r="BT282" s="201"/>
      <c r="BU282" s="201"/>
      <c r="BV282" s="201"/>
      <c r="BW282" s="201"/>
      <c r="BX282" s="201"/>
      <c r="BY282" s="201"/>
      <c r="BZ282" s="201"/>
      <c r="CA282" s="201"/>
      <c r="CB282" s="201"/>
      <c r="CC282" s="201"/>
      <c r="CD282" s="201"/>
      <c r="CE282" s="201"/>
      <c r="CF282" s="201"/>
      <c r="CG282" s="201"/>
      <c r="CH282" s="201"/>
      <c r="CI282" s="8"/>
      <c r="CJ282" s="8"/>
      <c r="CK282" s="8"/>
      <c r="CL282" s="8"/>
      <c r="CM282" s="8"/>
      <c r="CN282" s="8"/>
      <c r="CO282" s="8"/>
      <c r="CP282" s="8"/>
      <c r="CQ282" s="8"/>
      <c r="CR282" s="8"/>
    </row>
    <row r="283" spans="1:179" s="24" customFormat="1" ht="45.75" hidden="1" customHeight="1">
      <c r="A283" s="7"/>
      <c r="B283" s="23"/>
      <c r="C283" s="8">
        <v>2014</v>
      </c>
      <c r="D283" s="8"/>
      <c r="E283" s="23"/>
      <c r="F283" s="679" t="s">
        <v>1182</v>
      </c>
      <c r="G283" s="8"/>
      <c r="H283" s="8"/>
      <c r="I283" s="8" t="s">
        <v>1020</v>
      </c>
      <c r="J283" s="648" t="s">
        <v>1434</v>
      </c>
      <c r="K283" s="8"/>
      <c r="L283" s="8" t="s">
        <v>127</v>
      </c>
      <c r="M283" s="155"/>
      <c r="N283" s="155"/>
      <c r="O283" s="155"/>
      <c r="P283" s="921" t="s">
        <v>3283</v>
      </c>
      <c r="Q283" s="7" t="s">
        <v>1021</v>
      </c>
      <c r="R283" s="8" t="s">
        <v>1293</v>
      </c>
      <c r="S283" s="8" t="s">
        <v>622</v>
      </c>
      <c r="T283" s="9" t="s">
        <v>706</v>
      </c>
      <c r="U283" s="410" t="s">
        <v>1437</v>
      </c>
      <c r="V283" s="785"/>
      <c r="W283" s="785"/>
      <c r="X283" s="923">
        <v>21588644.41</v>
      </c>
      <c r="Y283" s="767"/>
      <c r="Z283" s="787"/>
      <c r="AA283" s="241"/>
      <c r="AB283" s="241"/>
      <c r="AC283" s="241"/>
      <c r="AD283" s="241"/>
      <c r="AE283" s="242"/>
      <c r="AF283" s="892"/>
      <c r="AG283" s="892"/>
      <c r="AH283" s="8" t="s">
        <v>3062</v>
      </c>
      <c r="AI283" s="146"/>
      <c r="AJ283" s="8"/>
      <c r="AK283" s="8"/>
      <c r="AL283" s="8"/>
      <c r="AM283" s="8">
        <f>AO283+AP283</f>
        <v>0</v>
      </c>
      <c r="AN283" s="8"/>
      <c r="AO283" s="8"/>
      <c r="AP283" s="8"/>
      <c r="AQ283" s="8"/>
      <c r="AR283" s="177"/>
      <c r="AS283" s="8"/>
      <c r="AT283" s="8"/>
      <c r="AU283" s="8"/>
      <c r="AV283" s="8"/>
      <c r="AW283" s="8"/>
      <c r="AX283" s="8"/>
      <c r="AY283" s="8"/>
      <c r="AZ283" s="8"/>
      <c r="BA283" s="185"/>
      <c r="BB283" s="207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619"/>
      <c r="CP283" s="619"/>
      <c r="CQ283" s="8"/>
      <c r="CR283" s="8"/>
    </row>
    <row r="284" spans="1:179" s="24" customFormat="1" ht="58.5" hidden="1" customHeight="1">
      <c r="A284" s="7"/>
      <c r="B284" s="23" t="s">
        <v>4787</v>
      </c>
      <c r="C284" s="8">
        <v>2013</v>
      </c>
      <c r="D284" s="8"/>
      <c r="E284" s="23" t="s">
        <v>4398</v>
      </c>
      <c r="F284" s="8" t="s">
        <v>1278</v>
      </c>
      <c r="G284" s="8"/>
      <c r="H284" s="8"/>
      <c r="I284" s="8" t="s">
        <v>12</v>
      </c>
      <c r="J284" s="648" t="s">
        <v>2685</v>
      </c>
      <c r="K284" s="8"/>
      <c r="L284" s="8"/>
      <c r="M284" s="155"/>
      <c r="N284" s="155"/>
      <c r="O284" s="155"/>
      <c r="P284" s="155" t="s">
        <v>669</v>
      </c>
      <c r="Q284" s="7" t="s">
        <v>887</v>
      </c>
      <c r="R284" s="8" t="s">
        <v>3550</v>
      </c>
      <c r="S284" s="8" t="s">
        <v>622</v>
      </c>
      <c r="T284" s="9" t="s">
        <v>264</v>
      </c>
      <c r="U284" s="410" t="s">
        <v>1437</v>
      </c>
      <c r="V284" s="785" t="s">
        <v>127</v>
      </c>
      <c r="W284" s="922" t="s">
        <v>127</v>
      </c>
      <c r="X284" s="922" t="s">
        <v>127</v>
      </c>
      <c r="Y284" s="767" t="s">
        <v>127</v>
      </c>
      <c r="Z284" s="787" t="s">
        <v>127</v>
      </c>
      <c r="AA284" s="241"/>
      <c r="AB284" s="241"/>
      <c r="AC284" s="241"/>
      <c r="AD284" s="241"/>
      <c r="AE284" s="242"/>
      <c r="AF284" s="892"/>
      <c r="AG284" s="892"/>
      <c r="AH284" s="8" t="s">
        <v>4500</v>
      </c>
      <c r="AI284" s="146"/>
      <c r="AJ284" s="8"/>
      <c r="AK284" s="8"/>
      <c r="AL284" s="8"/>
      <c r="AM284" s="8"/>
      <c r="AN284" s="8"/>
      <c r="AO284" s="8"/>
      <c r="AP284" s="8"/>
      <c r="AQ284" s="8"/>
      <c r="AR284" s="177"/>
      <c r="AS284" s="8"/>
      <c r="AT284" s="8"/>
      <c r="AU284" s="8"/>
      <c r="AV284" s="8"/>
      <c r="AW284" s="8"/>
      <c r="AX284" s="8"/>
      <c r="AY284" s="8"/>
      <c r="AZ284" s="8"/>
      <c r="BA284" s="185"/>
      <c r="BB284" s="207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619"/>
      <c r="CP284" s="619"/>
      <c r="CQ284" s="8"/>
      <c r="CR284" s="8"/>
    </row>
    <row r="285" spans="1:179" s="24" customFormat="1" ht="45.75" hidden="1" customHeight="1">
      <c r="A285" s="7"/>
      <c r="B285" s="1193" t="s">
        <v>4386</v>
      </c>
      <c r="C285" s="8">
        <v>2014</v>
      </c>
      <c r="D285" s="8"/>
      <c r="E285" s="23" t="s">
        <v>4030</v>
      </c>
      <c r="F285" s="8" t="s">
        <v>979</v>
      </c>
      <c r="G285" s="8"/>
      <c r="H285" s="8"/>
      <c r="I285" s="8" t="s">
        <v>1020</v>
      </c>
      <c r="J285" s="648" t="s">
        <v>127</v>
      </c>
      <c r="K285" s="8"/>
      <c r="L285" s="8" t="s">
        <v>3594</v>
      </c>
      <c r="M285" s="155"/>
      <c r="N285" s="155"/>
      <c r="O285" s="155"/>
      <c r="P285" s="921" t="s">
        <v>2605</v>
      </c>
      <c r="Q285" s="7" t="s">
        <v>980</v>
      </c>
      <c r="R285" s="8"/>
      <c r="S285" s="8" t="s">
        <v>3086</v>
      </c>
      <c r="T285" s="9" t="s">
        <v>712</v>
      </c>
      <c r="U285" s="1022" t="s">
        <v>1233</v>
      </c>
      <c r="V285" s="9">
        <v>110954.37</v>
      </c>
      <c r="W285" s="9">
        <v>0</v>
      </c>
      <c r="X285" s="244">
        <f t="shared" ref="X285:X291" si="37">V285</f>
        <v>110954.37</v>
      </c>
      <c r="Y285" s="222">
        <v>0</v>
      </c>
      <c r="Z285" s="334">
        <v>0</v>
      </c>
      <c r="AA285" s="241"/>
      <c r="AB285" s="241"/>
      <c r="AC285" s="241"/>
      <c r="AD285" s="241"/>
      <c r="AE285" s="242"/>
      <c r="AF285" s="892"/>
      <c r="AG285" s="892"/>
      <c r="AH285" s="8" t="s">
        <v>3597</v>
      </c>
      <c r="AI285" s="146"/>
      <c r="AJ285" s="8"/>
      <c r="AK285" s="8"/>
      <c r="AL285" s="8"/>
      <c r="AM285" s="8"/>
      <c r="AN285" s="8"/>
      <c r="AO285" s="8"/>
      <c r="AP285" s="8"/>
      <c r="AQ285" s="8"/>
      <c r="AR285" s="177"/>
      <c r="AS285" s="8"/>
      <c r="AT285" s="8"/>
      <c r="AU285" s="8"/>
      <c r="AV285" s="8"/>
      <c r="AW285" s="8"/>
      <c r="AX285" s="8"/>
      <c r="AY285" s="8"/>
      <c r="AZ285" s="8"/>
      <c r="BA285" s="185"/>
      <c r="BB285" s="207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619"/>
      <c r="CP285" s="619"/>
      <c r="CQ285" s="8"/>
      <c r="CR285" s="8"/>
    </row>
    <row r="286" spans="1:179" s="24" customFormat="1" ht="45.75" hidden="1" customHeight="1">
      <c r="A286" s="7"/>
      <c r="B286" s="1193" t="s">
        <v>4386</v>
      </c>
      <c r="C286" s="8">
        <v>2014</v>
      </c>
      <c r="D286" s="8"/>
      <c r="E286" s="23" t="s">
        <v>4030</v>
      </c>
      <c r="F286" s="8" t="s">
        <v>979</v>
      </c>
      <c r="G286" s="8"/>
      <c r="H286" s="8"/>
      <c r="I286" s="8" t="s">
        <v>1020</v>
      </c>
      <c r="J286" s="648" t="s">
        <v>127</v>
      </c>
      <c r="K286" s="8"/>
      <c r="L286" s="8" t="s">
        <v>3594</v>
      </c>
      <c r="M286" s="155"/>
      <c r="N286" s="155"/>
      <c r="O286" s="155"/>
      <c r="P286" s="921" t="s">
        <v>1226</v>
      </c>
      <c r="Q286" s="7" t="s">
        <v>704</v>
      </c>
      <c r="R286" s="8"/>
      <c r="S286" s="8" t="s">
        <v>3086</v>
      </c>
      <c r="T286" s="9" t="s">
        <v>712</v>
      </c>
      <c r="U286" s="1022" t="s">
        <v>1233</v>
      </c>
      <c r="V286" s="9">
        <v>792970.18</v>
      </c>
      <c r="W286" s="9">
        <v>0</v>
      </c>
      <c r="X286" s="244">
        <f t="shared" si="37"/>
        <v>792970.18</v>
      </c>
      <c r="Y286" s="222">
        <v>0</v>
      </c>
      <c r="Z286" s="334">
        <v>0</v>
      </c>
      <c r="AA286" s="241"/>
      <c r="AB286" s="241"/>
      <c r="AC286" s="241"/>
      <c r="AD286" s="241"/>
      <c r="AE286" s="242"/>
      <c r="AF286" s="892"/>
      <c r="AG286" s="892"/>
      <c r="AH286" s="8" t="s">
        <v>3597</v>
      </c>
      <c r="AI286" s="146"/>
      <c r="AJ286" s="8"/>
      <c r="AK286" s="8"/>
      <c r="AL286" s="8"/>
      <c r="AM286" s="8"/>
      <c r="AN286" s="8"/>
      <c r="AO286" s="8"/>
      <c r="AP286" s="8"/>
      <c r="AQ286" s="8"/>
      <c r="AR286" s="177"/>
      <c r="AS286" s="8"/>
      <c r="AT286" s="8"/>
      <c r="AU286" s="8"/>
      <c r="AV286" s="8"/>
      <c r="AW286" s="8"/>
      <c r="AX286" s="8"/>
      <c r="AY286" s="8"/>
      <c r="AZ286" s="8"/>
      <c r="BA286" s="185"/>
      <c r="BB286" s="207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/>
      <c r="CC286" s="8"/>
      <c r="CD286" s="8"/>
      <c r="CE286" s="8"/>
      <c r="CF286" s="8"/>
      <c r="CG286" s="8"/>
      <c r="CH286" s="8"/>
      <c r="CI286" s="8"/>
      <c r="CJ286" s="8"/>
      <c r="CK286" s="8"/>
      <c r="CL286" s="8"/>
      <c r="CM286" s="8"/>
      <c r="CN286" s="8"/>
      <c r="CO286" s="619"/>
      <c r="CP286" s="619"/>
      <c r="CQ286" s="8"/>
      <c r="CR286" s="8"/>
    </row>
    <row r="287" spans="1:179" s="24" customFormat="1" ht="45.75" hidden="1" customHeight="1">
      <c r="A287" s="7"/>
      <c r="B287" s="1193" t="s">
        <v>4386</v>
      </c>
      <c r="C287" s="8">
        <v>2014</v>
      </c>
      <c r="D287" s="8"/>
      <c r="E287" s="23" t="s">
        <v>4030</v>
      </c>
      <c r="F287" s="8" t="s">
        <v>979</v>
      </c>
      <c r="G287" s="8"/>
      <c r="H287" s="8"/>
      <c r="I287" s="8" t="s">
        <v>1020</v>
      </c>
      <c r="J287" s="648" t="s">
        <v>127</v>
      </c>
      <c r="K287" s="8"/>
      <c r="L287" s="8" t="s">
        <v>3594</v>
      </c>
      <c r="M287" s="155"/>
      <c r="N287" s="155"/>
      <c r="O287" s="155"/>
      <c r="P287" s="921" t="s">
        <v>1235</v>
      </c>
      <c r="Q287" s="7" t="s">
        <v>1235</v>
      </c>
      <c r="R287" s="8"/>
      <c r="S287" s="8" t="s">
        <v>3086</v>
      </c>
      <c r="T287" s="9" t="s">
        <v>712</v>
      </c>
      <c r="U287" s="1022" t="s">
        <v>1233</v>
      </c>
      <c r="V287" s="9">
        <v>146812.31</v>
      </c>
      <c r="W287" s="9">
        <v>0</v>
      </c>
      <c r="X287" s="244">
        <f t="shared" si="37"/>
        <v>146812.31</v>
      </c>
      <c r="Y287" s="222">
        <v>0</v>
      </c>
      <c r="Z287" s="334">
        <v>0</v>
      </c>
      <c r="AA287" s="241"/>
      <c r="AB287" s="241"/>
      <c r="AC287" s="241"/>
      <c r="AD287" s="241"/>
      <c r="AE287" s="242"/>
      <c r="AF287" s="892"/>
      <c r="AG287" s="892"/>
      <c r="AH287" s="8" t="s">
        <v>3597</v>
      </c>
      <c r="AI287" s="146"/>
      <c r="AJ287" s="8"/>
      <c r="AK287" s="8"/>
      <c r="AL287" s="8"/>
      <c r="AM287" s="8"/>
      <c r="AN287" s="8"/>
      <c r="AO287" s="8"/>
      <c r="AP287" s="8"/>
      <c r="AQ287" s="8"/>
      <c r="AR287" s="177"/>
      <c r="AS287" s="8"/>
      <c r="AT287" s="8"/>
      <c r="AU287" s="8"/>
      <c r="AV287" s="8"/>
      <c r="AW287" s="8"/>
      <c r="AX287" s="8"/>
      <c r="AY287" s="8"/>
      <c r="AZ287" s="8"/>
      <c r="BA287" s="185"/>
      <c r="BB287" s="207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619"/>
      <c r="CP287" s="619"/>
      <c r="CQ287" s="8"/>
      <c r="CR287" s="8"/>
    </row>
    <row r="288" spans="1:179" s="24" customFormat="1" ht="45.75" hidden="1" customHeight="1">
      <c r="A288" s="7"/>
      <c r="B288" s="1193" t="s">
        <v>4386</v>
      </c>
      <c r="C288" s="8">
        <v>2014</v>
      </c>
      <c r="D288" s="8"/>
      <c r="E288" s="23" t="s">
        <v>4030</v>
      </c>
      <c r="F288" s="8" t="s">
        <v>979</v>
      </c>
      <c r="G288" s="8"/>
      <c r="H288" s="8"/>
      <c r="I288" s="8" t="s">
        <v>1020</v>
      </c>
      <c r="J288" s="648" t="s">
        <v>127</v>
      </c>
      <c r="K288" s="8"/>
      <c r="L288" s="8" t="s">
        <v>3594</v>
      </c>
      <c r="M288" s="155"/>
      <c r="N288" s="155"/>
      <c r="O288" s="155"/>
      <c r="P288" s="921" t="s">
        <v>2605</v>
      </c>
      <c r="Q288" s="7" t="s">
        <v>980</v>
      </c>
      <c r="R288" s="8"/>
      <c r="S288" s="8" t="s">
        <v>3596</v>
      </c>
      <c r="T288" s="9" t="s">
        <v>712</v>
      </c>
      <c r="U288" s="1022" t="s">
        <v>1233</v>
      </c>
      <c r="V288" s="9">
        <v>301491.64</v>
      </c>
      <c r="W288" s="9">
        <v>0</v>
      </c>
      <c r="X288" s="244">
        <f t="shared" si="37"/>
        <v>301491.64</v>
      </c>
      <c r="Y288" s="222">
        <v>0</v>
      </c>
      <c r="Z288" s="334">
        <v>0</v>
      </c>
      <c r="AA288" s="241"/>
      <c r="AB288" s="241"/>
      <c r="AC288" s="241"/>
      <c r="AD288" s="241"/>
      <c r="AE288" s="242"/>
      <c r="AF288" s="892"/>
      <c r="AG288" s="892"/>
      <c r="AH288" s="8" t="s">
        <v>3597</v>
      </c>
      <c r="AI288" s="146"/>
      <c r="AJ288" s="8"/>
      <c r="AK288" s="8"/>
      <c r="AL288" s="8"/>
      <c r="AM288" s="8"/>
      <c r="AN288" s="8"/>
      <c r="AO288" s="8"/>
      <c r="AP288" s="8"/>
      <c r="AQ288" s="8"/>
      <c r="AR288" s="177"/>
      <c r="AS288" s="8"/>
      <c r="AT288" s="8"/>
      <c r="AU288" s="8"/>
      <c r="AV288" s="8"/>
      <c r="AW288" s="8"/>
      <c r="AX288" s="8"/>
      <c r="AY288" s="8"/>
      <c r="AZ288" s="8"/>
      <c r="BA288" s="185"/>
      <c r="BB288" s="207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  <c r="BW288" s="8"/>
      <c r="BX288" s="8"/>
      <c r="BY288" s="8"/>
      <c r="BZ288" s="8"/>
      <c r="CA288" s="8"/>
      <c r="CB288" s="8"/>
      <c r="CC288" s="8"/>
      <c r="CD288" s="8"/>
      <c r="CE288" s="8"/>
      <c r="CF288" s="8"/>
      <c r="CG288" s="8"/>
      <c r="CH288" s="8"/>
      <c r="CI288" s="8"/>
      <c r="CJ288" s="8"/>
      <c r="CK288" s="8"/>
      <c r="CL288" s="8"/>
      <c r="CM288" s="8"/>
      <c r="CN288" s="8"/>
      <c r="CO288" s="619"/>
      <c r="CP288" s="619"/>
      <c r="CQ288" s="8"/>
      <c r="CR288" s="8"/>
    </row>
    <row r="289" spans="1:96" s="24" customFormat="1" ht="45.75" hidden="1" customHeight="1">
      <c r="A289" s="7"/>
      <c r="B289" s="1193" t="s">
        <v>4386</v>
      </c>
      <c r="C289" s="8">
        <v>2014</v>
      </c>
      <c r="D289" s="8"/>
      <c r="E289" s="23" t="s">
        <v>4030</v>
      </c>
      <c r="F289" s="8" t="s">
        <v>979</v>
      </c>
      <c r="G289" s="8"/>
      <c r="H289" s="8"/>
      <c r="I289" s="8" t="s">
        <v>1020</v>
      </c>
      <c r="J289" s="648" t="s">
        <v>127</v>
      </c>
      <c r="K289" s="8"/>
      <c r="L289" s="8" t="s">
        <v>3594</v>
      </c>
      <c r="M289" s="155"/>
      <c r="N289" s="155"/>
      <c r="O289" s="155"/>
      <c r="P289" s="921" t="s">
        <v>3595</v>
      </c>
      <c r="Q289" s="7" t="s">
        <v>618</v>
      </c>
      <c r="R289" s="8"/>
      <c r="S289" s="8" t="s">
        <v>3596</v>
      </c>
      <c r="T289" s="9" t="s">
        <v>712</v>
      </c>
      <c r="U289" s="1022" t="s">
        <v>1233</v>
      </c>
      <c r="V289" s="9">
        <v>187335.29</v>
      </c>
      <c r="W289" s="9">
        <v>0</v>
      </c>
      <c r="X289" s="244">
        <f t="shared" si="37"/>
        <v>187335.29</v>
      </c>
      <c r="Y289" s="222">
        <v>0</v>
      </c>
      <c r="Z289" s="334">
        <v>0</v>
      </c>
      <c r="AA289" s="241"/>
      <c r="AB289" s="241"/>
      <c r="AC289" s="241"/>
      <c r="AD289" s="241"/>
      <c r="AE289" s="242"/>
      <c r="AF289" s="892"/>
      <c r="AG289" s="892"/>
      <c r="AH289" s="8" t="s">
        <v>3597</v>
      </c>
      <c r="AI289" s="146"/>
      <c r="AJ289" s="8"/>
      <c r="AK289" s="8"/>
      <c r="AL289" s="8"/>
      <c r="AM289" s="8"/>
      <c r="AN289" s="8"/>
      <c r="AO289" s="8"/>
      <c r="AP289" s="8"/>
      <c r="AQ289" s="8"/>
      <c r="AR289" s="177"/>
      <c r="AS289" s="8"/>
      <c r="AT289" s="8"/>
      <c r="AU289" s="8"/>
      <c r="AV289" s="8"/>
      <c r="AW289" s="8"/>
      <c r="AX289" s="8"/>
      <c r="AY289" s="8"/>
      <c r="AZ289" s="8"/>
      <c r="BA289" s="185"/>
      <c r="BB289" s="207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F289" s="8"/>
      <c r="CG289" s="8"/>
      <c r="CH289" s="8"/>
      <c r="CI289" s="8"/>
      <c r="CJ289" s="8"/>
      <c r="CK289" s="8"/>
      <c r="CL289" s="8"/>
      <c r="CM289" s="8"/>
      <c r="CN289" s="8"/>
      <c r="CO289" s="619"/>
      <c r="CP289" s="619"/>
      <c r="CQ289" s="8"/>
      <c r="CR289" s="8"/>
    </row>
    <row r="290" spans="1:96" s="24" customFormat="1" ht="45.75" hidden="1" customHeight="1">
      <c r="A290" s="7"/>
      <c r="B290" s="1193" t="s">
        <v>4386</v>
      </c>
      <c r="C290" s="8">
        <v>2014</v>
      </c>
      <c r="D290" s="8"/>
      <c r="E290" s="23" t="s">
        <v>4030</v>
      </c>
      <c r="F290" s="8" t="s">
        <v>979</v>
      </c>
      <c r="G290" s="8"/>
      <c r="H290" s="8"/>
      <c r="I290" s="8" t="s">
        <v>1020</v>
      </c>
      <c r="J290" s="648" t="s">
        <v>127</v>
      </c>
      <c r="K290" s="8"/>
      <c r="L290" s="8" t="s">
        <v>3594</v>
      </c>
      <c r="M290" s="155"/>
      <c r="N290" s="155"/>
      <c r="O290" s="155"/>
      <c r="P290" s="921" t="s">
        <v>1226</v>
      </c>
      <c r="Q290" s="7" t="s">
        <v>704</v>
      </c>
      <c r="R290" s="8"/>
      <c r="S290" s="8" t="s">
        <v>3596</v>
      </c>
      <c r="T290" s="9" t="s">
        <v>712</v>
      </c>
      <c r="U290" s="1022" t="s">
        <v>1233</v>
      </c>
      <c r="V290" s="9">
        <v>1594524.63</v>
      </c>
      <c r="W290" s="9">
        <v>0</v>
      </c>
      <c r="X290" s="244">
        <f t="shared" si="37"/>
        <v>1594524.63</v>
      </c>
      <c r="Y290" s="222">
        <v>0</v>
      </c>
      <c r="Z290" s="334">
        <v>0</v>
      </c>
      <c r="AA290" s="241"/>
      <c r="AB290" s="241"/>
      <c r="AC290" s="241"/>
      <c r="AD290" s="241"/>
      <c r="AE290" s="242"/>
      <c r="AF290" s="892"/>
      <c r="AG290" s="892"/>
      <c r="AH290" s="8" t="s">
        <v>3597</v>
      </c>
      <c r="AI290" s="146"/>
      <c r="AJ290" s="8"/>
      <c r="AK290" s="8"/>
      <c r="AL290" s="8"/>
      <c r="AM290" s="8"/>
      <c r="AN290" s="8"/>
      <c r="AO290" s="8"/>
      <c r="AP290" s="8"/>
      <c r="AQ290" s="8"/>
      <c r="AR290" s="177"/>
      <c r="AS290" s="8"/>
      <c r="AT290" s="8"/>
      <c r="AU290" s="8"/>
      <c r="AV290" s="8"/>
      <c r="AW290" s="8"/>
      <c r="AX290" s="8"/>
      <c r="AY290" s="8"/>
      <c r="AZ290" s="8"/>
      <c r="BA290" s="185"/>
      <c r="BB290" s="207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F290" s="8"/>
      <c r="CG290" s="8"/>
      <c r="CH290" s="8"/>
      <c r="CI290" s="8"/>
      <c r="CJ290" s="8"/>
      <c r="CK290" s="8"/>
      <c r="CL290" s="8"/>
      <c r="CM290" s="8"/>
      <c r="CN290" s="8"/>
      <c r="CO290" s="619"/>
      <c r="CP290" s="619"/>
      <c r="CQ290" s="8"/>
      <c r="CR290" s="8"/>
    </row>
    <row r="291" spans="1:96" s="24" customFormat="1" ht="45.75" hidden="1" customHeight="1">
      <c r="A291" s="7"/>
      <c r="B291" s="1193" t="s">
        <v>4386</v>
      </c>
      <c r="C291" s="8">
        <v>2014</v>
      </c>
      <c r="D291" s="8"/>
      <c r="E291" s="23" t="s">
        <v>4030</v>
      </c>
      <c r="F291" s="8" t="s">
        <v>979</v>
      </c>
      <c r="G291" s="8"/>
      <c r="H291" s="8"/>
      <c r="I291" s="8" t="s">
        <v>1020</v>
      </c>
      <c r="J291" s="648" t="s">
        <v>127</v>
      </c>
      <c r="K291" s="8"/>
      <c r="L291" s="8" t="s">
        <v>3594</v>
      </c>
      <c r="M291" s="155"/>
      <c r="N291" s="155"/>
      <c r="O291" s="155"/>
      <c r="P291" s="921" t="s">
        <v>1235</v>
      </c>
      <c r="Q291" s="7" t="s">
        <v>1235</v>
      </c>
      <c r="R291" s="8"/>
      <c r="S291" s="8" t="s">
        <v>3596</v>
      </c>
      <c r="T291" s="9" t="s">
        <v>712</v>
      </c>
      <c r="U291" s="1022" t="s">
        <v>1233</v>
      </c>
      <c r="V291" s="9">
        <v>209831.84</v>
      </c>
      <c r="W291" s="9">
        <v>0</v>
      </c>
      <c r="X291" s="244">
        <f t="shared" si="37"/>
        <v>209831.84</v>
      </c>
      <c r="Y291" s="222">
        <v>0</v>
      </c>
      <c r="Z291" s="334">
        <v>0</v>
      </c>
      <c r="AA291" s="241"/>
      <c r="AB291" s="241"/>
      <c r="AC291" s="241"/>
      <c r="AD291" s="241"/>
      <c r="AE291" s="242"/>
      <c r="AF291" s="892"/>
      <c r="AG291" s="892"/>
      <c r="AH291" s="8" t="s">
        <v>3597</v>
      </c>
      <c r="AI291" s="146"/>
      <c r="AJ291" s="8"/>
      <c r="AK291" s="8"/>
      <c r="AL291" s="8"/>
      <c r="AM291" s="8"/>
      <c r="AN291" s="8"/>
      <c r="AO291" s="8"/>
      <c r="AP291" s="8"/>
      <c r="AQ291" s="8"/>
      <c r="AR291" s="177"/>
      <c r="AS291" s="8"/>
      <c r="AT291" s="8"/>
      <c r="AU291" s="8"/>
      <c r="AV291" s="8"/>
      <c r="AW291" s="8"/>
      <c r="AX291" s="8"/>
      <c r="AY291" s="8"/>
      <c r="AZ291" s="8"/>
      <c r="BA291" s="185"/>
      <c r="BB291" s="207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619"/>
      <c r="CP291" s="619"/>
      <c r="CQ291" s="8"/>
      <c r="CR291" s="8"/>
    </row>
    <row r="292" spans="1:96" s="24" customFormat="1" ht="30" hidden="1" customHeight="1">
      <c r="A292" s="7"/>
      <c r="B292" s="23" t="s">
        <v>4986</v>
      </c>
      <c r="C292" s="8">
        <v>2014</v>
      </c>
      <c r="D292" s="8"/>
      <c r="E292" s="23" t="s">
        <v>5013</v>
      </c>
      <c r="F292" s="8" t="s">
        <v>127</v>
      </c>
      <c r="G292" s="8"/>
      <c r="H292" s="8"/>
      <c r="I292" s="8" t="s">
        <v>1020</v>
      </c>
      <c r="J292" s="648" t="s">
        <v>127</v>
      </c>
      <c r="K292" s="8"/>
      <c r="L292" s="8" t="s">
        <v>127</v>
      </c>
      <c r="M292" s="155"/>
      <c r="N292" s="155"/>
      <c r="O292" s="155"/>
      <c r="P292" s="921" t="s">
        <v>3281</v>
      </c>
      <c r="Q292" s="7" t="s">
        <v>1021</v>
      </c>
      <c r="R292" s="648"/>
      <c r="S292" s="8" t="s">
        <v>1051</v>
      </c>
      <c r="T292" s="9" t="s">
        <v>654</v>
      </c>
      <c r="U292" s="1022" t="s">
        <v>1233</v>
      </c>
      <c r="V292" s="785"/>
      <c r="W292" s="785"/>
      <c r="X292" s="923">
        <v>13377216.460000001</v>
      </c>
      <c r="Y292" s="767"/>
      <c r="Z292" s="787"/>
      <c r="AA292" s="241"/>
      <c r="AB292" s="241"/>
      <c r="AC292" s="241"/>
      <c r="AD292" s="241"/>
      <c r="AE292" s="242"/>
      <c r="AF292" s="892"/>
      <c r="AG292" s="892"/>
      <c r="AH292" s="8" t="s">
        <v>3063</v>
      </c>
      <c r="AI292" s="146"/>
      <c r="AJ292" s="8"/>
      <c r="AK292" s="8"/>
      <c r="AL292" s="8"/>
      <c r="AM292" s="8">
        <f t="shared" ref="AM292:AM317" si="38">AO292+AP292</f>
        <v>0</v>
      </c>
      <c r="AN292" s="8"/>
      <c r="AO292" s="8"/>
      <c r="AP292" s="8"/>
      <c r="AQ292" s="8"/>
      <c r="AR292" s="177"/>
      <c r="AS292" s="8"/>
      <c r="AT292" s="8"/>
      <c r="AU292" s="8"/>
      <c r="AV292" s="8"/>
      <c r="AW292" s="8"/>
      <c r="AX292" s="8"/>
      <c r="AY292" s="8"/>
      <c r="AZ292" s="8"/>
      <c r="BA292" s="185"/>
      <c r="BB292" s="207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8"/>
      <c r="CL292" s="8"/>
      <c r="CM292" s="8"/>
      <c r="CN292" s="8"/>
      <c r="CO292" s="619"/>
      <c r="CP292" s="619"/>
      <c r="CQ292" s="8"/>
      <c r="CR292" s="8"/>
    </row>
    <row r="293" spans="1:96" s="24" customFormat="1" ht="75" hidden="1">
      <c r="A293" s="7"/>
      <c r="B293" s="23" t="s">
        <v>4986</v>
      </c>
      <c r="C293" s="8">
        <v>2014</v>
      </c>
      <c r="D293" s="8"/>
      <c r="E293" s="23" t="s">
        <v>5013</v>
      </c>
      <c r="F293" s="8" t="s">
        <v>127</v>
      </c>
      <c r="G293" s="8"/>
      <c r="H293" s="8"/>
      <c r="I293" s="8" t="s">
        <v>1020</v>
      </c>
      <c r="J293" s="648" t="s">
        <v>127</v>
      </c>
      <c r="K293" s="8"/>
      <c r="L293" s="8" t="s">
        <v>3594</v>
      </c>
      <c r="M293" s="155"/>
      <c r="N293" s="155"/>
      <c r="O293" s="155"/>
      <c r="P293" s="921" t="s">
        <v>3282</v>
      </c>
      <c r="Q293" s="7" t="s">
        <v>1021</v>
      </c>
      <c r="R293" s="648"/>
      <c r="S293" s="8" t="s">
        <v>1053</v>
      </c>
      <c r="T293" s="9" t="s">
        <v>654</v>
      </c>
      <c r="U293" s="1022" t="s">
        <v>1233</v>
      </c>
      <c r="V293" s="785"/>
      <c r="W293" s="785"/>
      <c r="X293" s="924">
        <v>7916331.25</v>
      </c>
      <c r="Y293" s="767"/>
      <c r="Z293" s="787"/>
      <c r="AA293" s="241"/>
      <c r="AB293" s="241"/>
      <c r="AC293" s="241"/>
      <c r="AD293" s="241"/>
      <c r="AE293" s="242"/>
      <c r="AF293" s="892"/>
      <c r="AG293" s="892"/>
      <c r="AH293" s="8"/>
      <c r="AI293" s="146"/>
      <c r="AJ293" s="8"/>
      <c r="AK293" s="8"/>
      <c r="AL293" s="8"/>
      <c r="AM293" s="8">
        <f t="shared" si="38"/>
        <v>0</v>
      </c>
      <c r="AN293" s="8"/>
      <c r="AO293" s="8"/>
      <c r="AP293" s="8"/>
      <c r="AQ293" s="8"/>
      <c r="AR293" s="177"/>
      <c r="AS293" s="8"/>
      <c r="AT293" s="8"/>
      <c r="AU293" s="8"/>
      <c r="AV293" s="8"/>
      <c r="AW293" s="8"/>
      <c r="AX293" s="8"/>
      <c r="AY293" s="8"/>
      <c r="AZ293" s="8"/>
      <c r="BA293" s="185"/>
      <c r="BB293" s="207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  <c r="CH293" s="8"/>
      <c r="CI293" s="8"/>
      <c r="CJ293" s="8"/>
      <c r="CK293" s="8"/>
      <c r="CL293" s="8"/>
      <c r="CM293" s="8"/>
      <c r="CN293" s="8"/>
      <c r="CO293" s="619"/>
      <c r="CP293" s="619"/>
      <c r="CQ293" s="8"/>
      <c r="CR293" s="8"/>
    </row>
    <row r="294" spans="1:96" s="24" customFormat="1" ht="30" hidden="1" customHeight="1">
      <c r="A294" s="7"/>
      <c r="B294" s="23"/>
      <c r="C294" s="8">
        <v>2014</v>
      </c>
      <c r="D294" s="8"/>
      <c r="E294" s="23" t="s">
        <v>4876</v>
      </c>
      <c r="F294" s="8" t="s">
        <v>127</v>
      </c>
      <c r="G294" s="8"/>
      <c r="H294" s="8"/>
      <c r="I294" s="8" t="s">
        <v>1020</v>
      </c>
      <c r="J294" s="648" t="s">
        <v>127</v>
      </c>
      <c r="K294" s="8"/>
      <c r="L294" s="8" t="s">
        <v>3594</v>
      </c>
      <c r="M294" s="155"/>
      <c r="N294" s="155"/>
      <c r="O294" s="155"/>
      <c r="P294" s="921" t="s">
        <v>3281</v>
      </c>
      <c r="Q294" s="7" t="s">
        <v>1021</v>
      </c>
      <c r="R294" s="648"/>
      <c r="S294" s="8" t="s">
        <v>275</v>
      </c>
      <c r="T294" s="9" t="s">
        <v>654</v>
      </c>
      <c r="U294" s="1022" t="s">
        <v>1233</v>
      </c>
      <c r="V294" s="785"/>
      <c r="W294" s="785"/>
      <c r="X294" s="923">
        <v>9980999.0600000005</v>
      </c>
      <c r="Y294" s="767"/>
      <c r="Z294" s="787"/>
      <c r="AA294" s="241"/>
      <c r="AB294" s="241"/>
      <c r="AC294" s="241"/>
      <c r="AD294" s="241"/>
      <c r="AE294" s="242"/>
      <c r="AF294" s="892"/>
      <c r="AG294" s="892"/>
      <c r="AH294" s="8"/>
      <c r="AI294" s="146"/>
      <c r="AJ294" s="8"/>
      <c r="AK294" s="8"/>
      <c r="AL294" s="8"/>
      <c r="AM294" s="8">
        <f t="shared" si="38"/>
        <v>0</v>
      </c>
      <c r="AN294" s="8"/>
      <c r="AO294" s="8"/>
      <c r="AP294" s="8"/>
      <c r="AQ294" s="8"/>
      <c r="AR294" s="177"/>
      <c r="AS294" s="8"/>
      <c r="AT294" s="8"/>
      <c r="AU294" s="8"/>
      <c r="AV294" s="8"/>
      <c r="AW294" s="8"/>
      <c r="AX294" s="8"/>
      <c r="AY294" s="8"/>
      <c r="AZ294" s="8"/>
      <c r="BA294" s="185"/>
      <c r="BB294" s="207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8"/>
      <c r="BZ294" s="8"/>
      <c r="CA294" s="8"/>
      <c r="CB294" s="8"/>
      <c r="CC294" s="8"/>
      <c r="CD294" s="8"/>
      <c r="CE294" s="8"/>
      <c r="CF294" s="8"/>
      <c r="CG294" s="8"/>
      <c r="CH294" s="8"/>
      <c r="CI294" s="8"/>
      <c r="CJ294" s="8"/>
      <c r="CK294" s="8"/>
      <c r="CL294" s="8"/>
      <c r="CM294" s="8"/>
      <c r="CN294" s="8"/>
      <c r="CO294" s="619"/>
      <c r="CP294" s="619"/>
      <c r="CQ294" s="8"/>
      <c r="CR294" s="8"/>
    </row>
    <row r="295" spans="1:96" s="24" customFormat="1" ht="45" hidden="1">
      <c r="A295" s="7"/>
      <c r="B295" s="23" t="s">
        <v>4986</v>
      </c>
      <c r="C295" s="8">
        <v>2014</v>
      </c>
      <c r="D295" s="8"/>
      <c r="E295" s="23" t="s">
        <v>5010</v>
      </c>
      <c r="F295" s="8" t="s">
        <v>127</v>
      </c>
      <c r="G295" s="8"/>
      <c r="H295" s="8"/>
      <c r="I295" s="8" t="s">
        <v>1020</v>
      </c>
      <c r="J295" s="648" t="s">
        <v>127</v>
      </c>
      <c r="K295" s="8"/>
      <c r="L295" s="8" t="s">
        <v>3594</v>
      </c>
      <c r="M295" s="155"/>
      <c r="N295" s="155"/>
      <c r="O295" s="155"/>
      <c r="P295" s="921" t="s">
        <v>3283</v>
      </c>
      <c r="Q295" s="7" t="s">
        <v>1021</v>
      </c>
      <c r="R295" s="648"/>
      <c r="S295" s="8" t="s">
        <v>3064</v>
      </c>
      <c r="T295" s="9" t="s">
        <v>294</v>
      </c>
      <c r="U295" s="1022" t="s">
        <v>1233</v>
      </c>
      <c r="V295" s="785" t="s">
        <v>127</v>
      </c>
      <c r="W295" s="785" t="s">
        <v>127</v>
      </c>
      <c r="X295" s="923">
        <v>755489</v>
      </c>
      <c r="Y295" s="767" t="s">
        <v>127</v>
      </c>
      <c r="Z295" s="787" t="s">
        <v>127</v>
      </c>
      <c r="AA295" s="241"/>
      <c r="AB295" s="241"/>
      <c r="AC295" s="241"/>
      <c r="AD295" s="241"/>
      <c r="AE295" s="242"/>
      <c r="AF295" s="892"/>
      <c r="AG295" s="892"/>
      <c r="AH295" s="8"/>
      <c r="AI295" s="146"/>
      <c r="AJ295" s="8"/>
      <c r="AK295" s="8"/>
      <c r="AL295" s="8"/>
      <c r="AM295" s="8">
        <f t="shared" si="38"/>
        <v>0</v>
      </c>
      <c r="AN295" s="8"/>
      <c r="AO295" s="8"/>
      <c r="AP295" s="8"/>
      <c r="AQ295" s="8"/>
      <c r="AR295" s="177"/>
      <c r="AS295" s="8"/>
      <c r="AT295" s="8"/>
      <c r="AU295" s="8"/>
      <c r="AV295" s="8"/>
      <c r="AW295" s="8"/>
      <c r="AX295" s="8"/>
      <c r="AY295" s="8"/>
      <c r="AZ295" s="8"/>
      <c r="BA295" s="185"/>
      <c r="BB295" s="207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CC295" s="8"/>
      <c r="CD295" s="8"/>
      <c r="CE295" s="8"/>
      <c r="CF295" s="8"/>
      <c r="CG295" s="8"/>
      <c r="CH295" s="8"/>
      <c r="CI295" s="8"/>
      <c r="CJ295" s="8"/>
      <c r="CK295" s="8"/>
      <c r="CL295" s="8"/>
      <c r="CM295" s="8"/>
      <c r="CN295" s="8"/>
      <c r="CO295" s="619"/>
      <c r="CP295" s="619"/>
      <c r="CQ295" s="8"/>
      <c r="CR295" s="8"/>
    </row>
    <row r="296" spans="1:96" s="24" customFormat="1" ht="45" hidden="1">
      <c r="A296" s="7"/>
      <c r="B296" s="23" t="s">
        <v>4986</v>
      </c>
      <c r="C296" s="8">
        <v>2014</v>
      </c>
      <c r="D296" s="8"/>
      <c r="E296" s="23" t="s">
        <v>5012</v>
      </c>
      <c r="F296" s="8" t="s">
        <v>127</v>
      </c>
      <c r="G296" s="8"/>
      <c r="H296" s="8"/>
      <c r="I296" s="8" t="s">
        <v>1020</v>
      </c>
      <c r="J296" s="648" t="s">
        <v>127</v>
      </c>
      <c r="K296" s="8"/>
      <c r="L296" s="8" t="s">
        <v>3594</v>
      </c>
      <c r="M296" s="155"/>
      <c r="N296" s="155"/>
      <c r="O296" s="155"/>
      <c r="P296" s="921" t="s">
        <v>3283</v>
      </c>
      <c r="Q296" s="7" t="s">
        <v>1021</v>
      </c>
      <c r="R296" s="648"/>
      <c r="S296" s="8" t="s">
        <v>3065</v>
      </c>
      <c r="T296" s="9" t="s">
        <v>1221</v>
      </c>
      <c r="U296" s="1022" t="s">
        <v>1233</v>
      </c>
      <c r="V296" s="785"/>
      <c r="W296" s="785"/>
      <c r="X296" s="923">
        <v>1644259</v>
      </c>
      <c r="Y296" s="767"/>
      <c r="Z296" s="787"/>
      <c r="AA296" s="241"/>
      <c r="AB296" s="241"/>
      <c r="AC296" s="241"/>
      <c r="AD296" s="241"/>
      <c r="AE296" s="242"/>
      <c r="AF296" s="892"/>
      <c r="AG296" s="892"/>
      <c r="AH296" s="8"/>
      <c r="AI296" s="146"/>
      <c r="AJ296" s="8"/>
      <c r="AK296" s="8"/>
      <c r="AL296" s="8"/>
      <c r="AM296" s="8">
        <f t="shared" si="38"/>
        <v>0</v>
      </c>
      <c r="AN296" s="8"/>
      <c r="AO296" s="8"/>
      <c r="AP296" s="8"/>
      <c r="AQ296" s="8"/>
      <c r="AR296" s="177"/>
      <c r="AS296" s="8"/>
      <c r="AT296" s="8"/>
      <c r="AU296" s="8"/>
      <c r="AV296" s="8"/>
      <c r="AW296" s="8"/>
      <c r="AX296" s="8"/>
      <c r="AY296" s="8"/>
      <c r="AZ296" s="8"/>
      <c r="BA296" s="185"/>
      <c r="BB296" s="207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8"/>
      <c r="CC296" s="8"/>
      <c r="CD296" s="8"/>
      <c r="CE296" s="8"/>
      <c r="CF296" s="8"/>
      <c r="CG296" s="8"/>
      <c r="CH296" s="8"/>
      <c r="CI296" s="8"/>
      <c r="CJ296" s="8"/>
      <c r="CK296" s="8"/>
      <c r="CL296" s="8"/>
      <c r="CM296" s="8"/>
      <c r="CN296" s="8"/>
      <c r="CO296" s="619"/>
      <c r="CP296" s="619"/>
      <c r="CQ296" s="8"/>
      <c r="CR296" s="8"/>
    </row>
    <row r="297" spans="1:96" s="24" customFormat="1" ht="45" hidden="1">
      <c r="A297" s="7"/>
      <c r="B297" s="23" t="s">
        <v>4986</v>
      </c>
      <c r="C297" s="8">
        <v>2014</v>
      </c>
      <c r="D297" s="8"/>
      <c r="E297" s="23" t="s">
        <v>5012</v>
      </c>
      <c r="F297" s="8" t="s">
        <v>127</v>
      </c>
      <c r="G297" s="8"/>
      <c r="H297" s="8"/>
      <c r="I297" s="8" t="s">
        <v>1020</v>
      </c>
      <c r="J297" s="648" t="s">
        <v>127</v>
      </c>
      <c r="K297" s="8"/>
      <c r="L297" s="8" t="s">
        <v>3594</v>
      </c>
      <c r="M297" s="155"/>
      <c r="N297" s="155"/>
      <c r="O297" s="155"/>
      <c r="P297" s="921" t="s">
        <v>3066</v>
      </c>
      <c r="Q297" s="7" t="s">
        <v>1021</v>
      </c>
      <c r="R297" s="648"/>
      <c r="S297" s="8" t="s">
        <v>2689</v>
      </c>
      <c r="T297" s="9" t="s">
        <v>1221</v>
      </c>
      <c r="U297" s="1022" t="s">
        <v>1233</v>
      </c>
      <c r="V297" s="785"/>
      <c r="W297" s="785"/>
      <c r="X297" s="923">
        <v>3627684.09</v>
      </c>
      <c r="Y297" s="767"/>
      <c r="Z297" s="787"/>
      <c r="AA297" s="241"/>
      <c r="AB297" s="241"/>
      <c r="AC297" s="241"/>
      <c r="AD297" s="241"/>
      <c r="AE297" s="242"/>
      <c r="AF297" s="892"/>
      <c r="AG297" s="892"/>
      <c r="AH297" s="8"/>
      <c r="AI297" s="146"/>
      <c r="AJ297" s="8"/>
      <c r="AK297" s="8"/>
      <c r="AL297" s="8"/>
      <c r="AM297" s="8">
        <f t="shared" si="38"/>
        <v>0</v>
      </c>
      <c r="AN297" s="8"/>
      <c r="AO297" s="8"/>
      <c r="AP297" s="8"/>
      <c r="AQ297" s="8"/>
      <c r="AR297" s="177"/>
      <c r="AS297" s="8"/>
      <c r="AT297" s="8"/>
      <c r="AU297" s="8"/>
      <c r="AV297" s="8"/>
      <c r="AW297" s="8"/>
      <c r="AX297" s="8"/>
      <c r="AY297" s="8"/>
      <c r="AZ297" s="8"/>
      <c r="BA297" s="185"/>
      <c r="BB297" s="207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619"/>
      <c r="CP297" s="619"/>
      <c r="CQ297" s="8"/>
      <c r="CR297" s="8"/>
    </row>
    <row r="298" spans="1:96" s="24" customFormat="1" ht="30" hidden="1">
      <c r="A298" s="7"/>
      <c r="B298" s="1193" t="s">
        <v>4386</v>
      </c>
      <c r="C298" s="8">
        <v>2014</v>
      </c>
      <c r="D298" s="8"/>
      <c r="E298" s="23" t="s">
        <v>4033</v>
      </c>
      <c r="F298" s="8" t="s">
        <v>1311</v>
      </c>
      <c r="G298" s="106" t="s">
        <v>4369</v>
      </c>
      <c r="H298" s="8">
        <v>4</v>
      </c>
      <c r="I298" s="8" t="s">
        <v>1020</v>
      </c>
      <c r="J298" s="648" t="s">
        <v>127</v>
      </c>
      <c r="K298" s="8"/>
      <c r="L298" s="8" t="s">
        <v>3594</v>
      </c>
      <c r="M298" s="155"/>
      <c r="N298" s="155"/>
      <c r="O298" s="155"/>
      <c r="P298" s="8" t="s">
        <v>3067</v>
      </c>
      <c r="Q298" s="7" t="s">
        <v>704</v>
      </c>
      <c r="R298" s="648"/>
      <c r="S298" s="8" t="s">
        <v>1229</v>
      </c>
      <c r="T298" s="9" t="s">
        <v>1221</v>
      </c>
      <c r="U298" s="1022" t="s">
        <v>1233</v>
      </c>
      <c r="V298" s="785">
        <v>1202724</v>
      </c>
      <c r="W298" s="785" t="s">
        <v>127</v>
      </c>
      <c r="X298" s="923">
        <v>1202723</v>
      </c>
      <c r="Y298" s="767" t="s">
        <v>127</v>
      </c>
      <c r="Z298" s="787" t="s">
        <v>127</v>
      </c>
      <c r="AA298" s="241"/>
      <c r="AB298" s="241"/>
      <c r="AC298" s="241"/>
      <c r="AD298" s="241"/>
      <c r="AE298" s="242"/>
      <c r="AF298" s="892"/>
      <c r="AG298" s="892"/>
      <c r="AH298" s="8" t="s">
        <v>3068</v>
      </c>
      <c r="AI298" s="146"/>
      <c r="AJ298" s="8"/>
      <c r="AK298" s="8"/>
      <c r="AL298" s="8"/>
      <c r="AM298" s="8">
        <f t="shared" si="38"/>
        <v>0</v>
      </c>
      <c r="AN298" s="8"/>
      <c r="AO298" s="8"/>
      <c r="AP298" s="8"/>
      <c r="AQ298" s="8"/>
      <c r="AR298" s="177"/>
      <c r="AS298" s="8"/>
      <c r="AT298" s="8"/>
      <c r="AU298" s="8"/>
      <c r="AV298" s="8"/>
      <c r="AW298" s="8"/>
      <c r="AX298" s="8"/>
      <c r="AY298" s="8"/>
      <c r="AZ298" s="8"/>
      <c r="BA298" s="185"/>
      <c r="BB298" s="207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CC298" s="8"/>
      <c r="CD298" s="8"/>
      <c r="CE298" s="8"/>
      <c r="CF298" s="8"/>
      <c r="CG298" s="8"/>
      <c r="CH298" s="8"/>
      <c r="CI298" s="8"/>
      <c r="CJ298" s="8"/>
      <c r="CK298" s="8"/>
      <c r="CL298" s="8"/>
      <c r="CM298" s="8"/>
      <c r="CN298" s="8"/>
      <c r="CO298" s="619"/>
      <c r="CP298" s="619"/>
      <c r="CQ298" s="8"/>
      <c r="CR298" s="8"/>
    </row>
    <row r="299" spans="1:96" s="24" customFormat="1" ht="45" hidden="1">
      <c r="A299" s="7"/>
      <c r="B299" s="23" t="s">
        <v>4986</v>
      </c>
      <c r="C299" s="8">
        <v>2014</v>
      </c>
      <c r="D299" s="8"/>
      <c r="E299" s="23" t="s">
        <v>5011</v>
      </c>
      <c r="F299" s="8" t="s">
        <v>127</v>
      </c>
      <c r="G299" s="8"/>
      <c r="H299" s="8"/>
      <c r="I299" s="8" t="s">
        <v>1020</v>
      </c>
      <c r="J299" s="648" t="s">
        <v>127</v>
      </c>
      <c r="K299" s="8"/>
      <c r="L299" s="8" t="s">
        <v>3594</v>
      </c>
      <c r="M299" s="155"/>
      <c r="N299" s="155"/>
      <c r="O299" s="155"/>
      <c r="P299" s="921" t="s">
        <v>3283</v>
      </c>
      <c r="Q299" s="7" t="s">
        <v>1021</v>
      </c>
      <c r="R299" s="648"/>
      <c r="S299" s="8" t="s">
        <v>622</v>
      </c>
      <c r="T299" s="9" t="s">
        <v>259</v>
      </c>
      <c r="U299" s="1022" t="s">
        <v>1233</v>
      </c>
      <c r="V299" s="785"/>
      <c r="W299" s="785"/>
      <c r="X299" s="923">
        <v>1924473.77</v>
      </c>
      <c r="Y299" s="767"/>
      <c r="Z299" s="787"/>
      <c r="AA299" s="241"/>
      <c r="AB299" s="241"/>
      <c r="AC299" s="241"/>
      <c r="AD299" s="241"/>
      <c r="AE299" s="242"/>
      <c r="AF299" s="892"/>
      <c r="AG299" s="892"/>
      <c r="AH299" s="8" t="s">
        <v>3069</v>
      </c>
      <c r="AI299" s="146"/>
      <c r="AJ299" s="8"/>
      <c r="AK299" s="8"/>
      <c r="AL299" s="8"/>
      <c r="AM299" s="8">
        <f t="shared" si="38"/>
        <v>0</v>
      </c>
      <c r="AN299" s="8"/>
      <c r="AO299" s="8"/>
      <c r="AP299" s="8"/>
      <c r="AQ299" s="8"/>
      <c r="AR299" s="177"/>
      <c r="AS299" s="8"/>
      <c r="AT299" s="8"/>
      <c r="AU299" s="8"/>
      <c r="AV299" s="8"/>
      <c r="AW299" s="8"/>
      <c r="AX299" s="8"/>
      <c r="AY299" s="8"/>
      <c r="AZ299" s="8"/>
      <c r="BA299" s="185"/>
      <c r="BB299" s="207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  <c r="CD299" s="8"/>
      <c r="CE299" s="8"/>
      <c r="CF299" s="8"/>
      <c r="CG299" s="8"/>
      <c r="CH299" s="8"/>
      <c r="CI299" s="8"/>
      <c r="CJ299" s="8"/>
      <c r="CK299" s="8"/>
      <c r="CL299" s="8"/>
      <c r="CM299" s="8"/>
      <c r="CN299" s="8"/>
      <c r="CO299" s="619"/>
      <c r="CP299" s="619"/>
      <c r="CQ299" s="8"/>
      <c r="CR299" s="8"/>
    </row>
    <row r="300" spans="1:96" s="24" customFormat="1" ht="45" hidden="1">
      <c r="A300" s="7"/>
      <c r="B300" s="23"/>
      <c r="C300" s="8">
        <v>2014</v>
      </c>
      <c r="D300" s="8"/>
      <c r="E300" s="23"/>
      <c r="F300" s="8" t="s">
        <v>127</v>
      </c>
      <c r="G300" s="8"/>
      <c r="H300" s="8"/>
      <c r="I300" s="8" t="s">
        <v>1020</v>
      </c>
      <c r="J300" s="648" t="s">
        <v>127</v>
      </c>
      <c r="K300" s="8"/>
      <c r="L300" s="8" t="s">
        <v>127</v>
      </c>
      <c r="M300" s="155"/>
      <c r="N300" s="155"/>
      <c r="O300" s="155"/>
      <c r="P300" s="8" t="s">
        <v>3266</v>
      </c>
      <c r="Q300" s="7" t="s">
        <v>1021</v>
      </c>
      <c r="R300" s="8" t="s">
        <v>1085</v>
      </c>
      <c r="S300" s="8" t="s">
        <v>3070</v>
      </c>
      <c r="T300" s="9" t="s">
        <v>276</v>
      </c>
      <c r="U300" s="410" t="s">
        <v>1437</v>
      </c>
      <c r="V300" s="785"/>
      <c r="W300" s="785"/>
      <c r="X300" s="923">
        <v>2306052.67</v>
      </c>
      <c r="Y300" s="767"/>
      <c r="Z300" s="787"/>
      <c r="AA300" s="241"/>
      <c r="AB300" s="241"/>
      <c r="AC300" s="241"/>
      <c r="AD300" s="241"/>
      <c r="AE300" s="242"/>
      <c r="AF300" s="892"/>
      <c r="AG300" s="892"/>
      <c r="AH300" s="8"/>
      <c r="AI300" s="146"/>
      <c r="AJ300" s="8"/>
      <c r="AK300" s="8"/>
      <c r="AL300" s="8"/>
      <c r="AM300" s="8">
        <f t="shared" si="38"/>
        <v>0</v>
      </c>
      <c r="AN300" s="8"/>
      <c r="AO300" s="8"/>
      <c r="AP300" s="8"/>
      <c r="AQ300" s="8"/>
      <c r="AR300" s="177"/>
      <c r="AS300" s="8"/>
      <c r="AT300" s="8"/>
      <c r="AU300" s="8"/>
      <c r="AV300" s="8"/>
      <c r="AW300" s="8"/>
      <c r="AX300" s="8"/>
      <c r="AY300" s="8"/>
      <c r="AZ300" s="8"/>
      <c r="BA300" s="185"/>
      <c r="BB300" s="207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CC300" s="8"/>
      <c r="CD300" s="8"/>
      <c r="CE300" s="8"/>
      <c r="CF300" s="8"/>
      <c r="CG300" s="8"/>
      <c r="CH300" s="8"/>
      <c r="CI300" s="8"/>
      <c r="CJ300" s="8"/>
      <c r="CK300" s="8"/>
      <c r="CL300" s="8"/>
      <c r="CM300" s="8"/>
      <c r="CN300" s="8"/>
      <c r="CO300" s="619"/>
      <c r="CP300" s="619"/>
      <c r="CQ300" s="8"/>
      <c r="CR300" s="8"/>
    </row>
    <row r="301" spans="1:96" s="24" customFormat="1" ht="45" hidden="1">
      <c r="A301" s="7"/>
      <c r="B301" s="23"/>
      <c r="C301" s="8">
        <v>2014</v>
      </c>
      <c r="D301" s="8"/>
      <c r="E301" s="23"/>
      <c r="F301" s="8" t="s">
        <v>127</v>
      </c>
      <c r="G301" s="8"/>
      <c r="H301" s="8"/>
      <c r="I301" s="8" t="s">
        <v>1020</v>
      </c>
      <c r="J301" s="648" t="s">
        <v>127</v>
      </c>
      <c r="K301" s="8"/>
      <c r="L301" s="8" t="s">
        <v>127</v>
      </c>
      <c r="M301" s="155"/>
      <c r="N301" s="155"/>
      <c r="O301" s="155"/>
      <c r="P301" s="8" t="s">
        <v>3265</v>
      </c>
      <c r="Q301" s="7" t="s">
        <v>1021</v>
      </c>
      <c r="R301" s="648" t="s">
        <v>1293</v>
      </c>
      <c r="S301" s="648" t="s">
        <v>3059</v>
      </c>
      <c r="T301" s="9" t="s">
        <v>276</v>
      </c>
      <c r="U301" s="410" t="s">
        <v>1437</v>
      </c>
      <c r="V301" s="785"/>
      <c r="W301" s="785"/>
      <c r="X301" s="923">
        <v>2390739.66</v>
      </c>
      <c r="Y301" s="767"/>
      <c r="Z301" s="787"/>
      <c r="AA301" s="241"/>
      <c r="AB301" s="241"/>
      <c r="AC301" s="241"/>
      <c r="AD301" s="241"/>
      <c r="AE301" s="242"/>
      <c r="AF301" s="892"/>
      <c r="AG301" s="892"/>
      <c r="AH301" s="8"/>
      <c r="AI301" s="146"/>
      <c r="AJ301" s="8"/>
      <c r="AK301" s="8"/>
      <c r="AL301" s="8"/>
      <c r="AM301" s="8">
        <f t="shared" si="38"/>
        <v>0</v>
      </c>
      <c r="AN301" s="8"/>
      <c r="AO301" s="8"/>
      <c r="AP301" s="8"/>
      <c r="AQ301" s="8"/>
      <c r="AR301" s="177"/>
      <c r="AS301" s="8"/>
      <c r="AT301" s="8"/>
      <c r="AU301" s="8"/>
      <c r="AV301" s="8"/>
      <c r="AW301" s="8"/>
      <c r="AX301" s="8"/>
      <c r="AY301" s="8"/>
      <c r="AZ301" s="8"/>
      <c r="BA301" s="185"/>
      <c r="BB301" s="207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  <c r="CK301" s="8"/>
      <c r="CL301" s="8"/>
      <c r="CM301" s="8"/>
      <c r="CN301" s="8"/>
      <c r="CO301" s="619"/>
      <c r="CP301" s="619"/>
      <c r="CQ301" s="8"/>
      <c r="CR301" s="8"/>
    </row>
    <row r="302" spans="1:96" s="24" customFormat="1" ht="30" hidden="1">
      <c r="A302" s="7"/>
      <c r="B302" s="23" t="s">
        <v>4986</v>
      </c>
      <c r="C302" s="8">
        <v>2014</v>
      </c>
      <c r="D302" s="8"/>
      <c r="E302" s="23" t="s">
        <v>5008</v>
      </c>
      <c r="F302" s="8" t="s">
        <v>1182</v>
      </c>
      <c r="G302" s="8"/>
      <c r="H302" s="8"/>
      <c r="I302" s="8" t="s">
        <v>1020</v>
      </c>
      <c r="J302" s="648" t="s">
        <v>127</v>
      </c>
      <c r="K302" s="8" t="s">
        <v>127</v>
      </c>
      <c r="L302" s="8" t="s">
        <v>127</v>
      </c>
      <c r="M302" s="155" t="s">
        <v>127</v>
      </c>
      <c r="N302" s="155"/>
      <c r="O302" s="155"/>
      <c r="P302" s="8" t="s">
        <v>1226</v>
      </c>
      <c r="Q302" s="7" t="s">
        <v>704</v>
      </c>
      <c r="R302" s="648"/>
      <c r="S302" s="8" t="s">
        <v>3072</v>
      </c>
      <c r="T302" s="9" t="s">
        <v>712</v>
      </c>
      <c r="U302" s="1022" t="s">
        <v>1233</v>
      </c>
      <c r="V302" s="785">
        <v>682830.72</v>
      </c>
      <c r="W302" s="785"/>
      <c r="X302" s="923">
        <v>682930.72</v>
      </c>
      <c r="Y302" s="767"/>
      <c r="Z302" s="787"/>
      <c r="AA302" s="241"/>
      <c r="AB302" s="241"/>
      <c r="AC302" s="241"/>
      <c r="AD302" s="241"/>
      <c r="AE302" s="242"/>
      <c r="AF302" s="892"/>
      <c r="AG302" s="892"/>
      <c r="AH302" s="8" t="s">
        <v>3071</v>
      </c>
      <c r="AI302" s="146"/>
      <c r="AJ302" s="8"/>
      <c r="AK302" s="8"/>
      <c r="AL302" s="8"/>
      <c r="AM302" s="8">
        <f t="shared" si="38"/>
        <v>0</v>
      </c>
      <c r="AN302" s="8"/>
      <c r="AO302" s="8"/>
      <c r="AP302" s="8"/>
      <c r="AQ302" s="8"/>
      <c r="AR302" s="177"/>
      <c r="AS302" s="8"/>
      <c r="AT302" s="8"/>
      <c r="AU302" s="8"/>
      <c r="AV302" s="8"/>
      <c r="AW302" s="8"/>
      <c r="AX302" s="8"/>
      <c r="AY302" s="8"/>
      <c r="AZ302" s="8"/>
      <c r="BA302" s="185"/>
      <c r="BB302" s="207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/>
      <c r="BZ302" s="8"/>
      <c r="CA302" s="8"/>
      <c r="CB302" s="8"/>
      <c r="CC302" s="8"/>
      <c r="CD302" s="8"/>
      <c r="CE302" s="8"/>
      <c r="CF302" s="8"/>
      <c r="CG302" s="8"/>
      <c r="CH302" s="8"/>
      <c r="CI302" s="8"/>
      <c r="CJ302" s="8"/>
      <c r="CK302" s="8"/>
      <c r="CL302" s="8"/>
      <c r="CM302" s="8"/>
      <c r="CN302" s="8"/>
      <c r="CO302" s="619"/>
      <c r="CP302" s="619"/>
      <c r="CQ302" s="8"/>
      <c r="CR302" s="8"/>
    </row>
    <row r="303" spans="1:96" s="24" customFormat="1" ht="30" hidden="1">
      <c r="A303" s="7"/>
      <c r="B303" s="23" t="s">
        <v>4986</v>
      </c>
      <c r="C303" s="8">
        <v>2014</v>
      </c>
      <c r="D303" s="8"/>
      <c r="E303" s="23" t="s">
        <v>5008</v>
      </c>
      <c r="F303" s="8" t="s">
        <v>1182</v>
      </c>
      <c r="G303" s="8"/>
      <c r="H303" s="8"/>
      <c r="I303" s="8" t="s">
        <v>1020</v>
      </c>
      <c r="J303" s="8" t="s">
        <v>4974</v>
      </c>
      <c r="K303" s="8"/>
      <c r="L303" s="8" t="s">
        <v>127</v>
      </c>
      <c r="M303" s="155" t="s">
        <v>127</v>
      </c>
      <c r="N303" s="155"/>
      <c r="O303" s="155"/>
      <c r="P303" s="8" t="s">
        <v>1226</v>
      </c>
      <c r="Q303" s="7" t="s">
        <v>704</v>
      </c>
      <c r="R303" s="648"/>
      <c r="S303" s="8" t="s">
        <v>3073</v>
      </c>
      <c r="T303" s="9" t="s">
        <v>712</v>
      </c>
      <c r="U303" s="1022" t="s">
        <v>1233</v>
      </c>
      <c r="V303" s="785">
        <v>763028.39</v>
      </c>
      <c r="W303" s="785" t="s">
        <v>127</v>
      </c>
      <c r="X303" s="923">
        <v>258665.33</v>
      </c>
      <c r="Y303" s="767" t="s">
        <v>127</v>
      </c>
      <c r="Z303" s="787" t="s">
        <v>127</v>
      </c>
      <c r="AA303" s="241"/>
      <c r="AB303" s="241"/>
      <c r="AC303" s="241"/>
      <c r="AD303" s="241"/>
      <c r="AE303" s="242"/>
      <c r="AF303" s="892"/>
      <c r="AG303" s="892"/>
      <c r="AH303" s="8" t="s">
        <v>3071</v>
      </c>
      <c r="AI303" s="146"/>
      <c r="AJ303" s="8"/>
      <c r="AK303" s="8"/>
      <c r="AL303" s="8"/>
      <c r="AM303" s="8">
        <f t="shared" si="38"/>
        <v>0</v>
      </c>
      <c r="AN303" s="8"/>
      <c r="AO303" s="8"/>
      <c r="AP303" s="8"/>
      <c r="AQ303" s="8"/>
      <c r="AR303" s="177"/>
      <c r="AS303" s="8"/>
      <c r="AT303" s="8"/>
      <c r="AU303" s="8"/>
      <c r="AV303" s="8"/>
      <c r="AW303" s="8"/>
      <c r="AX303" s="8"/>
      <c r="AY303" s="8"/>
      <c r="AZ303" s="8"/>
      <c r="BA303" s="185"/>
      <c r="BB303" s="207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  <c r="BW303" s="8"/>
      <c r="BX303" s="8"/>
      <c r="BY303" s="8"/>
      <c r="BZ303" s="8"/>
      <c r="CA303" s="8"/>
      <c r="CB303" s="8"/>
      <c r="CC303" s="8"/>
      <c r="CD303" s="8"/>
      <c r="CE303" s="8"/>
      <c r="CF303" s="8"/>
      <c r="CG303" s="8"/>
      <c r="CH303" s="8"/>
      <c r="CI303" s="8"/>
      <c r="CJ303" s="8"/>
      <c r="CK303" s="8"/>
      <c r="CL303" s="8"/>
      <c r="CM303" s="8"/>
      <c r="CN303" s="8"/>
      <c r="CO303" s="619"/>
      <c r="CP303" s="619"/>
      <c r="CQ303" s="8"/>
      <c r="CR303" s="8"/>
    </row>
    <row r="304" spans="1:96" s="24" customFormat="1" ht="30" hidden="1">
      <c r="A304" s="7"/>
      <c r="B304" s="23"/>
      <c r="C304" s="8">
        <v>2014</v>
      </c>
      <c r="D304" s="8"/>
      <c r="E304" s="23"/>
      <c r="F304" s="8" t="s">
        <v>1182</v>
      </c>
      <c r="G304" s="8"/>
      <c r="H304" s="8"/>
      <c r="I304" s="8" t="s">
        <v>1020</v>
      </c>
      <c r="J304" s="648" t="s">
        <v>127</v>
      </c>
      <c r="K304" s="8"/>
      <c r="L304" s="8" t="s">
        <v>127</v>
      </c>
      <c r="M304" s="155"/>
      <c r="N304" s="155"/>
      <c r="O304" s="155"/>
      <c r="P304" s="926" t="s">
        <v>1226</v>
      </c>
      <c r="Q304" s="7" t="s">
        <v>704</v>
      </c>
      <c r="R304" s="648"/>
      <c r="S304" s="8" t="s">
        <v>3074</v>
      </c>
      <c r="T304" s="9" t="s">
        <v>712</v>
      </c>
      <c r="U304" s="1022" t="s">
        <v>1233</v>
      </c>
      <c r="V304" s="785"/>
      <c r="W304" s="785"/>
      <c r="X304" s="923">
        <v>763028.39</v>
      </c>
      <c r="Y304" s="767"/>
      <c r="Z304" s="787"/>
      <c r="AA304" s="241"/>
      <c r="AB304" s="241"/>
      <c r="AC304" s="241"/>
      <c r="AD304" s="241"/>
      <c r="AE304" s="242"/>
      <c r="AF304" s="892"/>
      <c r="AG304" s="892"/>
      <c r="AH304" s="8" t="s">
        <v>3071</v>
      </c>
      <c r="AI304" s="146"/>
      <c r="AJ304" s="8"/>
      <c r="AK304" s="8"/>
      <c r="AL304" s="8"/>
      <c r="AM304" s="8">
        <f t="shared" si="38"/>
        <v>0</v>
      </c>
      <c r="AN304" s="8"/>
      <c r="AO304" s="8"/>
      <c r="AP304" s="8"/>
      <c r="AQ304" s="8"/>
      <c r="AR304" s="177"/>
      <c r="AS304" s="8"/>
      <c r="AT304" s="8"/>
      <c r="AU304" s="8"/>
      <c r="AV304" s="8"/>
      <c r="AW304" s="8"/>
      <c r="AX304" s="8"/>
      <c r="AY304" s="8"/>
      <c r="AZ304" s="8"/>
      <c r="BA304" s="185"/>
      <c r="BB304" s="207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  <c r="CA304" s="8"/>
      <c r="CB304" s="8"/>
      <c r="CC304" s="8"/>
      <c r="CD304" s="8"/>
      <c r="CE304" s="8"/>
      <c r="CF304" s="8"/>
      <c r="CG304" s="8"/>
      <c r="CH304" s="8"/>
      <c r="CI304" s="8"/>
      <c r="CJ304" s="8"/>
      <c r="CK304" s="8"/>
      <c r="CL304" s="8"/>
      <c r="CM304" s="8"/>
      <c r="CN304" s="8"/>
      <c r="CO304" s="619"/>
      <c r="CP304" s="619"/>
      <c r="CQ304" s="8"/>
      <c r="CR304" s="8"/>
    </row>
    <row r="305" spans="1:96" s="24" customFormat="1" ht="30" hidden="1">
      <c r="A305" s="7"/>
      <c r="B305" s="23" t="s">
        <v>4986</v>
      </c>
      <c r="C305" s="8">
        <v>2014</v>
      </c>
      <c r="D305" s="8"/>
      <c r="E305" s="23" t="s">
        <v>5008</v>
      </c>
      <c r="F305" s="8" t="s">
        <v>1182</v>
      </c>
      <c r="G305" s="8"/>
      <c r="H305" s="8"/>
      <c r="I305" s="8" t="s">
        <v>1020</v>
      </c>
      <c r="J305" s="8" t="s">
        <v>4974</v>
      </c>
      <c r="K305" s="8"/>
      <c r="L305" s="8" t="s">
        <v>127</v>
      </c>
      <c r="M305" s="155" t="s">
        <v>127</v>
      </c>
      <c r="N305" s="155"/>
      <c r="O305" s="155"/>
      <c r="P305" s="926" t="s">
        <v>1226</v>
      </c>
      <c r="Q305" s="7" t="s">
        <v>704</v>
      </c>
      <c r="R305" s="648"/>
      <c r="S305" s="8" t="s">
        <v>3075</v>
      </c>
      <c r="T305" s="9" t="s">
        <v>712</v>
      </c>
      <c r="U305" s="1022" t="s">
        <v>1233</v>
      </c>
      <c r="V305" s="785">
        <v>652209.09</v>
      </c>
      <c r="W305" s="785" t="s">
        <v>127</v>
      </c>
      <c r="X305" s="923">
        <v>652209.09</v>
      </c>
      <c r="Y305" s="767" t="s">
        <v>127</v>
      </c>
      <c r="Z305" s="787" t="s">
        <v>127</v>
      </c>
      <c r="AA305" s="241"/>
      <c r="AB305" s="241"/>
      <c r="AC305" s="241"/>
      <c r="AD305" s="241"/>
      <c r="AE305" s="242"/>
      <c r="AF305" s="892"/>
      <c r="AG305" s="892"/>
      <c r="AH305" s="8" t="s">
        <v>3071</v>
      </c>
      <c r="AI305" s="146"/>
      <c r="AJ305" s="8"/>
      <c r="AK305" s="8"/>
      <c r="AL305" s="8"/>
      <c r="AM305" s="8">
        <f t="shared" si="38"/>
        <v>0</v>
      </c>
      <c r="AN305" s="8"/>
      <c r="AO305" s="8"/>
      <c r="AP305" s="8"/>
      <c r="AQ305" s="8"/>
      <c r="AR305" s="177"/>
      <c r="AS305" s="8"/>
      <c r="AT305" s="8"/>
      <c r="AU305" s="8"/>
      <c r="AV305" s="8"/>
      <c r="AW305" s="8"/>
      <c r="AX305" s="8"/>
      <c r="AY305" s="8"/>
      <c r="AZ305" s="8"/>
      <c r="BA305" s="185"/>
      <c r="BB305" s="207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CC305" s="8"/>
      <c r="CD305" s="8"/>
      <c r="CE305" s="8"/>
      <c r="CF305" s="8"/>
      <c r="CG305" s="8"/>
      <c r="CH305" s="8"/>
      <c r="CI305" s="8"/>
      <c r="CJ305" s="8"/>
      <c r="CK305" s="8"/>
      <c r="CL305" s="8"/>
      <c r="CM305" s="8"/>
      <c r="CN305" s="8"/>
      <c r="CO305" s="619"/>
      <c r="CP305" s="619"/>
      <c r="CQ305" s="8"/>
      <c r="CR305" s="8"/>
    </row>
    <row r="306" spans="1:96" s="24" customFormat="1" ht="30" hidden="1">
      <c r="A306" s="7"/>
      <c r="B306" s="23" t="s">
        <v>4986</v>
      </c>
      <c r="C306" s="8">
        <v>2014</v>
      </c>
      <c r="D306" s="8"/>
      <c r="E306" s="23" t="s">
        <v>5008</v>
      </c>
      <c r="F306" s="8" t="s">
        <v>1182</v>
      </c>
      <c r="G306" s="8"/>
      <c r="H306" s="8"/>
      <c r="I306" s="8" t="s">
        <v>1020</v>
      </c>
      <c r="J306" s="648" t="s">
        <v>127</v>
      </c>
      <c r="K306" s="8" t="s">
        <v>127</v>
      </c>
      <c r="L306" s="8" t="s">
        <v>127</v>
      </c>
      <c r="M306" s="155" t="s">
        <v>127</v>
      </c>
      <c r="N306" s="155"/>
      <c r="O306" s="155"/>
      <c r="P306" s="926" t="s">
        <v>1226</v>
      </c>
      <c r="Q306" s="7" t="s">
        <v>704</v>
      </c>
      <c r="R306" s="648"/>
      <c r="S306" s="8" t="s">
        <v>3076</v>
      </c>
      <c r="T306" s="9" t="s">
        <v>712</v>
      </c>
      <c r="U306" s="1022" t="s">
        <v>1233</v>
      </c>
      <c r="V306" s="785">
        <v>313426.15000000002</v>
      </c>
      <c r="W306" s="785"/>
      <c r="X306" s="923">
        <v>313426.15000000002</v>
      </c>
      <c r="Y306" s="767"/>
      <c r="Z306" s="787"/>
      <c r="AA306" s="241"/>
      <c r="AB306" s="241"/>
      <c r="AC306" s="241"/>
      <c r="AD306" s="241"/>
      <c r="AE306" s="242"/>
      <c r="AF306" s="892"/>
      <c r="AG306" s="892"/>
      <c r="AH306" s="8" t="s">
        <v>3071</v>
      </c>
      <c r="AI306" s="146"/>
      <c r="AJ306" s="8"/>
      <c r="AK306" s="8"/>
      <c r="AL306" s="8"/>
      <c r="AM306" s="8">
        <f t="shared" si="38"/>
        <v>0</v>
      </c>
      <c r="AN306" s="8"/>
      <c r="AO306" s="8"/>
      <c r="AP306" s="8"/>
      <c r="AQ306" s="8"/>
      <c r="AR306" s="177"/>
      <c r="AS306" s="8"/>
      <c r="AT306" s="8"/>
      <c r="AU306" s="8"/>
      <c r="AV306" s="8"/>
      <c r="AW306" s="8"/>
      <c r="AX306" s="8"/>
      <c r="AY306" s="8"/>
      <c r="AZ306" s="8"/>
      <c r="BA306" s="185"/>
      <c r="BB306" s="207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  <c r="CD306" s="8"/>
      <c r="CE306" s="8"/>
      <c r="CF306" s="8"/>
      <c r="CG306" s="8"/>
      <c r="CH306" s="8"/>
      <c r="CI306" s="8"/>
      <c r="CJ306" s="8"/>
      <c r="CK306" s="8"/>
      <c r="CL306" s="8"/>
      <c r="CM306" s="8"/>
      <c r="CN306" s="8"/>
      <c r="CO306" s="619"/>
      <c r="CP306" s="619"/>
      <c r="CQ306" s="8"/>
      <c r="CR306" s="8"/>
    </row>
    <row r="307" spans="1:96" s="24" customFormat="1" ht="30" hidden="1">
      <c r="A307" s="7"/>
      <c r="B307" s="23" t="s">
        <v>4986</v>
      </c>
      <c r="C307" s="8">
        <v>2014</v>
      </c>
      <c r="D307" s="8"/>
      <c r="E307" s="23" t="s">
        <v>5008</v>
      </c>
      <c r="F307" s="8" t="s">
        <v>1182</v>
      </c>
      <c r="G307" s="8"/>
      <c r="H307" s="8"/>
      <c r="I307" s="8" t="s">
        <v>1020</v>
      </c>
      <c r="J307" s="648" t="s">
        <v>127</v>
      </c>
      <c r="K307" s="8" t="s">
        <v>127</v>
      </c>
      <c r="L307" s="8" t="s">
        <v>127</v>
      </c>
      <c r="M307" s="155" t="s">
        <v>127</v>
      </c>
      <c r="N307" s="155"/>
      <c r="O307" s="155"/>
      <c r="P307" s="926" t="s">
        <v>1226</v>
      </c>
      <c r="Q307" s="7" t="s">
        <v>704</v>
      </c>
      <c r="R307" s="648"/>
      <c r="S307" s="8" t="s">
        <v>3077</v>
      </c>
      <c r="T307" s="9" t="s">
        <v>712</v>
      </c>
      <c r="U307" s="1022" t="s">
        <v>1233</v>
      </c>
      <c r="V307" s="785">
        <v>258725.36</v>
      </c>
      <c r="W307" s="785"/>
      <c r="X307" s="923">
        <v>258725.36</v>
      </c>
      <c r="Y307" s="767"/>
      <c r="Z307" s="787"/>
      <c r="AA307" s="241"/>
      <c r="AB307" s="241"/>
      <c r="AC307" s="241"/>
      <c r="AD307" s="241"/>
      <c r="AE307" s="242"/>
      <c r="AF307" s="892"/>
      <c r="AG307" s="892"/>
      <c r="AH307" s="8"/>
      <c r="AI307" s="146"/>
      <c r="AJ307" s="8"/>
      <c r="AK307" s="8"/>
      <c r="AL307" s="8"/>
      <c r="AM307" s="8">
        <f t="shared" si="38"/>
        <v>0</v>
      </c>
      <c r="AN307" s="8"/>
      <c r="AO307" s="8"/>
      <c r="AP307" s="8"/>
      <c r="AQ307" s="8"/>
      <c r="AR307" s="177"/>
      <c r="AS307" s="8"/>
      <c r="AT307" s="8"/>
      <c r="AU307" s="8"/>
      <c r="AV307" s="8"/>
      <c r="AW307" s="8"/>
      <c r="AX307" s="8"/>
      <c r="AY307" s="8"/>
      <c r="AZ307" s="8"/>
      <c r="BA307" s="185"/>
      <c r="BB307" s="207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8"/>
      <c r="CC307" s="8"/>
      <c r="CD307" s="8"/>
      <c r="CE307" s="8"/>
      <c r="CF307" s="8"/>
      <c r="CG307" s="8"/>
      <c r="CH307" s="8"/>
      <c r="CI307" s="8"/>
      <c r="CJ307" s="8"/>
      <c r="CK307" s="8"/>
      <c r="CL307" s="8"/>
      <c r="CM307" s="8"/>
      <c r="CN307" s="8"/>
      <c r="CO307" s="619"/>
      <c r="CP307" s="619"/>
      <c r="CQ307" s="8"/>
      <c r="CR307" s="8"/>
    </row>
    <row r="308" spans="1:96" s="24" customFormat="1" ht="30" hidden="1">
      <c r="A308" s="7"/>
      <c r="B308" s="23" t="s">
        <v>4986</v>
      </c>
      <c r="C308" s="8">
        <v>2014</v>
      </c>
      <c r="D308" s="8"/>
      <c r="E308" s="23" t="s">
        <v>5008</v>
      </c>
      <c r="F308" s="8" t="s">
        <v>1182</v>
      </c>
      <c r="G308" s="8"/>
      <c r="H308" s="8"/>
      <c r="I308" s="8" t="s">
        <v>1020</v>
      </c>
      <c r="J308" s="8" t="s">
        <v>4974</v>
      </c>
      <c r="K308" s="8" t="s">
        <v>127</v>
      </c>
      <c r="L308" s="8" t="s">
        <v>127</v>
      </c>
      <c r="M308" s="155" t="s">
        <v>127</v>
      </c>
      <c r="N308" s="155"/>
      <c r="O308" s="155"/>
      <c r="P308" s="926" t="s">
        <v>1226</v>
      </c>
      <c r="Q308" s="7" t="s">
        <v>704</v>
      </c>
      <c r="R308" s="648"/>
      <c r="S308" s="8" t="s">
        <v>3078</v>
      </c>
      <c r="T308" s="9" t="s">
        <v>712</v>
      </c>
      <c r="U308" s="1022" t="s">
        <v>1233</v>
      </c>
      <c r="V308" s="785">
        <v>402236.58</v>
      </c>
      <c r="W308" s="785"/>
      <c r="X308" s="923">
        <v>402236.58</v>
      </c>
      <c r="Y308" s="767"/>
      <c r="Z308" s="787"/>
      <c r="AA308" s="241"/>
      <c r="AB308" s="241"/>
      <c r="AC308" s="241"/>
      <c r="AD308" s="241"/>
      <c r="AE308" s="242"/>
      <c r="AF308" s="892"/>
      <c r="AG308" s="892"/>
      <c r="AH308" s="8" t="s">
        <v>3071</v>
      </c>
      <c r="AI308" s="146"/>
      <c r="AJ308" s="8"/>
      <c r="AK308" s="8"/>
      <c r="AL308" s="8"/>
      <c r="AM308" s="8">
        <f t="shared" si="38"/>
        <v>0</v>
      </c>
      <c r="AN308" s="8"/>
      <c r="AO308" s="8"/>
      <c r="AP308" s="8"/>
      <c r="AQ308" s="8"/>
      <c r="AR308" s="177"/>
      <c r="AS308" s="8"/>
      <c r="AT308" s="8"/>
      <c r="AU308" s="8"/>
      <c r="AV308" s="8"/>
      <c r="AW308" s="8"/>
      <c r="AX308" s="8"/>
      <c r="AY308" s="8"/>
      <c r="AZ308" s="8"/>
      <c r="BA308" s="185"/>
      <c r="BB308" s="207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  <c r="BW308" s="8"/>
      <c r="BX308" s="8"/>
      <c r="BY308" s="8"/>
      <c r="BZ308" s="8"/>
      <c r="CA308" s="8"/>
      <c r="CB308" s="8"/>
      <c r="CC308" s="8"/>
      <c r="CD308" s="8"/>
      <c r="CE308" s="8"/>
      <c r="CF308" s="8"/>
      <c r="CG308" s="8"/>
      <c r="CH308" s="8"/>
      <c r="CI308" s="8"/>
      <c r="CJ308" s="8"/>
      <c r="CK308" s="8"/>
      <c r="CL308" s="8"/>
      <c r="CM308" s="8"/>
      <c r="CN308" s="8"/>
      <c r="CO308" s="619"/>
      <c r="CP308" s="619"/>
      <c r="CQ308" s="8"/>
      <c r="CR308" s="8"/>
    </row>
    <row r="309" spans="1:96" s="24" customFormat="1" ht="30" hidden="1">
      <c r="A309" s="7"/>
      <c r="B309" s="23" t="s">
        <v>4986</v>
      </c>
      <c r="C309" s="8">
        <v>2014</v>
      </c>
      <c r="D309" s="8"/>
      <c r="E309" s="23" t="s">
        <v>5008</v>
      </c>
      <c r="F309" s="8" t="s">
        <v>1182</v>
      </c>
      <c r="G309" s="8"/>
      <c r="H309" s="8"/>
      <c r="I309" s="8" t="s">
        <v>1020</v>
      </c>
      <c r="J309" s="648" t="s">
        <v>127</v>
      </c>
      <c r="K309" s="8" t="s">
        <v>127</v>
      </c>
      <c r="L309" s="8" t="s">
        <v>127</v>
      </c>
      <c r="M309" s="155" t="s">
        <v>127</v>
      </c>
      <c r="N309" s="155"/>
      <c r="O309" s="155"/>
      <c r="P309" s="926" t="s">
        <v>1226</v>
      </c>
      <c r="Q309" s="7" t="s">
        <v>704</v>
      </c>
      <c r="R309" s="648"/>
      <c r="S309" s="8" t="s">
        <v>3079</v>
      </c>
      <c r="T309" s="9" t="s">
        <v>712</v>
      </c>
      <c r="U309" s="1022" t="s">
        <v>1233</v>
      </c>
      <c r="V309" s="785">
        <v>543984.32999999996</v>
      </c>
      <c r="W309" s="785"/>
      <c r="X309" s="923">
        <v>543984.32999999996</v>
      </c>
      <c r="Y309" s="767"/>
      <c r="Z309" s="787"/>
      <c r="AA309" s="241"/>
      <c r="AB309" s="241"/>
      <c r="AC309" s="241"/>
      <c r="AD309" s="241"/>
      <c r="AE309" s="242"/>
      <c r="AF309" s="892"/>
      <c r="AG309" s="892"/>
      <c r="AH309" s="8"/>
      <c r="AI309" s="146"/>
      <c r="AJ309" s="8"/>
      <c r="AK309" s="8"/>
      <c r="AL309" s="8"/>
      <c r="AM309" s="8">
        <f t="shared" si="38"/>
        <v>0</v>
      </c>
      <c r="AN309" s="8"/>
      <c r="AO309" s="8"/>
      <c r="AP309" s="8"/>
      <c r="AQ309" s="8"/>
      <c r="AR309" s="177"/>
      <c r="AS309" s="8"/>
      <c r="AT309" s="8"/>
      <c r="AU309" s="8"/>
      <c r="AV309" s="8"/>
      <c r="AW309" s="8"/>
      <c r="AX309" s="8"/>
      <c r="AY309" s="8"/>
      <c r="AZ309" s="8"/>
      <c r="BA309" s="185"/>
      <c r="BB309" s="207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  <c r="BW309" s="8"/>
      <c r="BX309" s="8"/>
      <c r="BY309" s="8"/>
      <c r="BZ309" s="8"/>
      <c r="CA309" s="8"/>
      <c r="CB309" s="8"/>
      <c r="CC309" s="8"/>
      <c r="CD309" s="8"/>
      <c r="CE309" s="8"/>
      <c r="CF309" s="8"/>
      <c r="CG309" s="8"/>
      <c r="CH309" s="8"/>
      <c r="CI309" s="8"/>
      <c r="CJ309" s="8"/>
      <c r="CK309" s="8"/>
      <c r="CL309" s="8"/>
      <c r="CM309" s="8"/>
      <c r="CN309" s="8"/>
      <c r="CO309" s="619"/>
      <c r="CP309" s="619"/>
      <c r="CQ309" s="8"/>
      <c r="CR309" s="8"/>
    </row>
    <row r="310" spans="1:96" s="24" customFormat="1" ht="30" hidden="1">
      <c r="A310" s="7"/>
      <c r="B310" s="23" t="s">
        <v>4986</v>
      </c>
      <c r="C310" s="8">
        <v>2014</v>
      </c>
      <c r="D310" s="8"/>
      <c r="E310" s="23" t="s">
        <v>5008</v>
      </c>
      <c r="F310" s="8" t="s">
        <v>1182</v>
      </c>
      <c r="G310" s="8"/>
      <c r="H310" s="8"/>
      <c r="I310" s="8" t="s">
        <v>1020</v>
      </c>
      <c r="J310" s="8" t="s">
        <v>4974</v>
      </c>
      <c r="K310" s="8" t="s">
        <v>127</v>
      </c>
      <c r="L310" s="8" t="s">
        <v>127</v>
      </c>
      <c r="M310" s="155" t="s">
        <v>127</v>
      </c>
      <c r="N310" s="155"/>
      <c r="O310" s="155"/>
      <c r="P310" s="926" t="s">
        <v>1226</v>
      </c>
      <c r="Q310" s="7" t="s">
        <v>704</v>
      </c>
      <c r="R310" s="648"/>
      <c r="S310" s="8" t="s">
        <v>3080</v>
      </c>
      <c r="T310" s="9" t="s">
        <v>712</v>
      </c>
      <c r="U310" s="1022" t="s">
        <v>1233</v>
      </c>
      <c r="V310" s="785">
        <v>415325.81</v>
      </c>
      <c r="W310" s="785"/>
      <c r="X310" s="923">
        <v>415325.81</v>
      </c>
      <c r="Y310" s="767"/>
      <c r="Z310" s="787"/>
      <c r="AA310" s="241"/>
      <c r="AB310" s="241"/>
      <c r="AC310" s="241"/>
      <c r="AD310" s="241"/>
      <c r="AE310" s="242"/>
      <c r="AF310" s="892"/>
      <c r="AG310" s="892"/>
      <c r="AH310" s="8"/>
      <c r="AI310" s="146"/>
      <c r="AJ310" s="8"/>
      <c r="AK310" s="8"/>
      <c r="AL310" s="8"/>
      <c r="AM310" s="8">
        <f t="shared" si="38"/>
        <v>0</v>
      </c>
      <c r="AN310" s="8"/>
      <c r="AO310" s="8"/>
      <c r="AP310" s="8"/>
      <c r="AQ310" s="8"/>
      <c r="AR310" s="177"/>
      <c r="AS310" s="8"/>
      <c r="AT310" s="8"/>
      <c r="AU310" s="8"/>
      <c r="AV310" s="8"/>
      <c r="AW310" s="8"/>
      <c r="AX310" s="8"/>
      <c r="AY310" s="8"/>
      <c r="AZ310" s="8"/>
      <c r="BA310" s="185"/>
      <c r="BB310" s="207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8"/>
      <c r="BX310" s="8"/>
      <c r="BY310" s="8"/>
      <c r="BZ310" s="8"/>
      <c r="CA310" s="8"/>
      <c r="CB310" s="8"/>
      <c r="CC310" s="8"/>
      <c r="CD310" s="8"/>
      <c r="CE310" s="8"/>
      <c r="CF310" s="8"/>
      <c r="CG310" s="8"/>
      <c r="CH310" s="8"/>
      <c r="CI310" s="8"/>
      <c r="CJ310" s="8"/>
      <c r="CK310" s="8"/>
      <c r="CL310" s="8"/>
      <c r="CM310" s="8"/>
      <c r="CN310" s="8"/>
      <c r="CO310" s="619"/>
      <c r="CP310" s="619"/>
      <c r="CQ310" s="8"/>
      <c r="CR310" s="8"/>
    </row>
    <row r="311" spans="1:96" s="24" customFormat="1" ht="30" hidden="1">
      <c r="A311" s="7"/>
      <c r="B311" s="23" t="s">
        <v>4986</v>
      </c>
      <c r="C311" s="8">
        <v>2014</v>
      </c>
      <c r="D311" s="8"/>
      <c r="E311" s="23" t="s">
        <v>5008</v>
      </c>
      <c r="F311" s="8" t="s">
        <v>1182</v>
      </c>
      <c r="G311" s="8"/>
      <c r="H311" s="8"/>
      <c r="I311" s="8" t="s">
        <v>1020</v>
      </c>
      <c r="J311" s="648" t="s">
        <v>127</v>
      </c>
      <c r="K311" s="8" t="s">
        <v>127</v>
      </c>
      <c r="L311" s="8" t="s">
        <v>127</v>
      </c>
      <c r="M311" s="155" t="s">
        <v>127</v>
      </c>
      <c r="N311" s="155"/>
      <c r="O311" s="155"/>
      <c r="P311" s="926" t="s">
        <v>1226</v>
      </c>
      <c r="Q311" s="7" t="s">
        <v>704</v>
      </c>
      <c r="R311" s="648"/>
      <c r="S311" s="8" t="s">
        <v>2455</v>
      </c>
      <c r="T311" s="9" t="s">
        <v>712</v>
      </c>
      <c r="U311" s="1022" t="s">
        <v>1233</v>
      </c>
      <c r="V311" s="785">
        <v>844588.25</v>
      </c>
      <c r="W311" s="785"/>
      <c r="X311" s="923">
        <v>844588.25</v>
      </c>
      <c r="Y311" s="767"/>
      <c r="Z311" s="787"/>
      <c r="AA311" s="241"/>
      <c r="AB311" s="241"/>
      <c r="AC311" s="241"/>
      <c r="AD311" s="241"/>
      <c r="AE311" s="242"/>
      <c r="AF311" s="892"/>
      <c r="AG311" s="892"/>
      <c r="AH311" s="8"/>
      <c r="AI311" s="146"/>
      <c r="AJ311" s="8"/>
      <c r="AK311" s="8"/>
      <c r="AL311" s="8"/>
      <c r="AM311" s="8">
        <f t="shared" si="38"/>
        <v>0</v>
      </c>
      <c r="AN311" s="8"/>
      <c r="AO311" s="8"/>
      <c r="AP311" s="8"/>
      <c r="AQ311" s="8"/>
      <c r="AR311" s="177"/>
      <c r="AS311" s="8"/>
      <c r="AT311" s="8"/>
      <c r="AU311" s="8"/>
      <c r="AV311" s="8"/>
      <c r="AW311" s="8"/>
      <c r="AX311" s="8"/>
      <c r="AY311" s="8"/>
      <c r="AZ311" s="8"/>
      <c r="BA311" s="185"/>
      <c r="BB311" s="207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  <c r="CD311" s="8"/>
      <c r="CE311" s="8"/>
      <c r="CF311" s="8"/>
      <c r="CG311" s="8"/>
      <c r="CH311" s="8"/>
      <c r="CI311" s="8"/>
      <c r="CJ311" s="8"/>
      <c r="CK311" s="8"/>
      <c r="CL311" s="8"/>
      <c r="CM311" s="8"/>
      <c r="CN311" s="8"/>
      <c r="CO311" s="619"/>
      <c r="CP311" s="619"/>
      <c r="CQ311" s="8"/>
      <c r="CR311" s="8"/>
    </row>
    <row r="312" spans="1:96" s="24" customFormat="1" ht="30" hidden="1">
      <c r="A312" s="7"/>
      <c r="B312" s="23"/>
      <c r="C312" s="8">
        <v>2014</v>
      </c>
      <c r="D312" s="8"/>
      <c r="E312" s="23"/>
      <c r="F312" s="8" t="s">
        <v>127</v>
      </c>
      <c r="G312" s="8"/>
      <c r="H312" s="8"/>
      <c r="I312" s="8" t="s">
        <v>1020</v>
      </c>
      <c r="J312" s="648" t="s">
        <v>127</v>
      </c>
      <c r="K312" s="8"/>
      <c r="L312" s="8" t="s">
        <v>3594</v>
      </c>
      <c r="M312" s="155"/>
      <c r="N312" s="155"/>
      <c r="O312" s="155"/>
      <c r="P312" s="926" t="s">
        <v>3081</v>
      </c>
      <c r="Q312" s="7" t="s">
        <v>1220</v>
      </c>
      <c r="R312" s="648"/>
      <c r="S312" s="8" t="s">
        <v>127</v>
      </c>
      <c r="T312" s="9" t="s">
        <v>654</v>
      </c>
      <c r="U312" s="1022" t="s">
        <v>1233</v>
      </c>
      <c r="V312" s="785"/>
      <c r="W312" s="785"/>
      <c r="X312" s="923">
        <v>42688042.420000002</v>
      </c>
      <c r="Y312" s="767"/>
      <c r="Z312" s="787"/>
      <c r="AA312" s="241"/>
      <c r="AB312" s="241"/>
      <c r="AC312" s="241"/>
      <c r="AD312" s="241"/>
      <c r="AE312" s="242"/>
      <c r="AF312" s="892"/>
      <c r="AG312" s="892"/>
      <c r="AH312" s="8"/>
      <c r="AI312" s="146"/>
      <c r="AJ312" s="8"/>
      <c r="AK312" s="8"/>
      <c r="AL312" s="8"/>
      <c r="AM312" s="8">
        <f t="shared" si="38"/>
        <v>0</v>
      </c>
      <c r="AN312" s="8"/>
      <c r="AO312" s="8"/>
      <c r="AP312" s="8"/>
      <c r="AQ312" s="8"/>
      <c r="AR312" s="177"/>
      <c r="AS312" s="8"/>
      <c r="AT312" s="8"/>
      <c r="AU312" s="8"/>
      <c r="AV312" s="8"/>
      <c r="AW312" s="8"/>
      <c r="AX312" s="8"/>
      <c r="AY312" s="8"/>
      <c r="AZ312" s="8"/>
      <c r="BA312" s="185"/>
      <c r="BB312" s="207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  <c r="BW312" s="8"/>
      <c r="BX312" s="8"/>
      <c r="BY312" s="8"/>
      <c r="BZ312" s="8"/>
      <c r="CA312" s="8"/>
      <c r="CB312" s="8"/>
      <c r="CC312" s="8"/>
      <c r="CD312" s="8"/>
      <c r="CE312" s="8"/>
      <c r="CF312" s="8"/>
      <c r="CG312" s="8"/>
      <c r="CH312" s="8"/>
      <c r="CI312" s="8"/>
      <c r="CJ312" s="8"/>
      <c r="CK312" s="8"/>
      <c r="CL312" s="8"/>
      <c r="CM312" s="8"/>
      <c r="CN312" s="8"/>
      <c r="CO312" s="619"/>
      <c r="CP312" s="619"/>
      <c r="CQ312" s="8"/>
      <c r="CR312" s="8"/>
    </row>
    <row r="313" spans="1:96" s="24" customFormat="1" ht="30" hidden="1">
      <c r="A313" s="7"/>
      <c r="B313" s="23"/>
      <c r="C313" s="8">
        <v>2014</v>
      </c>
      <c r="D313" s="8"/>
      <c r="E313" s="23"/>
      <c r="F313" s="8" t="s">
        <v>127</v>
      </c>
      <c r="G313" s="8"/>
      <c r="H313" s="8"/>
      <c r="I313" s="8" t="s">
        <v>1020</v>
      </c>
      <c r="J313" s="648" t="s">
        <v>127</v>
      </c>
      <c r="K313" s="8"/>
      <c r="L313" s="8" t="s">
        <v>3594</v>
      </c>
      <c r="M313" s="155"/>
      <c r="N313" s="155"/>
      <c r="O313" s="155"/>
      <c r="P313" s="926" t="s">
        <v>3082</v>
      </c>
      <c r="Q313" s="7" t="s">
        <v>948</v>
      </c>
      <c r="R313" s="8" t="s">
        <v>1085</v>
      </c>
      <c r="S313" s="8" t="s">
        <v>127</v>
      </c>
      <c r="T313" s="9" t="s">
        <v>654</v>
      </c>
      <c r="U313" s="1022" t="s">
        <v>1233</v>
      </c>
      <c r="V313" s="785"/>
      <c r="W313" s="785"/>
      <c r="X313" s="923">
        <v>3666666.67</v>
      </c>
      <c r="Y313" s="767"/>
      <c r="Z313" s="787"/>
      <c r="AA313" s="241"/>
      <c r="AB313" s="241"/>
      <c r="AC313" s="241"/>
      <c r="AD313" s="241"/>
      <c r="AE313" s="242"/>
      <c r="AF313" s="892"/>
      <c r="AG313" s="892"/>
      <c r="AH313" s="8"/>
      <c r="AI313" s="146"/>
      <c r="AJ313" s="8"/>
      <c r="AK313" s="8"/>
      <c r="AL313" s="8"/>
      <c r="AM313" s="8">
        <f t="shared" si="38"/>
        <v>0</v>
      </c>
      <c r="AN313" s="8"/>
      <c r="AO313" s="8"/>
      <c r="AP313" s="8"/>
      <c r="AQ313" s="8"/>
      <c r="AR313" s="177"/>
      <c r="AS313" s="8"/>
      <c r="AT313" s="8"/>
      <c r="AU313" s="8"/>
      <c r="AV313" s="8"/>
      <c r="AW313" s="8"/>
      <c r="AX313" s="8"/>
      <c r="AY313" s="8"/>
      <c r="AZ313" s="8"/>
      <c r="BA313" s="185"/>
      <c r="BB313" s="207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  <c r="CD313" s="8"/>
      <c r="CE313" s="8"/>
      <c r="CF313" s="8"/>
      <c r="CG313" s="8"/>
      <c r="CH313" s="8"/>
      <c r="CI313" s="8"/>
      <c r="CJ313" s="8"/>
      <c r="CK313" s="8"/>
      <c r="CL313" s="8"/>
      <c r="CM313" s="8"/>
      <c r="CN313" s="8"/>
      <c r="CO313" s="619"/>
      <c r="CP313" s="619"/>
      <c r="CQ313" s="8"/>
      <c r="CR313" s="8"/>
    </row>
    <row r="314" spans="1:96" s="24" customFormat="1" ht="48" hidden="1">
      <c r="A314" s="7"/>
      <c r="B314" s="23"/>
      <c r="C314" s="8">
        <v>2014</v>
      </c>
      <c r="D314" s="8"/>
      <c r="E314" s="23"/>
      <c r="F314" s="8" t="s">
        <v>127</v>
      </c>
      <c r="G314" s="8"/>
      <c r="H314" s="8"/>
      <c r="I314" s="8" t="s">
        <v>1020</v>
      </c>
      <c r="J314" s="648" t="s">
        <v>127</v>
      </c>
      <c r="K314" s="8"/>
      <c r="L314" s="8" t="s">
        <v>3594</v>
      </c>
      <c r="M314" s="155"/>
      <c r="N314" s="155"/>
      <c r="O314" s="155"/>
      <c r="P314" s="926" t="s">
        <v>3083</v>
      </c>
      <c r="Q314" s="7" t="s">
        <v>1220</v>
      </c>
      <c r="R314" s="648"/>
      <c r="S314" s="8" t="s">
        <v>687</v>
      </c>
      <c r="T314" s="9" t="s">
        <v>654</v>
      </c>
      <c r="U314" s="1022" t="s">
        <v>1233</v>
      </c>
      <c r="V314" s="785"/>
      <c r="W314" s="785"/>
      <c r="X314" s="923">
        <v>4903836.26</v>
      </c>
      <c r="Y314" s="767"/>
      <c r="Z314" s="787"/>
      <c r="AA314" s="241"/>
      <c r="AB314" s="241"/>
      <c r="AC314" s="241"/>
      <c r="AD314" s="241"/>
      <c r="AE314" s="242"/>
      <c r="AF314" s="892"/>
      <c r="AG314" s="892"/>
      <c r="AH314" s="8" t="s">
        <v>3084</v>
      </c>
      <c r="AI314" s="146"/>
      <c r="AJ314" s="8"/>
      <c r="AK314" s="8"/>
      <c r="AL314" s="8"/>
      <c r="AM314" s="8">
        <f t="shared" si="38"/>
        <v>0</v>
      </c>
      <c r="AN314" s="8"/>
      <c r="AO314" s="8"/>
      <c r="AP314" s="8"/>
      <c r="AQ314" s="8"/>
      <c r="AR314" s="177"/>
      <c r="AS314" s="8"/>
      <c r="AT314" s="8"/>
      <c r="AU314" s="8"/>
      <c r="AV314" s="8"/>
      <c r="AW314" s="8"/>
      <c r="AX314" s="8"/>
      <c r="AY314" s="8"/>
      <c r="AZ314" s="8"/>
      <c r="BA314" s="185"/>
      <c r="BB314" s="207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  <c r="BW314" s="8"/>
      <c r="BX314" s="8"/>
      <c r="BY314" s="8"/>
      <c r="BZ314" s="8"/>
      <c r="CA314" s="8"/>
      <c r="CB314" s="8"/>
      <c r="CC314" s="8"/>
      <c r="CD314" s="8"/>
      <c r="CE314" s="8"/>
      <c r="CF314" s="8"/>
      <c r="CG314" s="8"/>
      <c r="CH314" s="8"/>
      <c r="CI314" s="8"/>
      <c r="CJ314" s="8"/>
      <c r="CK314" s="8"/>
      <c r="CL314" s="8"/>
      <c r="CM314" s="8"/>
      <c r="CN314" s="8"/>
      <c r="CO314" s="619"/>
      <c r="CP314" s="619"/>
      <c r="CQ314" s="8"/>
      <c r="CR314" s="8"/>
    </row>
    <row r="315" spans="1:96" s="24" customFormat="1" ht="60" hidden="1">
      <c r="A315" s="7"/>
      <c r="B315" s="1193" t="s">
        <v>4386</v>
      </c>
      <c r="C315" s="8">
        <v>2014</v>
      </c>
      <c r="D315" s="8"/>
      <c r="E315" s="23" t="s">
        <v>4029</v>
      </c>
      <c r="F315" s="8" t="s">
        <v>979</v>
      </c>
      <c r="G315" s="8"/>
      <c r="H315" s="8"/>
      <c r="I315" s="8" t="s">
        <v>1020</v>
      </c>
      <c r="J315" s="648" t="s">
        <v>3199</v>
      </c>
      <c r="K315" s="8" t="s">
        <v>3301</v>
      </c>
      <c r="L315" s="8" t="s">
        <v>3582</v>
      </c>
      <c r="M315" s="155"/>
      <c r="N315" s="155"/>
      <c r="O315" s="155"/>
      <c r="P315" s="8" t="s">
        <v>3085</v>
      </c>
      <c r="Q315" s="7" t="s">
        <v>1021</v>
      </c>
      <c r="R315" s="648"/>
      <c r="S315" s="8" t="s">
        <v>3086</v>
      </c>
      <c r="T315" s="9" t="s">
        <v>712</v>
      </c>
      <c r="U315" s="1098" t="s">
        <v>3588</v>
      </c>
      <c r="V315" s="785">
        <v>1206603.23</v>
      </c>
      <c r="W315" s="785"/>
      <c r="X315" s="927">
        <f>V315</f>
        <v>1206603.23</v>
      </c>
      <c r="Y315" s="1774">
        <f>X315</f>
        <v>1206603.23</v>
      </c>
      <c r="Z315" s="1196"/>
      <c r="AA315" s="241"/>
      <c r="AB315" s="241"/>
      <c r="AC315" s="241">
        <v>0</v>
      </c>
      <c r="AD315" s="241"/>
      <c r="AE315" s="242"/>
      <c r="AF315" s="892"/>
      <c r="AG315" s="892"/>
      <c r="AH315" s="8" t="s">
        <v>3584</v>
      </c>
      <c r="AI315" s="247">
        <v>180</v>
      </c>
      <c r="AJ315" s="8" t="s">
        <v>1064</v>
      </c>
      <c r="AK315" s="19">
        <f t="shared" ref="AK315:AK317" si="39">Y315/AI315</f>
        <v>6703.3512777777778</v>
      </c>
      <c r="AL315" s="8">
        <v>50</v>
      </c>
      <c r="AM315" s="8">
        <f t="shared" si="38"/>
        <v>80</v>
      </c>
      <c r="AN315" s="8">
        <v>7</v>
      </c>
      <c r="AO315" s="8">
        <v>40</v>
      </c>
      <c r="AP315" s="8">
        <v>40</v>
      </c>
      <c r="AQ315" s="8"/>
      <c r="AR315" s="177" t="s">
        <v>3585</v>
      </c>
      <c r="AS315" s="8" t="s">
        <v>260</v>
      </c>
      <c r="AT315" s="8" t="s">
        <v>260</v>
      </c>
      <c r="AU315" s="8" t="s">
        <v>260</v>
      </c>
      <c r="AV315" s="8"/>
      <c r="AW315" s="8" t="s">
        <v>260</v>
      </c>
      <c r="AX315" s="8" t="s">
        <v>260</v>
      </c>
      <c r="AY315" s="8" t="s">
        <v>260</v>
      </c>
      <c r="AZ315" s="8" t="s">
        <v>260</v>
      </c>
      <c r="BA315" s="185" t="s">
        <v>260</v>
      </c>
      <c r="BB315" s="207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 t="s">
        <v>260</v>
      </c>
      <c r="BU315" s="8"/>
      <c r="BV315" s="8"/>
      <c r="BW315" s="8"/>
      <c r="BX315" s="8"/>
      <c r="BY315" s="8"/>
      <c r="BZ315" s="8" t="s">
        <v>260</v>
      </c>
      <c r="CA315" s="8"/>
      <c r="CB315" s="8"/>
      <c r="CC315" s="8"/>
      <c r="CD315" s="8"/>
      <c r="CE315" s="8"/>
      <c r="CF315" s="8"/>
      <c r="CG315" s="8"/>
      <c r="CH315" s="8"/>
      <c r="CI315" s="8"/>
      <c r="CJ315" s="8"/>
      <c r="CK315" s="8"/>
      <c r="CL315" s="8"/>
      <c r="CM315" s="8"/>
      <c r="CN315" s="8"/>
      <c r="CO315" s="619"/>
      <c r="CP315" s="619"/>
      <c r="CQ315" s="8" t="s">
        <v>3586</v>
      </c>
      <c r="CR315" s="8"/>
    </row>
    <row r="316" spans="1:96" s="24" customFormat="1" ht="60" hidden="1">
      <c r="A316" s="7"/>
      <c r="B316" s="1193" t="s">
        <v>4386</v>
      </c>
      <c r="C316" s="8">
        <v>2014</v>
      </c>
      <c r="D316" s="8"/>
      <c r="E316" s="23" t="s">
        <v>4029</v>
      </c>
      <c r="F316" s="8" t="s">
        <v>979</v>
      </c>
      <c r="G316" s="8"/>
      <c r="H316" s="8"/>
      <c r="I316" s="8" t="s">
        <v>1020</v>
      </c>
      <c r="J316" s="648" t="s">
        <v>3199</v>
      </c>
      <c r="K316" s="8" t="s">
        <v>3301</v>
      </c>
      <c r="L316" s="8" t="s">
        <v>3582</v>
      </c>
      <c r="M316" s="155"/>
      <c r="N316" s="155"/>
      <c r="O316" s="155"/>
      <c r="P316" s="8" t="s">
        <v>3085</v>
      </c>
      <c r="Q316" s="7" t="s">
        <v>1021</v>
      </c>
      <c r="R316" s="648"/>
      <c r="S316" s="8" t="s">
        <v>3596</v>
      </c>
      <c r="T316" s="9" t="s">
        <v>712</v>
      </c>
      <c r="U316" s="1098" t="s">
        <v>3587</v>
      </c>
      <c r="V316" s="785">
        <v>2293183.36</v>
      </c>
      <c r="W316" s="785"/>
      <c r="X316" s="927">
        <f>V316</f>
        <v>2293183.36</v>
      </c>
      <c r="Y316" s="1774">
        <f>X316</f>
        <v>2293183.36</v>
      </c>
      <c r="Z316" s="1196"/>
      <c r="AA316" s="241"/>
      <c r="AB316" s="241"/>
      <c r="AC316" s="241">
        <v>0</v>
      </c>
      <c r="AD316" s="241"/>
      <c r="AE316" s="242"/>
      <c r="AF316" s="892"/>
      <c r="AG316" s="892"/>
      <c r="AH316" s="8" t="s">
        <v>3583</v>
      </c>
      <c r="AI316" s="247">
        <v>351</v>
      </c>
      <c r="AJ316" s="8" t="s">
        <v>1064</v>
      </c>
      <c r="AK316" s="19">
        <f t="shared" si="39"/>
        <v>6533.2859259259258</v>
      </c>
      <c r="AL316" s="8">
        <v>50</v>
      </c>
      <c r="AM316" s="8">
        <f t="shared" si="38"/>
        <v>75</v>
      </c>
      <c r="AN316" s="8">
        <v>12</v>
      </c>
      <c r="AO316" s="8">
        <v>30</v>
      </c>
      <c r="AP316" s="8">
        <v>45</v>
      </c>
      <c r="AQ316" s="8"/>
      <c r="AR316" s="177" t="s">
        <v>3585</v>
      </c>
      <c r="AS316" s="8" t="s">
        <v>260</v>
      </c>
      <c r="AT316" s="8" t="s">
        <v>260</v>
      </c>
      <c r="AU316" s="8" t="s">
        <v>260</v>
      </c>
      <c r="AV316" s="8"/>
      <c r="AW316" s="8" t="s">
        <v>260</v>
      </c>
      <c r="AX316" s="8" t="s">
        <v>260</v>
      </c>
      <c r="AY316" s="8" t="s">
        <v>260</v>
      </c>
      <c r="AZ316" s="8" t="s">
        <v>260</v>
      </c>
      <c r="BA316" s="185" t="s">
        <v>260</v>
      </c>
      <c r="BB316" s="207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 t="s">
        <v>260</v>
      </c>
      <c r="BU316" s="8"/>
      <c r="BV316" s="8"/>
      <c r="BW316" s="8"/>
      <c r="BX316" s="8"/>
      <c r="BY316" s="8"/>
      <c r="BZ316" s="8" t="s">
        <v>260</v>
      </c>
      <c r="CA316" s="8"/>
      <c r="CB316" s="8"/>
      <c r="CC316" s="8"/>
      <c r="CD316" s="8"/>
      <c r="CE316" s="8"/>
      <c r="CF316" s="8"/>
      <c r="CG316" s="8"/>
      <c r="CH316" s="8"/>
      <c r="CI316" s="8"/>
      <c r="CJ316" s="8"/>
      <c r="CK316" s="8"/>
      <c r="CL316" s="8"/>
      <c r="CM316" s="8"/>
      <c r="CN316" s="8"/>
      <c r="CO316" s="619"/>
      <c r="CP316" s="619"/>
      <c r="CQ316" s="8" t="s">
        <v>3586</v>
      </c>
      <c r="CR316" s="8"/>
    </row>
    <row r="317" spans="1:96" s="24" customFormat="1" ht="60" hidden="1">
      <c r="A317" s="7"/>
      <c r="B317" s="1193" t="s">
        <v>4386</v>
      </c>
      <c r="C317" s="8">
        <v>2014</v>
      </c>
      <c r="D317" s="8"/>
      <c r="E317" s="23" t="s">
        <v>4029</v>
      </c>
      <c r="F317" s="8" t="s">
        <v>979</v>
      </c>
      <c r="G317" s="8"/>
      <c r="H317" s="8"/>
      <c r="I317" s="8" t="s">
        <v>1020</v>
      </c>
      <c r="J317" s="648" t="s">
        <v>3199</v>
      </c>
      <c r="K317" s="8" t="s">
        <v>3301</v>
      </c>
      <c r="L317" s="8" t="s">
        <v>3582</v>
      </c>
      <c r="M317" s="155"/>
      <c r="N317" s="155"/>
      <c r="O317" s="155"/>
      <c r="P317" s="8" t="s">
        <v>3085</v>
      </c>
      <c r="Q317" s="7" t="s">
        <v>1021</v>
      </c>
      <c r="R317" s="648"/>
      <c r="S317" s="8" t="s">
        <v>3087</v>
      </c>
      <c r="T317" s="9" t="s">
        <v>712</v>
      </c>
      <c r="U317" s="1098" t="s">
        <v>3587</v>
      </c>
      <c r="V317" s="785">
        <v>1179678.05</v>
      </c>
      <c r="W317" s="785"/>
      <c r="X317" s="927">
        <f>V317</f>
        <v>1179678.05</v>
      </c>
      <c r="Y317" s="1774">
        <f>X317</f>
        <v>1179678.05</v>
      </c>
      <c r="Z317" s="1196"/>
      <c r="AA317" s="241"/>
      <c r="AB317" s="241"/>
      <c r="AC317" s="241">
        <v>0</v>
      </c>
      <c r="AD317" s="241"/>
      <c r="AE317" s="242"/>
      <c r="AF317" s="892"/>
      <c r="AG317" s="892"/>
      <c r="AH317" s="1097" t="s">
        <v>3300</v>
      </c>
      <c r="AI317" s="247">
        <v>175</v>
      </c>
      <c r="AJ317" s="8" t="s">
        <v>1064</v>
      </c>
      <c r="AK317" s="19">
        <f t="shared" si="39"/>
        <v>6741.0174285714293</v>
      </c>
      <c r="AL317" s="8">
        <v>20</v>
      </c>
      <c r="AM317" s="8">
        <f t="shared" si="38"/>
        <v>60</v>
      </c>
      <c r="AN317" s="8">
        <v>12</v>
      </c>
      <c r="AO317" s="8">
        <v>30</v>
      </c>
      <c r="AP317" s="8">
        <v>30</v>
      </c>
      <c r="AQ317" s="8"/>
      <c r="AR317" s="177" t="s">
        <v>3585</v>
      </c>
      <c r="AS317" s="8" t="s">
        <v>260</v>
      </c>
      <c r="AT317" s="8" t="s">
        <v>260</v>
      </c>
      <c r="AU317" s="8" t="s">
        <v>260</v>
      </c>
      <c r="AV317" s="8"/>
      <c r="AW317" s="8" t="s">
        <v>260</v>
      </c>
      <c r="AX317" s="8" t="s">
        <v>260</v>
      </c>
      <c r="AY317" s="8" t="s">
        <v>260</v>
      </c>
      <c r="AZ317" s="8" t="s">
        <v>260</v>
      </c>
      <c r="BA317" s="185" t="s">
        <v>260</v>
      </c>
      <c r="BB317" s="207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 t="s">
        <v>260</v>
      </c>
      <c r="BU317" s="8"/>
      <c r="BV317" s="8"/>
      <c r="BW317" s="8"/>
      <c r="BX317" s="8"/>
      <c r="BY317" s="8"/>
      <c r="BZ317" s="8" t="s">
        <v>260</v>
      </c>
      <c r="CA317" s="8"/>
      <c r="CB317" s="8"/>
      <c r="CC317" s="8"/>
      <c r="CD317" s="8"/>
      <c r="CE317" s="8"/>
      <c r="CF317" s="8"/>
      <c r="CG317" s="8"/>
      <c r="CH317" s="8"/>
      <c r="CI317" s="8"/>
      <c r="CJ317" s="8"/>
      <c r="CK317" s="8"/>
      <c r="CL317" s="8"/>
      <c r="CM317" s="8"/>
      <c r="CN317" s="8"/>
      <c r="CO317" s="619"/>
      <c r="CP317" s="619"/>
      <c r="CQ317" s="8" t="s">
        <v>3586</v>
      </c>
      <c r="CR317" s="8"/>
    </row>
    <row r="318" spans="1:96" s="24" customFormat="1" ht="30" hidden="1">
      <c r="A318" s="7"/>
      <c r="B318" s="23"/>
      <c r="C318" s="8">
        <v>2014</v>
      </c>
      <c r="D318" s="8"/>
      <c r="E318" s="23"/>
      <c r="F318" s="8" t="s">
        <v>683</v>
      </c>
      <c r="G318" s="8"/>
      <c r="H318" s="8"/>
      <c r="I318" s="7" t="s">
        <v>261</v>
      </c>
      <c r="J318" s="648" t="s">
        <v>1432</v>
      </c>
      <c r="K318" s="8"/>
      <c r="L318" s="8" t="s">
        <v>718</v>
      </c>
      <c r="M318" s="155"/>
      <c r="N318" s="155"/>
      <c r="O318" s="155"/>
      <c r="P318" s="8" t="s">
        <v>3131</v>
      </c>
      <c r="Q318" s="7" t="s">
        <v>691</v>
      </c>
      <c r="R318" s="648"/>
      <c r="S318" s="8" t="s">
        <v>687</v>
      </c>
      <c r="T318" s="9" t="s">
        <v>654</v>
      </c>
      <c r="U318" s="410" t="s">
        <v>1437</v>
      </c>
      <c r="V318" s="1209" t="s">
        <v>127</v>
      </c>
      <c r="W318" s="1209" t="s">
        <v>127</v>
      </c>
      <c r="X318" s="1209" t="s">
        <v>127</v>
      </c>
      <c r="Y318" s="767">
        <f>NOM!P855+FACT!R1050</f>
        <v>15506</v>
      </c>
      <c r="Z318" s="787">
        <v>0</v>
      </c>
      <c r="AA318" s="804" t="s">
        <v>127</v>
      </c>
      <c r="AB318" s="804" t="s">
        <v>127</v>
      </c>
      <c r="AC318" s="804">
        <f>Y318</f>
        <v>15506</v>
      </c>
      <c r="AD318" s="804" t="s">
        <v>127</v>
      </c>
      <c r="AE318" s="997" t="s">
        <v>127</v>
      </c>
      <c r="AF318" s="130">
        <v>41640</v>
      </c>
      <c r="AG318" s="130">
        <v>42004</v>
      </c>
      <c r="AH318" s="8" t="s">
        <v>3084</v>
      </c>
      <c r="AI318" s="8"/>
      <c r="AJ318" s="8"/>
      <c r="AK318" s="8"/>
      <c r="AL318" s="8"/>
      <c r="AM318" s="8"/>
      <c r="AN318" s="8"/>
      <c r="AO318" s="8"/>
      <c r="AP318" s="8"/>
      <c r="AQ318" s="8"/>
      <c r="AR318" s="177"/>
      <c r="AS318" s="8"/>
      <c r="AT318" s="8"/>
      <c r="AU318" s="8"/>
      <c r="AV318" s="8"/>
      <c r="AW318" s="8"/>
      <c r="AX318" s="8"/>
      <c r="AY318" s="8"/>
      <c r="AZ318" s="8"/>
      <c r="BA318" s="185"/>
      <c r="BB318" s="207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  <c r="BW318" s="8"/>
      <c r="BX318" s="8"/>
      <c r="BY318" s="8"/>
      <c r="BZ318" s="8"/>
      <c r="CA318" s="8"/>
      <c r="CB318" s="8"/>
      <c r="CC318" s="8"/>
      <c r="CD318" s="8"/>
      <c r="CE318" s="8"/>
      <c r="CF318" s="8"/>
      <c r="CG318" s="8"/>
      <c r="CH318" s="8"/>
      <c r="CI318" s="8"/>
      <c r="CJ318" s="8"/>
      <c r="CK318" s="8"/>
      <c r="CL318" s="8"/>
      <c r="CM318" s="8"/>
      <c r="CN318" s="8"/>
      <c r="CO318" s="619"/>
      <c r="CP318" s="619"/>
      <c r="CQ318" s="8"/>
      <c r="CR318" s="8"/>
    </row>
    <row r="319" spans="1:96" s="24" customFormat="1" ht="30" hidden="1">
      <c r="A319" s="7"/>
      <c r="B319" s="23" t="s">
        <v>4088</v>
      </c>
      <c r="C319" s="8">
        <v>2014</v>
      </c>
      <c r="D319" s="8"/>
      <c r="E319" s="1365" t="s">
        <v>3729</v>
      </c>
      <c r="F319" s="8" t="s">
        <v>683</v>
      </c>
      <c r="G319" s="8"/>
      <c r="H319" s="8"/>
      <c r="I319" s="7" t="s">
        <v>261</v>
      </c>
      <c r="J319" s="648" t="s">
        <v>1432</v>
      </c>
      <c r="K319" s="8"/>
      <c r="L319" s="8" t="s">
        <v>718</v>
      </c>
      <c r="M319" s="155"/>
      <c r="N319" s="155"/>
      <c r="O319" s="155"/>
      <c r="P319" s="8" t="s">
        <v>3131</v>
      </c>
      <c r="Q319" s="7" t="s">
        <v>691</v>
      </c>
      <c r="R319" s="648"/>
      <c r="S319" s="8" t="s">
        <v>3136</v>
      </c>
      <c r="T319" s="9" t="s">
        <v>654</v>
      </c>
      <c r="U319" s="410" t="s">
        <v>1437</v>
      </c>
      <c r="V319" s="1209" t="s">
        <v>127</v>
      </c>
      <c r="W319" s="1209" t="s">
        <v>127</v>
      </c>
      <c r="X319" s="1209" t="s">
        <v>127</v>
      </c>
      <c r="Y319" s="767">
        <f>NOM!Q856+FACT!R1037</f>
        <v>20647.3</v>
      </c>
      <c r="Z319" s="787">
        <v>0</v>
      </c>
      <c r="AA319" s="804" t="s">
        <v>127</v>
      </c>
      <c r="AB319" s="804" t="s">
        <v>127</v>
      </c>
      <c r="AC319" s="804">
        <f>Y319</f>
        <v>20647.3</v>
      </c>
      <c r="AD319" s="804" t="s">
        <v>127</v>
      </c>
      <c r="AE319" s="997" t="s">
        <v>127</v>
      </c>
      <c r="AF319" s="130">
        <v>41640</v>
      </c>
      <c r="AG319" s="130">
        <v>42004</v>
      </c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177"/>
      <c r="AS319" s="8"/>
      <c r="AT319" s="8"/>
      <c r="AU319" s="8"/>
      <c r="AV319" s="8"/>
      <c r="AW319" s="8"/>
      <c r="AX319" s="8"/>
      <c r="AY319" s="8"/>
      <c r="AZ319" s="8"/>
      <c r="BA319" s="185"/>
      <c r="BB319" s="207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  <c r="BW319" s="8"/>
      <c r="BX319" s="8"/>
      <c r="BY319" s="8"/>
      <c r="BZ319" s="8"/>
      <c r="CA319" s="8"/>
      <c r="CB319" s="8"/>
      <c r="CC319" s="8"/>
      <c r="CD319" s="8"/>
      <c r="CE319" s="8"/>
      <c r="CF319" s="8"/>
      <c r="CG319" s="8"/>
      <c r="CH319" s="8"/>
      <c r="CI319" s="8"/>
      <c r="CJ319" s="8"/>
      <c r="CK319" s="8"/>
      <c r="CL319" s="8"/>
      <c r="CM319" s="8"/>
      <c r="CN319" s="8"/>
      <c r="CO319" s="619"/>
      <c r="CP319" s="619"/>
      <c r="CQ319" s="8"/>
      <c r="CR319" s="8"/>
    </row>
    <row r="320" spans="1:96" s="24" customFormat="1" ht="25.5" hidden="1">
      <c r="A320" s="7"/>
      <c r="B320" s="23" t="s">
        <v>4088</v>
      </c>
      <c r="C320" s="8">
        <v>2014</v>
      </c>
      <c r="D320" s="8"/>
      <c r="E320" s="23" t="s">
        <v>3729</v>
      </c>
      <c r="F320" s="8" t="s">
        <v>683</v>
      </c>
      <c r="G320" s="8"/>
      <c r="H320" s="8"/>
      <c r="I320" s="7" t="s">
        <v>261</v>
      </c>
      <c r="J320" s="648" t="s">
        <v>1432</v>
      </c>
      <c r="K320" s="8"/>
      <c r="L320" s="8" t="s">
        <v>718</v>
      </c>
      <c r="M320" s="155"/>
      <c r="N320" s="155"/>
      <c r="O320" s="155"/>
      <c r="P320" s="8" t="s">
        <v>2764</v>
      </c>
      <c r="Q320" s="7" t="s">
        <v>948</v>
      </c>
      <c r="R320" s="648"/>
      <c r="S320" s="8" t="s">
        <v>2372</v>
      </c>
      <c r="T320" s="9" t="s">
        <v>984</v>
      </c>
      <c r="U320" s="410" t="s">
        <v>1437</v>
      </c>
      <c r="V320" s="1209" t="s">
        <v>127</v>
      </c>
      <c r="W320" s="1209" t="s">
        <v>127</v>
      </c>
      <c r="X320" s="1209" t="s">
        <v>127</v>
      </c>
      <c r="Y320" s="767">
        <f>NOM!Q857</f>
        <v>600</v>
      </c>
      <c r="Z320" s="787">
        <v>0</v>
      </c>
      <c r="AA320" s="804" t="s">
        <v>127</v>
      </c>
      <c r="AB320" s="804" t="s">
        <v>127</v>
      </c>
      <c r="AC320" s="804">
        <f>Y320</f>
        <v>600</v>
      </c>
      <c r="AD320" s="804" t="s">
        <v>127</v>
      </c>
      <c r="AE320" s="997" t="s">
        <v>127</v>
      </c>
      <c r="AF320" s="130">
        <v>41640</v>
      </c>
      <c r="AG320" s="130">
        <v>42004</v>
      </c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177"/>
      <c r="AS320" s="8"/>
      <c r="AT320" s="8"/>
      <c r="AU320" s="8"/>
      <c r="AV320" s="8"/>
      <c r="AW320" s="8"/>
      <c r="AX320" s="8"/>
      <c r="AY320" s="8"/>
      <c r="AZ320" s="8"/>
      <c r="BA320" s="185"/>
      <c r="BB320" s="207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  <c r="BW320" s="8"/>
      <c r="BX320" s="8"/>
      <c r="BY320" s="8"/>
      <c r="BZ320" s="8"/>
      <c r="CA320" s="8"/>
      <c r="CB320" s="8"/>
      <c r="CC320" s="8"/>
      <c r="CD320" s="8"/>
      <c r="CE320" s="8"/>
      <c r="CF320" s="8"/>
      <c r="CG320" s="8"/>
      <c r="CH320" s="8"/>
      <c r="CI320" s="8"/>
      <c r="CJ320" s="8"/>
      <c r="CK320" s="8"/>
      <c r="CL320" s="8"/>
      <c r="CM320" s="8"/>
      <c r="CN320" s="8"/>
      <c r="CO320" s="619"/>
      <c r="CP320" s="619"/>
      <c r="CQ320" s="8"/>
      <c r="CR320" s="8"/>
    </row>
    <row r="321" spans="1:8279" s="24" customFormat="1" ht="30" hidden="1">
      <c r="A321" s="7"/>
      <c r="B321" s="23" t="s">
        <v>4088</v>
      </c>
      <c r="C321" s="8">
        <v>2014</v>
      </c>
      <c r="D321" s="8"/>
      <c r="E321" s="23" t="s">
        <v>3729</v>
      </c>
      <c r="F321" s="8" t="s">
        <v>683</v>
      </c>
      <c r="G321" s="8"/>
      <c r="H321" s="8"/>
      <c r="I321" s="7" t="s">
        <v>261</v>
      </c>
      <c r="J321" s="648" t="s">
        <v>1432</v>
      </c>
      <c r="K321" s="8"/>
      <c r="L321" s="8" t="s">
        <v>718</v>
      </c>
      <c r="M321" s="155"/>
      <c r="N321" s="155"/>
      <c r="O321" s="155"/>
      <c r="P321" s="8" t="s">
        <v>2764</v>
      </c>
      <c r="Q321" s="7" t="s">
        <v>948</v>
      </c>
      <c r="R321" s="648"/>
      <c r="S321" s="8" t="s">
        <v>3140</v>
      </c>
      <c r="T321" s="9" t="s">
        <v>1300</v>
      </c>
      <c r="U321" s="410" t="s">
        <v>1437</v>
      </c>
      <c r="V321" s="1209" t="s">
        <v>127</v>
      </c>
      <c r="W321" s="1209" t="s">
        <v>127</v>
      </c>
      <c r="X321" s="1209" t="s">
        <v>127</v>
      </c>
      <c r="Y321" s="767">
        <f>FACT!R1024</f>
        <v>3302.45</v>
      </c>
      <c r="Z321" s="787">
        <v>0</v>
      </c>
      <c r="AA321" s="804" t="s">
        <v>127</v>
      </c>
      <c r="AB321" s="804" t="s">
        <v>127</v>
      </c>
      <c r="AC321" s="804">
        <f>Y321</f>
        <v>3302.45</v>
      </c>
      <c r="AD321" s="804" t="s">
        <v>127</v>
      </c>
      <c r="AE321" s="997" t="s">
        <v>127</v>
      </c>
      <c r="AF321" s="130">
        <v>41640</v>
      </c>
      <c r="AG321" s="130">
        <v>42004</v>
      </c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177"/>
      <c r="AS321" s="8"/>
      <c r="AT321" s="8"/>
      <c r="AU321" s="8"/>
      <c r="AV321" s="8"/>
      <c r="AW321" s="8"/>
      <c r="AX321" s="8"/>
      <c r="AY321" s="8"/>
      <c r="AZ321" s="8"/>
      <c r="BA321" s="185"/>
      <c r="BB321" s="207"/>
      <c r="BC321" s="8"/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  <c r="BW321" s="8"/>
      <c r="BX321" s="8"/>
      <c r="BY321" s="8"/>
      <c r="BZ321" s="8"/>
      <c r="CA321" s="8"/>
      <c r="CB321" s="8"/>
      <c r="CC321" s="8"/>
      <c r="CD321" s="8"/>
      <c r="CE321" s="8"/>
      <c r="CF321" s="8"/>
      <c r="CG321" s="8"/>
      <c r="CH321" s="8"/>
      <c r="CI321" s="8"/>
      <c r="CJ321" s="8"/>
      <c r="CK321" s="8"/>
      <c r="CL321" s="8"/>
      <c r="CM321" s="8"/>
      <c r="CN321" s="8"/>
      <c r="CO321" s="619"/>
      <c r="CP321" s="619"/>
      <c r="CQ321" s="8"/>
      <c r="CR321" s="8"/>
    </row>
    <row r="322" spans="1:8279" s="24" customFormat="1" ht="30" hidden="1">
      <c r="A322" s="7"/>
      <c r="B322" s="23"/>
      <c r="C322" s="8">
        <v>2014</v>
      </c>
      <c r="D322" s="8"/>
      <c r="E322" s="23"/>
      <c r="F322" s="8" t="s">
        <v>683</v>
      </c>
      <c r="G322" s="8"/>
      <c r="H322" s="8"/>
      <c r="I322" s="7" t="s">
        <v>261</v>
      </c>
      <c r="J322" s="648" t="s">
        <v>1432</v>
      </c>
      <c r="K322" s="8"/>
      <c r="L322" s="8" t="s">
        <v>718</v>
      </c>
      <c r="M322" s="155"/>
      <c r="N322" s="155"/>
      <c r="O322" s="155"/>
      <c r="P322" s="8" t="s">
        <v>3158</v>
      </c>
      <c r="Q322" s="7" t="s">
        <v>618</v>
      </c>
      <c r="R322" s="648"/>
      <c r="S322" s="8" t="s">
        <v>269</v>
      </c>
      <c r="T322" s="9" t="s">
        <v>264</v>
      </c>
      <c r="U322" s="410" t="s">
        <v>1437</v>
      </c>
      <c r="V322" s="785" t="s">
        <v>127</v>
      </c>
      <c r="W322" s="922" t="s">
        <v>127</v>
      </c>
      <c r="X322" s="925" t="s">
        <v>127</v>
      </c>
      <c r="Y322" s="767">
        <f>NOM!P858</f>
        <v>0</v>
      </c>
      <c r="Z322" s="787"/>
      <c r="AA322" s="804" t="s">
        <v>127</v>
      </c>
      <c r="AB322" s="804" t="s">
        <v>127</v>
      </c>
      <c r="AC322" s="804">
        <f>Y322</f>
        <v>0</v>
      </c>
      <c r="AD322" s="804" t="s">
        <v>127</v>
      </c>
      <c r="AE322" s="997" t="s">
        <v>127</v>
      </c>
      <c r="AF322" s="130">
        <v>41640</v>
      </c>
      <c r="AG322" s="130">
        <v>42004</v>
      </c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177"/>
      <c r="AS322" s="8"/>
      <c r="AT322" s="8"/>
      <c r="AU322" s="8"/>
      <c r="AV322" s="8"/>
      <c r="AW322" s="8"/>
      <c r="AX322" s="8"/>
      <c r="AY322" s="8"/>
      <c r="AZ322" s="8"/>
      <c r="BA322" s="185"/>
      <c r="BB322" s="207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  <c r="BW322" s="8"/>
      <c r="BX322" s="8"/>
      <c r="BY322" s="8"/>
      <c r="BZ322" s="8"/>
      <c r="CA322" s="8"/>
      <c r="CB322" s="8"/>
      <c r="CC322" s="8"/>
      <c r="CD322" s="8"/>
      <c r="CE322" s="8"/>
      <c r="CF322" s="8"/>
      <c r="CG322" s="8"/>
      <c r="CH322" s="8"/>
      <c r="CI322" s="8"/>
      <c r="CJ322" s="8"/>
      <c r="CK322" s="8"/>
      <c r="CL322" s="8"/>
      <c r="CM322" s="8"/>
      <c r="CN322" s="8"/>
      <c r="CO322" s="619"/>
      <c r="CP322" s="619"/>
      <c r="CQ322" s="8"/>
      <c r="CR322" s="8"/>
    </row>
    <row r="323" spans="1:8279" s="24" customFormat="1" ht="57.75">
      <c r="A323" s="7" t="s">
        <v>260</v>
      </c>
      <c r="B323" s="790"/>
      <c r="C323" s="789">
        <v>2014</v>
      </c>
      <c r="D323" s="789"/>
      <c r="E323" s="790"/>
      <c r="F323" s="790" t="s">
        <v>683</v>
      </c>
      <c r="G323" s="790"/>
      <c r="H323" s="790"/>
      <c r="I323" s="789" t="s">
        <v>616</v>
      </c>
      <c r="J323" s="1743" t="s">
        <v>1434</v>
      </c>
      <c r="K323" s="789" t="s">
        <v>2788</v>
      </c>
      <c r="L323" s="789" t="s">
        <v>2789</v>
      </c>
      <c r="M323" s="791" t="s">
        <v>2790</v>
      </c>
      <c r="N323" s="791"/>
      <c r="O323" s="791"/>
      <c r="P323" s="791" t="s">
        <v>1279</v>
      </c>
      <c r="Q323" s="788" t="s">
        <v>1021</v>
      </c>
      <c r="R323" s="789" t="s">
        <v>1085</v>
      </c>
      <c r="S323" s="789" t="s">
        <v>622</v>
      </c>
      <c r="T323" s="792" t="s">
        <v>264</v>
      </c>
      <c r="U323" s="793" t="s">
        <v>1437</v>
      </c>
      <c r="V323" s="806"/>
      <c r="W323" s="806"/>
      <c r="X323" s="806">
        <v>310000</v>
      </c>
      <c r="Y323" s="807"/>
      <c r="Z323" s="808">
        <f>X323-Y323</f>
        <v>310000</v>
      </c>
      <c r="AA323" s="794"/>
      <c r="AB323" s="794"/>
      <c r="AC323" s="794"/>
      <c r="AD323" s="794"/>
      <c r="AE323" s="795"/>
      <c r="AF323" s="789"/>
      <c r="AG323" s="789"/>
      <c r="AH323" s="789" t="s">
        <v>2812</v>
      </c>
      <c r="AI323" s="788"/>
      <c r="AJ323" s="788"/>
      <c r="AK323" s="767" t="s">
        <v>127</v>
      </c>
      <c r="AL323" s="789"/>
      <c r="AM323" s="789"/>
      <c r="AN323" s="789"/>
      <c r="AO323" s="789"/>
      <c r="AP323" s="789"/>
      <c r="AQ323" s="789"/>
      <c r="AR323" s="796"/>
      <c r="AS323" s="797"/>
      <c r="AT323" s="797"/>
      <c r="AU323" s="797"/>
      <c r="AV323" s="797"/>
      <c r="AW323" s="797"/>
      <c r="AX323" s="797"/>
      <c r="AY323" s="797"/>
      <c r="AZ323" s="797"/>
      <c r="BA323" s="798"/>
      <c r="BB323" s="799"/>
      <c r="BC323" s="797"/>
      <c r="BD323" s="797"/>
      <c r="BE323" s="797"/>
      <c r="BF323" s="797"/>
      <c r="BG323" s="797"/>
      <c r="BH323" s="797"/>
      <c r="BI323" s="797"/>
      <c r="BJ323" s="797"/>
      <c r="BK323" s="797"/>
      <c r="BL323" s="797"/>
      <c r="BM323" s="797"/>
      <c r="BN323" s="797"/>
      <c r="BO323" s="797"/>
      <c r="BP323" s="797"/>
      <c r="BQ323" s="797"/>
      <c r="BR323" s="797"/>
      <c r="BS323" s="797"/>
      <c r="BT323" s="797"/>
      <c r="BU323" s="797"/>
      <c r="BV323" s="797"/>
      <c r="BW323" s="797"/>
      <c r="BX323" s="797"/>
      <c r="BY323" s="797"/>
      <c r="BZ323" s="797"/>
      <c r="CA323" s="797"/>
      <c r="CB323" s="797"/>
      <c r="CC323" s="797"/>
      <c r="CD323" s="797"/>
      <c r="CE323" s="797"/>
      <c r="CF323" s="797"/>
      <c r="CG323" s="797"/>
      <c r="CH323" s="797"/>
      <c r="CI323" s="789"/>
      <c r="CJ323" s="789"/>
      <c r="CK323" s="789"/>
      <c r="CL323" s="789"/>
      <c r="CM323" s="789"/>
      <c r="CN323" s="789"/>
      <c r="CO323" s="789"/>
      <c r="CP323" s="789"/>
      <c r="CQ323" s="789"/>
      <c r="CR323" s="789"/>
    </row>
    <row r="324" spans="1:8279" s="24" customFormat="1" ht="45" hidden="1">
      <c r="A324" s="7"/>
      <c r="B324" s="23" t="s">
        <v>3738</v>
      </c>
      <c r="C324" s="8">
        <v>2014</v>
      </c>
      <c r="D324" s="8"/>
      <c r="E324" s="23" t="s">
        <v>3691</v>
      </c>
      <c r="F324" s="8" t="s">
        <v>1182</v>
      </c>
      <c r="G324" s="106" t="s">
        <v>3744</v>
      </c>
      <c r="H324" s="8"/>
      <c r="I324" s="8" t="s">
        <v>616</v>
      </c>
      <c r="J324" s="648" t="s">
        <v>127</v>
      </c>
      <c r="K324" s="8" t="s">
        <v>2466</v>
      </c>
      <c r="L324" s="8" t="s">
        <v>3189</v>
      </c>
      <c r="M324" s="155" t="s">
        <v>3426</v>
      </c>
      <c r="N324" s="155"/>
      <c r="O324" s="155"/>
      <c r="P324" s="8" t="s">
        <v>3191</v>
      </c>
      <c r="Q324" s="7" t="s">
        <v>618</v>
      </c>
      <c r="R324" s="648"/>
      <c r="S324" s="8" t="s">
        <v>127</v>
      </c>
      <c r="T324" s="9" t="s">
        <v>712</v>
      </c>
      <c r="U324" s="410" t="s">
        <v>1437</v>
      </c>
      <c r="V324" s="785">
        <v>1543344.7</v>
      </c>
      <c r="W324" s="922">
        <v>1543344.7</v>
      </c>
      <c r="X324" s="944">
        <v>1543344.7</v>
      </c>
      <c r="Y324" s="767">
        <f>NOM!Q860+FACT!R1027</f>
        <v>1128935.3</v>
      </c>
      <c r="Z324" s="787">
        <f>X324-Y324</f>
        <v>414409.39999999991</v>
      </c>
      <c r="AA324" s="804">
        <v>0</v>
      </c>
      <c r="AB324" s="804">
        <v>0</v>
      </c>
      <c r="AC324" s="804">
        <f>W324</f>
        <v>1543344.7</v>
      </c>
      <c r="AD324" s="804">
        <v>0</v>
      </c>
      <c r="AE324" s="997">
        <v>0</v>
      </c>
      <c r="AF324" s="892">
        <v>41900</v>
      </c>
      <c r="AG324" s="892">
        <v>41976</v>
      </c>
      <c r="AH324" s="8" t="s">
        <v>3289</v>
      </c>
      <c r="AI324" s="247">
        <v>1291.6500000000001</v>
      </c>
      <c r="AJ324" s="155" t="s">
        <v>1064</v>
      </c>
      <c r="AK324" s="767">
        <f t="shared" ref="AK324:AK328" si="40">Y324/AI324</f>
        <v>874.02570355746525</v>
      </c>
      <c r="AL324" s="8">
        <v>100</v>
      </c>
      <c r="AM324" s="8">
        <f t="shared" ref="AM324:AM338" si="41">AO324+AP324</f>
        <v>3449</v>
      </c>
      <c r="AN324" s="8">
        <v>100</v>
      </c>
      <c r="AO324" s="8">
        <v>1766</v>
      </c>
      <c r="AP324" s="8">
        <v>1683</v>
      </c>
      <c r="AQ324" s="8"/>
      <c r="AR324" s="177" t="s">
        <v>3236</v>
      </c>
      <c r="AS324" s="8" t="s">
        <v>260</v>
      </c>
      <c r="AT324" s="8" t="s">
        <v>260</v>
      </c>
      <c r="AU324" s="8" t="s">
        <v>260</v>
      </c>
      <c r="AV324" s="8"/>
      <c r="AW324" s="8" t="s">
        <v>260</v>
      </c>
      <c r="AX324" s="8" t="s">
        <v>260</v>
      </c>
      <c r="AY324" s="8" t="s">
        <v>260</v>
      </c>
      <c r="AZ324" s="8"/>
      <c r="BA324" s="185"/>
      <c r="BB324" s="207"/>
      <c r="BC324" s="8"/>
      <c r="BD324" s="8"/>
      <c r="BE324" s="8"/>
      <c r="BF324" s="8"/>
      <c r="BG324" s="8" t="s">
        <v>260</v>
      </c>
      <c r="BH324" s="8"/>
      <c r="BI324" s="8"/>
      <c r="BJ324" s="8"/>
      <c r="BK324" s="8"/>
      <c r="BL324" s="8"/>
      <c r="BM324" s="8"/>
      <c r="BN324" s="8"/>
      <c r="BO324" s="8"/>
      <c r="BP324" s="8"/>
      <c r="BQ324" s="8" t="s">
        <v>260</v>
      </c>
      <c r="BR324" s="8" t="s">
        <v>260</v>
      </c>
      <c r="BS324" s="8"/>
      <c r="BT324" s="8" t="s">
        <v>260</v>
      </c>
      <c r="BU324" s="8" t="s">
        <v>260</v>
      </c>
      <c r="BV324" s="8"/>
      <c r="BW324" s="8"/>
      <c r="BX324" s="8"/>
      <c r="BY324" s="8"/>
      <c r="BZ324" s="8" t="s">
        <v>260</v>
      </c>
      <c r="CA324" s="8"/>
      <c r="CB324" s="8"/>
      <c r="CC324" s="8" t="s">
        <v>260</v>
      </c>
      <c r="CD324" s="8" t="s">
        <v>260</v>
      </c>
      <c r="CE324" s="8" t="s">
        <v>260</v>
      </c>
      <c r="CF324" s="8"/>
      <c r="CG324" s="8" t="s">
        <v>260</v>
      </c>
      <c r="CH324" s="8"/>
      <c r="CI324" s="8" t="s">
        <v>260</v>
      </c>
      <c r="CJ324" s="8"/>
      <c r="CK324" s="8" t="s">
        <v>260</v>
      </c>
      <c r="CL324" s="8" t="s">
        <v>260</v>
      </c>
      <c r="CM324" s="8"/>
      <c r="CN324" s="8"/>
      <c r="CO324" s="619" t="s">
        <v>3744</v>
      </c>
      <c r="CP324" s="619"/>
      <c r="CQ324" s="8" t="s">
        <v>252</v>
      </c>
      <c r="CR324" s="8"/>
    </row>
    <row r="325" spans="1:8279" s="24" customFormat="1" ht="36" hidden="1">
      <c r="A325" s="7" t="s">
        <v>3975</v>
      </c>
      <c r="B325" s="23" t="s">
        <v>3897</v>
      </c>
      <c r="C325" s="8">
        <v>2014</v>
      </c>
      <c r="D325" s="8"/>
      <c r="E325" s="23" t="s">
        <v>3727</v>
      </c>
      <c r="F325" s="8" t="s">
        <v>683</v>
      </c>
      <c r="G325" s="106" t="s">
        <v>3974</v>
      </c>
      <c r="H325" s="8"/>
      <c r="I325" s="8" t="s">
        <v>616</v>
      </c>
      <c r="J325" s="648" t="s">
        <v>1433</v>
      </c>
      <c r="K325" s="8" t="s">
        <v>2466</v>
      </c>
      <c r="L325" s="8" t="s">
        <v>3190</v>
      </c>
      <c r="M325" s="155"/>
      <c r="N325" s="155"/>
      <c r="O325" s="155"/>
      <c r="P325" s="8" t="s">
        <v>3367</v>
      </c>
      <c r="Q325" s="7" t="s">
        <v>693</v>
      </c>
      <c r="R325" s="648"/>
      <c r="S325" s="8" t="s">
        <v>269</v>
      </c>
      <c r="T325" s="9" t="s">
        <v>264</v>
      </c>
      <c r="U325" s="410" t="s">
        <v>1437</v>
      </c>
      <c r="V325" s="785"/>
      <c r="W325" s="922">
        <v>200000</v>
      </c>
      <c r="X325" s="944">
        <v>200000</v>
      </c>
      <c r="Y325" s="767">
        <f>NOM!Q866+FACT!R1035</f>
        <v>98488</v>
      </c>
      <c r="Z325" s="787">
        <f>X325-Y325</f>
        <v>101512</v>
      </c>
      <c r="AA325" s="804">
        <v>0</v>
      </c>
      <c r="AB325" s="804">
        <v>0</v>
      </c>
      <c r="AC325" s="804">
        <f>X325</f>
        <v>200000</v>
      </c>
      <c r="AD325" s="804">
        <v>0</v>
      </c>
      <c r="AE325" s="997">
        <v>0</v>
      </c>
      <c r="AF325" s="892">
        <v>41834</v>
      </c>
      <c r="AG325" s="892">
        <v>41897</v>
      </c>
      <c r="AH325" s="155" t="s">
        <v>3369</v>
      </c>
      <c r="AI325" s="1777">
        <v>1</v>
      </c>
      <c r="AJ325" s="155"/>
      <c r="AK325" s="767">
        <f t="shared" si="40"/>
        <v>98488</v>
      </c>
      <c r="AL325" s="8">
        <v>100</v>
      </c>
      <c r="AM325" s="8">
        <f t="shared" si="41"/>
        <v>21128</v>
      </c>
      <c r="AN325" s="8"/>
      <c r="AO325" s="8">
        <v>10557</v>
      </c>
      <c r="AP325" s="8">
        <v>10571</v>
      </c>
      <c r="AQ325" s="8"/>
      <c r="AR325" s="177"/>
      <c r="AS325" s="8"/>
      <c r="AT325" s="8"/>
      <c r="AU325" s="8"/>
      <c r="AV325" s="8"/>
      <c r="AW325" s="8"/>
      <c r="AX325" s="8"/>
      <c r="AY325" s="8"/>
      <c r="AZ325" s="8"/>
      <c r="BA325" s="185"/>
      <c r="BB325" s="207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8"/>
      <c r="BX325" s="8"/>
      <c r="BY325" s="8"/>
      <c r="BZ325" s="8"/>
      <c r="CA325" s="8"/>
      <c r="CB325" s="8"/>
      <c r="CC325" s="8"/>
      <c r="CD325" s="8"/>
      <c r="CE325" s="8"/>
      <c r="CF325" s="8"/>
      <c r="CG325" s="8"/>
      <c r="CH325" s="8"/>
      <c r="CI325" s="8"/>
      <c r="CJ325" s="8"/>
      <c r="CK325" s="8"/>
      <c r="CL325" s="8"/>
      <c r="CM325" s="8"/>
      <c r="CN325" s="8"/>
      <c r="CO325" s="619"/>
      <c r="CP325" s="619"/>
      <c r="CQ325" s="8"/>
      <c r="CR325" s="8"/>
    </row>
    <row r="326" spans="1:8279" s="24" customFormat="1" ht="30" customHeight="1">
      <c r="A326" s="7" t="s">
        <v>260</v>
      </c>
      <c r="B326" s="23" t="s">
        <v>4089</v>
      </c>
      <c r="C326" s="8">
        <v>2014</v>
      </c>
      <c r="D326" s="8"/>
      <c r="E326" s="23" t="s">
        <v>4025</v>
      </c>
      <c r="F326" s="8" t="s">
        <v>1079</v>
      </c>
      <c r="G326" s="8"/>
      <c r="H326" s="8"/>
      <c r="I326" s="8" t="s">
        <v>616</v>
      </c>
      <c r="J326" s="648" t="s">
        <v>1434</v>
      </c>
      <c r="K326" s="8"/>
      <c r="L326" s="8" t="s">
        <v>3192</v>
      </c>
      <c r="M326" s="155"/>
      <c r="N326" s="155"/>
      <c r="O326" s="155"/>
      <c r="P326" s="8" t="s">
        <v>3197</v>
      </c>
      <c r="Q326" s="7" t="s">
        <v>1021</v>
      </c>
      <c r="R326" s="648"/>
      <c r="S326" s="8" t="s">
        <v>3070</v>
      </c>
      <c r="T326" s="9" t="s">
        <v>276</v>
      </c>
      <c r="U326" s="410" t="s">
        <v>1437</v>
      </c>
      <c r="V326" s="785"/>
      <c r="W326" s="922">
        <v>2564100.69</v>
      </c>
      <c r="X326" s="944">
        <v>2564102.5699999998</v>
      </c>
      <c r="Y326" s="767">
        <f>FACT!R1028</f>
        <v>2586760.2200000002</v>
      </c>
      <c r="Z326" s="787">
        <f>X326-Y326</f>
        <v>-22657.650000000373</v>
      </c>
      <c r="AA326" s="241"/>
      <c r="AB326" s="241"/>
      <c r="AC326" s="241"/>
      <c r="AD326" s="241"/>
      <c r="AE326" s="242"/>
      <c r="AF326" s="892">
        <v>41858</v>
      </c>
      <c r="AG326" s="892">
        <v>41912</v>
      </c>
      <c r="AH326" s="8"/>
      <c r="AI326" s="247">
        <v>1291.6500000000001</v>
      </c>
      <c r="AJ326" s="155" t="s">
        <v>1064</v>
      </c>
      <c r="AK326" s="767">
        <f t="shared" si="40"/>
        <v>2002.6789145666396</v>
      </c>
      <c r="AL326" s="8">
        <v>100</v>
      </c>
      <c r="AM326" s="8">
        <f t="shared" si="41"/>
        <v>2000</v>
      </c>
      <c r="AN326" s="8">
        <f>31+15+27+40</f>
        <v>113</v>
      </c>
      <c r="AO326" s="8">
        <v>1030</v>
      </c>
      <c r="AP326" s="8">
        <v>970</v>
      </c>
      <c r="AQ326" s="8" t="s">
        <v>1538</v>
      </c>
      <c r="AR326" s="177" t="s">
        <v>3580</v>
      </c>
      <c r="AS326" s="8" t="s">
        <v>260</v>
      </c>
      <c r="AT326" s="8" t="s">
        <v>260</v>
      </c>
      <c r="AU326" s="8" t="s">
        <v>260</v>
      </c>
      <c r="AV326" s="8"/>
      <c r="AW326" s="8" t="s">
        <v>260</v>
      </c>
      <c r="AX326" s="8" t="s">
        <v>260</v>
      </c>
      <c r="AY326" s="8" t="s">
        <v>260</v>
      </c>
      <c r="AZ326" s="8"/>
      <c r="BA326" s="185" t="s">
        <v>260</v>
      </c>
      <c r="BB326" s="207" t="s">
        <v>260</v>
      </c>
      <c r="BC326" s="8"/>
      <c r="BD326" s="8"/>
      <c r="BE326" s="8"/>
      <c r="BF326" s="8" t="s">
        <v>260</v>
      </c>
      <c r="BG326" s="8"/>
      <c r="BH326" s="8" t="s">
        <v>260</v>
      </c>
      <c r="BI326" s="8"/>
      <c r="BJ326" s="8" t="s">
        <v>260</v>
      </c>
      <c r="BK326" s="8" t="s">
        <v>260</v>
      </c>
      <c r="BL326" s="8" t="s">
        <v>260</v>
      </c>
      <c r="BM326" s="8" t="s">
        <v>260</v>
      </c>
      <c r="BN326" s="8" t="s">
        <v>260</v>
      </c>
      <c r="BO326" s="8" t="s">
        <v>260</v>
      </c>
      <c r="BP326" s="8" t="s">
        <v>260</v>
      </c>
      <c r="BQ326" s="8" t="s">
        <v>260</v>
      </c>
      <c r="BR326" s="8" t="s">
        <v>260</v>
      </c>
      <c r="BS326" s="8" t="s">
        <v>260</v>
      </c>
      <c r="BT326" s="8" t="s">
        <v>260</v>
      </c>
      <c r="BU326" s="8" t="s">
        <v>260</v>
      </c>
      <c r="BV326" s="8"/>
      <c r="BW326" s="8"/>
      <c r="BX326" s="8" t="s">
        <v>260</v>
      </c>
      <c r="BY326" s="8" t="s">
        <v>260</v>
      </c>
      <c r="BZ326" s="8" t="s">
        <v>260</v>
      </c>
      <c r="CA326" s="8"/>
      <c r="CB326" s="8"/>
      <c r="CC326" s="8" t="s">
        <v>260</v>
      </c>
      <c r="CD326" s="8"/>
      <c r="CE326" s="8" t="s">
        <v>260</v>
      </c>
      <c r="CF326" s="8"/>
      <c r="CG326" s="8"/>
      <c r="CH326" s="8"/>
      <c r="CI326" s="8" t="s">
        <v>260</v>
      </c>
      <c r="CJ326" s="8" t="s">
        <v>260</v>
      </c>
      <c r="CK326" s="8"/>
      <c r="CL326" s="8" t="s">
        <v>260</v>
      </c>
      <c r="CM326" s="521" t="s">
        <v>260</v>
      </c>
      <c r="CN326" s="8"/>
      <c r="CO326" s="619"/>
      <c r="CP326" s="619"/>
      <c r="CQ326" s="8"/>
      <c r="CR326" s="8"/>
    </row>
    <row r="327" spans="1:8279" s="24" customFormat="1" ht="30">
      <c r="A327" s="7" t="s">
        <v>260</v>
      </c>
      <c r="B327" s="23" t="s">
        <v>4089</v>
      </c>
      <c r="C327" s="8">
        <v>2014</v>
      </c>
      <c r="D327" s="8"/>
      <c r="E327" s="23" t="s">
        <v>4065</v>
      </c>
      <c r="F327" s="8" t="s">
        <v>1311</v>
      </c>
      <c r="G327" s="106" t="s">
        <v>4078</v>
      </c>
      <c r="H327" s="8">
        <v>1</v>
      </c>
      <c r="I327" s="8" t="s">
        <v>616</v>
      </c>
      <c r="J327" s="648" t="s">
        <v>1434</v>
      </c>
      <c r="K327" s="8" t="s">
        <v>3260</v>
      </c>
      <c r="L327" s="8" t="s">
        <v>3193</v>
      </c>
      <c r="M327" s="155"/>
      <c r="N327" s="155"/>
      <c r="O327" s="155"/>
      <c r="P327" s="8" t="s">
        <v>3261</v>
      </c>
      <c r="Q327" s="7" t="s">
        <v>948</v>
      </c>
      <c r="R327" s="648"/>
      <c r="S327" s="8" t="s">
        <v>1974</v>
      </c>
      <c r="T327" s="9" t="s">
        <v>654</v>
      </c>
      <c r="U327" s="410" t="s">
        <v>1437</v>
      </c>
      <c r="V327" s="785">
        <v>3006511</v>
      </c>
      <c r="W327" s="922">
        <v>3006508.94</v>
      </c>
      <c r="X327" s="944">
        <v>3006511</v>
      </c>
      <c r="Y327" s="767">
        <f>FACT!R1029</f>
        <v>2993549.82</v>
      </c>
      <c r="Z327" s="787">
        <f>W327-Y327</f>
        <v>12959.120000000112</v>
      </c>
      <c r="AA327" s="241" t="s">
        <v>127</v>
      </c>
      <c r="AB327" s="241" t="s">
        <v>127</v>
      </c>
      <c r="AC327" s="241" t="s">
        <v>127</v>
      </c>
      <c r="AD327" s="241" t="s">
        <v>127</v>
      </c>
      <c r="AE327" s="242" t="s">
        <v>127</v>
      </c>
      <c r="AF327" s="892">
        <v>41856</v>
      </c>
      <c r="AG327" s="892">
        <v>42014</v>
      </c>
      <c r="AH327" s="8" t="s">
        <v>1163</v>
      </c>
      <c r="AI327" s="146" t="s">
        <v>127</v>
      </c>
      <c r="AJ327" s="8" t="s">
        <v>127</v>
      </c>
      <c r="AK327" s="767" t="e">
        <f t="shared" si="40"/>
        <v>#VALUE!</v>
      </c>
      <c r="AL327" s="8">
        <v>100</v>
      </c>
      <c r="AM327" s="8">
        <f t="shared" si="41"/>
        <v>0</v>
      </c>
      <c r="AN327" s="8"/>
      <c r="AO327" s="8"/>
      <c r="AP327" s="8"/>
      <c r="AQ327" s="8"/>
      <c r="AR327" s="177" t="s">
        <v>948</v>
      </c>
      <c r="AS327" s="156" t="s">
        <v>260</v>
      </c>
      <c r="AT327" s="156" t="s">
        <v>260</v>
      </c>
      <c r="AU327" s="156" t="s">
        <v>260</v>
      </c>
      <c r="AV327" s="156" t="s">
        <v>260</v>
      </c>
      <c r="AW327" s="156" t="s">
        <v>260</v>
      </c>
      <c r="AX327" s="156" t="s">
        <v>260</v>
      </c>
      <c r="AY327" s="156" t="s">
        <v>260</v>
      </c>
      <c r="AZ327" s="156"/>
      <c r="BA327" s="1482" t="s">
        <v>260</v>
      </c>
      <c r="BB327" s="207" t="s">
        <v>260</v>
      </c>
      <c r="BC327" s="8"/>
      <c r="BD327" s="8"/>
      <c r="BE327" s="8"/>
      <c r="BF327" s="8"/>
      <c r="BG327" s="8"/>
      <c r="BH327" s="8" t="s">
        <v>260</v>
      </c>
      <c r="BI327" s="8"/>
      <c r="BJ327" s="8" t="s">
        <v>260</v>
      </c>
      <c r="BK327" s="8" t="s">
        <v>260</v>
      </c>
      <c r="BL327" s="8" t="s">
        <v>260</v>
      </c>
      <c r="BM327" s="8" t="s">
        <v>260</v>
      </c>
      <c r="BN327" s="8" t="s">
        <v>260</v>
      </c>
      <c r="BO327" s="520" t="s">
        <v>1442</v>
      </c>
      <c r="BP327" s="8"/>
      <c r="BQ327" s="8" t="s">
        <v>260</v>
      </c>
      <c r="BR327" s="8" t="s">
        <v>260</v>
      </c>
      <c r="BS327" s="8"/>
      <c r="BT327" s="8" t="s">
        <v>260</v>
      </c>
      <c r="BU327" s="8" t="s">
        <v>260</v>
      </c>
      <c r="BV327" s="8"/>
      <c r="BW327" s="8" t="s">
        <v>260</v>
      </c>
      <c r="BX327" s="8" t="s">
        <v>260</v>
      </c>
      <c r="BY327" s="8" t="s">
        <v>260</v>
      </c>
      <c r="BZ327" s="8" t="s">
        <v>260</v>
      </c>
      <c r="CA327" s="8"/>
      <c r="CB327" s="8" t="s">
        <v>260</v>
      </c>
      <c r="CC327" s="8" t="s">
        <v>260</v>
      </c>
      <c r="CD327" s="8" t="s">
        <v>260</v>
      </c>
      <c r="CE327" s="8" t="s">
        <v>260</v>
      </c>
      <c r="CF327" s="8"/>
      <c r="CG327" s="8"/>
      <c r="CH327" s="8" t="s">
        <v>260</v>
      </c>
      <c r="CI327" s="8" t="s">
        <v>260</v>
      </c>
      <c r="CJ327" s="8" t="s">
        <v>260</v>
      </c>
      <c r="CK327" s="8"/>
      <c r="CL327" s="520" t="s">
        <v>1442</v>
      </c>
      <c r="CM327" s="8" t="s">
        <v>260</v>
      </c>
      <c r="CN327" s="8"/>
      <c r="CO327" s="619" t="s">
        <v>4078</v>
      </c>
      <c r="CP327" s="619">
        <v>1</v>
      </c>
      <c r="CQ327" s="8"/>
      <c r="CR327" s="8"/>
    </row>
    <row r="328" spans="1:8279" s="24" customFormat="1" ht="52.5" hidden="1" customHeight="1">
      <c r="A328" s="7"/>
      <c r="B328" s="23" t="s">
        <v>3738</v>
      </c>
      <c r="C328" s="8">
        <v>2014</v>
      </c>
      <c r="D328" s="8"/>
      <c r="E328" s="23" t="s">
        <v>3692</v>
      </c>
      <c r="F328" s="8" t="s">
        <v>1182</v>
      </c>
      <c r="G328" s="106" t="s">
        <v>3578</v>
      </c>
      <c r="H328" s="8"/>
      <c r="I328" s="8" t="s">
        <v>616</v>
      </c>
      <c r="J328" s="648" t="s">
        <v>1434</v>
      </c>
      <c r="K328" s="8" t="s">
        <v>3492</v>
      </c>
      <c r="L328" s="8" t="s">
        <v>3194</v>
      </c>
      <c r="M328" s="155" t="s">
        <v>3427</v>
      </c>
      <c r="N328" s="155"/>
      <c r="O328" s="155"/>
      <c r="P328" s="8" t="s">
        <v>3195</v>
      </c>
      <c r="Q328" s="7" t="s">
        <v>3196</v>
      </c>
      <c r="R328" s="648"/>
      <c r="S328" s="8" t="s">
        <v>1312</v>
      </c>
      <c r="T328" s="9" t="s">
        <v>712</v>
      </c>
      <c r="U328" s="410" t="s">
        <v>1437</v>
      </c>
      <c r="V328" s="785">
        <v>887908.66</v>
      </c>
      <c r="W328" s="922">
        <v>887908.66</v>
      </c>
      <c r="X328" s="944">
        <v>824740.12</v>
      </c>
      <c r="Y328" s="767">
        <f>FACT!R1030</f>
        <v>883468.68</v>
      </c>
      <c r="Z328" s="787">
        <f>X328-Y328</f>
        <v>-58728.560000000056</v>
      </c>
      <c r="AA328" s="804">
        <v>0</v>
      </c>
      <c r="AB328" s="804">
        <v>0</v>
      </c>
      <c r="AC328" s="804">
        <f>W328</f>
        <v>887908.66</v>
      </c>
      <c r="AD328" s="804">
        <v>0</v>
      </c>
      <c r="AE328" s="997">
        <v>0</v>
      </c>
      <c r="AF328" s="892">
        <v>41929</v>
      </c>
      <c r="AG328" s="892">
        <v>41955</v>
      </c>
      <c r="AH328" s="8"/>
      <c r="AI328" s="247">
        <v>29</v>
      </c>
      <c r="AJ328" s="1619" t="s">
        <v>3576</v>
      </c>
      <c r="AK328" s="767">
        <f t="shared" si="40"/>
        <v>30464.437241379313</v>
      </c>
      <c r="AL328" s="8">
        <v>100</v>
      </c>
      <c r="AM328" s="8">
        <f t="shared" si="41"/>
        <v>3449</v>
      </c>
      <c r="AN328" s="8">
        <v>100</v>
      </c>
      <c r="AO328" s="8">
        <v>1766</v>
      </c>
      <c r="AP328" s="8">
        <v>1683</v>
      </c>
      <c r="AQ328" s="8" t="s">
        <v>1538</v>
      </c>
      <c r="AR328" s="1095" t="s">
        <v>3491</v>
      </c>
      <c r="AS328" s="8" t="s">
        <v>260</v>
      </c>
      <c r="AT328" s="8" t="s">
        <v>260</v>
      </c>
      <c r="AU328" s="8" t="s">
        <v>260</v>
      </c>
      <c r="AV328" s="8"/>
      <c r="AW328" s="8" t="s">
        <v>260</v>
      </c>
      <c r="AX328" s="8" t="s">
        <v>260</v>
      </c>
      <c r="AY328" s="8" t="s">
        <v>260</v>
      </c>
      <c r="AZ328" s="8"/>
      <c r="BA328" s="185" t="s">
        <v>260</v>
      </c>
      <c r="BB328" s="207"/>
      <c r="BC328" s="8"/>
      <c r="BD328" s="8"/>
      <c r="BE328" s="8"/>
      <c r="BF328" s="8"/>
      <c r="BG328" s="8"/>
      <c r="BH328" s="8"/>
      <c r="BI328" s="8" t="s">
        <v>260</v>
      </c>
      <c r="BJ328" s="8" t="s">
        <v>260</v>
      </c>
      <c r="BK328" s="8"/>
      <c r="BL328" s="8" t="s">
        <v>260</v>
      </c>
      <c r="BM328" s="8" t="s">
        <v>260</v>
      </c>
      <c r="BN328" s="8" t="s">
        <v>260</v>
      </c>
      <c r="BO328" s="8" t="s">
        <v>260</v>
      </c>
      <c r="BP328" s="8"/>
      <c r="BQ328" s="8" t="s">
        <v>260</v>
      </c>
      <c r="BR328" s="8" t="s">
        <v>260</v>
      </c>
      <c r="BS328" s="8" t="s">
        <v>260</v>
      </c>
      <c r="BT328" s="8" t="s">
        <v>260</v>
      </c>
      <c r="BU328" s="8" t="s">
        <v>260</v>
      </c>
      <c r="BV328" s="8"/>
      <c r="BW328" s="8"/>
      <c r="BX328" s="8"/>
      <c r="BY328" s="8" t="s">
        <v>260</v>
      </c>
      <c r="BZ328" s="8" t="s">
        <v>260</v>
      </c>
      <c r="CA328" s="8"/>
      <c r="CB328" s="8" t="s">
        <v>260</v>
      </c>
      <c r="CC328" s="8"/>
      <c r="CD328" s="8"/>
      <c r="CE328" s="8" t="s">
        <v>260</v>
      </c>
      <c r="CF328" s="8"/>
      <c r="CG328" s="8"/>
      <c r="CH328" s="8"/>
      <c r="CI328" s="8" t="s">
        <v>260</v>
      </c>
      <c r="CJ328" s="8"/>
      <c r="CK328" s="8"/>
      <c r="CL328" s="8" t="s">
        <v>260</v>
      </c>
      <c r="CM328" s="8" t="s">
        <v>260</v>
      </c>
      <c r="CN328" s="8"/>
      <c r="CO328" s="619" t="s">
        <v>3578</v>
      </c>
      <c r="CP328" s="619">
        <v>11</v>
      </c>
      <c r="CQ328" s="8"/>
      <c r="CR328" s="8"/>
    </row>
    <row r="329" spans="1:8279" s="24" customFormat="1" ht="29.25" hidden="1" customHeight="1">
      <c r="A329" s="7"/>
      <c r="B329" s="23" t="s">
        <v>3708</v>
      </c>
      <c r="C329" s="8">
        <v>2014</v>
      </c>
      <c r="D329" s="8"/>
      <c r="E329" s="23" t="s">
        <v>3684</v>
      </c>
      <c r="F329" s="8" t="s">
        <v>1182</v>
      </c>
      <c r="G329" s="8"/>
      <c r="H329" s="8"/>
      <c r="I329" s="8" t="s">
        <v>1020</v>
      </c>
      <c r="J329" s="648" t="s">
        <v>127</v>
      </c>
      <c r="K329" s="8"/>
      <c r="L329" s="8" t="s">
        <v>127</v>
      </c>
      <c r="M329" s="155"/>
      <c r="N329" s="155"/>
      <c r="O329" s="155"/>
      <c r="P329" s="155" t="s">
        <v>3201</v>
      </c>
      <c r="Q329" s="7" t="s">
        <v>980</v>
      </c>
      <c r="R329" s="8"/>
      <c r="S329" s="8" t="s">
        <v>127</v>
      </c>
      <c r="T329" s="9" t="s">
        <v>981</v>
      </c>
      <c r="U329" s="1022" t="s">
        <v>1233</v>
      </c>
      <c r="V329" s="785" t="s">
        <v>127</v>
      </c>
      <c r="W329" s="922" t="s">
        <v>127</v>
      </c>
      <c r="X329" s="922">
        <v>463636.53</v>
      </c>
      <c r="Y329" s="767" t="s">
        <v>127</v>
      </c>
      <c r="Z329" s="787" t="s">
        <v>127</v>
      </c>
      <c r="AA329" s="241" t="s">
        <v>127</v>
      </c>
      <c r="AB329" s="241" t="s">
        <v>127</v>
      </c>
      <c r="AC329" s="241" t="s">
        <v>127</v>
      </c>
      <c r="AD329" s="241" t="s">
        <v>127</v>
      </c>
      <c r="AE329" s="242" t="s">
        <v>127</v>
      </c>
      <c r="AF329" s="892" t="s">
        <v>127</v>
      </c>
      <c r="AG329" s="892" t="s">
        <v>127</v>
      </c>
      <c r="AH329" s="8"/>
      <c r="AI329" s="146">
        <v>1299</v>
      </c>
      <c r="AJ329" s="8" t="s">
        <v>1064</v>
      </c>
      <c r="AK329" s="8"/>
      <c r="AL329" s="8"/>
      <c r="AM329" s="8">
        <f t="shared" si="41"/>
        <v>0</v>
      </c>
      <c r="AN329" s="8"/>
      <c r="AO329" s="8"/>
      <c r="AP329" s="8"/>
      <c r="AQ329" s="8"/>
      <c r="AR329" s="177"/>
      <c r="AS329" s="8"/>
      <c r="AT329" s="8"/>
      <c r="AU329" s="8"/>
      <c r="AV329" s="8"/>
      <c r="AW329" s="8"/>
      <c r="AX329" s="8"/>
      <c r="AY329" s="8"/>
      <c r="AZ329" s="8"/>
      <c r="BA329" s="185"/>
      <c r="BB329" s="207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8"/>
      <c r="CC329" s="8"/>
      <c r="CD329" s="8"/>
      <c r="CE329" s="8"/>
      <c r="CF329" s="8"/>
      <c r="CG329" s="8"/>
      <c r="CH329" s="8"/>
      <c r="CI329" s="8"/>
      <c r="CJ329" s="8"/>
      <c r="CK329" s="8"/>
      <c r="CL329" s="8"/>
      <c r="CM329" s="8"/>
      <c r="CN329" s="8"/>
      <c r="CO329" s="619"/>
      <c r="CP329" s="619"/>
      <c r="CQ329" s="8"/>
      <c r="CR329" s="8"/>
    </row>
    <row r="330" spans="1:8279" s="24" customFormat="1" ht="30" hidden="1">
      <c r="A330" s="7"/>
      <c r="B330" s="23" t="s">
        <v>3708</v>
      </c>
      <c r="C330" s="8">
        <v>2014</v>
      </c>
      <c r="D330" s="8"/>
      <c r="E330" s="23" t="s">
        <v>3684</v>
      </c>
      <c r="F330" s="8" t="s">
        <v>1182</v>
      </c>
      <c r="G330" s="8"/>
      <c r="H330" s="8"/>
      <c r="I330" s="8" t="s">
        <v>1020</v>
      </c>
      <c r="J330" s="648" t="s">
        <v>127</v>
      </c>
      <c r="K330" s="8"/>
      <c r="L330" s="8" t="s">
        <v>127</v>
      </c>
      <c r="M330" s="155"/>
      <c r="N330" s="155"/>
      <c r="O330" s="155"/>
      <c r="P330" s="155" t="s">
        <v>3202</v>
      </c>
      <c r="Q330" s="7" t="s">
        <v>618</v>
      </c>
      <c r="R330" s="8"/>
      <c r="S330" s="8" t="s">
        <v>1229</v>
      </c>
      <c r="T330" s="9" t="s">
        <v>1067</v>
      </c>
      <c r="U330" s="1022" t="s">
        <v>1233</v>
      </c>
      <c r="V330" s="960">
        <f>X332/2</f>
        <v>88711.7</v>
      </c>
      <c r="W330" s="922">
        <f>V330+X330</f>
        <v>181835.15</v>
      </c>
      <c r="X330" s="951">
        <v>93123.45</v>
      </c>
      <c r="Y330" s="767"/>
      <c r="Z330" s="787"/>
      <c r="AA330" s="241"/>
      <c r="AB330" s="241"/>
      <c r="AC330" s="241"/>
      <c r="AD330" s="241"/>
      <c r="AE330" s="242"/>
      <c r="AF330" s="892"/>
      <c r="AG330" s="892"/>
      <c r="AH330" s="8" t="s">
        <v>3203</v>
      </c>
      <c r="AI330" s="146">
        <v>88</v>
      </c>
      <c r="AJ330" s="8" t="s">
        <v>1064</v>
      </c>
      <c r="AK330" s="8"/>
      <c r="AL330" s="8"/>
      <c r="AM330" s="8">
        <f t="shared" si="41"/>
        <v>0</v>
      </c>
      <c r="AN330" s="8"/>
      <c r="AO330" s="8"/>
      <c r="AP330" s="8"/>
      <c r="AQ330" s="8"/>
      <c r="AR330" s="177"/>
      <c r="AS330" s="8"/>
      <c r="AT330" s="8"/>
      <c r="AU330" s="8"/>
      <c r="AV330" s="8"/>
      <c r="AW330" s="8"/>
      <c r="AX330" s="8"/>
      <c r="AY330" s="8"/>
      <c r="AZ330" s="8"/>
      <c r="BA330" s="185"/>
      <c r="BB330" s="207"/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  <c r="BU330" s="8"/>
      <c r="BV330" s="8"/>
      <c r="BW330" s="8"/>
      <c r="BX330" s="8"/>
      <c r="BY330" s="8"/>
      <c r="BZ330" s="8"/>
      <c r="CA330" s="8"/>
      <c r="CB330" s="8"/>
      <c r="CC330" s="8"/>
      <c r="CD330" s="8"/>
      <c r="CE330" s="8"/>
      <c r="CF330" s="8"/>
      <c r="CG330" s="8"/>
      <c r="CH330" s="8"/>
      <c r="CI330" s="8"/>
      <c r="CJ330" s="8"/>
      <c r="CK330" s="8"/>
      <c r="CL330" s="8"/>
      <c r="CM330" s="8"/>
      <c r="CN330" s="8"/>
      <c r="CO330" s="619"/>
      <c r="CP330" s="619"/>
      <c r="CQ330" s="8"/>
      <c r="CR330" s="8"/>
    </row>
    <row r="331" spans="1:8279" s="24" customFormat="1" ht="30" hidden="1">
      <c r="A331" s="7"/>
      <c r="B331" s="23" t="s">
        <v>3708</v>
      </c>
      <c r="C331" s="8">
        <v>2014</v>
      </c>
      <c r="D331" s="8"/>
      <c r="E331" s="23" t="s">
        <v>3684</v>
      </c>
      <c r="F331" s="8" t="s">
        <v>1182</v>
      </c>
      <c r="G331" s="8"/>
      <c r="H331" s="8"/>
      <c r="I331" s="8" t="s">
        <v>1020</v>
      </c>
      <c r="J331" s="648" t="s">
        <v>127</v>
      </c>
      <c r="K331" s="8"/>
      <c r="L331" s="8" t="s">
        <v>127</v>
      </c>
      <c r="M331" s="155"/>
      <c r="N331" s="155"/>
      <c r="O331" s="155"/>
      <c r="P331" s="155" t="s">
        <v>3808</v>
      </c>
      <c r="Q331" s="7" t="s">
        <v>980</v>
      </c>
      <c r="R331" s="8"/>
      <c r="S331" s="8" t="s">
        <v>1229</v>
      </c>
      <c r="T331" s="9" t="s">
        <v>1067</v>
      </c>
      <c r="U331" s="1022" t="s">
        <v>1233</v>
      </c>
      <c r="V331" s="960">
        <f>V330</f>
        <v>88711.7</v>
      </c>
      <c r="W331" s="922">
        <f>V331+X331</f>
        <v>141739.47999999998</v>
      </c>
      <c r="X331" s="951">
        <v>53027.78</v>
      </c>
      <c r="Y331" s="767"/>
      <c r="Z331" s="787"/>
      <c r="AA331" s="241"/>
      <c r="AB331" s="241"/>
      <c r="AC331" s="241"/>
      <c r="AD331" s="241"/>
      <c r="AE331" s="242"/>
      <c r="AF331" s="892"/>
      <c r="AG331" s="892"/>
      <c r="AH331" s="8" t="s">
        <v>3203</v>
      </c>
      <c r="AI331" s="146">
        <v>88</v>
      </c>
      <c r="AJ331" s="8" t="s">
        <v>1064</v>
      </c>
      <c r="AK331" s="8"/>
      <c r="AL331" s="8"/>
      <c r="AM331" s="8">
        <f t="shared" si="41"/>
        <v>0</v>
      </c>
      <c r="AN331" s="8"/>
      <c r="AO331" s="8"/>
      <c r="AP331" s="8"/>
      <c r="AQ331" s="8"/>
      <c r="AR331" s="177"/>
      <c r="AS331" s="8"/>
      <c r="AT331" s="8"/>
      <c r="AU331" s="8"/>
      <c r="AV331" s="8"/>
      <c r="AW331" s="8"/>
      <c r="AX331" s="8"/>
      <c r="AY331" s="8"/>
      <c r="AZ331" s="8"/>
      <c r="BA331" s="185"/>
      <c r="BB331" s="207"/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8"/>
      <c r="BV331" s="8"/>
      <c r="BW331" s="8"/>
      <c r="BX331" s="8"/>
      <c r="BY331" s="8"/>
      <c r="BZ331" s="8"/>
      <c r="CA331" s="8"/>
      <c r="CB331" s="8"/>
      <c r="CC331" s="8"/>
      <c r="CD331" s="8"/>
      <c r="CE331" s="8"/>
      <c r="CF331" s="8"/>
      <c r="CG331" s="8"/>
      <c r="CH331" s="8"/>
      <c r="CI331" s="8"/>
      <c r="CJ331" s="8"/>
      <c r="CK331" s="8"/>
      <c r="CL331" s="8"/>
      <c r="CM331" s="8"/>
      <c r="CN331" s="8"/>
      <c r="CO331" s="619"/>
      <c r="CP331" s="619"/>
      <c r="CQ331" s="8"/>
      <c r="CR331" s="8"/>
    </row>
    <row r="332" spans="1:8279" s="959" customFormat="1" ht="30" hidden="1">
      <c r="A332" s="945"/>
      <c r="B332" s="946" t="s">
        <v>3708</v>
      </c>
      <c r="C332" s="946">
        <v>2014</v>
      </c>
      <c r="D332" s="946"/>
      <c r="E332" s="946" t="s">
        <v>3684</v>
      </c>
      <c r="F332" s="946" t="s">
        <v>1182</v>
      </c>
      <c r="G332" s="1101"/>
      <c r="H332" s="1101"/>
      <c r="I332" s="946" t="s">
        <v>1020</v>
      </c>
      <c r="J332" s="946" t="s">
        <v>127</v>
      </c>
      <c r="K332" s="946"/>
      <c r="L332" s="946" t="s">
        <v>127</v>
      </c>
      <c r="M332" s="947"/>
      <c r="N332" s="947"/>
      <c r="O332" s="947"/>
      <c r="P332" s="947" t="s">
        <v>1226</v>
      </c>
      <c r="Q332" s="945" t="s">
        <v>704</v>
      </c>
      <c r="R332" s="946"/>
      <c r="S332" s="946" t="s">
        <v>1229</v>
      </c>
      <c r="T332" s="948" t="s">
        <v>1067</v>
      </c>
      <c r="U332" s="1023" t="s">
        <v>1233</v>
      </c>
      <c r="V332" s="950"/>
      <c r="W332" s="951"/>
      <c r="X332" s="951">
        <v>177423.4</v>
      </c>
      <c r="Y332" s="952"/>
      <c r="Z332" s="952"/>
      <c r="AA332" s="953"/>
      <c r="AB332" s="953"/>
      <c r="AC332" s="953"/>
      <c r="AD332" s="953"/>
      <c r="AE332" s="954"/>
      <c r="AF332" s="955"/>
      <c r="AG332" s="955"/>
      <c r="AH332" s="946"/>
      <c r="AI332" s="977">
        <v>381.31</v>
      </c>
      <c r="AJ332" s="946" t="s">
        <v>1065</v>
      </c>
      <c r="AK332" s="946"/>
      <c r="AL332" s="946"/>
      <c r="AM332" s="946">
        <f t="shared" si="41"/>
        <v>0</v>
      </c>
      <c r="AN332" s="946"/>
      <c r="AO332" s="946"/>
      <c r="AP332" s="946"/>
      <c r="AQ332" s="946"/>
      <c r="AR332" s="956"/>
      <c r="AS332" s="946"/>
      <c r="AT332" s="946"/>
      <c r="AU332" s="946"/>
      <c r="AV332" s="946"/>
      <c r="AW332" s="946"/>
      <c r="AX332" s="946"/>
      <c r="AY332" s="946"/>
      <c r="AZ332" s="946"/>
      <c r="BA332" s="957"/>
      <c r="BB332" s="958"/>
      <c r="BC332" s="946"/>
      <c r="BD332" s="946"/>
      <c r="BE332" s="946"/>
      <c r="BF332" s="946"/>
      <c r="BG332" s="946"/>
      <c r="BH332" s="946"/>
      <c r="BI332" s="946"/>
      <c r="BJ332" s="946"/>
      <c r="BK332" s="946"/>
      <c r="BL332" s="946"/>
      <c r="BM332" s="946"/>
      <c r="BN332" s="946"/>
      <c r="BO332" s="946"/>
      <c r="BP332" s="946"/>
      <c r="BQ332" s="946"/>
      <c r="BR332" s="946"/>
      <c r="BS332" s="946"/>
      <c r="BT332" s="946"/>
      <c r="BU332" s="946"/>
      <c r="BV332" s="946"/>
      <c r="BW332" s="946"/>
      <c r="BX332" s="946"/>
      <c r="BY332" s="946"/>
      <c r="BZ332" s="946"/>
      <c r="CA332" s="946"/>
      <c r="CB332" s="946"/>
      <c r="CC332" s="946"/>
      <c r="CD332" s="946"/>
      <c r="CE332" s="946"/>
      <c r="CF332" s="946"/>
      <c r="CG332" s="946"/>
      <c r="CH332" s="946"/>
      <c r="CI332" s="946"/>
      <c r="CJ332" s="946"/>
      <c r="CK332" s="946"/>
      <c r="CL332" s="946"/>
      <c r="CM332" s="946"/>
      <c r="CN332" s="946"/>
      <c r="CO332" s="946"/>
      <c r="CP332" s="946"/>
      <c r="CQ332" s="946"/>
      <c r="CR332" s="946"/>
    </row>
    <row r="333" spans="1:8279" s="24" customFormat="1" ht="30" hidden="1">
      <c r="A333" s="7"/>
      <c r="B333" s="23" t="s">
        <v>3708</v>
      </c>
      <c r="C333" s="8">
        <v>2014</v>
      </c>
      <c r="D333" s="8"/>
      <c r="E333" s="23" t="s">
        <v>3684</v>
      </c>
      <c r="F333" s="8" t="s">
        <v>1182</v>
      </c>
      <c r="G333" s="8"/>
      <c r="H333" s="8"/>
      <c r="I333" s="8" t="s">
        <v>1020</v>
      </c>
      <c r="J333" s="648" t="s">
        <v>127</v>
      </c>
      <c r="K333" s="8"/>
      <c r="L333" s="8" t="s">
        <v>127</v>
      </c>
      <c r="M333" s="155"/>
      <c r="N333" s="155"/>
      <c r="O333" s="155"/>
      <c r="P333" s="155" t="s">
        <v>3285</v>
      </c>
      <c r="Q333" s="7" t="s">
        <v>618</v>
      </c>
      <c r="R333" s="8"/>
      <c r="S333" s="8" t="s">
        <v>3204</v>
      </c>
      <c r="T333" s="9" t="s">
        <v>1067</v>
      </c>
      <c r="U333" s="1022" t="s">
        <v>1233</v>
      </c>
      <c r="V333" s="960">
        <f>X335/2</f>
        <v>190232.70499999999</v>
      </c>
      <c r="W333" s="922">
        <f>V333+X333</f>
        <v>386794.995</v>
      </c>
      <c r="X333" s="951">
        <v>196562.29</v>
      </c>
      <c r="Y333" s="767"/>
      <c r="Z333" s="787"/>
      <c r="AA333" s="241"/>
      <c r="AB333" s="241"/>
      <c r="AC333" s="241"/>
      <c r="AD333" s="241"/>
      <c r="AE333" s="242"/>
      <c r="AF333" s="892"/>
      <c r="AG333" s="892"/>
      <c r="AH333" s="8" t="s">
        <v>3205</v>
      </c>
      <c r="AI333" s="146">
        <v>200</v>
      </c>
      <c r="AJ333" s="8" t="s">
        <v>1064</v>
      </c>
      <c r="AK333" s="8"/>
      <c r="AL333" s="8"/>
      <c r="AM333" s="8">
        <f t="shared" si="41"/>
        <v>0</v>
      </c>
      <c r="AN333" s="8"/>
      <c r="AO333" s="8"/>
      <c r="AP333" s="8"/>
      <c r="AQ333" s="8"/>
      <c r="AR333" s="177"/>
      <c r="AS333" s="8"/>
      <c r="AT333" s="8"/>
      <c r="AU333" s="8"/>
      <c r="AV333" s="8"/>
      <c r="AW333" s="8"/>
      <c r="AX333" s="8"/>
      <c r="AY333" s="8"/>
      <c r="AZ333" s="8"/>
      <c r="BA333" s="185"/>
      <c r="BB333" s="207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  <c r="BW333" s="8"/>
      <c r="BX333" s="8"/>
      <c r="BY333" s="8"/>
      <c r="BZ333" s="8"/>
      <c r="CA333" s="8"/>
      <c r="CB333" s="8"/>
      <c r="CC333" s="8"/>
      <c r="CD333" s="8"/>
      <c r="CE333" s="8"/>
      <c r="CF333" s="8"/>
      <c r="CG333" s="8"/>
      <c r="CH333" s="8"/>
      <c r="CI333" s="8"/>
      <c r="CJ333" s="8"/>
      <c r="CK333" s="8"/>
      <c r="CL333" s="8"/>
      <c r="CM333" s="8"/>
      <c r="CN333" s="8"/>
      <c r="CO333" s="619"/>
      <c r="CP333" s="619"/>
      <c r="CQ333" s="8"/>
      <c r="CR333" s="8"/>
    </row>
    <row r="334" spans="1:8279" s="24" customFormat="1" ht="30" hidden="1">
      <c r="A334" s="7"/>
      <c r="B334" s="23" t="s">
        <v>3708</v>
      </c>
      <c r="C334" s="8">
        <v>2014</v>
      </c>
      <c r="D334" s="8"/>
      <c r="E334" s="23" t="s">
        <v>3684</v>
      </c>
      <c r="F334" s="8" t="s">
        <v>1182</v>
      </c>
      <c r="G334" s="8"/>
      <c r="H334" s="8"/>
      <c r="I334" s="8" t="s">
        <v>1020</v>
      </c>
      <c r="J334" s="648" t="s">
        <v>127</v>
      </c>
      <c r="K334" s="8"/>
      <c r="L334" s="8" t="s">
        <v>127</v>
      </c>
      <c r="M334" s="155"/>
      <c r="N334" s="155"/>
      <c r="O334" s="155"/>
      <c r="P334" s="155" t="s">
        <v>3284</v>
      </c>
      <c r="Q334" s="7" t="s">
        <v>980</v>
      </c>
      <c r="R334" s="8"/>
      <c r="S334" s="8" t="s">
        <v>3204</v>
      </c>
      <c r="T334" s="9" t="s">
        <v>1067</v>
      </c>
      <c r="U334" s="1022" t="s">
        <v>1233</v>
      </c>
      <c r="V334" s="960">
        <f>V333</f>
        <v>190232.70499999999</v>
      </c>
      <c r="W334" s="922">
        <f>V334+X334</f>
        <v>307584.89500000002</v>
      </c>
      <c r="X334" s="951">
        <v>117352.19</v>
      </c>
      <c r="Y334" s="767"/>
      <c r="Z334" s="787"/>
      <c r="AA334" s="241"/>
      <c r="AB334" s="241"/>
      <c r="AC334" s="241"/>
      <c r="AD334" s="241"/>
      <c r="AE334" s="242"/>
      <c r="AF334" s="892"/>
      <c r="AG334" s="892"/>
      <c r="AH334" s="8" t="s">
        <v>3205</v>
      </c>
      <c r="AI334" s="146">
        <v>200</v>
      </c>
      <c r="AJ334" s="8" t="s">
        <v>1064</v>
      </c>
      <c r="AK334" s="8"/>
      <c r="AL334" s="8"/>
      <c r="AM334" s="8">
        <f t="shared" si="41"/>
        <v>0</v>
      </c>
      <c r="AN334" s="8"/>
      <c r="AO334" s="8"/>
      <c r="AP334" s="8"/>
      <c r="AQ334" s="8"/>
      <c r="AR334" s="177"/>
      <c r="AS334" s="8"/>
      <c r="AT334" s="8"/>
      <c r="AU334" s="8"/>
      <c r="AV334" s="8"/>
      <c r="AW334" s="8"/>
      <c r="AX334" s="8"/>
      <c r="AY334" s="8"/>
      <c r="AZ334" s="8"/>
      <c r="BA334" s="185"/>
      <c r="BB334" s="207"/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8"/>
      <c r="BV334" s="8"/>
      <c r="BW334" s="8"/>
      <c r="BX334" s="8"/>
      <c r="BY334" s="8"/>
      <c r="BZ334" s="8"/>
      <c r="CA334" s="8"/>
      <c r="CB334" s="8"/>
      <c r="CC334" s="8"/>
      <c r="CD334" s="8"/>
      <c r="CE334" s="8"/>
      <c r="CF334" s="8"/>
      <c r="CG334" s="8"/>
      <c r="CH334" s="8"/>
      <c r="CI334" s="8"/>
      <c r="CJ334" s="8"/>
      <c r="CK334" s="8"/>
      <c r="CL334" s="8"/>
      <c r="CM334" s="8"/>
      <c r="CN334" s="8"/>
      <c r="CO334" s="619"/>
      <c r="CP334" s="619"/>
      <c r="CQ334" s="8"/>
      <c r="CR334" s="8"/>
    </row>
    <row r="335" spans="1:8279" s="24" customFormat="1" ht="30" hidden="1">
      <c r="A335" s="945"/>
      <c r="B335" s="946" t="s">
        <v>3708</v>
      </c>
      <c r="C335" s="946">
        <v>2014</v>
      </c>
      <c r="D335" s="946"/>
      <c r="E335" s="946" t="s">
        <v>3684</v>
      </c>
      <c r="F335" s="946" t="s">
        <v>1182</v>
      </c>
      <c r="G335" s="946"/>
      <c r="H335" s="947"/>
      <c r="I335" s="947" t="s">
        <v>1020</v>
      </c>
      <c r="J335" s="945" t="s">
        <v>127</v>
      </c>
      <c r="K335" s="946"/>
      <c r="L335" s="946" t="s">
        <v>127</v>
      </c>
      <c r="M335" s="948"/>
      <c r="N335" s="948"/>
      <c r="O335" s="948"/>
      <c r="P335" s="949" t="s">
        <v>1226</v>
      </c>
      <c r="Q335" s="950" t="s">
        <v>704</v>
      </c>
      <c r="R335" s="951"/>
      <c r="S335" s="951" t="s">
        <v>3204</v>
      </c>
      <c r="T335" s="952" t="s">
        <v>1067</v>
      </c>
      <c r="U335" s="1023" t="s">
        <v>1233</v>
      </c>
      <c r="V335" s="953"/>
      <c r="W335" s="953"/>
      <c r="X335" s="951">
        <v>380465.41</v>
      </c>
      <c r="Y335" s="953"/>
      <c r="Z335" s="954"/>
      <c r="AA335" s="955"/>
      <c r="AB335" s="955"/>
      <c r="AC335" s="946"/>
      <c r="AD335" s="946"/>
      <c r="AE335" s="946"/>
      <c r="AF335" s="946"/>
      <c r="AG335" s="946"/>
      <c r="AH335" s="946" t="s">
        <v>3205</v>
      </c>
      <c r="AI335" s="977">
        <v>837.53</v>
      </c>
      <c r="AJ335" s="946" t="s">
        <v>1065</v>
      </c>
      <c r="AK335" s="946"/>
      <c r="AL335" s="946"/>
      <c r="AM335" s="946">
        <f t="shared" si="41"/>
        <v>0</v>
      </c>
      <c r="AN335" s="946"/>
      <c r="AO335" s="946"/>
      <c r="AP335" s="946"/>
      <c r="AQ335" s="946"/>
      <c r="AR335" s="946"/>
      <c r="AS335" s="946"/>
      <c r="AT335" s="946"/>
      <c r="AU335" s="946"/>
      <c r="AV335" s="957"/>
      <c r="AW335" s="958"/>
      <c r="AX335" s="946"/>
      <c r="AY335" s="946"/>
      <c r="AZ335" s="946"/>
      <c r="BA335" s="946"/>
      <c r="BB335" s="946"/>
      <c r="BC335" s="946"/>
      <c r="BD335" s="946"/>
      <c r="BE335" s="946"/>
      <c r="BF335" s="946"/>
      <c r="BG335" s="946"/>
      <c r="BH335" s="946"/>
      <c r="BI335" s="946"/>
      <c r="BJ335" s="946"/>
      <c r="BK335" s="946"/>
      <c r="BL335" s="946"/>
      <c r="BM335" s="946"/>
      <c r="BN335" s="946"/>
      <c r="BO335" s="946"/>
      <c r="BP335" s="946"/>
      <c r="BQ335" s="946"/>
      <c r="BR335" s="946"/>
      <c r="BS335" s="946"/>
      <c r="BT335" s="946"/>
      <c r="BU335" s="946"/>
      <c r="BV335" s="946"/>
      <c r="BW335" s="946"/>
      <c r="BX335" s="946"/>
      <c r="BY335" s="946"/>
      <c r="BZ335" s="946"/>
      <c r="CA335" s="946"/>
      <c r="CB335" s="946"/>
      <c r="CC335" s="946"/>
      <c r="CD335" s="946"/>
      <c r="CE335" s="946"/>
      <c r="CF335" s="946"/>
      <c r="CG335" s="946"/>
      <c r="CH335" s="946"/>
      <c r="CI335" s="946"/>
      <c r="CJ335" s="946"/>
      <c r="CK335" s="946"/>
      <c r="CL335" s="946"/>
      <c r="CM335" s="946"/>
      <c r="CN335" s="959"/>
      <c r="CO335" s="959"/>
      <c r="CP335" s="959"/>
      <c r="CQ335" s="959"/>
      <c r="CR335" s="959"/>
      <c r="CS335" s="959"/>
      <c r="CT335" s="959"/>
      <c r="CU335" s="959"/>
      <c r="CV335" s="959"/>
      <c r="CW335" s="959"/>
      <c r="CX335" s="959"/>
      <c r="CY335" s="959"/>
      <c r="CZ335" s="959"/>
      <c r="DA335" s="959"/>
      <c r="DB335" s="959"/>
      <c r="DC335" s="959"/>
      <c r="DD335" s="959"/>
      <c r="DE335" s="959"/>
      <c r="DF335" s="959"/>
      <c r="DG335" s="959"/>
      <c r="DH335" s="959"/>
      <c r="DI335" s="959"/>
      <c r="DJ335" s="959"/>
      <c r="DK335" s="959"/>
      <c r="DL335" s="959"/>
      <c r="DM335" s="959"/>
      <c r="DN335" s="959"/>
      <c r="DO335" s="959"/>
      <c r="DP335" s="959"/>
      <c r="DQ335" s="959"/>
      <c r="DR335" s="959"/>
      <c r="DS335" s="959"/>
      <c r="DT335" s="959"/>
      <c r="DU335" s="959"/>
      <c r="DV335" s="959"/>
      <c r="DW335" s="959"/>
      <c r="DX335" s="959"/>
      <c r="DY335" s="959"/>
      <c r="DZ335" s="959"/>
      <c r="EA335" s="959"/>
      <c r="EB335" s="959"/>
      <c r="EC335" s="959"/>
      <c r="ED335" s="959"/>
      <c r="EE335" s="959"/>
      <c r="EF335" s="959"/>
      <c r="EG335" s="959"/>
      <c r="EH335" s="959"/>
      <c r="EI335" s="959"/>
      <c r="EJ335" s="959"/>
      <c r="EK335" s="959"/>
      <c r="EL335" s="959"/>
      <c r="EM335" s="959"/>
      <c r="EN335" s="959"/>
      <c r="EO335" s="959"/>
      <c r="EP335" s="959"/>
      <c r="EQ335" s="959"/>
      <c r="ER335" s="959"/>
      <c r="ES335" s="959"/>
      <c r="ET335" s="959"/>
      <c r="EU335" s="959"/>
      <c r="EV335" s="959"/>
      <c r="EW335" s="959"/>
      <c r="EX335" s="959"/>
      <c r="EY335" s="959"/>
      <c r="EZ335" s="959"/>
      <c r="FA335" s="959"/>
      <c r="FB335" s="959"/>
      <c r="FC335" s="959"/>
      <c r="FD335" s="959"/>
      <c r="FE335" s="959"/>
      <c r="FF335" s="959"/>
      <c r="FG335" s="959"/>
      <c r="FH335" s="959"/>
      <c r="FI335" s="959"/>
      <c r="FJ335" s="959"/>
      <c r="FK335" s="959"/>
      <c r="FL335" s="959"/>
      <c r="FM335" s="959"/>
      <c r="FN335" s="959"/>
      <c r="FO335" s="959"/>
      <c r="FP335" s="959"/>
      <c r="FQ335" s="959"/>
      <c r="FR335" s="959"/>
      <c r="FS335" s="959"/>
      <c r="FT335" s="959"/>
      <c r="FU335" s="959"/>
      <c r="FV335" s="959"/>
      <c r="FW335" s="959"/>
      <c r="FX335" s="959"/>
      <c r="FY335" s="959"/>
      <c r="FZ335" s="959"/>
      <c r="GA335" s="959"/>
      <c r="GB335" s="959"/>
      <c r="GC335" s="959"/>
      <c r="GD335" s="959"/>
      <c r="GE335" s="959"/>
      <c r="GF335" s="959"/>
      <c r="GG335" s="959"/>
      <c r="GH335" s="959"/>
      <c r="GI335" s="959"/>
      <c r="GJ335" s="959"/>
      <c r="GK335" s="959"/>
      <c r="GL335" s="959"/>
      <c r="GM335" s="959"/>
      <c r="GN335" s="959"/>
      <c r="GO335" s="959"/>
      <c r="GP335" s="959"/>
      <c r="GQ335" s="959"/>
      <c r="GR335" s="959"/>
      <c r="GS335" s="959"/>
      <c r="GT335" s="959"/>
      <c r="GU335" s="959"/>
      <c r="GV335" s="959"/>
      <c r="GW335" s="959"/>
      <c r="GX335" s="959"/>
      <c r="GY335" s="959"/>
      <c r="GZ335" s="959"/>
      <c r="HA335" s="959"/>
      <c r="HB335" s="959"/>
      <c r="HC335" s="959"/>
      <c r="HD335" s="959"/>
      <c r="HE335" s="959"/>
      <c r="HF335" s="959"/>
      <c r="HG335" s="959"/>
      <c r="HH335" s="959"/>
      <c r="HI335" s="959"/>
      <c r="HJ335" s="959"/>
      <c r="HK335" s="959"/>
      <c r="HL335" s="959"/>
      <c r="HM335" s="959"/>
      <c r="HN335" s="959"/>
      <c r="HO335" s="959"/>
      <c r="HP335" s="959"/>
      <c r="HQ335" s="959"/>
      <c r="HR335" s="959"/>
      <c r="HS335" s="959"/>
      <c r="HT335" s="959"/>
      <c r="HU335" s="959"/>
      <c r="HV335" s="959"/>
      <c r="HW335" s="959"/>
      <c r="HX335" s="959"/>
      <c r="HY335" s="959"/>
      <c r="HZ335" s="959"/>
      <c r="IA335" s="959"/>
      <c r="IB335" s="959"/>
      <c r="IC335" s="959"/>
      <c r="ID335" s="959"/>
      <c r="IE335" s="959"/>
      <c r="IF335" s="959"/>
      <c r="IG335" s="959"/>
      <c r="IH335" s="959"/>
      <c r="II335" s="959"/>
      <c r="IJ335" s="959"/>
      <c r="IK335" s="959"/>
      <c r="IL335" s="959"/>
      <c r="IM335" s="959"/>
      <c r="IN335" s="959"/>
      <c r="IO335" s="959"/>
      <c r="IP335" s="959"/>
      <c r="IQ335" s="959"/>
      <c r="IR335" s="959"/>
      <c r="IS335" s="959"/>
      <c r="IT335" s="959"/>
      <c r="IU335" s="959"/>
      <c r="IV335" s="959"/>
      <c r="IW335" s="959"/>
      <c r="IX335" s="959"/>
      <c r="IY335" s="959"/>
      <c r="IZ335" s="959"/>
      <c r="JA335" s="959"/>
      <c r="JB335" s="959"/>
      <c r="JC335" s="959"/>
      <c r="JD335" s="959"/>
      <c r="JE335" s="959"/>
      <c r="JF335" s="959"/>
      <c r="JG335" s="959"/>
      <c r="JH335" s="959"/>
      <c r="JI335" s="959"/>
      <c r="JJ335" s="959"/>
      <c r="JK335" s="959"/>
      <c r="JL335" s="959"/>
      <c r="JM335" s="959"/>
      <c r="JN335" s="959"/>
      <c r="JO335" s="959"/>
      <c r="JP335" s="959"/>
      <c r="JQ335" s="959"/>
      <c r="JR335" s="959"/>
      <c r="JS335" s="959"/>
      <c r="JT335" s="959"/>
      <c r="JU335" s="959"/>
      <c r="JV335" s="959"/>
      <c r="JW335" s="959"/>
      <c r="JX335" s="959"/>
      <c r="JY335" s="959"/>
      <c r="JZ335" s="959"/>
      <c r="KA335" s="959"/>
      <c r="KB335" s="959"/>
      <c r="KC335" s="959"/>
      <c r="KD335" s="959"/>
      <c r="KE335" s="959"/>
      <c r="KF335" s="959"/>
      <c r="KG335" s="959"/>
      <c r="KH335" s="959"/>
      <c r="KI335" s="959"/>
      <c r="KJ335" s="959"/>
      <c r="KK335" s="959"/>
      <c r="KL335" s="959"/>
      <c r="KM335" s="959"/>
      <c r="KN335" s="959"/>
      <c r="KO335" s="959"/>
      <c r="KP335" s="959"/>
      <c r="KQ335" s="959"/>
      <c r="KR335" s="959"/>
      <c r="KS335" s="959"/>
      <c r="KT335" s="959"/>
      <c r="KU335" s="959"/>
      <c r="KV335" s="959"/>
      <c r="KW335" s="959"/>
      <c r="KX335" s="959"/>
      <c r="KY335" s="959"/>
      <c r="KZ335" s="959"/>
      <c r="LA335" s="959"/>
      <c r="LB335" s="959"/>
      <c r="LC335" s="959"/>
      <c r="LD335" s="959"/>
      <c r="LE335" s="959"/>
      <c r="LF335" s="959"/>
      <c r="LG335" s="959"/>
      <c r="LH335" s="959"/>
      <c r="LI335" s="959"/>
      <c r="LJ335" s="959"/>
      <c r="LK335" s="959"/>
      <c r="LL335" s="959"/>
      <c r="LM335" s="959"/>
      <c r="LN335" s="959"/>
      <c r="LO335" s="959"/>
      <c r="LP335" s="959"/>
      <c r="LQ335" s="959"/>
      <c r="LR335" s="959"/>
      <c r="LS335" s="959"/>
      <c r="LT335" s="959"/>
      <c r="LU335" s="959"/>
      <c r="LV335" s="959"/>
      <c r="LW335" s="959"/>
      <c r="LX335" s="959"/>
      <c r="LY335" s="959"/>
      <c r="LZ335" s="959"/>
      <c r="MA335" s="959"/>
      <c r="MB335" s="959"/>
      <c r="MC335" s="959"/>
      <c r="MD335" s="959"/>
      <c r="ME335" s="959"/>
      <c r="MF335" s="959"/>
      <c r="MG335" s="959"/>
      <c r="MH335" s="959"/>
      <c r="MI335" s="959"/>
      <c r="MJ335" s="959"/>
      <c r="MK335" s="959"/>
      <c r="ML335" s="959"/>
      <c r="MM335" s="959"/>
      <c r="MN335" s="959"/>
      <c r="MO335" s="959"/>
      <c r="MP335" s="959"/>
      <c r="MQ335" s="959"/>
      <c r="MR335" s="959"/>
      <c r="MS335" s="959"/>
      <c r="MT335" s="959"/>
      <c r="MU335" s="959"/>
      <c r="MV335" s="959"/>
      <c r="MW335" s="959"/>
      <c r="MX335" s="959"/>
      <c r="MY335" s="959"/>
      <c r="MZ335" s="959"/>
      <c r="NA335" s="959"/>
      <c r="NB335" s="959"/>
      <c r="NC335" s="959"/>
      <c r="ND335" s="959"/>
      <c r="NE335" s="959"/>
      <c r="NF335" s="959"/>
      <c r="NG335" s="959"/>
      <c r="NH335" s="959"/>
      <c r="NI335" s="959"/>
      <c r="NJ335" s="959"/>
      <c r="NK335" s="959"/>
      <c r="NL335" s="959"/>
      <c r="NM335" s="959"/>
      <c r="NN335" s="959"/>
      <c r="NO335" s="959"/>
      <c r="NP335" s="959"/>
      <c r="NQ335" s="959"/>
      <c r="NR335" s="959"/>
      <c r="NS335" s="959"/>
      <c r="NT335" s="959"/>
      <c r="NU335" s="959"/>
      <c r="NV335" s="959"/>
      <c r="NW335" s="959"/>
      <c r="NX335" s="959"/>
      <c r="NY335" s="959"/>
      <c r="NZ335" s="959"/>
      <c r="OA335" s="959"/>
      <c r="OB335" s="959"/>
      <c r="OC335" s="959"/>
      <c r="OD335" s="959"/>
      <c r="OE335" s="959"/>
      <c r="OF335" s="959"/>
      <c r="OG335" s="959"/>
      <c r="OH335" s="959"/>
      <c r="OI335" s="959"/>
      <c r="OJ335" s="959"/>
      <c r="OK335" s="959"/>
      <c r="OL335" s="959"/>
      <c r="OM335" s="959"/>
      <c r="ON335" s="959"/>
      <c r="OO335" s="959"/>
      <c r="OP335" s="959"/>
      <c r="OQ335" s="959"/>
      <c r="OR335" s="959"/>
      <c r="OS335" s="959"/>
      <c r="OT335" s="959"/>
      <c r="OU335" s="959"/>
      <c r="OV335" s="959"/>
      <c r="OW335" s="959"/>
      <c r="OX335" s="959"/>
      <c r="OY335" s="959"/>
      <c r="OZ335" s="959"/>
      <c r="PA335" s="959"/>
      <c r="PB335" s="959"/>
      <c r="PC335" s="959"/>
      <c r="PD335" s="959"/>
      <c r="PE335" s="959"/>
      <c r="PF335" s="959"/>
      <c r="PG335" s="959"/>
      <c r="PH335" s="959"/>
      <c r="PI335" s="959"/>
      <c r="PJ335" s="959"/>
      <c r="PK335" s="959"/>
      <c r="PL335" s="959"/>
      <c r="PM335" s="959"/>
      <c r="PN335" s="959"/>
      <c r="PO335" s="959"/>
      <c r="PP335" s="959"/>
      <c r="PQ335" s="959"/>
      <c r="PR335" s="959"/>
      <c r="PS335" s="959"/>
      <c r="PT335" s="959"/>
      <c r="PU335" s="959"/>
      <c r="PV335" s="959"/>
      <c r="PW335" s="959"/>
      <c r="PX335" s="959"/>
      <c r="PY335" s="959"/>
      <c r="PZ335" s="959"/>
      <c r="QA335" s="959"/>
      <c r="QB335" s="959"/>
      <c r="QC335" s="959"/>
      <c r="QD335" s="959"/>
      <c r="QE335" s="959"/>
      <c r="QF335" s="959"/>
      <c r="QG335" s="959"/>
      <c r="QH335" s="959"/>
      <c r="QI335" s="959"/>
      <c r="QJ335" s="959"/>
      <c r="QK335" s="959"/>
      <c r="QL335" s="959"/>
      <c r="QM335" s="959"/>
      <c r="QN335" s="959"/>
      <c r="QO335" s="959"/>
      <c r="QP335" s="959"/>
      <c r="QQ335" s="959"/>
      <c r="QR335" s="959"/>
      <c r="QS335" s="959"/>
      <c r="QT335" s="959"/>
      <c r="QU335" s="959"/>
      <c r="QV335" s="959"/>
      <c r="QW335" s="959"/>
      <c r="QX335" s="959"/>
      <c r="QY335" s="959"/>
      <c r="QZ335" s="959"/>
      <c r="RA335" s="959"/>
      <c r="RB335" s="959"/>
      <c r="RC335" s="959"/>
      <c r="RD335" s="959"/>
      <c r="RE335" s="959"/>
      <c r="RF335" s="959"/>
      <c r="RG335" s="959"/>
      <c r="RH335" s="959"/>
      <c r="RI335" s="959"/>
      <c r="RJ335" s="959"/>
      <c r="RK335" s="959"/>
      <c r="RL335" s="959"/>
      <c r="RM335" s="959"/>
      <c r="RN335" s="959"/>
      <c r="RO335" s="959"/>
      <c r="RP335" s="959"/>
      <c r="RQ335" s="959"/>
      <c r="RR335" s="959"/>
      <c r="RS335" s="959"/>
      <c r="RT335" s="959"/>
      <c r="RU335" s="959"/>
      <c r="RV335" s="959"/>
      <c r="RW335" s="959"/>
      <c r="RX335" s="959"/>
      <c r="RY335" s="959"/>
      <c r="RZ335" s="959"/>
      <c r="SA335" s="959"/>
      <c r="SB335" s="959"/>
      <c r="SC335" s="959"/>
      <c r="SD335" s="959"/>
      <c r="SE335" s="959"/>
      <c r="SF335" s="959"/>
      <c r="SG335" s="959"/>
      <c r="SH335" s="959"/>
      <c r="SI335" s="959"/>
      <c r="SJ335" s="959"/>
      <c r="SK335" s="959"/>
      <c r="SL335" s="959"/>
      <c r="SM335" s="959"/>
      <c r="SN335" s="959"/>
      <c r="SO335" s="959"/>
      <c r="SP335" s="959"/>
      <c r="SQ335" s="959"/>
      <c r="SR335" s="959"/>
      <c r="SS335" s="959"/>
      <c r="ST335" s="959"/>
      <c r="SU335" s="959"/>
      <c r="SV335" s="959"/>
      <c r="SW335" s="959"/>
      <c r="SX335" s="959"/>
      <c r="SY335" s="959"/>
      <c r="SZ335" s="959"/>
      <c r="TA335" s="959"/>
      <c r="TB335" s="959"/>
      <c r="TC335" s="959"/>
      <c r="TD335" s="959"/>
      <c r="TE335" s="959"/>
      <c r="TF335" s="959"/>
      <c r="TG335" s="959"/>
      <c r="TH335" s="959"/>
      <c r="TI335" s="959"/>
      <c r="TJ335" s="959"/>
      <c r="TK335" s="959"/>
      <c r="TL335" s="959"/>
      <c r="TM335" s="959"/>
      <c r="TN335" s="959"/>
      <c r="TO335" s="959"/>
      <c r="TP335" s="959"/>
      <c r="TQ335" s="959"/>
      <c r="TR335" s="959"/>
      <c r="TS335" s="959"/>
      <c r="TT335" s="959"/>
      <c r="TU335" s="959"/>
      <c r="TV335" s="959"/>
      <c r="TW335" s="959"/>
      <c r="TX335" s="959"/>
      <c r="TY335" s="959"/>
      <c r="TZ335" s="959"/>
      <c r="UA335" s="959"/>
      <c r="UB335" s="959"/>
      <c r="UC335" s="959"/>
      <c r="UD335" s="959"/>
      <c r="UE335" s="959"/>
      <c r="UF335" s="959"/>
      <c r="UG335" s="959"/>
      <c r="UH335" s="959"/>
      <c r="UI335" s="959"/>
      <c r="UJ335" s="959"/>
      <c r="UK335" s="959"/>
      <c r="UL335" s="959"/>
      <c r="UM335" s="959"/>
      <c r="UN335" s="959"/>
      <c r="UO335" s="959"/>
      <c r="UP335" s="959"/>
      <c r="UQ335" s="959"/>
      <c r="UR335" s="959"/>
      <c r="US335" s="959"/>
      <c r="UT335" s="959"/>
      <c r="UU335" s="959"/>
      <c r="UV335" s="959"/>
      <c r="UW335" s="959"/>
      <c r="UX335" s="959"/>
      <c r="UY335" s="959"/>
      <c r="UZ335" s="959"/>
      <c r="VA335" s="959"/>
      <c r="VB335" s="959"/>
      <c r="VC335" s="959"/>
      <c r="VD335" s="959"/>
      <c r="VE335" s="959"/>
      <c r="VF335" s="959"/>
      <c r="VG335" s="959"/>
      <c r="VH335" s="959"/>
      <c r="VI335" s="959"/>
      <c r="VJ335" s="959"/>
      <c r="VK335" s="959"/>
      <c r="VL335" s="959"/>
      <c r="VM335" s="959"/>
      <c r="VN335" s="959"/>
      <c r="VO335" s="959"/>
      <c r="VP335" s="959"/>
      <c r="VQ335" s="959"/>
      <c r="VR335" s="959"/>
      <c r="VS335" s="959"/>
      <c r="VT335" s="959"/>
      <c r="VU335" s="959"/>
      <c r="VV335" s="959"/>
      <c r="VW335" s="959"/>
      <c r="VX335" s="959"/>
      <c r="VY335" s="959"/>
      <c r="VZ335" s="959"/>
      <c r="WA335" s="959"/>
      <c r="WB335" s="959"/>
      <c r="WC335" s="959"/>
      <c r="WD335" s="959"/>
      <c r="WE335" s="959"/>
      <c r="WF335" s="959"/>
      <c r="WG335" s="959"/>
      <c r="WH335" s="959"/>
      <c r="WI335" s="959"/>
      <c r="WJ335" s="959"/>
      <c r="WK335" s="959"/>
      <c r="WL335" s="959"/>
      <c r="WM335" s="959"/>
      <c r="WN335" s="959"/>
      <c r="WO335" s="959"/>
      <c r="WP335" s="959"/>
      <c r="WQ335" s="959"/>
      <c r="WR335" s="959"/>
      <c r="WS335" s="959"/>
      <c r="WT335" s="959"/>
      <c r="WU335" s="959"/>
      <c r="WV335" s="959"/>
      <c r="WW335" s="959"/>
      <c r="WX335" s="959"/>
      <c r="WY335" s="959"/>
      <c r="WZ335" s="959"/>
      <c r="XA335" s="959"/>
      <c r="XB335" s="959"/>
      <c r="XC335" s="959"/>
      <c r="XD335" s="959"/>
      <c r="XE335" s="959"/>
      <c r="XF335" s="959"/>
      <c r="XG335" s="959"/>
      <c r="XH335" s="959"/>
      <c r="XI335" s="959"/>
      <c r="XJ335" s="959"/>
      <c r="XK335" s="959"/>
      <c r="XL335" s="959"/>
      <c r="XM335" s="959"/>
      <c r="XN335" s="959"/>
      <c r="XO335" s="959"/>
      <c r="XP335" s="959"/>
      <c r="XQ335" s="959"/>
      <c r="XR335" s="959"/>
      <c r="XS335" s="959"/>
      <c r="XT335" s="959"/>
      <c r="XU335" s="959"/>
      <c r="XV335" s="959"/>
      <c r="XW335" s="959"/>
      <c r="XX335" s="959"/>
      <c r="XY335" s="959"/>
      <c r="XZ335" s="959"/>
      <c r="YA335" s="959"/>
      <c r="YB335" s="959"/>
      <c r="YC335" s="959"/>
      <c r="YD335" s="959"/>
      <c r="YE335" s="959"/>
      <c r="YF335" s="959"/>
      <c r="YG335" s="959"/>
      <c r="YH335" s="959"/>
      <c r="YI335" s="959"/>
      <c r="YJ335" s="959"/>
      <c r="YK335" s="959"/>
      <c r="YL335" s="959"/>
      <c r="YM335" s="959"/>
      <c r="YN335" s="959"/>
      <c r="YO335" s="959"/>
      <c r="YP335" s="959"/>
      <c r="YQ335" s="959"/>
      <c r="YR335" s="959"/>
      <c r="YS335" s="959"/>
      <c r="YT335" s="959"/>
      <c r="YU335" s="959"/>
      <c r="YV335" s="959"/>
      <c r="YW335" s="959"/>
      <c r="YX335" s="959"/>
      <c r="YY335" s="959"/>
      <c r="YZ335" s="959"/>
      <c r="ZA335" s="959"/>
      <c r="ZB335" s="959"/>
      <c r="ZC335" s="959"/>
      <c r="ZD335" s="959"/>
      <c r="ZE335" s="959"/>
      <c r="ZF335" s="959"/>
      <c r="ZG335" s="959"/>
      <c r="ZH335" s="959"/>
      <c r="ZI335" s="959"/>
      <c r="ZJ335" s="959"/>
      <c r="ZK335" s="959"/>
      <c r="ZL335" s="959"/>
      <c r="ZM335" s="959"/>
      <c r="ZN335" s="959"/>
      <c r="ZO335" s="959"/>
      <c r="ZP335" s="959"/>
      <c r="ZQ335" s="959"/>
      <c r="ZR335" s="959"/>
      <c r="ZS335" s="959"/>
      <c r="ZT335" s="959"/>
      <c r="ZU335" s="959"/>
      <c r="ZV335" s="959"/>
      <c r="ZW335" s="959"/>
      <c r="ZX335" s="959"/>
      <c r="ZY335" s="959"/>
      <c r="ZZ335" s="959"/>
      <c r="AAA335" s="959"/>
      <c r="AAB335" s="959"/>
      <c r="AAC335" s="959"/>
      <c r="AAD335" s="959"/>
      <c r="AAE335" s="959"/>
      <c r="AAF335" s="959"/>
      <c r="AAG335" s="959"/>
      <c r="AAH335" s="959"/>
      <c r="AAI335" s="959"/>
      <c r="AAJ335" s="959"/>
      <c r="AAK335" s="959"/>
      <c r="AAL335" s="959"/>
      <c r="AAM335" s="959"/>
      <c r="AAN335" s="959"/>
      <c r="AAO335" s="959"/>
      <c r="AAP335" s="959"/>
      <c r="AAQ335" s="959"/>
      <c r="AAR335" s="959"/>
      <c r="AAS335" s="959"/>
      <c r="AAT335" s="959"/>
      <c r="AAU335" s="959"/>
      <c r="AAV335" s="959"/>
      <c r="AAW335" s="959"/>
      <c r="AAX335" s="959"/>
      <c r="AAY335" s="959"/>
      <c r="AAZ335" s="959"/>
      <c r="ABA335" s="959"/>
      <c r="ABB335" s="959"/>
      <c r="ABC335" s="959"/>
      <c r="ABD335" s="959"/>
      <c r="ABE335" s="959"/>
      <c r="ABF335" s="959"/>
      <c r="ABG335" s="959"/>
      <c r="ABH335" s="959"/>
      <c r="ABI335" s="959"/>
      <c r="ABJ335" s="959"/>
      <c r="ABK335" s="959"/>
      <c r="ABL335" s="959"/>
      <c r="ABM335" s="959"/>
      <c r="ABN335" s="959"/>
      <c r="ABO335" s="959"/>
      <c r="ABP335" s="959"/>
      <c r="ABQ335" s="959"/>
      <c r="ABR335" s="959"/>
      <c r="ABS335" s="959"/>
      <c r="ABT335" s="959"/>
      <c r="ABU335" s="959"/>
      <c r="ABV335" s="959"/>
      <c r="ABW335" s="959"/>
      <c r="ABX335" s="959"/>
      <c r="ABY335" s="959"/>
      <c r="ABZ335" s="959"/>
      <c r="ACA335" s="959"/>
      <c r="ACB335" s="959"/>
      <c r="ACC335" s="959"/>
      <c r="ACD335" s="959"/>
      <c r="ACE335" s="959"/>
      <c r="ACF335" s="959"/>
      <c r="ACG335" s="959"/>
      <c r="ACH335" s="959"/>
      <c r="ACI335" s="959"/>
      <c r="ACJ335" s="959"/>
      <c r="ACK335" s="959"/>
      <c r="ACL335" s="959"/>
      <c r="ACM335" s="959"/>
      <c r="ACN335" s="959"/>
      <c r="ACO335" s="959"/>
      <c r="ACP335" s="959"/>
      <c r="ACQ335" s="959"/>
      <c r="ACR335" s="959"/>
      <c r="ACS335" s="959"/>
      <c r="ACT335" s="959"/>
      <c r="ACU335" s="959"/>
      <c r="ACV335" s="959"/>
      <c r="ACW335" s="959"/>
      <c r="ACX335" s="959"/>
      <c r="ACY335" s="959"/>
      <c r="ACZ335" s="959"/>
      <c r="ADA335" s="959"/>
      <c r="ADB335" s="959"/>
      <c r="ADC335" s="959"/>
      <c r="ADD335" s="959"/>
      <c r="ADE335" s="959"/>
      <c r="ADF335" s="959"/>
      <c r="ADG335" s="959"/>
      <c r="ADH335" s="959"/>
      <c r="ADI335" s="959"/>
      <c r="ADJ335" s="959"/>
      <c r="ADK335" s="959"/>
      <c r="ADL335" s="959"/>
      <c r="ADM335" s="959"/>
      <c r="ADN335" s="959"/>
      <c r="ADO335" s="959"/>
      <c r="ADP335" s="959"/>
      <c r="ADQ335" s="959"/>
      <c r="ADR335" s="959"/>
      <c r="ADS335" s="959"/>
      <c r="ADT335" s="959"/>
      <c r="ADU335" s="959"/>
      <c r="ADV335" s="959"/>
      <c r="ADW335" s="959"/>
      <c r="ADX335" s="959"/>
      <c r="ADY335" s="959"/>
      <c r="ADZ335" s="959"/>
      <c r="AEA335" s="959"/>
      <c r="AEB335" s="959"/>
      <c r="AEC335" s="959"/>
      <c r="AED335" s="959"/>
      <c r="AEE335" s="959"/>
      <c r="AEF335" s="959"/>
      <c r="AEG335" s="959"/>
      <c r="AEH335" s="959"/>
      <c r="AEI335" s="959"/>
      <c r="AEJ335" s="959"/>
      <c r="AEK335" s="959"/>
      <c r="AEL335" s="959"/>
      <c r="AEM335" s="959"/>
      <c r="AEN335" s="959"/>
      <c r="AEO335" s="959"/>
      <c r="AEP335" s="959"/>
      <c r="AEQ335" s="959"/>
      <c r="AER335" s="959"/>
      <c r="AES335" s="959"/>
      <c r="AET335" s="959"/>
      <c r="AEU335" s="959"/>
      <c r="AEV335" s="959"/>
      <c r="AEW335" s="959"/>
      <c r="AEX335" s="959"/>
      <c r="AEY335" s="959"/>
      <c r="AEZ335" s="959"/>
      <c r="AFA335" s="959"/>
      <c r="AFB335" s="959"/>
      <c r="AFC335" s="959"/>
      <c r="AFD335" s="959"/>
      <c r="AFE335" s="959"/>
      <c r="AFF335" s="959"/>
      <c r="AFG335" s="959"/>
      <c r="AFH335" s="959"/>
      <c r="AFI335" s="959"/>
      <c r="AFJ335" s="959"/>
      <c r="AFK335" s="959"/>
      <c r="AFL335" s="959"/>
      <c r="AFM335" s="959"/>
      <c r="AFN335" s="959"/>
      <c r="AFO335" s="959"/>
      <c r="AFP335" s="959"/>
      <c r="AFQ335" s="959"/>
      <c r="AFR335" s="959"/>
      <c r="AFS335" s="959"/>
      <c r="AFT335" s="959"/>
      <c r="AFU335" s="959"/>
      <c r="AFV335" s="959"/>
      <c r="AFW335" s="959"/>
      <c r="AFX335" s="959"/>
      <c r="AFY335" s="959"/>
      <c r="AFZ335" s="959"/>
      <c r="AGA335" s="959"/>
      <c r="AGB335" s="959"/>
      <c r="AGC335" s="959"/>
      <c r="AGD335" s="959"/>
      <c r="AGE335" s="959"/>
      <c r="AGF335" s="959"/>
      <c r="AGG335" s="959"/>
      <c r="AGH335" s="959"/>
      <c r="AGI335" s="959"/>
      <c r="AGJ335" s="959"/>
      <c r="AGK335" s="959"/>
      <c r="AGL335" s="959"/>
      <c r="AGM335" s="959"/>
      <c r="AGN335" s="959"/>
      <c r="AGO335" s="959"/>
      <c r="AGP335" s="959"/>
      <c r="AGQ335" s="959"/>
      <c r="AGR335" s="959"/>
      <c r="AGS335" s="959"/>
      <c r="AGT335" s="959"/>
      <c r="AGU335" s="959"/>
      <c r="AGV335" s="959"/>
      <c r="AGW335" s="959"/>
      <c r="AGX335" s="959"/>
      <c r="AGY335" s="959"/>
      <c r="AGZ335" s="959"/>
      <c r="AHA335" s="959"/>
      <c r="AHB335" s="959"/>
      <c r="AHC335" s="959"/>
      <c r="AHD335" s="959"/>
      <c r="AHE335" s="959"/>
      <c r="AHF335" s="959"/>
      <c r="AHG335" s="959"/>
      <c r="AHH335" s="959"/>
      <c r="AHI335" s="959"/>
      <c r="AHJ335" s="959"/>
      <c r="AHK335" s="959"/>
      <c r="AHL335" s="959"/>
      <c r="AHM335" s="959"/>
      <c r="AHN335" s="959"/>
      <c r="AHO335" s="959"/>
      <c r="AHP335" s="959"/>
      <c r="AHQ335" s="959"/>
      <c r="AHR335" s="959"/>
      <c r="AHS335" s="959"/>
      <c r="AHT335" s="959"/>
      <c r="AHU335" s="959"/>
      <c r="AHV335" s="959"/>
      <c r="AHW335" s="959"/>
      <c r="AHX335" s="959"/>
      <c r="AHY335" s="959"/>
      <c r="AHZ335" s="959"/>
      <c r="AIA335" s="959"/>
      <c r="AIB335" s="959"/>
      <c r="AIC335" s="959"/>
      <c r="AID335" s="959"/>
      <c r="AIE335" s="959"/>
      <c r="AIF335" s="959"/>
      <c r="AIG335" s="959"/>
      <c r="AIH335" s="959"/>
      <c r="AII335" s="959"/>
      <c r="AIJ335" s="959"/>
      <c r="AIK335" s="959"/>
      <c r="AIL335" s="959"/>
      <c r="AIM335" s="959"/>
      <c r="AIN335" s="959"/>
      <c r="AIO335" s="959"/>
      <c r="AIP335" s="959"/>
      <c r="AIQ335" s="959"/>
      <c r="AIR335" s="959"/>
      <c r="AIS335" s="959"/>
      <c r="AIT335" s="959"/>
      <c r="AIU335" s="959"/>
      <c r="AIV335" s="959"/>
      <c r="AIW335" s="959"/>
      <c r="AIX335" s="959"/>
      <c r="AIY335" s="959"/>
      <c r="AIZ335" s="959"/>
      <c r="AJA335" s="959"/>
      <c r="AJB335" s="959"/>
      <c r="AJC335" s="959"/>
      <c r="AJD335" s="959"/>
      <c r="AJE335" s="959"/>
      <c r="AJF335" s="959"/>
      <c r="AJG335" s="959"/>
      <c r="AJH335" s="959"/>
      <c r="AJI335" s="959"/>
      <c r="AJJ335" s="959"/>
      <c r="AJK335" s="959"/>
      <c r="AJL335" s="959"/>
      <c r="AJM335" s="959"/>
      <c r="AJN335" s="959"/>
      <c r="AJO335" s="959"/>
      <c r="AJP335" s="959"/>
      <c r="AJQ335" s="959"/>
      <c r="AJR335" s="959"/>
      <c r="AJS335" s="959"/>
      <c r="AJT335" s="959"/>
      <c r="AJU335" s="959"/>
      <c r="AJV335" s="959"/>
      <c r="AJW335" s="959"/>
      <c r="AJX335" s="959"/>
      <c r="AJY335" s="959"/>
      <c r="AJZ335" s="959"/>
      <c r="AKA335" s="959"/>
      <c r="AKB335" s="959"/>
      <c r="AKC335" s="959"/>
      <c r="AKD335" s="959"/>
      <c r="AKE335" s="959"/>
      <c r="AKF335" s="959"/>
      <c r="AKG335" s="959"/>
      <c r="AKH335" s="959"/>
      <c r="AKI335" s="959"/>
      <c r="AKJ335" s="959"/>
      <c r="AKK335" s="959"/>
      <c r="AKL335" s="959"/>
      <c r="AKM335" s="959"/>
      <c r="AKN335" s="959"/>
      <c r="AKO335" s="959"/>
      <c r="AKP335" s="959"/>
      <c r="AKQ335" s="959"/>
      <c r="AKR335" s="959"/>
      <c r="AKS335" s="959"/>
      <c r="AKT335" s="959"/>
      <c r="AKU335" s="959"/>
      <c r="AKV335" s="959"/>
      <c r="AKW335" s="959"/>
      <c r="AKX335" s="959"/>
      <c r="AKY335" s="959"/>
      <c r="AKZ335" s="959"/>
      <c r="ALA335" s="959"/>
      <c r="ALB335" s="959"/>
      <c r="ALC335" s="959"/>
      <c r="ALD335" s="959"/>
      <c r="ALE335" s="959"/>
      <c r="ALF335" s="959"/>
      <c r="ALG335" s="959"/>
      <c r="ALH335" s="959"/>
      <c r="ALI335" s="959"/>
      <c r="ALJ335" s="959"/>
      <c r="ALK335" s="959"/>
      <c r="ALL335" s="959"/>
      <c r="ALM335" s="959"/>
      <c r="ALN335" s="959"/>
      <c r="ALO335" s="959"/>
      <c r="ALP335" s="959"/>
      <c r="ALQ335" s="959"/>
      <c r="ALR335" s="959"/>
      <c r="ALS335" s="959"/>
      <c r="ALT335" s="959"/>
      <c r="ALU335" s="959"/>
      <c r="ALV335" s="959"/>
      <c r="ALW335" s="959"/>
      <c r="ALX335" s="959"/>
      <c r="ALY335" s="959"/>
      <c r="ALZ335" s="959"/>
      <c r="AMA335" s="959"/>
      <c r="AMB335" s="959"/>
      <c r="AMC335" s="959"/>
      <c r="AMD335" s="959"/>
      <c r="AME335" s="959"/>
      <c r="AMF335" s="959"/>
      <c r="AMG335" s="959"/>
      <c r="AMH335" s="959"/>
      <c r="AMI335" s="959"/>
      <c r="AMJ335" s="959"/>
      <c r="AMK335" s="959"/>
      <c r="AML335" s="959"/>
      <c r="AMM335" s="959"/>
      <c r="AMN335" s="959"/>
      <c r="AMO335" s="959"/>
      <c r="AMP335" s="959"/>
      <c r="AMQ335" s="959"/>
      <c r="AMR335" s="959"/>
      <c r="AMS335" s="959"/>
      <c r="AMT335" s="959"/>
      <c r="AMU335" s="959"/>
      <c r="AMV335" s="959"/>
      <c r="AMW335" s="959"/>
      <c r="AMX335" s="959"/>
      <c r="AMY335" s="959"/>
      <c r="AMZ335" s="959"/>
      <c r="ANA335" s="959"/>
      <c r="ANB335" s="959"/>
      <c r="ANC335" s="959"/>
      <c r="AND335" s="959"/>
      <c r="ANE335" s="959"/>
      <c r="ANF335" s="959"/>
      <c r="ANG335" s="959"/>
      <c r="ANH335" s="959"/>
      <c r="ANI335" s="959"/>
      <c r="ANJ335" s="959"/>
      <c r="ANK335" s="959"/>
      <c r="ANL335" s="959"/>
      <c r="ANM335" s="959"/>
      <c r="ANN335" s="959"/>
      <c r="ANO335" s="959"/>
      <c r="ANP335" s="959"/>
      <c r="ANQ335" s="959"/>
      <c r="ANR335" s="959"/>
      <c r="ANS335" s="959"/>
      <c r="ANT335" s="959"/>
      <c r="ANU335" s="959"/>
      <c r="ANV335" s="959"/>
      <c r="ANW335" s="959"/>
      <c r="ANX335" s="959"/>
      <c r="ANY335" s="959"/>
      <c r="ANZ335" s="959"/>
      <c r="AOA335" s="959"/>
      <c r="AOB335" s="959"/>
      <c r="AOC335" s="959"/>
      <c r="AOD335" s="959"/>
      <c r="AOE335" s="959"/>
      <c r="AOF335" s="959"/>
      <c r="AOG335" s="959"/>
      <c r="AOH335" s="959"/>
      <c r="AOI335" s="959"/>
      <c r="AOJ335" s="959"/>
      <c r="AOK335" s="959"/>
      <c r="AOL335" s="959"/>
      <c r="AOM335" s="959"/>
      <c r="AON335" s="959"/>
      <c r="AOO335" s="959"/>
      <c r="AOP335" s="959"/>
      <c r="AOQ335" s="959"/>
      <c r="AOR335" s="959"/>
      <c r="AOS335" s="959"/>
      <c r="AOT335" s="959"/>
      <c r="AOU335" s="959"/>
      <c r="AOV335" s="959"/>
      <c r="AOW335" s="959"/>
      <c r="AOX335" s="959"/>
      <c r="AOY335" s="959"/>
      <c r="AOZ335" s="959"/>
      <c r="APA335" s="959"/>
      <c r="APB335" s="959"/>
      <c r="APC335" s="959"/>
      <c r="APD335" s="959"/>
      <c r="APE335" s="959"/>
      <c r="APF335" s="959"/>
      <c r="APG335" s="959"/>
      <c r="APH335" s="959"/>
      <c r="API335" s="959"/>
      <c r="APJ335" s="959"/>
      <c r="APK335" s="959"/>
      <c r="APL335" s="959"/>
      <c r="APM335" s="959"/>
      <c r="APN335" s="959"/>
      <c r="APO335" s="959"/>
      <c r="APP335" s="959"/>
      <c r="APQ335" s="959"/>
      <c r="APR335" s="959"/>
      <c r="APS335" s="959"/>
      <c r="APT335" s="959"/>
      <c r="APU335" s="959"/>
      <c r="APV335" s="959"/>
      <c r="APW335" s="959"/>
      <c r="APX335" s="959"/>
      <c r="APY335" s="959"/>
      <c r="APZ335" s="959"/>
      <c r="AQA335" s="959"/>
      <c r="AQB335" s="959"/>
      <c r="AQC335" s="959"/>
      <c r="AQD335" s="959"/>
      <c r="AQE335" s="959"/>
      <c r="AQF335" s="959"/>
      <c r="AQG335" s="959"/>
      <c r="AQH335" s="959"/>
      <c r="AQI335" s="959"/>
      <c r="AQJ335" s="959"/>
      <c r="AQK335" s="959"/>
      <c r="AQL335" s="959"/>
      <c r="AQM335" s="959"/>
      <c r="AQN335" s="959"/>
      <c r="AQO335" s="959"/>
      <c r="AQP335" s="959"/>
      <c r="AQQ335" s="959"/>
      <c r="AQR335" s="959"/>
      <c r="AQS335" s="959"/>
      <c r="AQT335" s="959"/>
      <c r="AQU335" s="959"/>
      <c r="AQV335" s="959"/>
      <c r="AQW335" s="959"/>
      <c r="AQX335" s="959"/>
      <c r="AQY335" s="959"/>
      <c r="AQZ335" s="959"/>
      <c r="ARA335" s="959"/>
      <c r="ARB335" s="959"/>
      <c r="ARC335" s="959"/>
      <c r="ARD335" s="959"/>
      <c r="ARE335" s="959"/>
      <c r="ARF335" s="959"/>
      <c r="ARG335" s="959"/>
      <c r="ARH335" s="959"/>
      <c r="ARI335" s="959"/>
      <c r="ARJ335" s="959"/>
      <c r="ARK335" s="959"/>
      <c r="ARL335" s="959"/>
      <c r="ARM335" s="959"/>
      <c r="ARN335" s="959"/>
      <c r="ARO335" s="959"/>
      <c r="ARP335" s="959"/>
      <c r="ARQ335" s="959"/>
      <c r="ARR335" s="959"/>
      <c r="ARS335" s="959"/>
      <c r="ART335" s="959"/>
      <c r="ARU335" s="959"/>
      <c r="ARV335" s="959"/>
      <c r="ARW335" s="959"/>
      <c r="ARX335" s="959"/>
      <c r="ARY335" s="959"/>
      <c r="ARZ335" s="959"/>
      <c r="ASA335" s="959"/>
      <c r="ASB335" s="959"/>
      <c r="ASC335" s="959"/>
      <c r="ASD335" s="959"/>
      <c r="ASE335" s="959"/>
      <c r="ASF335" s="959"/>
      <c r="ASG335" s="959"/>
      <c r="ASH335" s="959"/>
      <c r="ASI335" s="959"/>
      <c r="ASJ335" s="959"/>
      <c r="ASK335" s="959"/>
      <c r="ASL335" s="959"/>
      <c r="ASM335" s="959"/>
      <c r="ASN335" s="959"/>
      <c r="ASO335" s="959"/>
      <c r="ASP335" s="959"/>
      <c r="ASQ335" s="959"/>
      <c r="ASR335" s="959"/>
      <c r="ASS335" s="959"/>
      <c r="AST335" s="959"/>
      <c r="ASU335" s="959"/>
      <c r="ASV335" s="959"/>
      <c r="ASW335" s="959"/>
      <c r="ASX335" s="959"/>
      <c r="ASY335" s="959"/>
      <c r="ASZ335" s="959"/>
      <c r="ATA335" s="959"/>
      <c r="ATB335" s="959"/>
      <c r="ATC335" s="959"/>
      <c r="ATD335" s="959"/>
      <c r="ATE335" s="959"/>
      <c r="ATF335" s="959"/>
      <c r="ATG335" s="959"/>
      <c r="ATH335" s="959"/>
      <c r="ATI335" s="959"/>
      <c r="ATJ335" s="959"/>
      <c r="ATK335" s="959"/>
      <c r="ATL335" s="959"/>
      <c r="ATM335" s="959"/>
      <c r="ATN335" s="959"/>
      <c r="ATO335" s="959"/>
      <c r="ATP335" s="959"/>
      <c r="ATQ335" s="959"/>
      <c r="ATR335" s="959"/>
      <c r="ATS335" s="959"/>
      <c r="ATT335" s="959"/>
      <c r="ATU335" s="959"/>
      <c r="ATV335" s="959"/>
      <c r="ATW335" s="959"/>
      <c r="ATX335" s="959"/>
      <c r="ATY335" s="959"/>
      <c r="ATZ335" s="959"/>
      <c r="AUA335" s="959"/>
      <c r="AUB335" s="959"/>
      <c r="AUC335" s="959"/>
      <c r="AUD335" s="959"/>
      <c r="AUE335" s="959"/>
      <c r="AUF335" s="959"/>
      <c r="AUG335" s="959"/>
      <c r="AUH335" s="959"/>
      <c r="AUI335" s="959"/>
      <c r="AUJ335" s="959"/>
      <c r="AUK335" s="959"/>
      <c r="AUL335" s="959"/>
      <c r="AUM335" s="959"/>
      <c r="AUN335" s="959"/>
      <c r="AUO335" s="959"/>
      <c r="AUP335" s="959"/>
      <c r="AUQ335" s="959"/>
      <c r="AUR335" s="959"/>
      <c r="AUS335" s="959"/>
      <c r="AUT335" s="959"/>
      <c r="AUU335" s="959"/>
      <c r="AUV335" s="959"/>
      <c r="AUW335" s="959"/>
      <c r="AUX335" s="959"/>
      <c r="AUY335" s="959"/>
      <c r="AUZ335" s="959"/>
      <c r="AVA335" s="959"/>
      <c r="AVB335" s="959"/>
      <c r="AVC335" s="959"/>
      <c r="AVD335" s="959"/>
      <c r="AVE335" s="959"/>
      <c r="AVF335" s="959"/>
      <c r="AVG335" s="959"/>
      <c r="AVH335" s="959"/>
      <c r="AVI335" s="959"/>
      <c r="AVJ335" s="959"/>
      <c r="AVK335" s="959"/>
      <c r="AVL335" s="959"/>
      <c r="AVM335" s="959"/>
      <c r="AVN335" s="959"/>
      <c r="AVO335" s="959"/>
      <c r="AVP335" s="959"/>
      <c r="AVQ335" s="959"/>
      <c r="AVR335" s="959"/>
      <c r="AVS335" s="959"/>
      <c r="AVT335" s="959"/>
      <c r="AVU335" s="959"/>
      <c r="AVV335" s="959"/>
      <c r="AVW335" s="959"/>
      <c r="AVX335" s="959"/>
      <c r="AVY335" s="959"/>
      <c r="AVZ335" s="959"/>
      <c r="AWA335" s="959"/>
      <c r="AWB335" s="959"/>
      <c r="AWC335" s="959"/>
      <c r="AWD335" s="959"/>
      <c r="AWE335" s="959"/>
      <c r="AWF335" s="959"/>
      <c r="AWG335" s="959"/>
      <c r="AWH335" s="959"/>
      <c r="AWI335" s="959"/>
      <c r="AWJ335" s="959"/>
      <c r="AWK335" s="959"/>
      <c r="AWL335" s="959"/>
      <c r="AWM335" s="959"/>
      <c r="AWN335" s="959"/>
      <c r="AWO335" s="959"/>
      <c r="AWP335" s="959"/>
      <c r="AWQ335" s="959"/>
      <c r="AWR335" s="959"/>
      <c r="AWS335" s="959"/>
      <c r="AWT335" s="959"/>
      <c r="AWU335" s="959"/>
      <c r="AWV335" s="959"/>
      <c r="AWW335" s="959"/>
      <c r="AWX335" s="959"/>
      <c r="AWY335" s="959"/>
      <c r="AWZ335" s="959"/>
      <c r="AXA335" s="959"/>
      <c r="AXB335" s="959"/>
      <c r="AXC335" s="959"/>
      <c r="AXD335" s="959"/>
      <c r="AXE335" s="959"/>
      <c r="AXF335" s="959"/>
      <c r="AXG335" s="959"/>
      <c r="AXH335" s="959"/>
      <c r="AXI335" s="959"/>
      <c r="AXJ335" s="959"/>
      <c r="AXK335" s="959"/>
      <c r="AXL335" s="959"/>
      <c r="AXM335" s="959"/>
      <c r="AXN335" s="959"/>
      <c r="AXO335" s="959"/>
      <c r="AXP335" s="959"/>
      <c r="AXQ335" s="959"/>
      <c r="AXR335" s="959"/>
      <c r="AXS335" s="959"/>
      <c r="AXT335" s="959"/>
      <c r="AXU335" s="959"/>
      <c r="AXV335" s="959"/>
      <c r="AXW335" s="959"/>
      <c r="AXX335" s="959"/>
      <c r="AXY335" s="959"/>
      <c r="AXZ335" s="959"/>
      <c r="AYA335" s="959"/>
      <c r="AYB335" s="959"/>
      <c r="AYC335" s="959"/>
      <c r="AYD335" s="959"/>
      <c r="AYE335" s="959"/>
      <c r="AYF335" s="959"/>
      <c r="AYG335" s="959"/>
      <c r="AYH335" s="959"/>
      <c r="AYI335" s="959"/>
      <c r="AYJ335" s="959"/>
      <c r="AYK335" s="959"/>
      <c r="AYL335" s="959"/>
      <c r="AYM335" s="959"/>
      <c r="AYN335" s="959"/>
      <c r="AYO335" s="959"/>
      <c r="AYP335" s="959"/>
      <c r="AYQ335" s="959"/>
      <c r="AYR335" s="959"/>
      <c r="AYS335" s="959"/>
      <c r="AYT335" s="959"/>
      <c r="AYU335" s="959"/>
      <c r="AYV335" s="959"/>
      <c r="AYW335" s="959"/>
      <c r="AYX335" s="959"/>
      <c r="AYY335" s="959"/>
      <c r="AYZ335" s="959"/>
      <c r="AZA335" s="959"/>
      <c r="AZB335" s="959"/>
      <c r="AZC335" s="959"/>
      <c r="AZD335" s="959"/>
      <c r="AZE335" s="959"/>
      <c r="AZF335" s="959"/>
      <c r="AZG335" s="959"/>
      <c r="AZH335" s="959"/>
      <c r="AZI335" s="959"/>
      <c r="AZJ335" s="959"/>
      <c r="AZK335" s="959"/>
      <c r="AZL335" s="959"/>
      <c r="AZM335" s="959"/>
      <c r="AZN335" s="959"/>
      <c r="AZO335" s="959"/>
      <c r="AZP335" s="959"/>
      <c r="AZQ335" s="959"/>
      <c r="AZR335" s="959"/>
      <c r="AZS335" s="959"/>
      <c r="AZT335" s="959"/>
      <c r="AZU335" s="959"/>
      <c r="AZV335" s="959"/>
      <c r="AZW335" s="959"/>
      <c r="AZX335" s="959"/>
      <c r="AZY335" s="959"/>
      <c r="AZZ335" s="959"/>
      <c r="BAA335" s="959"/>
      <c r="BAB335" s="959"/>
      <c r="BAC335" s="959"/>
      <c r="BAD335" s="959"/>
      <c r="BAE335" s="959"/>
      <c r="BAF335" s="959"/>
      <c r="BAG335" s="959"/>
      <c r="BAH335" s="959"/>
      <c r="BAI335" s="959"/>
      <c r="BAJ335" s="959"/>
      <c r="BAK335" s="959"/>
      <c r="BAL335" s="959"/>
      <c r="BAM335" s="959"/>
      <c r="BAN335" s="959"/>
      <c r="BAO335" s="959"/>
      <c r="BAP335" s="959"/>
      <c r="BAQ335" s="959"/>
      <c r="BAR335" s="959"/>
      <c r="BAS335" s="959"/>
      <c r="BAT335" s="959"/>
      <c r="BAU335" s="959"/>
      <c r="BAV335" s="959"/>
      <c r="BAW335" s="959"/>
      <c r="BAX335" s="959"/>
      <c r="BAY335" s="959"/>
      <c r="BAZ335" s="959"/>
      <c r="BBA335" s="959"/>
      <c r="BBB335" s="959"/>
      <c r="BBC335" s="959"/>
      <c r="BBD335" s="959"/>
      <c r="BBE335" s="959"/>
      <c r="BBF335" s="959"/>
      <c r="BBG335" s="959"/>
      <c r="BBH335" s="959"/>
      <c r="BBI335" s="959"/>
      <c r="BBJ335" s="959"/>
      <c r="BBK335" s="959"/>
      <c r="BBL335" s="959"/>
      <c r="BBM335" s="959"/>
      <c r="BBN335" s="959"/>
      <c r="BBO335" s="959"/>
      <c r="BBP335" s="959"/>
      <c r="BBQ335" s="959"/>
      <c r="BBR335" s="959"/>
      <c r="BBS335" s="959"/>
      <c r="BBT335" s="959"/>
      <c r="BBU335" s="959"/>
      <c r="BBV335" s="959"/>
      <c r="BBW335" s="959"/>
      <c r="BBX335" s="959"/>
      <c r="BBY335" s="959"/>
      <c r="BBZ335" s="959"/>
      <c r="BCA335" s="959"/>
      <c r="BCB335" s="959"/>
      <c r="BCC335" s="959"/>
      <c r="BCD335" s="959"/>
      <c r="BCE335" s="959"/>
      <c r="BCF335" s="959"/>
      <c r="BCG335" s="959"/>
      <c r="BCH335" s="959"/>
      <c r="BCI335" s="959"/>
      <c r="BCJ335" s="959"/>
      <c r="BCK335" s="959"/>
      <c r="BCL335" s="959"/>
      <c r="BCM335" s="959"/>
      <c r="BCN335" s="959"/>
      <c r="BCO335" s="959"/>
      <c r="BCP335" s="959"/>
      <c r="BCQ335" s="959"/>
      <c r="BCR335" s="959"/>
      <c r="BCS335" s="959"/>
      <c r="BCT335" s="959"/>
      <c r="BCU335" s="959"/>
      <c r="BCV335" s="959"/>
      <c r="BCW335" s="959"/>
      <c r="BCX335" s="959"/>
      <c r="BCY335" s="959"/>
      <c r="BCZ335" s="959"/>
      <c r="BDA335" s="959"/>
      <c r="BDB335" s="959"/>
      <c r="BDC335" s="959"/>
      <c r="BDD335" s="959"/>
      <c r="BDE335" s="959"/>
      <c r="BDF335" s="959"/>
      <c r="BDG335" s="959"/>
      <c r="BDH335" s="959"/>
      <c r="BDI335" s="959"/>
      <c r="BDJ335" s="959"/>
      <c r="BDK335" s="959"/>
      <c r="BDL335" s="959"/>
      <c r="BDM335" s="959"/>
      <c r="BDN335" s="959"/>
      <c r="BDO335" s="959"/>
      <c r="BDP335" s="959"/>
      <c r="BDQ335" s="959"/>
      <c r="BDR335" s="959"/>
      <c r="BDS335" s="959"/>
      <c r="BDT335" s="959"/>
      <c r="BDU335" s="959"/>
      <c r="BDV335" s="959"/>
      <c r="BDW335" s="959"/>
      <c r="BDX335" s="959"/>
      <c r="BDY335" s="959"/>
      <c r="BDZ335" s="959"/>
      <c r="BEA335" s="959"/>
      <c r="BEB335" s="959"/>
      <c r="BEC335" s="959"/>
      <c r="BED335" s="959"/>
      <c r="BEE335" s="959"/>
      <c r="BEF335" s="959"/>
      <c r="BEG335" s="959"/>
      <c r="BEH335" s="959"/>
      <c r="BEI335" s="959"/>
      <c r="BEJ335" s="959"/>
      <c r="BEK335" s="959"/>
      <c r="BEL335" s="959"/>
      <c r="BEM335" s="959"/>
      <c r="BEN335" s="959"/>
      <c r="BEO335" s="959"/>
      <c r="BEP335" s="959"/>
      <c r="BEQ335" s="959"/>
      <c r="BER335" s="959"/>
      <c r="BES335" s="959"/>
      <c r="BET335" s="959"/>
      <c r="BEU335" s="959"/>
      <c r="BEV335" s="959"/>
      <c r="BEW335" s="959"/>
      <c r="BEX335" s="959"/>
      <c r="BEY335" s="959"/>
      <c r="BEZ335" s="959"/>
      <c r="BFA335" s="959"/>
      <c r="BFB335" s="959"/>
      <c r="BFC335" s="959"/>
      <c r="BFD335" s="959"/>
      <c r="BFE335" s="959"/>
      <c r="BFF335" s="959"/>
      <c r="BFG335" s="959"/>
      <c r="BFH335" s="959"/>
      <c r="BFI335" s="959"/>
      <c r="BFJ335" s="959"/>
      <c r="BFK335" s="959"/>
      <c r="BFL335" s="959"/>
      <c r="BFM335" s="959"/>
      <c r="BFN335" s="959"/>
      <c r="BFO335" s="959"/>
      <c r="BFP335" s="959"/>
      <c r="BFQ335" s="959"/>
      <c r="BFR335" s="959"/>
      <c r="BFS335" s="959"/>
      <c r="BFT335" s="959"/>
      <c r="BFU335" s="959"/>
      <c r="BFV335" s="959"/>
      <c r="BFW335" s="959"/>
      <c r="BFX335" s="959"/>
      <c r="BFY335" s="959"/>
      <c r="BFZ335" s="959"/>
      <c r="BGA335" s="959"/>
      <c r="BGB335" s="959"/>
      <c r="BGC335" s="959"/>
      <c r="BGD335" s="959"/>
      <c r="BGE335" s="959"/>
      <c r="BGF335" s="959"/>
      <c r="BGG335" s="959"/>
      <c r="BGH335" s="959"/>
      <c r="BGI335" s="959"/>
      <c r="BGJ335" s="959"/>
      <c r="BGK335" s="959"/>
      <c r="BGL335" s="959"/>
      <c r="BGM335" s="959"/>
      <c r="BGN335" s="959"/>
      <c r="BGO335" s="959"/>
      <c r="BGP335" s="959"/>
      <c r="BGQ335" s="959"/>
      <c r="BGR335" s="959"/>
      <c r="BGS335" s="959"/>
      <c r="BGT335" s="959"/>
      <c r="BGU335" s="959"/>
      <c r="BGV335" s="959"/>
      <c r="BGW335" s="959"/>
      <c r="BGX335" s="959"/>
      <c r="BGY335" s="959"/>
      <c r="BGZ335" s="959"/>
      <c r="BHA335" s="959"/>
      <c r="BHB335" s="959"/>
      <c r="BHC335" s="959"/>
      <c r="BHD335" s="959"/>
      <c r="BHE335" s="959"/>
      <c r="BHF335" s="959"/>
      <c r="BHG335" s="959"/>
      <c r="BHH335" s="959"/>
      <c r="BHI335" s="959"/>
      <c r="BHJ335" s="959"/>
      <c r="BHK335" s="959"/>
      <c r="BHL335" s="959"/>
      <c r="BHM335" s="959"/>
      <c r="BHN335" s="959"/>
      <c r="BHO335" s="959"/>
      <c r="BHP335" s="959"/>
      <c r="BHQ335" s="959"/>
      <c r="BHR335" s="959"/>
      <c r="BHS335" s="959"/>
      <c r="BHT335" s="959"/>
      <c r="BHU335" s="959"/>
      <c r="BHV335" s="959"/>
      <c r="BHW335" s="959"/>
      <c r="BHX335" s="959"/>
      <c r="BHY335" s="959"/>
      <c r="BHZ335" s="959"/>
      <c r="BIA335" s="959"/>
      <c r="BIB335" s="959"/>
      <c r="BIC335" s="959"/>
      <c r="BID335" s="959"/>
      <c r="BIE335" s="959"/>
      <c r="BIF335" s="959"/>
      <c r="BIG335" s="959"/>
      <c r="BIH335" s="959"/>
      <c r="BII335" s="959"/>
      <c r="BIJ335" s="959"/>
      <c r="BIK335" s="959"/>
      <c r="BIL335" s="959"/>
      <c r="BIM335" s="959"/>
      <c r="BIN335" s="959"/>
      <c r="BIO335" s="959"/>
      <c r="BIP335" s="959"/>
      <c r="BIQ335" s="959"/>
      <c r="BIR335" s="959"/>
      <c r="BIS335" s="959"/>
      <c r="BIT335" s="959"/>
      <c r="BIU335" s="959"/>
      <c r="BIV335" s="959"/>
      <c r="BIW335" s="959"/>
      <c r="BIX335" s="959"/>
      <c r="BIY335" s="959"/>
      <c r="BIZ335" s="959"/>
      <c r="BJA335" s="959"/>
      <c r="BJB335" s="959"/>
      <c r="BJC335" s="959"/>
      <c r="BJD335" s="959"/>
      <c r="BJE335" s="959"/>
      <c r="BJF335" s="959"/>
      <c r="BJG335" s="959"/>
      <c r="BJH335" s="959"/>
      <c r="BJI335" s="959"/>
      <c r="BJJ335" s="959"/>
      <c r="BJK335" s="959"/>
      <c r="BJL335" s="959"/>
      <c r="BJM335" s="959"/>
      <c r="BJN335" s="959"/>
      <c r="BJO335" s="959"/>
      <c r="BJP335" s="959"/>
      <c r="BJQ335" s="959"/>
      <c r="BJR335" s="959"/>
      <c r="BJS335" s="959"/>
      <c r="BJT335" s="959"/>
      <c r="BJU335" s="959"/>
      <c r="BJV335" s="959"/>
      <c r="BJW335" s="959"/>
      <c r="BJX335" s="959"/>
      <c r="BJY335" s="959"/>
      <c r="BJZ335" s="959"/>
      <c r="BKA335" s="959"/>
      <c r="BKB335" s="959"/>
      <c r="BKC335" s="959"/>
      <c r="BKD335" s="959"/>
      <c r="BKE335" s="959"/>
      <c r="BKF335" s="959"/>
      <c r="BKG335" s="959"/>
      <c r="BKH335" s="959"/>
      <c r="BKI335" s="959"/>
      <c r="BKJ335" s="959"/>
      <c r="BKK335" s="959"/>
      <c r="BKL335" s="959"/>
      <c r="BKM335" s="959"/>
      <c r="BKN335" s="959"/>
      <c r="BKO335" s="959"/>
      <c r="BKP335" s="959"/>
      <c r="BKQ335" s="959"/>
      <c r="BKR335" s="959"/>
      <c r="BKS335" s="959"/>
      <c r="BKT335" s="959"/>
      <c r="BKU335" s="959"/>
      <c r="BKV335" s="959"/>
      <c r="BKW335" s="959"/>
      <c r="BKX335" s="959"/>
      <c r="BKY335" s="959"/>
      <c r="BKZ335" s="959"/>
      <c r="BLA335" s="959"/>
      <c r="BLB335" s="959"/>
      <c r="BLC335" s="959"/>
      <c r="BLD335" s="959"/>
      <c r="BLE335" s="959"/>
      <c r="BLF335" s="959"/>
      <c r="BLG335" s="959"/>
      <c r="BLH335" s="959"/>
      <c r="BLI335" s="959"/>
      <c r="BLJ335" s="959"/>
      <c r="BLK335" s="959"/>
      <c r="BLL335" s="959"/>
      <c r="BLM335" s="959"/>
      <c r="BLN335" s="959"/>
      <c r="BLO335" s="959"/>
      <c r="BLP335" s="959"/>
      <c r="BLQ335" s="959"/>
      <c r="BLR335" s="959"/>
      <c r="BLS335" s="959"/>
      <c r="BLT335" s="959"/>
      <c r="BLU335" s="959"/>
      <c r="BLV335" s="959"/>
      <c r="BLW335" s="959"/>
      <c r="BLX335" s="959"/>
      <c r="BLY335" s="959"/>
      <c r="BLZ335" s="959"/>
      <c r="BMA335" s="959"/>
      <c r="BMB335" s="959"/>
      <c r="BMC335" s="959"/>
      <c r="BMD335" s="959"/>
      <c r="BME335" s="959"/>
      <c r="BMF335" s="959"/>
      <c r="BMG335" s="959"/>
      <c r="BMH335" s="959"/>
      <c r="BMI335" s="959"/>
      <c r="BMJ335" s="959"/>
      <c r="BMK335" s="959"/>
      <c r="BML335" s="959"/>
      <c r="BMM335" s="959"/>
      <c r="BMN335" s="959"/>
      <c r="BMO335" s="959"/>
      <c r="BMP335" s="959"/>
      <c r="BMQ335" s="959"/>
      <c r="BMR335" s="959"/>
      <c r="BMS335" s="959"/>
      <c r="BMT335" s="959"/>
      <c r="BMU335" s="959"/>
      <c r="BMV335" s="959"/>
      <c r="BMW335" s="959"/>
      <c r="BMX335" s="959"/>
      <c r="BMY335" s="959"/>
      <c r="BMZ335" s="959"/>
      <c r="BNA335" s="959"/>
      <c r="BNB335" s="959"/>
      <c r="BNC335" s="959"/>
      <c r="BND335" s="959"/>
      <c r="BNE335" s="959"/>
      <c r="BNF335" s="959"/>
      <c r="BNG335" s="959"/>
      <c r="BNH335" s="959"/>
      <c r="BNI335" s="959"/>
      <c r="BNJ335" s="959"/>
      <c r="BNK335" s="959"/>
      <c r="BNL335" s="959"/>
      <c r="BNM335" s="959"/>
      <c r="BNN335" s="959"/>
      <c r="BNO335" s="959"/>
      <c r="BNP335" s="959"/>
      <c r="BNQ335" s="959"/>
      <c r="BNR335" s="959"/>
      <c r="BNS335" s="959"/>
      <c r="BNT335" s="959"/>
      <c r="BNU335" s="959"/>
      <c r="BNV335" s="959"/>
      <c r="BNW335" s="959"/>
      <c r="BNX335" s="959"/>
      <c r="BNY335" s="959"/>
      <c r="BNZ335" s="959"/>
      <c r="BOA335" s="959"/>
      <c r="BOB335" s="959"/>
      <c r="BOC335" s="959"/>
      <c r="BOD335" s="959"/>
      <c r="BOE335" s="959"/>
      <c r="BOF335" s="959"/>
      <c r="BOG335" s="959"/>
      <c r="BOH335" s="959"/>
      <c r="BOI335" s="959"/>
      <c r="BOJ335" s="959"/>
      <c r="BOK335" s="959"/>
      <c r="BOL335" s="959"/>
      <c r="BOM335" s="959"/>
      <c r="BON335" s="959"/>
      <c r="BOO335" s="959"/>
      <c r="BOP335" s="959"/>
      <c r="BOQ335" s="959"/>
      <c r="BOR335" s="959"/>
      <c r="BOS335" s="959"/>
      <c r="BOT335" s="959"/>
      <c r="BOU335" s="959"/>
      <c r="BOV335" s="959"/>
      <c r="BOW335" s="959"/>
      <c r="BOX335" s="959"/>
      <c r="BOY335" s="959"/>
      <c r="BOZ335" s="959"/>
      <c r="BPA335" s="959"/>
      <c r="BPB335" s="959"/>
      <c r="BPC335" s="959"/>
      <c r="BPD335" s="959"/>
      <c r="BPE335" s="959"/>
      <c r="BPF335" s="959"/>
      <c r="BPG335" s="959"/>
      <c r="BPH335" s="959"/>
      <c r="BPI335" s="959"/>
      <c r="BPJ335" s="959"/>
      <c r="BPK335" s="959"/>
      <c r="BPL335" s="959"/>
      <c r="BPM335" s="959"/>
      <c r="BPN335" s="959"/>
      <c r="BPO335" s="959"/>
      <c r="BPP335" s="959"/>
      <c r="BPQ335" s="959"/>
      <c r="BPR335" s="959"/>
      <c r="BPS335" s="959"/>
      <c r="BPT335" s="959"/>
      <c r="BPU335" s="959"/>
      <c r="BPV335" s="959"/>
      <c r="BPW335" s="959"/>
      <c r="BPX335" s="959"/>
      <c r="BPY335" s="959"/>
      <c r="BPZ335" s="959"/>
      <c r="BQA335" s="959"/>
      <c r="BQB335" s="959"/>
      <c r="BQC335" s="959"/>
      <c r="BQD335" s="959"/>
      <c r="BQE335" s="959"/>
      <c r="BQF335" s="959"/>
      <c r="BQG335" s="959"/>
      <c r="BQH335" s="959"/>
      <c r="BQI335" s="959"/>
      <c r="BQJ335" s="959"/>
      <c r="BQK335" s="959"/>
      <c r="BQL335" s="959"/>
      <c r="BQM335" s="959"/>
      <c r="BQN335" s="959"/>
      <c r="BQO335" s="959"/>
      <c r="BQP335" s="959"/>
      <c r="BQQ335" s="959"/>
      <c r="BQR335" s="959"/>
      <c r="BQS335" s="959"/>
      <c r="BQT335" s="959"/>
      <c r="BQU335" s="959"/>
      <c r="BQV335" s="959"/>
      <c r="BQW335" s="959"/>
      <c r="BQX335" s="959"/>
      <c r="BQY335" s="959"/>
      <c r="BQZ335" s="959"/>
      <c r="BRA335" s="959"/>
      <c r="BRB335" s="959"/>
      <c r="BRC335" s="959"/>
      <c r="BRD335" s="959"/>
      <c r="BRE335" s="959"/>
      <c r="BRF335" s="959"/>
      <c r="BRG335" s="959"/>
      <c r="BRH335" s="959"/>
      <c r="BRI335" s="959"/>
      <c r="BRJ335" s="959"/>
      <c r="BRK335" s="959"/>
      <c r="BRL335" s="959"/>
      <c r="BRM335" s="959"/>
      <c r="BRN335" s="959"/>
      <c r="BRO335" s="959"/>
      <c r="BRP335" s="959"/>
      <c r="BRQ335" s="959"/>
      <c r="BRR335" s="959"/>
      <c r="BRS335" s="959"/>
      <c r="BRT335" s="959"/>
      <c r="BRU335" s="959"/>
      <c r="BRV335" s="959"/>
      <c r="BRW335" s="959"/>
      <c r="BRX335" s="959"/>
      <c r="BRY335" s="959"/>
      <c r="BRZ335" s="959"/>
      <c r="BSA335" s="959"/>
      <c r="BSB335" s="959"/>
      <c r="BSC335" s="959"/>
      <c r="BSD335" s="959"/>
      <c r="BSE335" s="959"/>
      <c r="BSF335" s="959"/>
      <c r="BSG335" s="959"/>
      <c r="BSH335" s="959"/>
      <c r="BSI335" s="959"/>
      <c r="BSJ335" s="959"/>
      <c r="BSK335" s="959"/>
      <c r="BSL335" s="959"/>
      <c r="BSM335" s="959"/>
      <c r="BSN335" s="959"/>
      <c r="BSO335" s="959"/>
      <c r="BSP335" s="959"/>
      <c r="BSQ335" s="959"/>
      <c r="BSR335" s="959"/>
      <c r="BSS335" s="959"/>
      <c r="BST335" s="959"/>
      <c r="BSU335" s="959"/>
      <c r="BSV335" s="959"/>
      <c r="BSW335" s="959"/>
      <c r="BSX335" s="959"/>
      <c r="BSY335" s="959"/>
      <c r="BSZ335" s="959"/>
      <c r="BTA335" s="959"/>
      <c r="BTB335" s="959"/>
      <c r="BTC335" s="959"/>
      <c r="BTD335" s="959"/>
      <c r="BTE335" s="959"/>
      <c r="BTF335" s="959"/>
      <c r="BTG335" s="959"/>
      <c r="BTH335" s="959"/>
      <c r="BTI335" s="959"/>
      <c r="BTJ335" s="959"/>
      <c r="BTK335" s="959"/>
      <c r="BTL335" s="959"/>
      <c r="BTM335" s="959"/>
      <c r="BTN335" s="959"/>
      <c r="BTO335" s="959"/>
      <c r="BTP335" s="959"/>
      <c r="BTQ335" s="959"/>
      <c r="BTR335" s="959"/>
      <c r="BTS335" s="959"/>
      <c r="BTT335" s="959"/>
      <c r="BTU335" s="959"/>
      <c r="BTV335" s="959"/>
      <c r="BTW335" s="959"/>
      <c r="BTX335" s="959"/>
      <c r="BTY335" s="959"/>
      <c r="BTZ335" s="959"/>
      <c r="BUA335" s="959"/>
      <c r="BUB335" s="959"/>
      <c r="BUC335" s="959"/>
      <c r="BUD335" s="959"/>
      <c r="BUE335" s="959"/>
      <c r="BUF335" s="959"/>
      <c r="BUG335" s="959"/>
      <c r="BUH335" s="959"/>
      <c r="BUI335" s="959"/>
      <c r="BUJ335" s="959"/>
      <c r="BUK335" s="959"/>
      <c r="BUL335" s="959"/>
      <c r="BUM335" s="959"/>
      <c r="BUN335" s="959"/>
      <c r="BUO335" s="959"/>
      <c r="BUP335" s="959"/>
      <c r="BUQ335" s="959"/>
      <c r="BUR335" s="959"/>
      <c r="BUS335" s="959"/>
      <c r="BUT335" s="959"/>
      <c r="BUU335" s="959"/>
      <c r="BUV335" s="959"/>
      <c r="BUW335" s="959"/>
      <c r="BUX335" s="959"/>
      <c r="BUY335" s="959"/>
      <c r="BUZ335" s="959"/>
      <c r="BVA335" s="959"/>
      <c r="BVB335" s="959"/>
      <c r="BVC335" s="959"/>
      <c r="BVD335" s="959"/>
      <c r="BVE335" s="959"/>
      <c r="BVF335" s="959"/>
      <c r="BVG335" s="959"/>
      <c r="BVH335" s="959"/>
      <c r="BVI335" s="959"/>
      <c r="BVJ335" s="959"/>
      <c r="BVK335" s="959"/>
      <c r="BVL335" s="959"/>
      <c r="BVM335" s="959"/>
      <c r="BVN335" s="959"/>
      <c r="BVO335" s="959"/>
      <c r="BVP335" s="959"/>
      <c r="BVQ335" s="959"/>
      <c r="BVR335" s="959"/>
      <c r="BVS335" s="959"/>
      <c r="BVT335" s="959"/>
      <c r="BVU335" s="959"/>
      <c r="BVV335" s="959"/>
      <c r="BVW335" s="959"/>
      <c r="BVX335" s="959"/>
      <c r="BVY335" s="959"/>
      <c r="BVZ335" s="959"/>
      <c r="BWA335" s="959"/>
      <c r="BWB335" s="959"/>
      <c r="BWC335" s="959"/>
      <c r="BWD335" s="959"/>
      <c r="BWE335" s="959"/>
      <c r="BWF335" s="959"/>
      <c r="BWG335" s="959"/>
      <c r="BWH335" s="959"/>
      <c r="BWI335" s="959"/>
      <c r="BWJ335" s="959"/>
      <c r="BWK335" s="959"/>
      <c r="BWL335" s="959"/>
      <c r="BWM335" s="959"/>
      <c r="BWN335" s="959"/>
      <c r="BWO335" s="959"/>
      <c r="BWP335" s="959"/>
      <c r="BWQ335" s="959"/>
      <c r="BWR335" s="959"/>
      <c r="BWS335" s="959"/>
      <c r="BWT335" s="959"/>
      <c r="BWU335" s="959"/>
      <c r="BWV335" s="959"/>
      <c r="BWW335" s="959"/>
      <c r="BWX335" s="959"/>
      <c r="BWY335" s="959"/>
      <c r="BWZ335" s="959"/>
      <c r="BXA335" s="959"/>
      <c r="BXB335" s="959"/>
      <c r="BXC335" s="959"/>
      <c r="BXD335" s="959"/>
      <c r="BXE335" s="959"/>
      <c r="BXF335" s="959"/>
      <c r="BXG335" s="959"/>
      <c r="BXH335" s="959"/>
      <c r="BXI335" s="959"/>
      <c r="BXJ335" s="959"/>
      <c r="BXK335" s="959"/>
      <c r="BXL335" s="959"/>
      <c r="BXM335" s="959"/>
      <c r="BXN335" s="959"/>
      <c r="BXO335" s="959"/>
      <c r="BXP335" s="959"/>
      <c r="BXQ335" s="959"/>
      <c r="BXR335" s="959"/>
      <c r="BXS335" s="959"/>
      <c r="BXT335" s="959"/>
      <c r="BXU335" s="959"/>
      <c r="BXV335" s="959"/>
      <c r="BXW335" s="959"/>
      <c r="BXX335" s="959"/>
      <c r="BXY335" s="959"/>
      <c r="BXZ335" s="959"/>
      <c r="BYA335" s="959"/>
      <c r="BYB335" s="959"/>
      <c r="BYC335" s="959"/>
      <c r="BYD335" s="959"/>
      <c r="BYE335" s="959"/>
      <c r="BYF335" s="959"/>
      <c r="BYG335" s="959"/>
      <c r="BYH335" s="959"/>
      <c r="BYI335" s="959"/>
      <c r="BYJ335" s="959"/>
      <c r="BYK335" s="959"/>
      <c r="BYL335" s="959"/>
      <c r="BYM335" s="959"/>
      <c r="BYN335" s="959"/>
      <c r="BYO335" s="959"/>
      <c r="BYP335" s="959"/>
      <c r="BYQ335" s="959"/>
      <c r="BYR335" s="959"/>
      <c r="BYS335" s="959"/>
      <c r="BYT335" s="959"/>
      <c r="BYU335" s="959"/>
      <c r="BYV335" s="959"/>
      <c r="BYW335" s="959"/>
      <c r="BYX335" s="959"/>
      <c r="BYY335" s="959"/>
      <c r="BYZ335" s="959"/>
      <c r="BZA335" s="959"/>
      <c r="BZB335" s="959"/>
      <c r="BZC335" s="959"/>
      <c r="BZD335" s="959"/>
      <c r="BZE335" s="959"/>
      <c r="BZF335" s="959"/>
      <c r="BZG335" s="959"/>
      <c r="BZH335" s="959"/>
      <c r="BZI335" s="959"/>
      <c r="BZJ335" s="959"/>
      <c r="BZK335" s="959"/>
      <c r="BZL335" s="959"/>
      <c r="BZM335" s="959"/>
      <c r="BZN335" s="959"/>
      <c r="BZO335" s="959"/>
      <c r="BZP335" s="959"/>
      <c r="BZQ335" s="959"/>
      <c r="BZR335" s="959"/>
      <c r="BZS335" s="959"/>
      <c r="BZT335" s="959"/>
      <c r="BZU335" s="959"/>
      <c r="BZV335" s="959"/>
      <c r="BZW335" s="959"/>
      <c r="BZX335" s="959"/>
      <c r="BZY335" s="959"/>
      <c r="BZZ335" s="959"/>
      <c r="CAA335" s="959"/>
      <c r="CAB335" s="959"/>
      <c r="CAC335" s="959"/>
      <c r="CAD335" s="959"/>
      <c r="CAE335" s="959"/>
      <c r="CAF335" s="959"/>
      <c r="CAG335" s="959"/>
      <c r="CAH335" s="959"/>
      <c r="CAI335" s="959"/>
      <c r="CAJ335" s="959"/>
      <c r="CAK335" s="959"/>
      <c r="CAL335" s="959"/>
      <c r="CAM335" s="959"/>
      <c r="CAN335" s="959"/>
      <c r="CAO335" s="959"/>
      <c r="CAP335" s="959"/>
      <c r="CAQ335" s="959"/>
      <c r="CAR335" s="959"/>
      <c r="CAS335" s="959"/>
      <c r="CAT335" s="959"/>
      <c r="CAU335" s="959"/>
      <c r="CAV335" s="959"/>
      <c r="CAW335" s="959"/>
      <c r="CAX335" s="959"/>
      <c r="CAY335" s="959"/>
      <c r="CAZ335" s="959"/>
      <c r="CBA335" s="959"/>
      <c r="CBB335" s="959"/>
      <c r="CBC335" s="959"/>
      <c r="CBD335" s="959"/>
      <c r="CBE335" s="959"/>
      <c r="CBF335" s="959"/>
      <c r="CBG335" s="959"/>
      <c r="CBH335" s="959"/>
      <c r="CBI335" s="959"/>
      <c r="CBJ335" s="959"/>
      <c r="CBK335" s="959"/>
      <c r="CBL335" s="959"/>
      <c r="CBM335" s="959"/>
      <c r="CBN335" s="959"/>
      <c r="CBO335" s="959"/>
      <c r="CBP335" s="959"/>
      <c r="CBQ335" s="959"/>
      <c r="CBR335" s="959"/>
      <c r="CBS335" s="959"/>
      <c r="CBT335" s="959"/>
      <c r="CBU335" s="959"/>
      <c r="CBV335" s="959"/>
      <c r="CBW335" s="959"/>
      <c r="CBX335" s="959"/>
      <c r="CBY335" s="959"/>
      <c r="CBZ335" s="959"/>
      <c r="CCA335" s="959"/>
      <c r="CCB335" s="959"/>
      <c r="CCC335" s="959"/>
      <c r="CCD335" s="959"/>
      <c r="CCE335" s="959"/>
      <c r="CCF335" s="959"/>
      <c r="CCG335" s="959"/>
      <c r="CCH335" s="959"/>
      <c r="CCI335" s="959"/>
      <c r="CCJ335" s="959"/>
      <c r="CCK335" s="959"/>
      <c r="CCL335" s="959"/>
      <c r="CCM335" s="959"/>
      <c r="CCN335" s="959"/>
      <c r="CCO335" s="959"/>
      <c r="CCP335" s="959"/>
      <c r="CCQ335" s="959"/>
      <c r="CCR335" s="959"/>
      <c r="CCS335" s="959"/>
      <c r="CCT335" s="959"/>
      <c r="CCU335" s="959"/>
      <c r="CCV335" s="959"/>
      <c r="CCW335" s="959"/>
      <c r="CCX335" s="959"/>
      <c r="CCY335" s="959"/>
      <c r="CCZ335" s="959"/>
      <c r="CDA335" s="959"/>
      <c r="CDB335" s="959"/>
      <c r="CDC335" s="959"/>
      <c r="CDD335" s="959"/>
      <c r="CDE335" s="959"/>
      <c r="CDF335" s="959"/>
      <c r="CDG335" s="959"/>
      <c r="CDH335" s="959"/>
      <c r="CDI335" s="959"/>
      <c r="CDJ335" s="959"/>
      <c r="CDK335" s="959"/>
      <c r="CDL335" s="959"/>
      <c r="CDM335" s="959"/>
      <c r="CDN335" s="959"/>
      <c r="CDO335" s="959"/>
      <c r="CDP335" s="959"/>
      <c r="CDQ335" s="959"/>
      <c r="CDR335" s="959"/>
      <c r="CDS335" s="959"/>
      <c r="CDT335" s="959"/>
      <c r="CDU335" s="959"/>
      <c r="CDV335" s="959"/>
      <c r="CDW335" s="959"/>
      <c r="CDX335" s="959"/>
      <c r="CDY335" s="959"/>
      <c r="CDZ335" s="959"/>
      <c r="CEA335" s="959"/>
      <c r="CEB335" s="959"/>
      <c r="CEC335" s="959"/>
      <c r="CED335" s="959"/>
      <c r="CEE335" s="959"/>
      <c r="CEF335" s="959"/>
      <c r="CEG335" s="959"/>
      <c r="CEH335" s="959"/>
      <c r="CEI335" s="959"/>
      <c r="CEJ335" s="959"/>
      <c r="CEK335" s="959"/>
      <c r="CEL335" s="959"/>
      <c r="CEM335" s="959"/>
      <c r="CEN335" s="959"/>
      <c r="CEO335" s="959"/>
      <c r="CEP335" s="959"/>
      <c r="CEQ335" s="959"/>
      <c r="CER335" s="959"/>
      <c r="CES335" s="959"/>
      <c r="CET335" s="959"/>
      <c r="CEU335" s="959"/>
      <c r="CEV335" s="959"/>
      <c r="CEW335" s="959"/>
      <c r="CEX335" s="959"/>
      <c r="CEY335" s="959"/>
      <c r="CEZ335" s="959"/>
      <c r="CFA335" s="959"/>
      <c r="CFB335" s="959"/>
      <c r="CFC335" s="959"/>
      <c r="CFD335" s="959"/>
      <c r="CFE335" s="959"/>
      <c r="CFF335" s="959"/>
      <c r="CFG335" s="959"/>
      <c r="CFH335" s="959"/>
      <c r="CFI335" s="959"/>
      <c r="CFJ335" s="959"/>
      <c r="CFK335" s="959"/>
      <c r="CFL335" s="959"/>
      <c r="CFM335" s="959"/>
      <c r="CFN335" s="959"/>
      <c r="CFO335" s="959"/>
      <c r="CFP335" s="959"/>
      <c r="CFQ335" s="959"/>
      <c r="CFR335" s="959"/>
      <c r="CFS335" s="959"/>
      <c r="CFT335" s="959"/>
      <c r="CFU335" s="959"/>
      <c r="CFV335" s="959"/>
      <c r="CFW335" s="959"/>
      <c r="CFX335" s="959"/>
      <c r="CFY335" s="959"/>
      <c r="CFZ335" s="959"/>
      <c r="CGA335" s="959"/>
      <c r="CGB335" s="959"/>
      <c r="CGC335" s="959"/>
      <c r="CGD335" s="959"/>
      <c r="CGE335" s="959"/>
      <c r="CGF335" s="959"/>
      <c r="CGG335" s="959"/>
      <c r="CGH335" s="959"/>
      <c r="CGI335" s="959"/>
      <c r="CGJ335" s="959"/>
      <c r="CGK335" s="959"/>
      <c r="CGL335" s="959"/>
      <c r="CGM335" s="959"/>
      <c r="CGN335" s="959"/>
      <c r="CGO335" s="959"/>
      <c r="CGP335" s="959"/>
      <c r="CGQ335" s="959"/>
      <c r="CGR335" s="959"/>
      <c r="CGS335" s="959"/>
      <c r="CGT335" s="959"/>
      <c r="CGU335" s="959"/>
      <c r="CGV335" s="959"/>
      <c r="CGW335" s="959"/>
      <c r="CGX335" s="959"/>
      <c r="CGY335" s="959"/>
      <c r="CGZ335" s="959"/>
      <c r="CHA335" s="959"/>
      <c r="CHB335" s="959"/>
      <c r="CHC335" s="959"/>
      <c r="CHD335" s="959"/>
      <c r="CHE335" s="959"/>
      <c r="CHF335" s="959"/>
      <c r="CHG335" s="959"/>
      <c r="CHH335" s="959"/>
      <c r="CHI335" s="959"/>
      <c r="CHJ335" s="959"/>
      <c r="CHK335" s="959"/>
      <c r="CHL335" s="959"/>
      <c r="CHM335" s="959"/>
      <c r="CHN335" s="959"/>
      <c r="CHO335" s="959"/>
      <c r="CHP335" s="959"/>
      <c r="CHQ335" s="959"/>
      <c r="CHR335" s="959"/>
      <c r="CHS335" s="959"/>
      <c r="CHT335" s="959"/>
      <c r="CHU335" s="959"/>
      <c r="CHV335" s="959"/>
      <c r="CHW335" s="959"/>
      <c r="CHX335" s="959"/>
      <c r="CHY335" s="959"/>
      <c r="CHZ335" s="959"/>
      <c r="CIA335" s="959"/>
      <c r="CIB335" s="959"/>
      <c r="CIC335" s="959"/>
      <c r="CID335" s="959"/>
      <c r="CIE335" s="959"/>
      <c r="CIF335" s="959"/>
      <c r="CIG335" s="959"/>
      <c r="CIH335" s="959"/>
      <c r="CII335" s="959"/>
      <c r="CIJ335" s="959"/>
      <c r="CIK335" s="959"/>
      <c r="CIL335" s="959"/>
      <c r="CIM335" s="959"/>
      <c r="CIN335" s="959"/>
      <c r="CIO335" s="959"/>
      <c r="CIP335" s="959"/>
      <c r="CIQ335" s="959"/>
      <c r="CIR335" s="959"/>
      <c r="CIS335" s="959"/>
      <c r="CIT335" s="959"/>
      <c r="CIU335" s="959"/>
      <c r="CIV335" s="959"/>
      <c r="CIW335" s="959"/>
      <c r="CIX335" s="959"/>
      <c r="CIY335" s="959"/>
      <c r="CIZ335" s="959"/>
      <c r="CJA335" s="959"/>
      <c r="CJB335" s="959"/>
      <c r="CJC335" s="959"/>
      <c r="CJD335" s="959"/>
      <c r="CJE335" s="959"/>
      <c r="CJF335" s="959"/>
      <c r="CJG335" s="959"/>
      <c r="CJH335" s="959"/>
      <c r="CJI335" s="959"/>
      <c r="CJJ335" s="959"/>
      <c r="CJK335" s="959"/>
      <c r="CJL335" s="959"/>
      <c r="CJM335" s="959"/>
      <c r="CJN335" s="959"/>
      <c r="CJO335" s="959"/>
      <c r="CJP335" s="959"/>
      <c r="CJQ335" s="959"/>
      <c r="CJR335" s="959"/>
      <c r="CJS335" s="959"/>
      <c r="CJT335" s="959"/>
      <c r="CJU335" s="959"/>
      <c r="CJV335" s="959"/>
      <c r="CJW335" s="959"/>
      <c r="CJX335" s="959"/>
      <c r="CJY335" s="959"/>
      <c r="CJZ335" s="959"/>
      <c r="CKA335" s="959"/>
      <c r="CKB335" s="959"/>
      <c r="CKC335" s="959"/>
      <c r="CKD335" s="959"/>
      <c r="CKE335" s="959"/>
      <c r="CKF335" s="959"/>
      <c r="CKG335" s="959"/>
      <c r="CKH335" s="959"/>
      <c r="CKI335" s="959"/>
      <c r="CKJ335" s="959"/>
      <c r="CKK335" s="959"/>
      <c r="CKL335" s="959"/>
      <c r="CKM335" s="959"/>
      <c r="CKN335" s="959"/>
      <c r="CKO335" s="959"/>
      <c r="CKP335" s="959"/>
      <c r="CKQ335" s="959"/>
      <c r="CKR335" s="959"/>
      <c r="CKS335" s="959"/>
      <c r="CKT335" s="959"/>
      <c r="CKU335" s="959"/>
      <c r="CKV335" s="959"/>
      <c r="CKW335" s="959"/>
      <c r="CKX335" s="959"/>
      <c r="CKY335" s="959"/>
      <c r="CKZ335" s="959"/>
      <c r="CLA335" s="959"/>
      <c r="CLB335" s="959"/>
      <c r="CLC335" s="959"/>
      <c r="CLD335" s="959"/>
      <c r="CLE335" s="959"/>
      <c r="CLF335" s="959"/>
      <c r="CLG335" s="959"/>
      <c r="CLH335" s="959"/>
      <c r="CLI335" s="959"/>
      <c r="CLJ335" s="959"/>
      <c r="CLK335" s="959"/>
      <c r="CLL335" s="959"/>
      <c r="CLM335" s="959"/>
      <c r="CLN335" s="959"/>
      <c r="CLO335" s="959"/>
      <c r="CLP335" s="959"/>
      <c r="CLQ335" s="959"/>
      <c r="CLR335" s="959"/>
      <c r="CLS335" s="959"/>
      <c r="CLT335" s="959"/>
      <c r="CLU335" s="959"/>
      <c r="CLV335" s="959"/>
      <c r="CLW335" s="959"/>
      <c r="CLX335" s="959"/>
      <c r="CLY335" s="959"/>
      <c r="CLZ335" s="959"/>
      <c r="CMA335" s="959"/>
      <c r="CMB335" s="959"/>
      <c r="CMC335" s="959"/>
      <c r="CMD335" s="959"/>
      <c r="CME335" s="959"/>
      <c r="CMF335" s="959"/>
      <c r="CMG335" s="959"/>
      <c r="CMH335" s="959"/>
      <c r="CMI335" s="959"/>
      <c r="CMJ335" s="959"/>
      <c r="CMK335" s="959"/>
      <c r="CML335" s="959"/>
      <c r="CMM335" s="959"/>
      <c r="CMN335" s="959"/>
      <c r="CMO335" s="959"/>
      <c r="CMP335" s="959"/>
      <c r="CMQ335" s="959"/>
      <c r="CMR335" s="959"/>
      <c r="CMS335" s="959"/>
      <c r="CMT335" s="959"/>
      <c r="CMU335" s="959"/>
      <c r="CMV335" s="959"/>
      <c r="CMW335" s="959"/>
      <c r="CMX335" s="959"/>
      <c r="CMY335" s="959"/>
      <c r="CMZ335" s="959"/>
      <c r="CNA335" s="959"/>
      <c r="CNB335" s="959"/>
      <c r="CNC335" s="959"/>
      <c r="CND335" s="959"/>
      <c r="CNE335" s="959"/>
      <c r="CNF335" s="959"/>
      <c r="CNG335" s="959"/>
      <c r="CNH335" s="959"/>
      <c r="CNI335" s="959"/>
      <c r="CNJ335" s="959"/>
      <c r="CNK335" s="959"/>
      <c r="CNL335" s="959"/>
      <c r="CNM335" s="959"/>
      <c r="CNN335" s="959"/>
      <c r="CNO335" s="959"/>
      <c r="CNP335" s="959"/>
      <c r="CNQ335" s="959"/>
      <c r="CNR335" s="959"/>
      <c r="CNS335" s="959"/>
      <c r="CNT335" s="959"/>
      <c r="CNU335" s="959"/>
      <c r="CNV335" s="959"/>
      <c r="CNW335" s="959"/>
      <c r="CNX335" s="959"/>
      <c r="CNY335" s="959"/>
      <c r="CNZ335" s="959"/>
      <c r="COA335" s="959"/>
      <c r="COB335" s="959"/>
      <c r="COC335" s="959"/>
      <c r="COD335" s="959"/>
      <c r="COE335" s="959"/>
      <c r="COF335" s="959"/>
      <c r="COG335" s="959"/>
      <c r="COH335" s="959"/>
      <c r="COI335" s="959"/>
      <c r="COJ335" s="959"/>
      <c r="COK335" s="959"/>
      <c r="COL335" s="959"/>
      <c r="COM335" s="959"/>
      <c r="CON335" s="959"/>
      <c r="COO335" s="959"/>
      <c r="COP335" s="959"/>
      <c r="COQ335" s="959"/>
      <c r="COR335" s="959"/>
      <c r="COS335" s="959"/>
      <c r="COT335" s="959"/>
      <c r="COU335" s="959"/>
      <c r="COV335" s="959"/>
      <c r="COW335" s="959"/>
      <c r="COX335" s="959"/>
      <c r="COY335" s="959"/>
      <c r="COZ335" s="959"/>
      <c r="CPA335" s="959"/>
      <c r="CPB335" s="959"/>
      <c r="CPC335" s="959"/>
      <c r="CPD335" s="959"/>
      <c r="CPE335" s="959"/>
      <c r="CPF335" s="959"/>
      <c r="CPG335" s="959"/>
      <c r="CPH335" s="959"/>
      <c r="CPI335" s="959"/>
      <c r="CPJ335" s="959"/>
      <c r="CPK335" s="959"/>
      <c r="CPL335" s="959"/>
      <c r="CPM335" s="959"/>
      <c r="CPN335" s="959"/>
      <c r="CPO335" s="959"/>
      <c r="CPP335" s="959"/>
      <c r="CPQ335" s="959"/>
      <c r="CPR335" s="959"/>
      <c r="CPS335" s="959"/>
      <c r="CPT335" s="959"/>
      <c r="CPU335" s="959"/>
      <c r="CPV335" s="959"/>
      <c r="CPW335" s="959"/>
      <c r="CPX335" s="959"/>
      <c r="CPY335" s="959"/>
      <c r="CPZ335" s="959"/>
      <c r="CQA335" s="959"/>
      <c r="CQB335" s="959"/>
      <c r="CQC335" s="959"/>
      <c r="CQD335" s="959"/>
      <c r="CQE335" s="959"/>
      <c r="CQF335" s="959"/>
      <c r="CQG335" s="959"/>
      <c r="CQH335" s="959"/>
      <c r="CQI335" s="959"/>
      <c r="CQJ335" s="959"/>
      <c r="CQK335" s="959"/>
      <c r="CQL335" s="959"/>
      <c r="CQM335" s="959"/>
      <c r="CQN335" s="959"/>
      <c r="CQO335" s="959"/>
      <c r="CQP335" s="959"/>
      <c r="CQQ335" s="959"/>
      <c r="CQR335" s="959"/>
      <c r="CQS335" s="959"/>
      <c r="CQT335" s="959"/>
      <c r="CQU335" s="959"/>
      <c r="CQV335" s="959"/>
      <c r="CQW335" s="959"/>
      <c r="CQX335" s="959"/>
      <c r="CQY335" s="959"/>
      <c r="CQZ335" s="959"/>
      <c r="CRA335" s="959"/>
      <c r="CRB335" s="959"/>
      <c r="CRC335" s="959"/>
      <c r="CRD335" s="959"/>
      <c r="CRE335" s="959"/>
      <c r="CRF335" s="959"/>
      <c r="CRG335" s="959"/>
      <c r="CRH335" s="959"/>
      <c r="CRI335" s="959"/>
      <c r="CRJ335" s="959"/>
      <c r="CRK335" s="959"/>
      <c r="CRL335" s="959"/>
      <c r="CRM335" s="959"/>
      <c r="CRN335" s="959"/>
      <c r="CRO335" s="959"/>
      <c r="CRP335" s="959"/>
      <c r="CRQ335" s="959"/>
      <c r="CRR335" s="959"/>
      <c r="CRS335" s="959"/>
      <c r="CRT335" s="959"/>
      <c r="CRU335" s="959"/>
      <c r="CRV335" s="959"/>
      <c r="CRW335" s="959"/>
      <c r="CRX335" s="959"/>
      <c r="CRY335" s="959"/>
      <c r="CRZ335" s="959"/>
      <c r="CSA335" s="959"/>
      <c r="CSB335" s="959"/>
      <c r="CSC335" s="959"/>
      <c r="CSD335" s="959"/>
      <c r="CSE335" s="959"/>
      <c r="CSF335" s="959"/>
      <c r="CSG335" s="959"/>
      <c r="CSH335" s="959"/>
      <c r="CSI335" s="959"/>
      <c r="CSJ335" s="959"/>
      <c r="CSK335" s="959"/>
      <c r="CSL335" s="959"/>
      <c r="CSM335" s="959"/>
      <c r="CSN335" s="959"/>
      <c r="CSO335" s="959"/>
      <c r="CSP335" s="959"/>
      <c r="CSQ335" s="959"/>
      <c r="CSR335" s="959"/>
      <c r="CSS335" s="959"/>
      <c r="CST335" s="959"/>
      <c r="CSU335" s="959"/>
      <c r="CSV335" s="959"/>
      <c r="CSW335" s="959"/>
      <c r="CSX335" s="959"/>
      <c r="CSY335" s="959"/>
      <c r="CSZ335" s="959"/>
      <c r="CTA335" s="959"/>
      <c r="CTB335" s="959"/>
      <c r="CTC335" s="959"/>
      <c r="CTD335" s="959"/>
      <c r="CTE335" s="959"/>
      <c r="CTF335" s="959"/>
      <c r="CTG335" s="959"/>
      <c r="CTH335" s="959"/>
      <c r="CTI335" s="959"/>
      <c r="CTJ335" s="959"/>
      <c r="CTK335" s="959"/>
      <c r="CTL335" s="959"/>
      <c r="CTM335" s="959"/>
      <c r="CTN335" s="959"/>
      <c r="CTO335" s="959"/>
      <c r="CTP335" s="959"/>
      <c r="CTQ335" s="959"/>
      <c r="CTR335" s="959"/>
      <c r="CTS335" s="959"/>
      <c r="CTT335" s="959"/>
      <c r="CTU335" s="959"/>
      <c r="CTV335" s="959"/>
      <c r="CTW335" s="959"/>
      <c r="CTX335" s="959"/>
      <c r="CTY335" s="959"/>
      <c r="CTZ335" s="959"/>
      <c r="CUA335" s="959"/>
      <c r="CUB335" s="959"/>
      <c r="CUC335" s="959"/>
      <c r="CUD335" s="959"/>
      <c r="CUE335" s="959"/>
      <c r="CUF335" s="959"/>
      <c r="CUG335" s="959"/>
      <c r="CUH335" s="959"/>
      <c r="CUI335" s="959"/>
      <c r="CUJ335" s="959"/>
      <c r="CUK335" s="959"/>
      <c r="CUL335" s="959"/>
      <c r="CUM335" s="959"/>
      <c r="CUN335" s="959"/>
      <c r="CUO335" s="959"/>
      <c r="CUP335" s="959"/>
      <c r="CUQ335" s="959"/>
      <c r="CUR335" s="959"/>
      <c r="CUS335" s="959"/>
      <c r="CUT335" s="959"/>
      <c r="CUU335" s="959"/>
      <c r="CUV335" s="959"/>
      <c r="CUW335" s="959"/>
      <c r="CUX335" s="959"/>
      <c r="CUY335" s="959"/>
      <c r="CUZ335" s="959"/>
      <c r="CVA335" s="959"/>
      <c r="CVB335" s="959"/>
      <c r="CVC335" s="959"/>
      <c r="CVD335" s="959"/>
      <c r="CVE335" s="959"/>
      <c r="CVF335" s="959"/>
      <c r="CVG335" s="959"/>
      <c r="CVH335" s="959"/>
      <c r="CVI335" s="959"/>
      <c r="CVJ335" s="959"/>
      <c r="CVK335" s="959"/>
      <c r="CVL335" s="959"/>
      <c r="CVM335" s="959"/>
      <c r="CVN335" s="959"/>
      <c r="CVO335" s="959"/>
      <c r="CVP335" s="959"/>
      <c r="CVQ335" s="959"/>
      <c r="CVR335" s="959"/>
      <c r="CVS335" s="959"/>
      <c r="CVT335" s="959"/>
      <c r="CVU335" s="959"/>
      <c r="CVV335" s="959"/>
      <c r="CVW335" s="959"/>
      <c r="CVX335" s="959"/>
      <c r="CVY335" s="959"/>
      <c r="CVZ335" s="959"/>
      <c r="CWA335" s="959"/>
      <c r="CWB335" s="959"/>
      <c r="CWC335" s="959"/>
      <c r="CWD335" s="959"/>
      <c r="CWE335" s="959"/>
      <c r="CWF335" s="959"/>
      <c r="CWG335" s="959"/>
      <c r="CWH335" s="959"/>
      <c r="CWI335" s="959"/>
      <c r="CWJ335" s="959"/>
      <c r="CWK335" s="959"/>
      <c r="CWL335" s="959"/>
      <c r="CWM335" s="959"/>
      <c r="CWN335" s="959"/>
      <c r="CWO335" s="959"/>
      <c r="CWP335" s="959"/>
      <c r="CWQ335" s="959"/>
      <c r="CWR335" s="959"/>
      <c r="CWS335" s="959"/>
      <c r="CWT335" s="959"/>
      <c r="CWU335" s="959"/>
      <c r="CWV335" s="959"/>
      <c r="CWW335" s="959"/>
      <c r="CWX335" s="959"/>
      <c r="CWY335" s="959"/>
      <c r="CWZ335" s="959"/>
      <c r="CXA335" s="959"/>
      <c r="CXB335" s="959"/>
      <c r="CXC335" s="959"/>
      <c r="CXD335" s="959"/>
      <c r="CXE335" s="959"/>
      <c r="CXF335" s="959"/>
      <c r="CXG335" s="959"/>
      <c r="CXH335" s="959"/>
      <c r="CXI335" s="959"/>
      <c r="CXJ335" s="959"/>
      <c r="CXK335" s="959"/>
      <c r="CXL335" s="959"/>
      <c r="CXM335" s="959"/>
      <c r="CXN335" s="959"/>
      <c r="CXO335" s="959"/>
      <c r="CXP335" s="959"/>
      <c r="CXQ335" s="959"/>
      <c r="CXR335" s="959"/>
      <c r="CXS335" s="959"/>
      <c r="CXT335" s="959"/>
      <c r="CXU335" s="959"/>
      <c r="CXV335" s="959"/>
      <c r="CXW335" s="959"/>
      <c r="CXX335" s="959"/>
      <c r="CXY335" s="959"/>
      <c r="CXZ335" s="959"/>
      <c r="CYA335" s="959"/>
      <c r="CYB335" s="959"/>
      <c r="CYC335" s="959"/>
      <c r="CYD335" s="959"/>
      <c r="CYE335" s="959"/>
      <c r="CYF335" s="959"/>
      <c r="CYG335" s="959"/>
      <c r="CYH335" s="959"/>
      <c r="CYI335" s="959"/>
      <c r="CYJ335" s="959"/>
      <c r="CYK335" s="959"/>
      <c r="CYL335" s="959"/>
      <c r="CYM335" s="959"/>
      <c r="CYN335" s="959"/>
      <c r="CYO335" s="959"/>
      <c r="CYP335" s="959"/>
      <c r="CYQ335" s="959"/>
      <c r="CYR335" s="959"/>
      <c r="CYS335" s="959"/>
      <c r="CYT335" s="959"/>
      <c r="CYU335" s="959"/>
      <c r="CYV335" s="959"/>
      <c r="CYW335" s="959"/>
      <c r="CYX335" s="959"/>
      <c r="CYY335" s="959"/>
      <c r="CYZ335" s="959"/>
      <c r="CZA335" s="959"/>
      <c r="CZB335" s="959"/>
      <c r="CZC335" s="959"/>
      <c r="CZD335" s="959"/>
      <c r="CZE335" s="959"/>
      <c r="CZF335" s="959"/>
      <c r="CZG335" s="959"/>
      <c r="CZH335" s="959"/>
      <c r="CZI335" s="959"/>
      <c r="CZJ335" s="959"/>
      <c r="CZK335" s="959"/>
      <c r="CZL335" s="959"/>
      <c r="CZM335" s="959"/>
      <c r="CZN335" s="959"/>
      <c r="CZO335" s="959"/>
      <c r="CZP335" s="959"/>
      <c r="CZQ335" s="959"/>
      <c r="CZR335" s="959"/>
      <c r="CZS335" s="959"/>
      <c r="CZT335" s="959"/>
      <c r="CZU335" s="959"/>
      <c r="CZV335" s="959"/>
      <c r="CZW335" s="959"/>
      <c r="CZX335" s="959"/>
      <c r="CZY335" s="959"/>
      <c r="CZZ335" s="959"/>
      <c r="DAA335" s="959"/>
      <c r="DAB335" s="959"/>
      <c r="DAC335" s="959"/>
      <c r="DAD335" s="959"/>
      <c r="DAE335" s="959"/>
      <c r="DAF335" s="959"/>
      <c r="DAG335" s="959"/>
      <c r="DAH335" s="959"/>
      <c r="DAI335" s="959"/>
      <c r="DAJ335" s="959"/>
      <c r="DAK335" s="959"/>
      <c r="DAL335" s="959"/>
      <c r="DAM335" s="959"/>
      <c r="DAN335" s="959"/>
      <c r="DAO335" s="959"/>
      <c r="DAP335" s="959"/>
      <c r="DAQ335" s="959"/>
      <c r="DAR335" s="959"/>
      <c r="DAS335" s="959"/>
      <c r="DAT335" s="959"/>
      <c r="DAU335" s="959"/>
      <c r="DAV335" s="959"/>
      <c r="DAW335" s="959"/>
      <c r="DAX335" s="959"/>
      <c r="DAY335" s="959"/>
      <c r="DAZ335" s="959"/>
      <c r="DBA335" s="959"/>
      <c r="DBB335" s="959"/>
      <c r="DBC335" s="959"/>
      <c r="DBD335" s="959"/>
      <c r="DBE335" s="959"/>
      <c r="DBF335" s="959"/>
      <c r="DBG335" s="959"/>
      <c r="DBH335" s="959"/>
      <c r="DBI335" s="959"/>
      <c r="DBJ335" s="959"/>
      <c r="DBK335" s="959"/>
      <c r="DBL335" s="959"/>
      <c r="DBM335" s="959"/>
      <c r="DBN335" s="959"/>
      <c r="DBO335" s="959"/>
      <c r="DBP335" s="959"/>
      <c r="DBQ335" s="959"/>
      <c r="DBR335" s="959"/>
      <c r="DBS335" s="959"/>
      <c r="DBT335" s="959"/>
      <c r="DBU335" s="959"/>
      <c r="DBV335" s="959"/>
      <c r="DBW335" s="959"/>
      <c r="DBX335" s="959"/>
      <c r="DBY335" s="959"/>
      <c r="DBZ335" s="959"/>
      <c r="DCA335" s="959"/>
      <c r="DCB335" s="959"/>
      <c r="DCC335" s="959"/>
      <c r="DCD335" s="959"/>
      <c r="DCE335" s="959"/>
      <c r="DCF335" s="959"/>
      <c r="DCG335" s="959"/>
      <c r="DCH335" s="959"/>
      <c r="DCI335" s="959"/>
      <c r="DCJ335" s="959"/>
      <c r="DCK335" s="959"/>
      <c r="DCL335" s="959"/>
      <c r="DCM335" s="959"/>
      <c r="DCN335" s="959"/>
      <c r="DCO335" s="959"/>
      <c r="DCP335" s="959"/>
      <c r="DCQ335" s="959"/>
      <c r="DCR335" s="959"/>
      <c r="DCS335" s="959"/>
      <c r="DCT335" s="959"/>
      <c r="DCU335" s="959"/>
      <c r="DCV335" s="959"/>
      <c r="DCW335" s="959"/>
      <c r="DCX335" s="959"/>
      <c r="DCY335" s="959"/>
      <c r="DCZ335" s="959"/>
      <c r="DDA335" s="959"/>
      <c r="DDB335" s="959"/>
      <c r="DDC335" s="959"/>
      <c r="DDD335" s="959"/>
      <c r="DDE335" s="959"/>
      <c r="DDF335" s="959"/>
      <c r="DDG335" s="959"/>
      <c r="DDH335" s="959"/>
      <c r="DDI335" s="959"/>
      <c r="DDJ335" s="959"/>
      <c r="DDK335" s="959"/>
      <c r="DDL335" s="959"/>
      <c r="DDM335" s="959"/>
      <c r="DDN335" s="959"/>
      <c r="DDO335" s="959"/>
      <c r="DDP335" s="959"/>
      <c r="DDQ335" s="959"/>
      <c r="DDR335" s="959"/>
      <c r="DDS335" s="959"/>
      <c r="DDT335" s="959"/>
      <c r="DDU335" s="959"/>
      <c r="DDV335" s="959"/>
      <c r="DDW335" s="959"/>
      <c r="DDX335" s="959"/>
      <c r="DDY335" s="959"/>
      <c r="DDZ335" s="959"/>
      <c r="DEA335" s="959"/>
      <c r="DEB335" s="959"/>
      <c r="DEC335" s="959"/>
      <c r="DED335" s="959"/>
      <c r="DEE335" s="959"/>
      <c r="DEF335" s="959"/>
      <c r="DEG335" s="959"/>
      <c r="DEH335" s="959"/>
      <c r="DEI335" s="959"/>
      <c r="DEJ335" s="959"/>
      <c r="DEK335" s="959"/>
      <c r="DEL335" s="959"/>
      <c r="DEM335" s="959"/>
      <c r="DEN335" s="959"/>
      <c r="DEO335" s="959"/>
      <c r="DEP335" s="959"/>
      <c r="DEQ335" s="959"/>
      <c r="DER335" s="959"/>
      <c r="DES335" s="959"/>
      <c r="DET335" s="959"/>
      <c r="DEU335" s="959"/>
      <c r="DEV335" s="959"/>
      <c r="DEW335" s="959"/>
      <c r="DEX335" s="959"/>
      <c r="DEY335" s="959"/>
      <c r="DEZ335" s="959"/>
      <c r="DFA335" s="959"/>
      <c r="DFB335" s="959"/>
      <c r="DFC335" s="959"/>
      <c r="DFD335" s="959"/>
      <c r="DFE335" s="959"/>
      <c r="DFF335" s="959"/>
      <c r="DFG335" s="959"/>
      <c r="DFH335" s="959"/>
      <c r="DFI335" s="959"/>
      <c r="DFJ335" s="959"/>
      <c r="DFK335" s="959"/>
      <c r="DFL335" s="959"/>
      <c r="DFM335" s="959"/>
      <c r="DFN335" s="959"/>
      <c r="DFO335" s="959"/>
      <c r="DFP335" s="959"/>
      <c r="DFQ335" s="959"/>
      <c r="DFR335" s="959"/>
      <c r="DFS335" s="959"/>
      <c r="DFT335" s="959"/>
      <c r="DFU335" s="959"/>
      <c r="DFV335" s="959"/>
      <c r="DFW335" s="959"/>
      <c r="DFX335" s="959"/>
      <c r="DFY335" s="959"/>
      <c r="DFZ335" s="959"/>
      <c r="DGA335" s="959"/>
      <c r="DGB335" s="959"/>
      <c r="DGC335" s="959"/>
      <c r="DGD335" s="959"/>
      <c r="DGE335" s="959"/>
      <c r="DGF335" s="959"/>
      <c r="DGG335" s="959"/>
      <c r="DGH335" s="959"/>
      <c r="DGI335" s="959"/>
      <c r="DGJ335" s="959"/>
      <c r="DGK335" s="959"/>
      <c r="DGL335" s="959"/>
      <c r="DGM335" s="959"/>
      <c r="DGN335" s="959"/>
      <c r="DGO335" s="959"/>
      <c r="DGP335" s="959"/>
      <c r="DGQ335" s="959"/>
      <c r="DGR335" s="959"/>
      <c r="DGS335" s="959"/>
      <c r="DGT335" s="959"/>
      <c r="DGU335" s="959"/>
      <c r="DGV335" s="959"/>
      <c r="DGW335" s="959"/>
      <c r="DGX335" s="959"/>
      <c r="DGY335" s="959"/>
      <c r="DGZ335" s="959"/>
      <c r="DHA335" s="959"/>
      <c r="DHB335" s="959"/>
      <c r="DHC335" s="959"/>
      <c r="DHD335" s="959"/>
      <c r="DHE335" s="959"/>
      <c r="DHF335" s="959"/>
      <c r="DHG335" s="959"/>
      <c r="DHH335" s="959"/>
      <c r="DHI335" s="959"/>
      <c r="DHJ335" s="959"/>
      <c r="DHK335" s="959"/>
      <c r="DHL335" s="959"/>
      <c r="DHM335" s="959"/>
      <c r="DHN335" s="959"/>
      <c r="DHO335" s="959"/>
      <c r="DHP335" s="959"/>
      <c r="DHQ335" s="959"/>
      <c r="DHR335" s="959"/>
      <c r="DHS335" s="959"/>
      <c r="DHT335" s="959"/>
      <c r="DHU335" s="959"/>
      <c r="DHV335" s="959"/>
      <c r="DHW335" s="959"/>
      <c r="DHX335" s="959"/>
      <c r="DHY335" s="959"/>
      <c r="DHZ335" s="959"/>
      <c r="DIA335" s="959"/>
      <c r="DIB335" s="959"/>
      <c r="DIC335" s="959"/>
      <c r="DID335" s="959"/>
      <c r="DIE335" s="959"/>
      <c r="DIF335" s="959"/>
      <c r="DIG335" s="959"/>
      <c r="DIH335" s="959"/>
      <c r="DII335" s="959"/>
      <c r="DIJ335" s="959"/>
      <c r="DIK335" s="959"/>
      <c r="DIL335" s="959"/>
      <c r="DIM335" s="959"/>
      <c r="DIN335" s="959"/>
      <c r="DIO335" s="959"/>
      <c r="DIP335" s="959"/>
      <c r="DIQ335" s="959"/>
      <c r="DIR335" s="959"/>
      <c r="DIS335" s="959"/>
      <c r="DIT335" s="959"/>
      <c r="DIU335" s="959"/>
      <c r="DIV335" s="959"/>
      <c r="DIW335" s="959"/>
      <c r="DIX335" s="959"/>
      <c r="DIY335" s="959"/>
      <c r="DIZ335" s="959"/>
      <c r="DJA335" s="959"/>
      <c r="DJB335" s="959"/>
      <c r="DJC335" s="959"/>
      <c r="DJD335" s="959"/>
      <c r="DJE335" s="959"/>
      <c r="DJF335" s="959"/>
      <c r="DJG335" s="959"/>
      <c r="DJH335" s="959"/>
      <c r="DJI335" s="959"/>
      <c r="DJJ335" s="959"/>
      <c r="DJK335" s="959"/>
      <c r="DJL335" s="959"/>
      <c r="DJM335" s="959"/>
      <c r="DJN335" s="959"/>
      <c r="DJO335" s="959"/>
      <c r="DJP335" s="959"/>
      <c r="DJQ335" s="959"/>
      <c r="DJR335" s="959"/>
      <c r="DJS335" s="959"/>
      <c r="DJT335" s="959"/>
      <c r="DJU335" s="959"/>
      <c r="DJV335" s="959"/>
      <c r="DJW335" s="959"/>
      <c r="DJX335" s="959"/>
      <c r="DJY335" s="959"/>
      <c r="DJZ335" s="959"/>
      <c r="DKA335" s="959"/>
      <c r="DKB335" s="959"/>
      <c r="DKC335" s="959"/>
      <c r="DKD335" s="959"/>
      <c r="DKE335" s="959"/>
      <c r="DKF335" s="959"/>
      <c r="DKG335" s="959"/>
      <c r="DKH335" s="959"/>
      <c r="DKI335" s="959"/>
      <c r="DKJ335" s="959"/>
      <c r="DKK335" s="959"/>
      <c r="DKL335" s="959"/>
      <c r="DKM335" s="959"/>
      <c r="DKN335" s="959"/>
      <c r="DKO335" s="959"/>
      <c r="DKP335" s="959"/>
      <c r="DKQ335" s="959"/>
      <c r="DKR335" s="959"/>
      <c r="DKS335" s="959"/>
      <c r="DKT335" s="959"/>
      <c r="DKU335" s="959"/>
      <c r="DKV335" s="959"/>
      <c r="DKW335" s="959"/>
      <c r="DKX335" s="959"/>
      <c r="DKY335" s="959"/>
      <c r="DKZ335" s="959"/>
      <c r="DLA335" s="959"/>
      <c r="DLB335" s="959"/>
      <c r="DLC335" s="959"/>
      <c r="DLD335" s="959"/>
      <c r="DLE335" s="959"/>
      <c r="DLF335" s="959"/>
      <c r="DLG335" s="959"/>
      <c r="DLH335" s="959"/>
      <c r="DLI335" s="959"/>
      <c r="DLJ335" s="959"/>
      <c r="DLK335" s="959"/>
      <c r="DLL335" s="959"/>
      <c r="DLM335" s="959"/>
      <c r="DLN335" s="959"/>
      <c r="DLO335" s="959"/>
      <c r="DLP335" s="959"/>
      <c r="DLQ335" s="959"/>
      <c r="DLR335" s="959"/>
      <c r="DLS335" s="959"/>
      <c r="DLT335" s="959"/>
      <c r="DLU335" s="959"/>
      <c r="DLV335" s="959"/>
      <c r="DLW335" s="959"/>
      <c r="DLX335" s="959"/>
      <c r="DLY335" s="959"/>
      <c r="DLZ335" s="959"/>
      <c r="DMA335" s="959"/>
      <c r="DMB335" s="959"/>
      <c r="DMC335" s="959"/>
      <c r="DMD335" s="959"/>
      <c r="DME335" s="959"/>
      <c r="DMF335" s="959"/>
      <c r="DMG335" s="959"/>
      <c r="DMH335" s="959"/>
      <c r="DMI335" s="959"/>
      <c r="DMJ335" s="959"/>
      <c r="DMK335" s="959"/>
      <c r="DML335" s="959"/>
      <c r="DMM335" s="959"/>
      <c r="DMN335" s="959"/>
      <c r="DMO335" s="959"/>
      <c r="DMP335" s="959"/>
      <c r="DMQ335" s="959"/>
      <c r="DMR335" s="959"/>
      <c r="DMS335" s="959"/>
      <c r="DMT335" s="959"/>
      <c r="DMU335" s="959"/>
      <c r="DMV335" s="959"/>
      <c r="DMW335" s="959"/>
      <c r="DMX335" s="959"/>
      <c r="DMY335" s="959"/>
      <c r="DMZ335" s="959"/>
      <c r="DNA335" s="959"/>
      <c r="DNB335" s="959"/>
      <c r="DNC335" s="959"/>
      <c r="DND335" s="959"/>
      <c r="DNE335" s="959"/>
      <c r="DNF335" s="959"/>
      <c r="DNG335" s="959"/>
      <c r="DNH335" s="959"/>
      <c r="DNI335" s="959"/>
      <c r="DNJ335" s="959"/>
      <c r="DNK335" s="959"/>
      <c r="DNL335" s="959"/>
      <c r="DNM335" s="959"/>
      <c r="DNN335" s="959"/>
      <c r="DNO335" s="959"/>
      <c r="DNP335" s="959"/>
      <c r="DNQ335" s="959"/>
      <c r="DNR335" s="959"/>
      <c r="DNS335" s="959"/>
      <c r="DNT335" s="959"/>
      <c r="DNU335" s="959"/>
      <c r="DNV335" s="959"/>
      <c r="DNW335" s="959"/>
      <c r="DNX335" s="959"/>
      <c r="DNY335" s="959"/>
      <c r="DNZ335" s="959"/>
      <c r="DOA335" s="959"/>
      <c r="DOB335" s="959"/>
      <c r="DOC335" s="959"/>
      <c r="DOD335" s="959"/>
      <c r="DOE335" s="959"/>
      <c r="DOF335" s="959"/>
      <c r="DOG335" s="959"/>
      <c r="DOH335" s="959"/>
      <c r="DOI335" s="959"/>
      <c r="DOJ335" s="959"/>
      <c r="DOK335" s="959"/>
      <c r="DOL335" s="959"/>
      <c r="DOM335" s="959"/>
      <c r="DON335" s="959"/>
      <c r="DOO335" s="959"/>
      <c r="DOP335" s="959"/>
      <c r="DOQ335" s="959"/>
      <c r="DOR335" s="959"/>
      <c r="DOS335" s="959"/>
      <c r="DOT335" s="959"/>
      <c r="DOU335" s="959"/>
      <c r="DOV335" s="959"/>
      <c r="DOW335" s="959"/>
      <c r="DOX335" s="959"/>
      <c r="DOY335" s="959"/>
      <c r="DOZ335" s="959"/>
      <c r="DPA335" s="959"/>
      <c r="DPB335" s="959"/>
      <c r="DPC335" s="959"/>
      <c r="DPD335" s="959"/>
      <c r="DPE335" s="959"/>
      <c r="DPF335" s="959"/>
      <c r="DPG335" s="959"/>
      <c r="DPH335" s="959"/>
      <c r="DPI335" s="959"/>
      <c r="DPJ335" s="959"/>
      <c r="DPK335" s="959"/>
      <c r="DPL335" s="959"/>
      <c r="DPM335" s="959"/>
      <c r="DPN335" s="959"/>
      <c r="DPO335" s="959"/>
      <c r="DPP335" s="959"/>
      <c r="DPQ335" s="959"/>
      <c r="DPR335" s="959"/>
      <c r="DPS335" s="959"/>
      <c r="DPT335" s="959"/>
      <c r="DPU335" s="959"/>
      <c r="DPV335" s="959"/>
      <c r="DPW335" s="959"/>
      <c r="DPX335" s="959"/>
      <c r="DPY335" s="959"/>
      <c r="DPZ335" s="959"/>
      <c r="DQA335" s="959"/>
      <c r="DQB335" s="959"/>
      <c r="DQC335" s="959"/>
      <c r="DQD335" s="959"/>
      <c r="DQE335" s="959"/>
      <c r="DQF335" s="959"/>
      <c r="DQG335" s="959"/>
      <c r="DQH335" s="959"/>
      <c r="DQI335" s="959"/>
      <c r="DQJ335" s="959"/>
      <c r="DQK335" s="959"/>
      <c r="DQL335" s="959"/>
      <c r="DQM335" s="959"/>
      <c r="DQN335" s="959"/>
      <c r="DQO335" s="959"/>
      <c r="DQP335" s="959"/>
      <c r="DQQ335" s="959"/>
      <c r="DQR335" s="959"/>
      <c r="DQS335" s="959"/>
      <c r="DQT335" s="959"/>
      <c r="DQU335" s="959"/>
      <c r="DQV335" s="959"/>
      <c r="DQW335" s="959"/>
      <c r="DQX335" s="959"/>
      <c r="DQY335" s="959"/>
      <c r="DQZ335" s="959"/>
      <c r="DRA335" s="959"/>
      <c r="DRB335" s="959"/>
      <c r="DRC335" s="959"/>
      <c r="DRD335" s="959"/>
      <c r="DRE335" s="959"/>
      <c r="DRF335" s="959"/>
      <c r="DRG335" s="959"/>
      <c r="DRH335" s="959"/>
      <c r="DRI335" s="959"/>
      <c r="DRJ335" s="959"/>
      <c r="DRK335" s="959"/>
      <c r="DRL335" s="959"/>
      <c r="DRM335" s="959"/>
      <c r="DRN335" s="959"/>
      <c r="DRO335" s="959"/>
      <c r="DRP335" s="959"/>
      <c r="DRQ335" s="959"/>
      <c r="DRR335" s="959"/>
      <c r="DRS335" s="959"/>
      <c r="DRT335" s="959"/>
      <c r="DRU335" s="959"/>
      <c r="DRV335" s="959"/>
      <c r="DRW335" s="959"/>
      <c r="DRX335" s="959"/>
      <c r="DRY335" s="959"/>
      <c r="DRZ335" s="959"/>
      <c r="DSA335" s="959"/>
      <c r="DSB335" s="959"/>
      <c r="DSC335" s="959"/>
      <c r="DSD335" s="959"/>
      <c r="DSE335" s="959"/>
      <c r="DSF335" s="959"/>
      <c r="DSG335" s="959"/>
      <c r="DSH335" s="959"/>
      <c r="DSI335" s="959"/>
      <c r="DSJ335" s="959"/>
      <c r="DSK335" s="959"/>
      <c r="DSL335" s="959"/>
      <c r="DSM335" s="959"/>
      <c r="DSN335" s="959"/>
      <c r="DSO335" s="959"/>
      <c r="DSP335" s="959"/>
      <c r="DSQ335" s="959"/>
      <c r="DSR335" s="959"/>
      <c r="DSS335" s="959"/>
      <c r="DST335" s="959"/>
      <c r="DSU335" s="959"/>
      <c r="DSV335" s="959"/>
      <c r="DSW335" s="959"/>
      <c r="DSX335" s="959"/>
      <c r="DSY335" s="959"/>
      <c r="DSZ335" s="959"/>
      <c r="DTA335" s="959"/>
      <c r="DTB335" s="959"/>
      <c r="DTC335" s="959"/>
      <c r="DTD335" s="959"/>
      <c r="DTE335" s="959"/>
      <c r="DTF335" s="959"/>
      <c r="DTG335" s="959"/>
      <c r="DTH335" s="959"/>
      <c r="DTI335" s="959"/>
      <c r="DTJ335" s="959"/>
      <c r="DTK335" s="959"/>
      <c r="DTL335" s="959"/>
      <c r="DTM335" s="959"/>
      <c r="DTN335" s="959"/>
      <c r="DTO335" s="959"/>
      <c r="DTP335" s="959"/>
      <c r="DTQ335" s="959"/>
      <c r="DTR335" s="959"/>
      <c r="DTS335" s="959"/>
      <c r="DTT335" s="959"/>
      <c r="DTU335" s="959"/>
      <c r="DTV335" s="959"/>
      <c r="DTW335" s="959"/>
      <c r="DTX335" s="959"/>
      <c r="DTY335" s="959"/>
      <c r="DTZ335" s="959"/>
      <c r="DUA335" s="959"/>
      <c r="DUB335" s="959"/>
      <c r="DUC335" s="959"/>
      <c r="DUD335" s="959"/>
      <c r="DUE335" s="959"/>
      <c r="DUF335" s="959"/>
      <c r="DUG335" s="959"/>
      <c r="DUH335" s="959"/>
      <c r="DUI335" s="959"/>
      <c r="DUJ335" s="959"/>
      <c r="DUK335" s="959"/>
      <c r="DUL335" s="959"/>
      <c r="DUM335" s="959"/>
      <c r="DUN335" s="959"/>
      <c r="DUO335" s="959"/>
      <c r="DUP335" s="959"/>
      <c r="DUQ335" s="959"/>
      <c r="DUR335" s="959"/>
      <c r="DUS335" s="959"/>
      <c r="DUT335" s="959"/>
      <c r="DUU335" s="959"/>
      <c r="DUV335" s="959"/>
      <c r="DUW335" s="959"/>
      <c r="DUX335" s="959"/>
      <c r="DUY335" s="959"/>
      <c r="DUZ335" s="959"/>
      <c r="DVA335" s="959"/>
      <c r="DVB335" s="959"/>
      <c r="DVC335" s="959"/>
      <c r="DVD335" s="959"/>
      <c r="DVE335" s="959"/>
      <c r="DVF335" s="959"/>
      <c r="DVG335" s="959"/>
      <c r="DVH335" s="959"/>
      <c r="DVI335" s="959"/>
      <c r="DVJ335" s="959"/>
      <c r="DVK335" s="959"/>
      <c r="DVL335" s="959"/>
      <c r="DVM335" s="959"/>
      <c r="DVN335" s="959"/>
      <c r="DVO335" s="959"/>
      <c r="DVP335" s="959"/>
      <c r="DVQ335" s="959"/>
      <c r="DVR335" s="959"/>
      <c r="DVS335" s="959"/>
      <c r="DVT335" s="959"/>
      <c r="DVU335" s="959"/>
      <c r="DVV335" s="959"/>
      <c r="DVW335" s="959"/>
      <c r="DVX335" s="959"/>
      <c r="DVY335" s="959"/>
      <c r="DVZ335" s="959"/>
      <c r="DWA335" s="959"/>
      <c r="DWB335" s="959"/>
      <c r="DWC335" s="959"/>
      <c r="DWD335" s="959"/>
      <c r="DWE335" s="959"/>
      <c r="DWF335" s="959"/>
      <c r="DWG335" s="959"/>
      <c r="DWH335" s="959"/>
      <c r="DWI335" s="959"/>
      <c r="DWJ335" s="959"/>
      <c r="DWK335" s="959"/>
      <c r="DWL335" s="959"/>
      <c r="DWM335" s="959"/>
      <c r="DWN335" s="959"/>
      <c r="DWO335" s="959"/>
      <c r="DWP335" s="959"/>
      <c r="DWQ335" s="959"/>
      <c r="DWR335" s="959"/>
      <c r="DWS335" s="959"/>
      <c r="DWT335" s="959"/>
      <c r="DWU335" s="959"/>
      <c r="DWV335" s="959"/>
      <c r="DWW335" s="959"/>
      <c r="DWX335" s="959"/>
      <c r="DWY335" s="959"/>
      <c r="DWZ335" s="959"/>
      <c r="DXA335" s="959"/>
      <c r="DXB335" s="959"/>
      <c r="DXC335" s="959"/>
      <c r="DXD335" s="959"/>
      <c r="DXE335" s="959"/>
      <c r="DXF335" s="959"/>
      <c r="DXG335" s="959"/>
      <c r="DXH335" s="959"/>
      <c r="DXI335" s="959"/>
      <c r="DXJ335" s="959"/>
      <c r="DXK335" s="959"/>
      <c r="DXL335" s="959"/>
      <c r="DXM335" s="959"/>
      <c r="DXN335" s="959"/>
      <c r="DXO335" s="959"/>
      <c r="DXP335" s="959"/>
      <c r="DXQ335" s="959"/>
      <c r="DXR335" s="959"/>
      <c r="DXS335" s="959"/>
      <c r="DXT335" s="959"/>
      <c r="DXU335" s="959"/>
      <c r="DXV335" s="959"/>
      <c r="DXW335" s="959"/>
      <c r="DXX335" s="959"/>
      <c r="DXY335" s="959"/>
      <c r="DXZ335" s="959"/>
      <c r="DYA335" s="959"/>
      <c r="DYB335" s="959"/>
      <c r="DYC335" s="959"/>
      <c r="DYD335" s="959"/>
      <c r="DYE335" s="959"/>
      <c r="DYF335" s="959"/>
      <c r="DYG335" s="959"/>
      <c r="DYH335" s="959"/>
      <c r="DYI335" s="959"/>
      <c r="DYJ335" s="959"/>
      <c r="DYK335" s="959"/>
      <c r="DYL335" s="959"/>
      <c r="DYM335" s="959"/>
      <c r="DYN335" s="959"/>
      <c r="DYO335" s="959"/>
      <c r="DYP335" s="959"/>
      <c r="DYQ335" s="959"/>
      <c r="DYR335" s="959"/>
      <c r="DYS335" s="959"/>
      <c r="DYT335" s="959"/>
      <c r="DYU335" s="959"/>
      <c r="DYV335" s="959"/>
      <c r="DYW335" s="959"/>
      <c r="DYX335" s="959"/>
      <c r="DYY335" s="959"/>
      <c r="DYZ335" s="959"/>
      <c r="DZA335" s="959"/>
      <c r="DZB335" s="959"/>
      <c r="DZC335" s="959"/>
      <c r="DZD335" s="959"/>
      <c r="DZE335" s="959"/>
      <c r="DZF335" s="959"/>
      <c r="DZG335" s="959"/>
      <c r="DZH335" s="959"/>
      <c r="DZI335" s="959"/>
      <c r="DZJ335" s="959"/>
      <c r="DZK335" s="959"/>
      <c r="DZL335" s="959"/>
      <c r="DZM335" s="959"/>
      <c r="DZN335" s="959"/>
      <c r="DZO335" s="959"/>
      <c r="DZP335" s="959"/>
      <c r="DZQ335" s="959"/>
      <c r="DZR335" s="959"/>
      <c r="DZS335" s="959"/>
      <c r="DZT335" s="959"/>
      <c r="DZU335" s="959"/>
      <c r="DZV335" s="959"/>
      <c r="DZW335" s="959"/>
      <c r="DZX335" s="959"/>
      <c r="DZY335" s="959"/>
      <c r="DZZ335" s="959"/>
      <c r="EAA335" s="959"/>
      <c r="EAB335" s="959"/>
      <c r="EAC335" s="959"/>
      <c r="EAD335" s="959"/>
      <c r="EAE335" s="959"/>
      <c r="EAF335" s="959"/>
      <c r="EAG335" s="959"/>
      <c r="EAH335" s="959"/>
      <c r="EAI335" s="959"/>
      <c r="EAJ335" s="959"/>
      <c r="EAK335" s="959"/>
      <c r="EAL335" s="959"/>
      <c r="EAM335" s="959"/>
      <c r="EAN335" s="959"/>
      <c r="EAO335" s="959"/>
      <c r="EAP335" s="959"/>
      <c r="EAQ335" s="959"/>
      <c r="EAR335" s="959"/>
      <c r="EAS335" s="959"/>
      <c r="EAT335" s="959"/>
      <c r="EAU335" s="959"/>
      <c r="EAV335" s="959"/>
      <c r="EAW335" s="959"/>
      <c r="EAX335" s="959"/>
      <c r="EAY335" s="959"/>
      <c r="EAZ335" s="959"/>
      <c r="EBA335" s="959"/>
      <c r="EBB335" s="959"/>
      <c r="EBC335" s="959"/>
      <c r="EBD335" s="959"/>
      <c r="EBE335" s="959"/>
      <c r="EBF335" s="959"/>
      <c r="EBG335" s="959"/>
      <c r="EBH335" s="959"/>
      <c r="EBI335" s="959"/>
      <c r="EBJ335" s="959"/>
      <c r="EBK335" s="959"/>
      <c r="EBL335" s="959"/>
      <c r="EBM335" s="959"/>
      <c r="EBN335" s="959"/>
      <c r="EBO335" s="959"/>
      <c r="EBP335" s="959"/>
      <c r="EBQ335" s="959"/>
      <c r="EBR335" s="959"/>
      <c r="EBS335" s="959"/>
      <c r="EBT335" s="959"/>
      <c r="EBU335" s="959"/>
      <c r="EBV335" s="959"/>
      <c r="EBW335" s="959"/>
      <c r="EBX335" s="959"/>
      <c r="EBY335" s="959"/>
      <c r="EBZ335" s="959"/>
      <c r="ECA335" s="959"/>
      <c r="ECB335" s="959"/>
      <c r="ECC335" s="959"/>
      <c r="ECD335" s="959"/>
      <c r="ECE335" s="959"/>
      <c r="ECF335" s="959"/>
      <c r="ECG335" s="959"/>
      <c r="ECH335" s="959"/>
      <c r="ECI335" s="959"/>
      <c r="ECJ335" s="959"/>
      <c r="ECK335" s="959"/>
      <c r="ECL335" s="959"/>
      <c r="ECM335" s="959"/>
      <c r="ECN335" s="959"/>
      <c r="ECO335" s="959"/>
      <c r="ECP335" s="959"/>
      <c r="ECQ335" s="959"/>
      <c r="ECR335" s="959"/>
      <c r="ECS335" s="959"/>
      <c r="ECT335" s="959"/>
      <c r="ECU335" s="959"/>
      <c r="ECV335" s="959"/>
      <c r="ECW335" s="959"/>
      <c r="ECX335" s="959"/>
      <c r="ECY335" s="959"/>
      <c r="ECZ335" s="959"/>
      <c r="EDA335" s="959"/>
      <c r="EDB335" s="959"/>
      <c r="EDC335" s="959"/>
      <c r="EDD335" s="959"/>
      <c r="EDE335" s="959"/>
      <c r="EDF335" s="959"/>
      <c r="EDG335" s="959"/>
      <c r="EDH335" s="959"/>
      <c r="EDI335" s="959"/>
      <c r="EDJ335" s="959"/>
      <c r="EDK335" s="959"/>
      <c r="EDL335" s="959"/>
      <c r="EDM335" s="959"/>
      <c r="EDN335" s="959"/>
      <c r="EDO335" s="959"/>
      <c r="EDP335" s="959"/>
      <c r="EDQ335" s="959"/>
      <c r="EDR335" s="959"/>
      <c r="EDS335" s="959"/>
      <c r="EDT335" s="959"/>
      <c r="EDU335" s="959"/>
      <c r="EDV335" s="959"/>
      <c r="EDW335" s="959"/>
      <c r="EDX335" s="959"/>
      <c r="EDY335" s="959"/>
      <c r="EDZ335" s="959"/>
      <c r="EEA335" s="959"/>
      <c r="EEB335" s="959"/>
      <c r="EEC335" s="959"/>
      <c r="EED335" s="959"/>
      <c r="EEE335" s="959"/>
      <c r="EEF335" s="959"/>
      <c r="EEG335" s="959"/>
      <c r="EEH335" s="959"/>
      <c r="EEI335" s="959"/>
      <c r="EEJ335" s="959"/>
      <c r="EEK335" s="959"/>
      <c r="EEL335" s="959"/>
      <c r="EEM335" s="959"/>
      <c r="EEN335" s="959"/>
      <c r="EEO335" s="959"/>
      <c r="EEP335" s="959"/>
      <c r="EEQ335" s="959"/>
      <c r="EER335" s="959"/>
      <c r="EES335" s="959"/>
      <c r="EET335" s="959"/>
      <c r="EEU335" s="959"/>
      <c r="EEV335" s="959"/>
      <c r="EEW335" s="959"/>
      <c r="EEX335" s="959"/>
      <c r="EEY335" s="959"/>
      <c r="EEZ335" s="959"/>
      <c r="EFA335" s="959"/>
      <c r="EFB335" s="959"/>
      <c r="EFC335" s="959"/>
      <c r="EFD335" s="959"/>
      <c r="EFE335" s="959"/>
      <c r="EFF335" s="959"/>
      <c r="EFG335" s="959"/>
      <c r="EFH335" s="959"/>
      <c r="EFI335" s="959"/>
      <c r="EFJ335" s="959"/>
      <c r="EFK335" s="959"/>
      <c r="EFL335" s="959"/>
      <c r="EFM335" s="959"/>
      <c r="EFN335" s="959"/>
      <c r="EFO335" s="959"/>
      <c r="EFP335" s="959"/>
      <c r="EFQ335" s="959"/>
      <c r="EFR335" s="959"/>
      <c r="EFS335" s="959"/>
      <c r="EFT335" s="959"/>
      <c r="EFU335" s="959"/>
      <c r="EFV335" s="959"/>
      <c r="EFW335" s="959"/>
      <c r="EFX335" s="959"/>
      <c r="EFY335" s="959"/>
      <c r="EFZ335" s="959"/>
      <c r="EGA335" s="959"/>
      <c r="EGB335" s="959"/>
      <c r="EGC335" s="959"/>
      <c r="EGD335" s="959"/>
      <c r="EGE335" s="959"/>
      <c r="EGF335" s="959"/>
      <c r="EGG335" s="959"/>
      <c r="EGH335" s="959"/>
      <c r="EGI335" s="959"/>
      <c r="EGJ335" s="959"/>
      <c r="EGK335" s="959"/>
      <c r="EGL335" s="959"/>
      <c r="EGM335" s="959"/>
      <c r="EGN335" s="959"/>
      <c r="EGO335" s="959"/>
      <c r="EGP335" s="959"/>
      <c r="EGQ335" s="959"/>
      <c r="EGR335" s="959"/>
      <c r="EGS335" s="959"/>
      <c r="EGT335" s="959"/>
      <c r="EGU335" s="959"/>
      <c r="EGV335" s="959"/>
      <c r="EGW335" s="959"/>
      <c r="EGX335" s="959"/>
      <c r="EGY335" s="959"/>
      <c r="EGZ335" s="959"/>
      <c r="EHA335" s="959"/>
      <c r="EHB335" s="959"/>
      <c r="EHC335" s="959"/>
      <c r="EHD335" s="959"/>
      <c r="EHE335" s="959"/>
      <c r="EHF335" s="959"/>
      <c r="EHG335" s="959"/>
      <c r="EHH335" s="959"/>
      <c r="EHI335" s="959"/>
      <c r="EHJ335" s="959"/>
      <c r="EHK335" s="959"/>
      <c r="EHL335" s="959"/>
      <c r="EHM335" s="959"/>
      <c r="EHN335" s="959"/>
      <c r="EHO335" s="959"/>
      <c r="EHP335" s="959"/>
      <c r="EHQ335" s="959"/>
      <c r="EHR335" s="959"/>
      <c r="EHS335" s="959"/>
      <c r="EHT335" s="959"/>
      <c r="EHU335" s="959"/>
      <c r="EHV335" s="959"/>
      <c r="EHW335" s="959"/>
      <c r="EHX335" s="959"/>
      <c r="EHY335" s="959"/>
      <c r="EHZ335" s="959"/>
      <c r="EIA335" s="959"/>
      <c r="EIB335" s="959"/>
      <c r="EIC335" s="959"/>
      <c r="EID335" s="959"/>
      <c r="EIE335" s="959"/>
      <c r="EIF335" s="959"/>
      <c r="EIG335" s="959"/>
      <c r="EIH335" s="959"/>
      <c r="EII335" s="959"/>
      <c r="EIJ335" s="959"/>
      <c r="EIK335" s="959"/>
      <c r="EIL335" s="959"/>
      <c r="EIM335" s="959"/>
      <c r="EIN335" s="959"/>
      <c r="EIO335" s="959"/>
      <c r="EIP335" s="959"/>
      <c r="EIQ335" s="959"/>
      <c r="EIR335" s="959"/>
      <c r="EIS335" s="959"/>
      <c r="EIT335" s="959"/>
      <c r="EIU335" s="959"/>
      <c r="EIV335" s="959"/>
      <c r="EIW335" s="959"/>
      <c r="EIX335" s="959"/>
      <c r="EIY335" s="959"/>
      <c r="EIZ335" s="959"/>
      <c r="EJA335" s="959"/>
      <c r="EJB335" s="959"/>
      <c r="EJC335" s="959"/>
      <c r="EJD335" s="959"/>
      <c r="EJE335" s="959"/>
      <c r="EJF335" s="959"/>
      <c r="EJG335" s="959"/>
      <c r="EJH335" s="959"/>
      <c r="EJI335" s="959"/>
      <c r="EJJ335" s="959"/>
      <c r="EJK335" s="959"/>
      <c r="EJL335" s="959"/>
      <c r="EJM335" s="959"/>
      <c r="EJN335" s="959"/>
      <c r="EJO335" s="959"/>
      <c r="EJP335" s="959"/>
      <c r="EJQ335" s="959"/>
      <c r="EJR335" s="959"/>
      <c r="EJS335" s="959"/>
      <c r="EJT335" s="959"/>
      <c r="EJU335" s="959"/>
      <c r="EJV335" s="959"/>
      <c r="EJW335" s="959"/>
      <c r="EJX335" s="959"/>
      <c r="EJY335" s="959"/>
      <c r="EJZ335" s="959"/>
      <c r="EKA335" s="959"/>
      <c r="EKB335" s="959"/>
      <c r="EKC335" s="959"/>
      <c r="EKD335" s="959"/>
      <c r="EKE335" s="959"/>
      <c r="EKF335" s="959"/>
      <c r="EKG335" s="959"/>
      <c r="EKH335" s="959"/>
      <c r="EKI335" s="959"/>
      <c r="EKJ335" s="959"/>
      <c r="EKK335" s="959"/>
      <c r="EKL335" s="959"/>
      <c r="EKM335" s="959"/>
      <c r="EKN335" s="959"/>
      <c r="EKO335" s="959"/>
      <c r="EKP335" s="959"/>
      <c r="EKQ335" s="959"/>
      <c r="EKR335" s="959"/>
      <c r="EKS335" s="959"/>
      <c r="EKT335" s="959"/>
      <c r="EKU335" s="959"/>
      <c r="EKV335" s="959"/>
      <c r="EKW335" s="959"/>
      <c r="EKX335" s="959"/>
      <c r="EKY335" s="959"/>
      <c r="EKZ335" s="959"/>
      <c r="ELA335" s="959"/>
      <c r="ELB335" s="959"/>
      <c r="ELC335" s="959"/>
      <c r="ELD335" s="959"/>
      <c r="ELE335" s="959"/>
      <c r="ELF335" s="959"/>
      <c r="ELG335" s="959"/>
      <c r="ELH335" s="959"/>
      <c r="ELI335" s="959"/>
      <c r="ELJ335" s="959"/>
      <c r="ELK335" s="959"/>
      <c r="ELL335" s="959"/>
      <c r="ELM335" s="959"/>
      <c r="ELN335" s="959"/>
      <c r="ELO335" s="959"/>
      <c r="ELP335" s="959"/>
      <c r="ELQ335" s="959"/>
      <c r="ELR335" s="959"/>
      <c r="ELS335" s="959"/>
      <c r="ELT335" s="959"/>
      <c r="ELU335" s="959"/>
      <c r="ELV335" s="959"/>
      <c r="ELW335" s="959"/>
      <c r="ELX335" s="959"/>
      <c r="ELY335" s="959"/>
      <c r="ELZ335" s="959"/>
      <c r="EMA335" s="959"/>
      <c r="EMB335" s="959"/>
      <c r="EMC335" s="959"/>
      <c r="EMD335" s="959"/>
      <c r="EME335" s="959"/>
      <c r="EMF335" s="959"/>
      <c r="EMG335" s="959"/>
      <c r="EMH335" s="959"/>
      <c r="EMI335" s="959"/>
      <c r="EMJ335" s="959"/>
      <c r="EMK335" s="959"/>
      <c r="EML335" s="959"/>
      <c r="EMM335" s="959"/>
      <c r="EMN335" s="959"/>
      <c r="EMO335" s="959"/>
      <c r="EMP335" s="959"/>
      <c r="EMQ335" s="959"/>
      <c r="EMR335" s="959"/>
      <c r="EMS335" s="959"/>
      <c r="EMT335" s="959"/>
      <c r="EMU335" s="959"/>
      <c r="EMV335" s="959"/>
      <c r="EMW335" s="959"/>
      <c r="EMX335" s="959"/>
      <c r="EMY335" s="959"/>
      <c r="EMZ335" s="959"/>
      <c r="ENA335" s="959"/>
      <c r="ENB335" s="959"/>
      <c r="ENC335" s="959"/>
      <c r="END335" s="959"/>
      <c r="ENE335" s="959"/>
      <c r="ENF335" s="959"/>
      <c r="ENG335" s="959"/>
      <c r="ENH335" s="959"/>
      <c r="ENI335" s="959"/>
      <c r="ENJ335" s="959"/>
      <c r="ENK335" s="959"/>
      <c r="ENL335" s="959"/>
      <c r="ENM335" s="959"/>
      <c r="ENN335" s="959"/>
      <c r="ENO335" s="959"/>
      <c r="ENP335" s="959"/>
      <c r="ENQ335" s="959"/>
      <c r="ENR335" s="959"/>
      <c r="ENS335" s="959"/>
      <c r="ENT335" s="959"/>
      <c r="ENU335" s="959"/>
      <c r="ENV335" s="959"/>
      <c r="ENW335" s="959"/>
      <c r="ENX335" s="959"/>
      <c r="ENY335" s="959"/>
      <c r="ENZ335" s="959"/>
      <c r="EOA335" s="959"/>
      <c r="EOB335" s="959"/>
      <c r="EOC335" s="959"/>
      <c r="EOD335" s="959"/>
      <c r="EOE335" s="959"/>
      <c r="EOF335" s="959"/>
      <c r="EOG335" s="959"/>
      <c r="EOH335" s="959"/>
      <c r="EOI335" s="959"/>
      <c r="EOJ335" s="959"/>
      <c r="EOK335" s="959"/>
      <c r="EOL335" s="959"/>
      <c r="EOM335" s="959"/>
      <c r="EON335" s="959"/>
      <c r="EOO335" s="959"/>
      <c r="EOP335" s="959"/>
      <c r="EOQ335" s="959"/>
      <c r="EOR335" s="959"/>
      <c r="EOS335" s="959"/>
      <c r="EOT335" s="959"/>
      <c r="EOU335" s="959"/>
      <c r="EOV335" s="959"/>
      <c r="EOW335" s="959"/>
      <c r="EOX335" s="959"/>
      <c r="EOY335" s="959"/>
      <c r="EOZ335" s="959"/>
      <c r="EPA335" s="959"/>
      <c r="EPB335" s="959"/>
      <c r="EPC335" s="959"/>
      <c r="EPD335" s="959"/>
      <c r="EPE335" s="959"/>
      <c r="EPF335" s="959"/>
      <c r="EPG335" s="959"/>
      <c r="EPH335" s="959"/>
      <c r="EPI335" s="959"/>
      <c r="EPJ335" s="959"/>
      <c r="EPK335" s="959"/>
      <c r="EPL335" s="959"/>
      <c r="EPM335" s="959"/>
      <c r="EPN335" s="959"/>
      <c r="EPO335" s="959"/>
      <c r="EPP335" s="959"/>
      <c r="EPQ335" s="959"/>
      <c r="EPR335" s="959"/>
      <c r="EPS335" s="959"/>
      <c r="EPT335" s="959"/>
      <c r="EPU335" s="959"/>
      <c r="EPV335" s="959"/>
      <c r="EPW335" s="959"/>
      <c r="EPX335" s="959"/>
      <c r="EPY335" s="959"/>
      <c r="EPZ335" s="959"/>
      <c r="EQA335" s="959"/>
      <c r="EQB335" s="959"/>
      <c r="EQC335" s="959"/>
      <c r="EQD335" s="959"/>
      <c r="EQE335" s="959"/>
      <c r="EQF335" s="959"/>
      <c r="EQG335" s="959"/>
      <c r="EQH335" s="959"/>
      <c r="EQI335" s="959"/>
      <c r="EQJ335" s="959"/>
      <c r="EQK335" s="959"/>
      <c r="EQL335" s="959"/>
      <c r="EQM335" s="959"/>
      <c r="EQN335" s="959"/>
      <c r="EQO335" s="959"/>
      <c r="EQP335" s="959"/>
      <c r="EQQ335" s="959"/>
      <c r="EQR335" s="959"/>
      <c r="EQS335" s="959"/>
      <c r="EQT335" s="959"/>
      <c r="EQU335" s="959"/>
      <c r="EQV335" s="959"/>
      <c r="EQW335" s="959"/>
      <c r="EQX335" s="959"/>
      <c r="EQY335" s="959"/>
      <c r="EQZ335" s="959"/>
      <c r="ERA335" s="959"/>
      <c r="ERB335" s="959"/>
      <c r="ERC335" s="959"/>
      <c r="ERD335" s="959"/>
      <c r="ERE335" s="959"/>
      <c r="ERF335" s="959"/>
      <c r="ERG335" s="959"/>
      <c r="ERH335" s="959"/>
      <c r="ERI335" s="959"/>
      <c r="ERJ335" s="959"/>
      <c r="ERK335" s="959"/>
      <c r="ERL335" s="959"/>
      <c r="ERM335" s="959"/>
      <c r="ERN335" s="959"/>
      <c r="ERO335" s="959"/>
      <c r="ERP335" s="959"/>
      <c r="ERQ335" s="959"/>
      <c r="ERR335" s="959"/>
      <c r="ERS335" s="959"/>
      <c r="ERT335" s="959"/>
      <c r="ERU335" s="959"/>
      <c r="ERV335" s="959"/>
      <c r="ERW335" s="959"/>
      <c r="ERX335" s="959"/>
      <c r="ERY335" s="959"/>
      <c r="ERZ335" s="959"/>
      <c r="ESA335" s="959"/>
      <c r="ESB335" s="959"/>
      <c r="ESC335" s="959"/>
      <c r="ESD335" s="959"/>
      <c r="ESE335" s="959"/>
      <c r="ESF335" s="959"/>
      <c r="ESG335" s="959"/>
      <c r="ESH335" s="959"/>
      <c r="ESI335" s="959"/>
      <c r="ESJ335" s="959"/>
      <c r="ESK335" s="959"/>
      <c r="ESL335" s="959"/>
      <c r="ESM335" s="959"/>
      <c r="ESN335" s="959"/>
      <c r="ESO335" s="959"/>
      <c r="ESP335" s="959"/>
      <c r="ESQ335" s="959"/>
      <c r="ESR335" s="959"/>
      <c r="ESS335" s="959"/>
      <c r="EST335" s="959"/>
      <c r="ESU335" s="959"/>
      <c r="ESV335" s="959"/>
      <c r="ESW335" s="959"/>
      <c r="ESX335" s="959"/>
      <c r="ESY335" s="959"/>
      <c r="ESZ335" s="959"/>
      <c r="ETA335" s="959"/>
      <c r="ETB335" s="959"/>
      <c r="ETC335" s="959"/>
      <c r="ETD335" s="959"/>
      <c r="ETE335" s="959"/>
      <c r="ETF335" s="959"/>
      <c r="ETG335" s="959"/>
      <c r="ETH335" s="959"/>
      <c r="ETI335" s="959"/>
      <c r="ETJ335" s="959"/>
      <c r="ETK335" s="959"/>
      <c r="ETL335" s="959"/>
      <c r="ETM335" s="959"/>
      <c r="ETN335" s="959"/>
      <c r="ETO335" s="959"/>
      <c r="ETP335" s="959"/>
      <c r="ETQ335" s="959"/>
      <c r="ETR335" s="959"/>
      <c r="ETS335" s="959"/>
      <c r="ETT335" s="959"/>
      <c r="ETU335" s="959"/>
      <c r="ETV335" s="959"/>
      <c r="ETW335" s="959"/>
      <c r="ETX335" s="959"/>
      <c r="ETY335" s="959"/>
      <c r="ETZ335" s="959"/>
      <c r="EUA335" s="959"/>
      <c r="EUB335" s="959"/>
      <c r="EUC335" s="959"/>
      <c r="EUD335" s="959"/>
      <c r="EUE335" s="959"/>
      <c r="EUF335" s="959"/>
      <c r="EUG335" s="959"/>
      <c r="EUH335" s="959"/>
      <c r="EUI335" s="959"/>
      <c r="EUJ335" s="959"/>
      <c r="EUK335" s="959"/>
      <c r="EUL335" s="959"/>
      <c r="EUM335" s="959"/>
      <c r="EUN335" s="959"/>
      <c r="EUO335" s="959"/>
      <c r="EUP335" s="959"/>
      <c r="EUQ335" s="959"/>
      <c r="EUR335" s="959"/>
      <c r="EUS335" s="959"/>
      <c r="EUT335" s="959"/>
      <c r="EUU335" s="959"/>
      <c r="EUV335" s="959"/>
      <c r="EUW335" s="959"/>
      <c r="EUX335" s="959"/>
      <c r="EUY335" s="959"/>
      <c r="EUZ335" s="959"/>
      <c r="EVA335" s="959"/>
      <c r="EVB335" s="959"/>
      <c r="EVC335" s="959"/>
      <c r="EVD335" s="959"/>
      <c r="EVE335" s="959"/>
      <c r="EVF335" s="959"/>
      <c r="EVG335" s="959"/>
      <c r="EVH335" s="959"/>
      <c r="EVI335" s="959"/>
      <c r="EVJ335" s="959"/>
      <c r="EVK335" s="959"/>
      <c r="EVL335" s="959"/>
      <c r="EVM335" s="959"/>
      <c r="EVN335" s="959"/>
      <c r="EVO335" s="959"/>
      <c r="EVP335" s="959"/>
      <c r="EVQ335" s="959"/>
      <c r="EVR335" s="959"/>
      <c r="EVS335" s="959"/>
      <c r="EVT335" s="959"/>
      <c r="EVU335" s="959"/>
      <c r="EVV335" s="959"/>
      <c r="EVW335" s="959"/>
      <c r="EVX335" s="959"/>
      <c r="EVY335" s="959"/>
      <c r="EVZ335" s="959"/>
      <c r="EWA335" s="959"/>
      <c r="EWB335" s="959"/>
      <c r="EWC335" s="959"/>
      <c r="EWD335" s="959"/>
      <c r="EWE335" s="959"/>
      <c r="EWF335" s="959"/>
      <c r="EWG335" s="959"/>
      <c r="EWH335" s="959"/>
      <c r="EWI335" s="959"/>
      <c r="EWJ335" s="959"/>
      <c r="EWK335" s="959"/>
      <c r="EWL335" s="959"/>
      <c r="EWM335" s="959"/>
      <c r="EWN335" s="959"/>
      <c r="EWO335" s="959"/>
      <c r="EWP335" s="959"/>
      <c r="EWQ335" s="959"/>
      <c r="EWR335" s="959"/>
      <c r="EWS335" s="959"/>
      <c r="EWT335" s="959"/>
      <c r="EWU335" s="959"/>
      <c r="EWV335" s="959"/>
      <c r="EWW335" s="959"/>
      <c r="EWX335" s="959"/>
      <c r="EWY335" s="959"/>
      <c r="EWZ335" s="959"/>
      <c r="EXA335" s="959"/>
      <c r="EXB335" s="959"/>
      <c r="EXC335" s="959"/>
      <c r="EXD335" s="959"/>
      <c r="EXE335" s="959"/>
      <c r="EXF335" s="959"/>
      <c r="EXG335" s="959"/>
      <c r="EXH335" s="959"/>
      <c r="EXI335" s="959"/>
      <c r="EXJ335" s="959"/>
      <c r="EXK335" s="959"/>
      <c r="EXL335" s="959"/>
      <c r="EXM335" s="959"/>
      <c r="EXN335" s="959"/>
      <c r="EXO335" s="959"/>
      <c r="EXP335" s="959"/>
      <c r="EXQ335" s="959"/>
      <c r="EXR335" s="959"/>
      <c r="EXS335" s="959"/>
      <c r="EXT335" s="959"/>
      <c r="EXU335" s="959"/>
      <c r="EXV335" s="959"/>
      <c r="EXW335" s="959"/>
      <c r="EXX335" s="959"/>
      <c r="EXY335" s="959"/>
      <c r="EXZ335" s="959"/>
      <c r="EYA335" s="959"/>
      <c r="EYB335" s="959"/>
      <c r="EYC335" s="959"/>
      <c r="EYD335" s="959"/>
      <c r="EYE335" s="959"/>
      <c r="EYF335" s="959"/>
      <c r="EYG335" s="959"/>
      <c r="EYH335" s="959"/>
      <c r="EYI335" s="959"/>
      <c r="EYJ335" s="959"/>
      <c r="EYK335" s="959"/>
      <c r="EYL335" s="959"/>
      <c r="EYM335" s="959"/>
      <c r="EYN335" s="959"/>
      <c r="EYO335" s="959"/>
      <c r="EYP335" s="959"/>
      <c r="EYQ335" s="959"/>
      <c r="EYR335" s="959"/>
      <c r="EYS335" s="959"/>
      <c r="EYT335" s="959"/>
      <c r="EYU335" s="959"/>
      <c r="EYV335" s="959"/>
      <c r="EYW335" s="959"/>
      <c r="EYX335" s="959"/>
      <c r="EYY335" s="959"/>
      <c r="EYZ335" s="959"/>
      <c r="EZA335" s="959"/>
      <c r="EZB335" s="959"/>
      <c r="EZC335" s="959"/>
      <c r="EZD335" s="959"/>
      <c r="EZE335" s="959"/>
      <c r="EZF335" s="959"/>
      <c r="EZG335" s="959"/>
      <c r="EZH335" s="959"/>
      <c r="EZI335" s="959"/>
      <c r="EZJ335" s="959"/>
      <c r="EZK335" s="959"/>
      <c r="EZL335" s="959"/>
      <c r="EZM335" s="959"/>
      <c r="EZN335" s="959"/>
      <c r="EZO335" s="959"/>
      <c r="EZP335" s="959"/>
      <c r="EZQ335" s="959"/>
      <c r="EZR335" s="959"/>
      <c r="EZS335" s="959"/>
      <c r="EZT335" s="959"/>
      <c r="EZU335" s="959"/>
      <c r="EZV335" s="959"/>
      <c r="EZW335" s="959"/>
      <c r="EZX335" s="959"/>
      <c r="EZY335" s="959"/>
      <c r="EZZ335" s="959"/>
      <c r="FAA335" s="959"/>
      <c r="FAB335" s="959"/>
      <c r="FAC335" s="959"/>
      <c r="FAD335" s="959"/>
      <c r="FAE335" s="959"/>
      <c r="FAF335" s="959"/>
      <c r="FAG335" s="959"/>
      <c r="FAH335" s="959"/>
      <c r="FAI335" s="959"/>
      <c r="FAJ335" s="959"/>
      <c r="FAK335" s="959"/>
      <c r="FAL335" s="959"/>
      <c r="FAM335" s="959"/>
      <c r="FAN335" s="959"/>
      <c r="FAO335" s="959"/>
      <c r="FAP335" s="959"/>
      <c r="FAQ335" s="959"/>
      <c r="FAR335" s="959"/>
      <c r="FAS335" s="959"/>
      <c r="FAT335" s="959"/>
      <c r="FAU335" s="959"/>
      <c r="FAV335" s="959"/>
      <c r="FAW335" s="959"/>
      <c r="FAX335" s="959"/>
      <c r="FAY335" s="959"/>
      <c r="FAZ335" s="959"/>
      <c r="FBA335" s="959"/>
      <c r="FBB335" s="959"/>
      <c r="FBC335" s="959"/>
      <c r="FBD335" s="959"/>
      <c r="FBE335" s="959"/>
      <c r="FBF335" s="959"/>
      <c r="FBG335" s="959"/>
      <c r="FBH335" s="959"/>
      <c r="FBI335" s="959"/>
      <c r="FBJ335" s="959"/>
      <c r="FBK335" s="959"/>
      <c r="FBL335" s="959"/>
      <c r="FBM335" s="959"/>
      <c r="FBN335" s="959"/>
      <c r="FBO335" s="959"/>
      <c r="FBP335" s="959"/>
      <c r="FBQ335" s="959"/>
      <c r="FBR335" s="959"/>
      <c r="FBS335" s="959"/>
      <c r="FBT335" s="959"/>
      <c r="FBU335" s="959"/>
      <c r="FBV335" s="959"/>
      <c r="FBW335" s="959"/>
      <c r="FBX335" s="959"/>
      <c r="FBY335" s="959"/>
      <c r="FBZ335" s="959"/>
      <c r="FCA335" s="959"/>
      <c r="FCB335" s="959"/>
      <c r="FCC335" s="959"/>
      <c r="FCD335" s="959"/>
      <c r="FCE335" s="959"/>
      <c r="FCF335" s="959"/>
      <c r="FCG335" s="959"/>
      <c r="FCH335" s="959"/>
      <c r="FCI335" s="959"/>
      <c r="FCJ335" s="959"/>
      <c r="FCK335" s="959"/>
      <c r="FCL335" s="959"/>
      <c r="FCM335" s="959"/>
      <c r="FCN335" s="959"/>
      <c r="FCO335" s="959"/>
      <c r="FCP335" s="959"/>
      <c r="FCQ335" s="959"/>
      <c r="FCR335" s="959"/>
      <c r="FCS335" s="959"/>
      <c r="FCT335" s="959"/>
      <c r="FCU335" s="959"/>
      <c r="FCV335" s="959"/>
      <c r="FCW335" s="959"/>
      <c r="FCX335" s="959"/>
      <c r="FCY335" s="959"/>
      <c r="FCZ335" s="959"/>
      <c r="FDA335" s="959"/>
      <c r="FDB335" s="959"/>
      <c r="FDC335" s="959"/>
      <c r="FDD335" s="959"/>
      <c r="FDE335" s="959"/>
      <c r="FDF335" s="959"/>
      <c r="FDG335" s="959"/>
      <c r="FDH335" s="959"/>
      <c r="FDI335" s="959"/>
      <c r="FDJ335" s="959"/>
      <c r="FDK335" s="959"/>
      <c r="FDL335" s="959"/>
      <c r="FDM335" s="959"/>
      <c r="FDN335" s="959"/>
      <c r="FDO335" s="959"/>
      <c r="FDP335" s="959"/>
      <c r="FDQ335" s="959"/>
      <c r="FDR335" s="959"/>
      <c r="FDS335" s="959"/>
      <c r="FDT335" s="959"/>
      <c r="FDU335" s="959"/>
      <c r="FDV335" s="959"/>
      <c r="FDW335" s="959"/>
      <c r="FDX335" s="959"/>
      <c r="FDY335" s="959"/>
      <c r="FDZ335" s="959"/>
      <c r="FEA335" s="959"/>
      <c r="FEB335" s="959"/>
      <c r="FEC335" s="959"/>
      <c r="FED335" s="959"/>
      <c r="FEE335" s="959"/>
      <c r="FEF335" s="959"/>
      <c r="FEG335" s="959"/>
      <c r="FEH335" s="959"/>
      <c r="FEI335" s="959"/>
      <c r="FEJ335" s="959"/>
      <c r="FEK335" s="959"/>
      <c r="FEL335" s="959"/>
      <c r="FEM335" s="959"/>
      <c r="FEN335" s="959"/>
      <c r="FEO335" s="959"/>
      <c r="FEP335" s="959"/>
      <c r="FEQ335" s="959"/>
      <c r="FER335" s="959"/>
      <c r="FES335" s="959"/>
      <c r="FET335" s="959"/>
      <c r="FEU335" s="959"/>
      <c r="FEV335" s="959"/>
      <c r="FEW335" s="959"/>
      <c r="FEX335" s="959"/>
      <c r="FEY335" s="959"/>
      <c r="FEZ335" s="959"/>
      <c r="FFA335" s="959"/>
      <c r="FFB335" s="959"/>
      <c r="FFC335" s="959"/>
      <c r="FFD335" s="959"/>
      <c r="FFE335" s="959"/>
      <c r="FFF335" s="959"/>
      <c r="FFG335" s="959"/>
      <c r="FFH335" s="959"/>
      <c r="FFI335" s="959"/>
      <c r="FFJ335" s="959"/>
      <c r="FFK335" s="959"/>
      <c r="FFL335" s="959"/>
      <c r="FFM335" s="959"/>
      <c r="FFN335" s="959"/>
      <c r="FFO335" s="959"/>
      <c r="FFP335" s="959"/>
      <c r="FFQ335" s="959"/>
      <c r="FFR335" s="959"/>
      <c r="FFS335" s="959"/>
      <c r="FFT335" s="959"/>
      <c r="FFU335" s="959"/>
      <c r="FFV335" s="959"/>
      <c r="FFW335" s="959"/>
      <c r="FFX335" s="959"/>
      <c r="FFY335" s="959"/>
      <c r="FFZ335" s="959"/>
      <c r="FGA335" s="959"/>
      <c r="FGB335" s="959"/>
      <c r="FGC335" s="959"/>
      <c r="FGD335" s="959"/>
      <c r="FGE335" s="959"/>
      <c r="FGF335" s="959"/>
      <c r="FGG335" s="959"/>
      <c r="FGH335" s="959"/>
      <c r="FGI335" s="959"/>
      <c r="FGJ335" s="959"/>
      <c r="FGK335" s="959"/>
      <c r="FGL335" s="959"/>
      <c r="FGM335" s="959"/>
      <c r="FGN335" s="959"/>
      <c r="FGO335" s="959"/>
      <c r="FGP335" s="959"/>
      <c r="FGQ335" s="959"/>
      <c r="FGR335" s="959"/>
      <c r="FGS335" s="959"/>
      <c r="FGT335" s="959"/>
      <c r="FGU335" s="959"/>
      <c r="FGV335" s="959"/>
      <c r="FGW335" s="959"/>
      <c r="FGX335" s="959"/>
      <c r="FGY335" s="959"/>
      <c r="FGZ335" s="959"/>
      <c r="FHA335" s="959"/>
      <c r="FHB335" s="959"/>
      <c r="FHC335" s="959"/>
      <c r="FHD335" s="959"/>
      <c r="FHE335" s="959"/>
      <c r="FHF335" s="959"/>
      <c r="FHG335" s="959"/>
      <c r="FHH335" s="959"/>
      <c r="FHI335" s="959"/>
      <c r="FHJ335" s="959"/>
      <c r="FHK335" s="959"/>
      <c r="FHL335" s="959"/>
      <c r="FHM335" s="959"/>
      <c r="FHN335" s="959"/>
      <c r="FHO335" s="959"/>
      <c r="FHP335" s="959"/>
      <c r="FHQ335" s="959"/>
      <c r="FHR335" s="959"/>
      <c r="FHS335" s="959"/>
      <c r="FHT335" s="959"/>
      <c r="FHU335" s="959"/>
      <c r="FHV335" s="959"/>
      <c r="FHW335" s="959"/>
      <c r="FHX335" s="959"/>
      <c r="FHY335" s="959"/>
      <c r="FHZ335" s="959"/>
      <c r="FIA335" s="959"/>
      <c r="FIB335" s="959"/>
      <c r="FIC335" s="959"/>
      <c r="FID335" s="959"/>
      <c r="FIE335" s="959"/>
      <c r="FIF335" s="959"/>
      <c r="FIG335" s="959"/>
      <c r="FIH335" s="959"/>
      <c r="FII335" s="959"/>
      <c r="FIJ335" s="959"/>
      <c r="FIK335" s="959"/>
      <c r="FIL335" s="959"/>
      <c r="FIM335" s="959"/>
      <c r="FIN335" s="959"/>
      <c r="FIO335" s="959"/>
      <c r="FIP335" s="959"/>
      <c r="FIQ335" s="959"/>
      <c r="FIR335" s="959"/>
      <c r="FIS335" s="959"/>
      <c r="FIT335" s="959"/>
      <c r="FIU335" s="959"/>
      <c r="FIV335" s="959"/>
      <c r="FIW335" s="959"/>
      <c r="FIX335" s="959"/>
      <c r="FIY335" s="959"/>
      <c r="FIZ335" s="959"/>
      <c r="FJA335" s="959"/>
      <c r="FJB335" s="959"/>
      <c r="FJC335" s="959"/>
      <c r="FJD335" s="959"/>
      <c r="FJE335" s="959"/>
      <c r="FJF335" s="959"/>
      <c r="FJG335" s="959"/>
      <c r="FJH335" s="959"/>
      <c r="FJI335" s="959"/>
      <c r="FJJ335" s="959"/>
      <c r="FJK335" s="959"/>
      <c r="FJL335" s="959"/>
      <c r="FJM335" s="959"/>
      <c r="FJN335" s="959"/>
      <c r="FJO335" s="959"/>
      <c r="FJP335" s="959"/>
      <c r="FJQ335" s="959"/>
      <c r="FJR335" s="959"/>
      <c r="FJS335" s="959"/>
      <c r="FJT335" s="959"/>
      <c r="FJU335" s="959"/>
      <c r="FJV335" s="959"/>
      <c r="FJW335" s="959"/>
      <c r="FJX335" s="959"/>
      <c r="FJY335" s="959"/>
      <c r="FJZ335" s="959"/>
      <c r="FKA335" s="959"/>
      <c r="FKB335" s="959"/>
      <c r="FKC335" s="959"/>
      <c r="FKD335" s="959"/>
      <c r="FKE335" s="959"/>
      <c r="FKF335" s="959"/>
      <c r="FKG335" s="959"/>
      <c r="FKH335" s="959"/>
      <c r="FKI335" s="959"/>
      <c r="FKJ335" s="959"/>
      <c r="FKK335" s="959"/>
      <c r="FKL335" s="959"/>
      <c r="FKM335" s="959"/>
      <c r="FKN335" s="959"/>
      <c r="FKO335" s="959"/>
      <c r="FKP335" s="959"/>
      <c r="FKQ335" s="959"/>
      <c r="FKR335" s="959"/>
      <c r="FKS335" s="959"/>
      <c r="FKT335" s="959"/>
      <c r="FKU335" s="959"/>
      <c r="FKV335" s="959"/>
      <c r="FKW335" s="959"/>
      <c r="FKX335" s="959"/>
      <c r="FKY335" s="959"/>
      <c r="FKZ335" s="959"/>
      <c r="FLA335" s="959"/>
      <c r="FLB335" s="959"/>
      <c r="FLC335" s="959"/>
      <c r="FLD335" s="959"/>
      <c r="FLE335" s="959"/>
      <c r="FLF335" s="959"/>
      <c r="FLG335" s="959"/>
      <c r="FLH335" s="959"/>
      <c r="FLI335" s="959"/>
      <c r="FLJ335" s="959"/>
      <c r="FLK335" s="959"/>
      <c r="FLL335" s="959"/>
      <c r="FLM335" s="959"/>
      <c r="FLN335" s="959"/>
      <c r="FLO335" s="959"/>
      <c r="FLP335" s="959"/>
      <c r="FLQ335" s="959"/>
      <c r="FLR335" s="959"/>
      <c r="FLS335" s="959"/>
      <c r="FLT335" s="959"/>
      <c r="FLU335" s="959"/>
      <c r="FLV335" s="959"/>
      <c r="FLW335" s="959"/>
      <c r="FLX335" s="959"/>
      <c r="FLY335" s="959"/>
      <c r="FLZ335" s="959"/>
      <c r="FMA335" s="959"/>
      <c r="FMB335" s="959"/>
      <c r="FMC335" s="959"/>
      <c r="FMD335" s="959"/>
      <c r="FME335" s="959"/>
      <c r="FMF335" s="959"/>
      <c r="FMG335" s="959"/>
      <c r="FMH335" s="959"/>
      <c r="FMI335" s="959"/>
      <c r="FMJ335" s="959"/>
      <c r="FMK335" s="959"/>
      <c r="FML335" s="959"/>
      <c r="FMM335" s="959"/>
      <c r="FMN335" s="959"/>
      <c r="FMO335" s="959"/>
      <c r="FMP335" s="959"/>
      <c r="FMQ335" s="959"/>
      <c r="FMR335" s="959"/>
      <c r="FMS335" s="959"/>
      <c r="FMT335" s="959"/>
      <c r="FMU335" s="959"/>
      <c r="FMV335" s="959"/>
      <c r="FMW335" s="959"/>
      <c r="FMX335" s="959"/>
      <c r="FMY335" s="959"/>
      <c r="FMZ335" s="959"/>
      <c r="FNA335" s="959"/>
      <c r="FNB335" s="959"/>
      <c r="FNC335" s="959"/>
      <c r="FND335" s="959"/>
      <c r="FNE335" s="959"/>
      <c r="FNF335" s="959"/>
      <c r="FNG335" s="959"/>
      <c r="FNH335" s="959"/>
      <c r="FNI335" s="959"/>
      <c r="FNJ335" s="959"/>
      <c r="FNK335" s="959"/>
      <c r="FNL335" s="959"/>
      <c r="FNM335" s="959"/>
      <c r="FNN335" s="959"/>
      <c r="FNO335" s="959"/>
      <c r="FNP335" s="959"/>
      <c r="FNQ335" s="959"/>
      <c r="FNR335" s="959"/>
      <c r="FNS335" s="959"/>
      <c r="FNT335" s="959"/>
      <c r="FNU335" s="959"/>
      <c r="FNV335" s="959"/>
      <c r="FNW335" s="959"/>
      <c r="FNX335" s="959"/>
      <c r="FNY335" s="959"/>
      <c r="FNZ335" s="959"/>
      <c r="FOA335" s="959"/>
      <c r="FOB335" s="959"/>
      <c r="FOC335" s="959"/>
      <c r="FOD335" s="959"/>
      <c r="FOE335" s="959"/>
      <c r="FOF335" s="959"/>
      <c r="FOG335" s="959"/>
      <c r="FOH335" s="959"/>
      <c r="FOI335" s="959"/>
      <c r="FOJ335" s="959"/>
      <c r="FOK335" s="959"/>
      <c r="FOL335" s="959"/>
      <c r="FOM335" s="959"/>
      <c r="FON335" s="959"/>
      <c r="FOO335" s="959"/>
      <c r="FOP335" s="959"/>
      <c r="FOQ335" s="959"/>
      <c r="FOR335" s="959"/>
      <c r="FOS335" s="959"/>
      <c r="FOT335" s="959"/>
      <c r="FOU335" s="959"/>
      <c r="FOV335" s="959"/>
      <c r="FOW335" s="959"/>
      <c r="FOX335" s="959"/>
      <c r="FOY335" s="959"/>
      <c r="FOZ335" s="959"/>
      <c r="FPA335" s="959"/>
      <c r="FPB335" s="959"/>
      <c r="FPC335" s="959"/>
      <c r="FPD335" s="959"/>
      <c r="FPE335" s="959"/>
      <c r="FPF335" s="959"/>
      <c r="FPG335" s="959"/>
      <c r="FPH335" s="959"/>
      <c r="FPI335" s="959"/>
      <c r="FPJ335" s="959"/>
      <c r="FPK335" s="959"/>
      <c r="FPL335" s="959"/>
      <c r="FPM335" s="959"/>
      <c r="FPN335" s="959"/>
      <c r="FPO335" s="959"/>
      <c r="FPP335" s="959"/>
      <c r="FPQ335" s="959"/>
      <c r="FPR335" s="959"/>
      <c r="FPS335" s="959"/>
      <c r="FPT335" s="959"/>
      <c r="FPU335" s="959"/>
      <c r="FPV335" s="959"/>
      <c r="FPW335" s="959"/>
      <c r="FPX335" s="959"/>
      <c r="FPY335" s="959"/>
      <c r="FPZ335" s="959"/>
      <c r="FQA335" s="959"/>
      <c r="FQB335" s="959"/>
      <c r="FQC335" s="959"/>
      <c r="FQD335" s="959"/>
      <c r="FQE335" s="959"/>
      <c r="FQF335" s="959"/>
      <c r="FQG335" s="959"/>
      <c r="FQH335" s="959"/>
      <c r="FQI335" s="959"/>
      <c r="FQJ335" s="959"/>
      <c r="FQK335" s="959"/>
      <c r="FQL335" s="959"/>
      <c r="FQM335" s="959"/>
      <c r="FQN335" s="959"/>
      <c r="FQO335" s="959"/>
      <c r="FQP335" s="959"/>
      <c r="FQQ335" s="959"/>
      <c r="FQR335" s="959"/>
      <c r="FQS335" s="959"/>
      <c r="FQT335" s="959"/>
      <c r="FQU335" s="959"/>
      <c r="FQV335" s="959"/>
      <c r="FQW335" s="959"/>
      <c r="FQX335" s="959"/>
      <c r="FQY335" s="959"/>
      <c r="FQZ335" s="959"/>
      <c r="FRA335" s="959"/>
      <c r="FRB335" s="959"/>
      <c r="FRC335" s="959"/>
      <c r="FRD335" s="959"/>
      <c r="FRE335" s="959"/>
      <c r="FRF335" s="959"/>
      <c r="FRG335" s="959"/>
      <c r="FRH335" s="959"/>
      <c r="FRI335" s="959"/>
      <c r="FRJ335" s="959"/>
      <c r="FRK335" s="959"/>
      <c r="FRL335" s="959"/>
      <c r="FRM335" s="959"/>
      <c r="FRN335" s="959"/>
      <c r="FRO335" s="959"/>
      <c r="FRP335" s="959"/>
      <c r="FRQ335" s="959"/>
      <c r="FRR335" s="959"/>
      <c r="FRS335" s="959"/>
      <c r="FRT335" s="959"/>
      <c r="FRU335" s="959"/>
      <c r="FRV335" s="959"/>
      <c r="FRW335" s="959"/>
      <c r="FRX335" s="959"/>
      <c r="FRY335" s="959"/>
      <c r="FRZ335" s="959"/>
      <c r="FSA335" s="959"/>
      <c r="FSB335" s="959"/>
      <c r="FSC335" s="959"/>
      <c r="FSD335" s="959"/>
      <c r="FSE335" s="959"/>
      <c r="FSF335" s="959"/>
      <c r="FSG335" s="959"/>
      <c r="FSH335" s="959"/>
      <c r="FSI335" s="959"/>
      <c r="FSJ335" s="959"/>
      <c r="FSK335" s="959"/>
      <c r="FSL335" s="959"/>
      <c r="FSM335" s="959"/>
      <c r="FSN335" s="959"/>
      <c r="FSO335" s="959"/>
      <c r="FSP335" s="959"/>
      <c r="FSQ335" s="959"/>
      <c r="FSR335" s="959"/>
      <c r="FSS335" s="959"/>
      <c r="FST335" s="959"/>
      <c r="FSU335" s="959"/>
      <c r="FSV335" s="959"/>
      <c r="FSW335" s="959"/>
      <c r="FSX335" s="959"/>
      <c r="FSY335" s="959"/>
      <c r="FSZ335" s="959"/>
      <c r="FTA335" s="959"/>
      <c r="FTB335" s="959"/>
      <c r="FTC335" s="959"/>
      <c r="FTD335" s="959"/>
      <c r="FTE335" s="959"/>
      <c r="FTF335" s="959"/>
      <c r="FTG335" s="959"/>
      <c r="FTH335" s="959"/>
      <c r="FTI335" s="959"/>
      <c r="FTJ335" s="959"/>
      <c r="FTK335" s="959"/>
      <c r="FTL335" s="959"/>
      <c r="FTM335" s="959"/>
      <c r="FTN335" s="959"/>
      <c r="FTO335" s="959"/>
      <c r="FTP335" s="959"/>
      <c r="FTQ335" s="959"/>
      <c r="FTR335" s="959"/>
      <c r="FTS335" s="959"/>
      <c r="FTT335" s="959"/>
      <c r="FTU335" s="959"/>
      <c r="FTV335" s="959"/>
      <c r="FTW335" s="959"/>
      <c r="FTX335" s="959"/>
      <c r="FTY335" s="959"/>
      <c r="FTZ335" s="959"/>
      <c r="FUA335" s="959"/>
      <c r="FUB335" s="959"/>
      <c r="FUC335" s="959"/>
      <c r="FUD335" s="959"/>
      <c r="FUE335" s="959"/>
      <c r="FUF335" s="959"/>
      <c r="FUG335" s="959"/>
      <c r="FUH335" s="959"/>
      <c r="FUI335" s="959"/>
      <c r="FUJ335" s="959"/>
      <c r="FUK335" s="959"/>
      <c r="FUL335" s="959"/>
      <c r="FUM335" s="959"/>
      <c r="FUN335" s="959"/>
      <c r="FUO335" s="959"/>
      <c r="FUP335" s="959"/>
      <c r="FUQ335" s="959"/>
      <c r="FUR335" s="959"/>
      <c r="FUS335" s="959"/>
      <c r="FUT335" s="959"/>
      <c r="FUU335" s="959"/>
      <c r="FUV335" s="959"/>
      <c r="FUW335" s="959"/>
      <c r="FUX335" s="959"/>
      <c r="FUY335" s="959"/>
      <c r="FUZ335" s="959"/>
      <c r="FVA335" s="959"/>
      <c r="FVB335" s="959"/>
      <c r="FVC335" s="959"/>
      <c r="FVD335" s="959"/>
      <c r="FVE335" s="959"/>
      <c r="FVF335" s="959"/>
      <c r="FVG335" s="959"/>
      <c r="FVH335" s="959"/>
      <c r="FVI335" s="959"/>
      <c r="FVJ335" s="959"/>
      <c r="FVK335" s="959"/>
      <c r="FVL335" s="959"/>
      <c r="FVM335" s="959"/>
      <c r="FVN335" s="959"/>
      <c r="FVO335" s="959"/>
      <c r="FVP335" s="959"/>
      <c r="FVQ335" s="959"/>
      <c r="FVR335" s="959"/>
      <c r="FVS335" s="959"/>
      <c r="FVT335" s="959"/>
      <c r="FVU335" s="959"/>
      <c r="FVV335" s="959"/>
      <c r="FVW335" s="959"/>
      <c r="FVX335" s="959"/>
      <c r="FVY335" s="959"/>
      <c r="FVZ335" s="959"/>
      <c r="FWA335" s="959"/>
      <c r="FWB335" s="959"/>
      <c r="FWC335" s="959"/>
      <c r="FWD335" s="959"/>
      <c r="FWE335" s="959"/>
      <c r="FWF335" s="959"/>
      <c r="FWG335" s="959"/>
      <c r="FWH335" s="959"/>
      <c r="FWI335" s="959"/>
      <c r="FWJ335" s="959"/>
      <c r="FWK335" s="959"/>
      <c r="FWL335" s="959"/>
      <c r="FWM335" s="959"/>
      <c r="FWN335" s="959"/>
      <c r="FWO335" s="959"/>
      <c r="FWP335" s="959"/>
      <c r="FWQ335" s="959"/>
      <c r="FWR335" s="959"/>
      <c r="FWS335" s="959"/>
      <c r="FWT335" s="959"/>
      <c r="FWU335" s="959"/>
      <c r="FWV335" s="959"/>
      <c r="FWW335" s="959"/>
      <c r="FWX335" s="959"/>
      <c r="FWY335" s="959"/>
      <c r="FWZ335" s="959"/>
      <c r="FXA335" s="959"/>
      <c r="FXB335" s="959"/>
      <c r="FXC335" s="959"/>
      <c r="FXD335" s="959"/>
      <c r="FXE335" s="959"/>
      <c r="FXF335" s="959"/>
      <c r="FXG335" s="959"/>
      <c r="FXH335" s="959"/>
      <c r="FXI335" s="959"/>
      <c r="FXJ335" s="959"/>
      <c r="FXK335" s="959"/>
      <c r="FXL335" s="959"/>
      <c r="FXM335" s="959"/>
      <c r="FXN335" s="959"/>
      <c r="FXO335" s="959"/>
      <c r="FXP335" s="959"/>
      <c r="FXQ335" s="959"/>
      <c r="FXR335" s="959"/>
      <c r="FXS335" s="959"/>
      <c r="FXT335" s="959"/>
      <c r="FXU335" s="959"/>
      <c r="FXV335" s="959"/>
      <c r="FXW335" s="959"/>
      <c r="FXX335" s="959"/>
      <c r="FXY335" s="959"/>
      <c r="FXZ335" s="959"/>
      <c r="FYA335" s="959"/>
      <c r="FYB335" s="959"/>
      <c r="FYC335" s="959"/>
      <c r="FYD335" s="959"/>
      <c r="FYE335" s="959"/>
      <c r="FYF335" s="959"/>
      <c r="FYG335" s="959"/>
      <c r="FYH335" s="959"/>
      <c r="FYI335" s="959"/>
      <c r="FYJ335" s="959"/>
      <c r="FYK335" s="959"/>
      <c r="FYL335" s="959"/>
      <c r="FYM335" s="959"/>
      <c r="FYN335" s="959"/>
      <c r="FYO335" s="959"/>
      <c r="FYP335" s="959"/>
      <c r="FYQ335" s="959"/>
      <c r="FYR335" s="959"/>
      <c r="FYS335" s="959"/>
      <c r="FYT335" s="959"/>
      <c r="FYU335" s="959"/>
      <c r="FYV335" s="959"/>
      <c r="FYW335" s="959"/>
      <c r="FYX335" s="959"/>
      <c r="FYY335" s="959"/>
      <c r="FYZ335" s="959"/>
      <c r="FZA335" s="959"/>
      <c r="FZB335" s="959"/>
      <c r="FZC335" s="959"/>
      <c r="FZD335" s="959"/>
      <c r="FZE335" s="959"/>
      <c r="FZF335" s="959"/>
      <c r="FZG335" s="959"/>
      <c r="FZH335" s="959"/>
      <c r="FZI335" s="959"/>
      <c r="FZJ335" s="959"/>
      <c r="FZK335" s="959"/>
      <c r="FZL335" s="959"/>
      <c r="FZM335" s="959"/>
      <c r="FZN335" s="959"/>
      <c r="FZO335" s="959"/>
      <c r="FZP335" s="959"/>
      <c r="FZQ335" s="959"/>
      <c r="FZR335" s="959"/>
      <c r="FZS335" s="959"/>
      <c r="FZT335" s="959"/>
      <c r="FZU335" s="959"/>
      <c r="FZV335" s="959"/>
      <c r="FZW335" s="959"/>
      <c r="FZX335" s="959"/>
      <c r="FZY335" s="959"/>
      <c r="FZZ335" s="959"/>
      <c r="GAA335" s="959"/>
      <c r="GAB335" s="959"/>
      <c r="GAC335" s="959"/>
      <c r="GAD335" s="959"/>
      <c r="GAE335" s="959"/>
      <c r="GAF335" s="959"/>
      <c r="GAG335" s="959"/>
      <c r="GAH335" s="959"/>
      <c r="GAI335" s="959"/>
      <c r="GAJ335" s="959"/>
      <c r="GAK335" s="959"/>
      <c r="GAL335" s="959"/>
      <c r="GAM335" s="959"/>
      <c r="GAN335" s="959"/>
      <c r="GAO335" s="959"/>
      <c r="GAP335" s="959"/>
      <c r="GAQ335" s="959"/>
      <c r="GAR335" s="959"/>
      <c r="GAS335" s="959"/>
      <c r="GAT335" s="959"/>
      <c r="GAU335" s="959"/>
      <c r="GAV335" s="959"/>
      <c r="GAW335" s="959"/>
      <c r="GAX335" s="959"/>
      <c r="GAY335" s="959"/>
      <c r="GAZ335" s="959"/>
      <c r="GBA335" s="959"/>
      <c r="GBB335" s="959"/>
      <c r="GBC335" s="959"/>
      <c r="GBD335" s="959"/>
      <c r="GBE335" s="959"/>
      <c r="GBF335" s="959"/>
      <c r="GBG335" s="959"/>
      <c r="GBH335" s="959"/>
      <c r="GBI335" s="959"/>
      <c r="GBJ335" s="959"/>
      <c r="GBK335" s="959"/>
      <c r="GBL335" s="959"/>
      <c r="GBM335" s="959"/>
      <c r="GBN335" s="959"/>
      <c r="GBO335" s="959"/>
      <c r="GBP335" s="959"/>
      <c r="GBQ335" s="959"/>
      <c r="GBR335" s="959"/>
      <c r="GBS335" s="959"/>
      <c r="GBT335" s="959"/>
      <c r="GBU335" s="959"/>
      <c r="GBV335" s="959"/>
      <c r="GBW335" s="959"/>
      <c r="GBX335" s="959"/>
      <c r="GBY335" s="959"/>
      <c r="GBZ335" s="959"/>
      <c r="GCA335" s="959"/>
      <c r="GCB335" s="959"/>
      <c r="GCC335" s="959"/>
      <c r="GCD335" s="959"/>
      <c r="GCE335" s="959"/>
      <c r="GCF335" s="959"/>
      <c r="GCG335" s="959"/>
      <c r="GCH335" s="959"/>
      <c r="GCI335" s="959"/>
      <c r="GCJ335" s="959"/>
      <c r="GCK335" s="959"/>
      <c r="GCL335" s="959"/>
      <c r="GCM335" s="959"/>
      <c r="GCN335" s="959"/>
      <c r="GCO335" s="959"/>
      <c r="GCP335" s="959"/>
      <c r="GCQ335" s="959"/>
      <c r="GCR335" s="959"/>
      <c r="GCS335" s="959"/>
      <c r="GCT335" s="959"/>
      <c r="GCU335" s="959"/>
      <c r="GCV335" s="959"/>
      <c r="GCW335" s="959"/>
      <c r="GCX335" s="959"/>
      <c r="GCY335" s="959"/>
      <c r="GCZ335" s="959"/>
      <c r="GDA335" s="959"/>
      <c r="GDB335" s="959"/>
      <c r="GDC335" s="959"/>
      <c r="GDD335" s="959"/>
      <c r="GDE335" s="959"/>
      <c r="GDF335" s="959"/>
      <c r="GDG335" s="959"/>
      <c r="GDH335" s="959"/>
      <c r="GDI335" s="959"/>
      <c r="GDJ335" s="959"/>
      <c r="GDK335" s="959"/>
      <c r="GDL335" s="959"/>
      <c r="GDM335" s="959"/>
      <c r="GDN335" s="959"/>
      <c r="GDO335" s="959"/>
      <c r="GDP335" s="959"/>
      <c r="GDQ335" s="959"/>
      <c r="GDR335" s="959"/>
      <c r="GDS335" s="959"/>
      <c r="GDT335" s="959"/>
      <c r="GDU335" s="959"/>
      <c r="GDV335" s="959"/>
      <c r="GDW335" s="959"/>
      <c r="GDX335" s="959"/>
      <c r="GDY335" s="959"/>
      <c r="GDZ335" s="959"/>
      <c r="GEA335" s="959"/>
      <c r="GEB335" s="959"/>
      <c r="GEC335" s="959"/>
      <c r="GED335" s="959"/>
      <c r="GEE335" s="959"/>
      <c r="GEF335" s="959"/>
      <c r="GEG335" s="959"/>
      <c r="GEH335" s="959"/>
      <c r="GEI335" s="959"/>
      <c r="GEJ335" s="959"/>
      <c r="GEK335" s="959"/>
      <c r="GEL335" s="959"/>
      <c r="GEM335" s="959"/>
      <c r="GEN335" s="959"/>
      <c r="GEO335" s="959"/>
      <c r="GEP335" s="959"/>
      <c r="GEQ335" s="959"/>
      <c r="GER335" s="959"/>
      <c r="GES335" s="959"/>
      <c r="GET335" s="959"/>
      <c r="GEU335" s="959"/>
      <c r="GEV335" s="959"/>
      <c r="GEW335" s="959"/>
      <c r="GEX335" s="959"/>
      <c r="GEY335" s="959"/>
      <c r="GEZ335" s="959"/>
      <c r="GFA335" s="959"/>
      <c r="GFB335" s="959"/>
      <c r="GFC335" s="959"/>
      <c r="GFD335" s="959"/>
      <c r="GFE335" s="959"/>
      <c r="GFF335" s="959"/>
      <c r="GFG335" s="959"/>
      <c r="GFH335" s="959"/>
      <c r="GFI335" s="959"/>
      <c r="GFJ335" s="959"/>
      <c r="GFK335" s="959"/>
      <c r="GFL335" s="959"/>
      <c r="GFM335" s="959"/>
      <c r="GFN335" s="959"/>
      <c r="GFO335" s="959"/>
      <c r="GFP335" s="959"/>
      <c r="GFQ335" s="959"/>
      <c r="GFR335" s="959"/>
      <c r="GFS335" s="959"/>
      <c r="GFT335" s="959"/>
      <c r="GFU335" s="959"/>
      <c r="GFV335" s="959"/>
      <c r="GFW335" s="959"/>
      <c r="GFX335" s="959"/>
      <c r="GFY335" s="959"/>
      <c r="GFZ335" s="959"/>
      <c r="GGA335" s="959"/>
      <c r="GGB335" s="959"/>
      <c r="GGC335" s="959"/>
      <c r="GGD335" s="959"/>
      <c r="GGE335" s="959"/>
      <c r="GGF335" s="959"/>
      <c r="GGG335" s="959"/>
      <c r="GGH335" s="959"/>
      <c r="GGI335" s="959"/>
      <c r="GGJ335" s="959"/>
      <c r="GGK335" s="959"/>
      <c r="GGL335" s="959"/>
      <c r="GGM335" s="959"/>
      <c r="GGN335" s="959"/>
      <c r="GGO335" s="959"/>
      <c r="GGP335" s="959"/>
      <c r="GGQ335" s="959"/>
      <c r="GGR335" s="959"/>
      <c r="GGS335" s="959"/>
      <c r="GGT335" s="959"/>
      <c r="GGU335" s="959"/>
      <c r="GGV335" s="959"/>
      <c r="GGW335" s="959"/>
      <c r="GGX335" s="959"/>
      <c r="GGY335" s="959"/>
      <c r="GGZ335" s="959"/>
      <c r="GHA335" s="959"/>
      <c r="GHB335" s="959"/>
      <c r="GHC335" s="959"/>
      <c r="GHD335" s="959"/>
      <c r="GHE335" s="959"/>
      <c r="GHF335" s="959"/>
      <c r="GHG335" s="959"/>
      <c r="GHH335" s="959"/>
      <c r="GHI335" s="959"/>
      <c r="GHJ335" s="959"/>
      <c r="GHK335" s="959"/>
      <c r="GHL335" s="959"/>
      <c r="GHM335" s="959"/>
      <c r="GHN335" s="959"/>
      <c r="GHO335" s="959"/>
      <c r="GHP335" s="959"/>
      <c r="GHQ335" s="959"/>
      <c r="GHR335" s="959"/>
      <c r="GHS335" s="959"/>
      <c r="GHT335" s="959"/>
      <c r="GHU335" s="959"/>
      <c r="GHV335" s="959"/>
      <c r="GHW335" s="959"/>
      <c r="GHX335" s="959"/>
      <c r="GHY335" s="959"/>
      <c r="GHZ335" s="959"/>
      <c r="GIA335" s="959"/>
      <c r="GIB335" s="959"/>
      <c r="GIC335" s="959"/>
      <c r="GID335" s="959"/>
      <c r="GIE335" s="959"/>
      <c r="GIF335" s="959"/>
      <c r="GIG335" s="959"/>
      <c r="GIH335" s="959"/>
      <c r="GII335" s="959"/>
      <c r="GIJ335" s="959"/>
      <c r="GIK335" s="959"/>
      <c r="GIL335" s="959"/>
      <c r="GIM335" s="959"/>
      <c r="GIN335" s="959"/>
      <c r="GIO335" s="959"/>
      <c r="GIP335" s="959"/>
      <c r="GIQ335" s="959"/>
      <c r="GIR335" s="959"/>
      <c r="GIS335" s="959"/>
      <c r="GIT335" s="959"/>
      <c r="GIU335" s="959"/>
      <c r="GIV335" s="959"/>
      <c r="GIW335" s="959"/>
      <c r="GIX335" s="959"/>
      <c r="GIY335" s="959"/>
      <c r="GIZ335" s="959"/>
      <c r="GJA335" s="959"/>
      <c r="GJB335" s="959"/>
      <c r="GJC335" s="959"/>
      <c r="GJD335" s="959"/>
      <c r="GJE335" s="959"/>
      <c r="GJF335" s="959"/>
      <c r="GJG335" s="959"/>
      <c r="GJH335" s="959"/>
      <c r="GJI335" s="959"/>
      <c r="GJJ335" s="959"/>
      <c r="GJK335" s="959"/>
      <c r="GJL335" s="959"/>
      <c r="GJM335" s="959"/>
      <c r="GJN335" s="959"/>
      <c r="GJO335" s="959"/>
      <c r="GJP335" s="959"/>
      <c r="GJQ335" s="959"/>
      <c r="GJR335" s="959"/>
      <c r="GJS335" s="959"/>
      <c r="GJT335" s="959"/>
      <c r="GJU335" s="959"/>
      <c r="GJV335" s="959"/>
      <c r="GJW335" s="959"/>
      <c r="GJX335" s="959"/>
      <c r="GJY335" s="959"/>
      <c r="GJZ335" s="959"/>
      <c r="GKA335" s="959"/>
      <c r="GKB335" s="959"/>
      <c r="GKC335" s="959"/>
      <c r="GKD335" s="959"/>
      <c r="GKE335" s="959"/>
      <c r="GKF335" s="959"/>
      <c r="GKG335" s="959"/>
      <c r="GKH335" s="959"/>
      <c r="GKI335" s="959"/>
      <c r="GKJ335" s="959"/>
      <c r="GKK335" s="959"/>
      <c r="GKL335" s="959"/>
      <c r="GKM335" s="959"/>
      <c r="GKN335" s="959"/>
      <c r="GKO335" s="959"/>
      <c r="GKP335" s="959"/>
      <c r="GKQ335" s="959"/>
      <c r="GKR335" s="959"/>
      <c r="GKS335" s="959"/>
      <c r="GKT335" s="959"/>
      <c r="GKU335" s="959"/>
      <c r="GKV335" s="959"/>
      <c r="GKW335" s="959"/>
      <c r="GKX335" s="959"/>
      <c r="GKY335" s="959"/>
      <c r="GKZ335" s="959"/>
      <c r="GLA335" s="959"/>
      <c r="GLB335" s="959"/>
      <c r="GLC335" s="959"/>
      <c r="GLD335" s="959"/>
      <c r="GLE335" s="959"/>
      <c r="GLF335" s="959"/>
      <c r="GLG335" s="959"/>
      <c r="GLH335" s="959"/>
      <c r="GLI335" s="959"/>
      <c r="GLJ335" s="959"/>
      <c r="GLK335" s="959"/>
      <c r="GLL335" s="959"/>
      <c r="GLM335" s="959"/>
      <c r="GLN335" s="959"/>
      <c r="GLO335" s="959"/>
      <c r="GLP335" s="959"/>
      <c r="GLQ335" s="959"/>
      <c r="GLR335" s="959"/>
      <c r="GLS335" s="959"/>
      <c r="GLT335" s="959"/>
      <c r="GLU335" s="959"/>
      <c r="GLV335" s="959"/>
      <c r="GLW335" s="959"/>
      <c r="GLX335" s="959"/>
      <c r="GLY335" s="959"/>
      <c r="GLZ335" s="959"/>
      <c r="GMA335" s="959"/>
      <c r="GMB335" s="959"/>
      <c r="GMC335" s="959"/>
      <c r="GMD335" s="959"/>
      <c r="GME335" s="959"/>
      <c r="GMF335" s="959"/>
      <c r="GMG335" s="959"/>
      <c r="GMH335" s="959"/>
      <c r="GMI335" s="959"/>
      <c r="GMJ335" s="959"/>
      <c r="GMK335" s="959"/>
      <c r="GML335" s="959"/>
      <c r="GMM335" s="959"/>
      <c r="GMN335" s="959"/>
      <c r="GMO335" s="959"/>
      <c r="GMP335" s="959"/>
      <c r="GMQ335" s="959"/>
      <c r="GMR335" s="959"/>
      <c r="GMS335" s="959"/>
      <c r="GMT335" s="959"/>
      <c r="GMU335" s="959"/>
      <c r="GMV335" s="959"/>
      <c r="GMW335" s="959"/>
      <c r="GMX335" s="959"/>
      <c r="GMY335" s="959"/>
      <c r="GMZ335" s="959"/>
      <c r="GNA335" s="959"/>
      <c r="GNB335" s="959"/>
      <c r="GNC335" s="959"/>
      <c r="GND335" s="959"/>
      <c r="GNE335" s="959"/>
      <c r="GNF335" s="959"/>
      <c r="GNG335" s="959"/>
      <c r="GNH335" s="959"/>
      <c r="GNI335" s="959"/>
      <c r="GNJ335" s="959"/>
      <c r="GNK335" s="959"/>
      <c r="GNL335" s="959"/>
      <c r="GNM335" s="959"/>
      <c r="GNN335" s="959"/>
      <c r="GNO335" s="959"/>
      <c r="GNP335" s="959"/>
      <c r="GNQ335" s="959"/>
      <c r="GNR335" s="959"/>
      <c r="GNS335" s="959"/>
      <c r="GNT335" s="959"/>
      <c r="GNU335" s="959"/>
      <c r="GNV335" s="959"/>
      <c r="GNW335" s="959"/>
      <c r="GNX335" s="959"/>
      <c r="GNY335" s="959"/>
      <c r="GNZ335" s="959"/>
      <c r="GOA335" s="959"/>
      <c r="GOB335" s="959"/>
      <c r="GOC335" s="959"/>
      <c r="GOD335" s="959"/>
      <c r="GOE335" s="959"/>
      <c r="GOF335" s="959"/>
      <c r="GOG335" s="959"/>
      <c r="GOH335" s="959"/>
      <c r="GOI335" s="959"/>
      <c r="GOJ335" s="959"/>
      <c r="GOK335" s="959"/>
      <c r="GOL335" s="959"/>
      <c r="GOM335" s="959"/>
      <c r="GON335" s="959"/>
      <c r="GOO335" s="959"/>
      <c r="GOP335" s="959"/>
      <c r="GOQ335" s="959"/>
      <c r="GOR335" s="959"/>
      <c r="GOS335" s="959"/>
      <c r="GOT335" s="959"/>
      <c r="GOU335" s="959"/>
      <c r="GOV335" s="959"/>
      <c r="GOW335" s="959"/>
      <c r="GOX335" s="959"/>
      <c r="GOY335" s="959"/>
      <c r="GOZ335" s="959"/>
      <c r="GPA335" s="959"/>
      <c r="GPB335" s="959"/>
      <c r="GPC335" s="959"/>
      <c r="GPD335" s="959"/>
      <c r="GPE335" s="959"/>
      <c r="GPF335" s="959"/>
      <c r="GPG335" s="959"/>
      <c r="GPH335" s="959"/>
      <c r="GPI335" s="959"/>
      <c r="GPJ335" s="959"/>
      <c r="GPK335" s="959"/>
      <c r="GPL335" s="959"/>
      <c r="GPM335" s="959"/>
      <c r="GPN335" s="959"/>
      <c r="GPO335" s="959"/>
      <c r="GPP335" s="959"/>
      <c r="GPQ335" s="959"/>
      <c r="GPR335" s="959"/>
      <c r="GPS335" s="959"/>
      <c r="GPT335" s="959"/>
      <c r="GPU335" s="959"/>
      <c r="GPV335" s="959"/>
      <c r="GPW335" s="959"/>
      <c r="GPX335" s="959"/>
      <c r="GPY335" s="959"/>
      <c r="GPZ335" s="959"/>
      <c r="GQA335" s="959"/>
      <c r="GQB335" s="959"/>
      <c r="GQC335" s="959"/>
      <c r="GQD335" s="959"/>
      <c r="GQE335" s="959"/>
      <c r="GQF335" s="959"/>
      <c r="GQG335" s="959"/>
      <c r="GQH335" s="959"/>
      <c r="GQI335" s="959"/>
      <c r="GQJ335" s="959"/>
      <c r="GQK335" s="959"/>
      <c r="GQL335" s="959"/>
      <c r="GQM335" s="959"/>
      <c r="GQN335" s="959"/>
      <c r="GQO335" s="959"/>
      <c r="GQP335" s="959"/>
      <c r="GQQ335" s="959"/>
      <c r="GQR335" s="959"/>
      <c r="GQS335" s="959"/>
      <c r="GQT335" s="959"/>
      <c r="GQU335" s="959"/>
      <c r="GQV335" s="959"/>
      <c r="GQW335" s="959"/>
      <c r="GQX335" s="959"/>
      <c r="GQY335" s="959"/>
      <c r="GQZ335" s="959"/>
      <c r="GRA335" s="959"/>
      <c r="GRB335" s="959"/>
      <c r="GRC335" s="959"/>
      <c r="GRD335" s="959"/>
      <c r="GRE335" s="959"/>
      <c r="GRF335" s="959"/>
      <c r="GRG335" s="959"/>
      <c r="GRH335" s="959"/>
      <c r="GRI335" s="959"/>
      <c r="GRJ335" s="959"/>
      <c r="GRK335" s="959"/>
      <c r="GRL335" s="959"/>
      <c r="GRM335" s="959"/>
      <c r="GRN335" s="959"/>
      <c r="GRO335" s="959"/>
      <c r="GRP335" s="959"/>
      <c r="GRQ335" s="959"/>
      <c r="GRR335" s="959"/>
      <c r="GRS335" s="959"/>
      <c r="GRT335" s="959"/>
      <c r="GRU335" s="959"/>
      <c r="GRV335" s="959"/>
      <c r="GRW335" s="959"/>
      <c r="GRX335" s="959"/>
      <c r="GRY335" s="959"/>
      <c r="GRZ335" s="959"/>
      <c r="GSA335" s="959"/>
      <c r="GSB335" s="959"/>
      <c r="GSC335" s="959"/>
      <c r="GSD335" s="959"/>
      <c r="GSE335" s="959"/>
      <c r="GSF335" s="959"/>
      <c r="GSG335" s="959"/>
      <c r="GSH335" s="959"/>
      <c r="GSI335" s="959"/>
      <c r="GSJ335" s="959"/>
      <c r="GSK335" s="959"/>
      <c r="GSL335" s="959"/>
      <c r="GSM335" s="959"/>
      <c r="GSN335" s="959"/>
      <c r="GSO335" s="959"/>
      <c r="GSP335" s="959"/>
      <c r="GSQ335" s="959"/>
      <c r="GSR335" s="959"/>
      <c r="GSS335" s="959"/>
      <c r="GST335" s="959"/>
      <c r="GSU335" s="959"/>
      <c r="GSV335" s="959"/>
      <c r="GSW335" s="959"/>
      <c r="GSX335" s="959"/>
      <c r="GSY335" s="959"/>
      <c r="GSZ335" s="959"/>
      <c r="GTA335" s="959"/>
      <c r="GTB335" s="959"/>
      <c r="GTC335" s="959"/>
      <c r="GTD335" s="959"/>
      <c r="GTE335" s="959"/>
      <c r="GTF335" s="959"/>
      <c r="GTG335" s="959"/>
      <c r="GTH335" s="959"/>
      <c r="GTI335" s="959"/>
      <c r="GTJ335" s="959"/>
      <c r="GTK335" s="959"/>
      <c r="GTL335" s="959"/>
      <c r="GTM335" s="959"/>
      <c r="GTN335" s="959"/>
      <c r="GTO335" s="959"/>
      <c r="GTP335" s="959"/>
      <c r="GTQ335" s="959"/>
      <c r="GTR335" s="959"/>
      <c r="GTS335" s="959"/>
      <c r="GTT335" s="959"/>
      <c r="GTU335" s="959"/>
      <c r="GTV335" s="959"/>
      <c r="GTW335" s="959"/>
      <c r="GTX335" s="959"/>
      <c r="GTY335" s="959"/>
      <c r="GTZ335" s="959"/>
      <c r="GUA335" s="959"/>
      <c r="GUB335" s="959"/>
      <c r="GUC335" s="959"/>
      <c r="GUD335" s="959"/>
      <c r="GUE335" s="959"/>
      <c r="GUF335" s="959"/>
      <c r="GUG335" s="959"/>
      <c r="GUH335" s="959"/>
      <c r="GUI335" s="959"/>
      <c r="GUJ335" s="959"/>
      <c r="GUK335" s="959"/>
      <c r="GUL335" s="959"/>
      <c r="GUM335" s="959"/>
      <c r="GUN335" s="959"/>
      <c r="GUO335" s="959"/>
      <c r="GUP335" s="959"/>
      <c r="GUQ335" s="959"/>
      <c r="GUR335" s="959"/>
      <c r="GUS335" s="959"/>
      <c r="GUT335" s="959"/>
      <c r="GUU335" s="959"/>
      <c r="GUV335" s="959"/>
      <c r="GUW335" s="959"/>
      <c r="GUX335" s="959"/>
      <c r="GUY335" s="959"/>
      <c r="GUZ335" s="959"/>
      <c r="GVA335" s="959"/>
      <c r="GVB335" s="959"/>
      <c r="GVC335" s="959"/>
      <c r="GVD335" s="959"/>
      <c r="GVE335" s="959"/>
      <c r="GVF335" s="959"/>
      <c r="GVG335" s="959"/>
      <c r="GVH335" s="959"/>
      <c r="GVI335" s="959"/>
      <c r="GVJ335" s="959"/>
      <c r="GVK335" s="959"/>
      <c r="GVL335" s="959"/>
      <c r="GVM335" s="959"/>
      <c r="GVN335" s="959"/>
      <c r="GVO335" s="959"/>
      <c r="GVP335" s="959"/>
      <c r="GVQ335" s="959"/>
      <c r="GVR335" s="959"/>
      <c r="GVS335" s="959"/>
      <c r="GVT335" s="959"/>
      <c r="GVU335" s="959"/>
      <c r="GVV335" s="959"/>
      <c r="GVW335" s="959"/>
      <c r="GVX335" s="959"/>
      <c r="GVY335" s="959"/>
      <c r="GVZ335" s="959"/>
      <c r="GWA335" s="959"/>
      <c r="GWB335" s="959"/>
      <c r="GWC335" s="959"/>
      <c r="GWD335" s="959"/>
      <c r="GWE335" s="959"/>
      <c r="GWF335" s="959"/>
      <c r="GWG335" s="959"/>
      <c r="GWH335" s="959"/>
      <c r="GWI335" s="959"/>
      <c r="GWJ335" s="959"/>
      <c r="GWK335" s="959"/>
      <c r="GWL335" s="959"/>
      <c r="GWM335" s="959"/>
      <c r="GWN335" s="959"/>
      <c r="GWO335" s="959"/>
      <c r="GWP335" s="959"/>
      <c r="GWQ335" s="959"/>
      <c r="GWR335" s="959"/>
      <c r="GWS335" s="959"/>
      <c r="GWT335" s="959"/>
      <c r="GWU335" s="959"/>
      <c r="GWV335" s="959"/>
      <c r="GWW335" s="959"/>
      <c r="GWX335" s="959"/>
      <c r="GWY335" s="959"/>
      <c r="GWZ335" s="959"/>
      <c r="GXA335" s="959"/>
      <c r="GXB335" s="959"/>
      <c r="GXC335" s="959"/>
      <c r="GXD335" s="959"/>
      <c r="GXE335" s="959"/>
      <c r="GXF335" s="959"/>
      <c r="GXG335" s="959"/>
      <c r="GXH335" s="959"/>
      <c r="GXI335" s="959"/>
      <c r="GXJ335" s="959"/>
      <c r="GXK335" s="959"/>
      <c r="GXL335" s="959"/>
      <c r="GXM335" s="959"/>
      <c r="GXN335" s="959"/>
      <c r="GXO335" s="959"/>
      <c r="GXP335" s="959"/>
      <c r="GXQ335" s="959"/>
      <c r="GXR335" s="959"/>
      <c r="GXS335" s="959"/>
      <c r="GXT335" s="959"/>
      <c r="GXU335" s="959"/>
      <c r="GXV335" s="959"/>
      <c r="GXW335" s="959"/>
      <c r="GXX335" s="959"/>
      <c r="GXY335" s="959"/>
      <c r="GXZ335" s="959"/>
      <c r="GYA335" s="959"/>
      <c r="GYB335" s="959"/>
      <c r="GYC335" s="959"/>
      <c r="GYD335" s="959"/>
      <c r="GYE335" s="959"/>
      <c r="GYF335" s="959"/>
      <c r="GYG335" s="959"/>
      <c r="GYH335" s="959"/>
      <c r="GYI335" s="959"/>
      <c r="GYJ335" s="959"/>
      <c r="GYK335" s="959"/>
      <c r="GYL335" s="959"/>
      <c r="GYM335" s="959"/>
      <c r="GYN335" s="959"/>
      <c r="GYO335" s="959"/>
      <c r="GYP335" s="959"/>
      <c r="GYQ335" s="959"/>
      <c r="GYR335" s="959"/>
      <c r="GYS335" s="959"/>
      <c r="GYT335" s="959"/>
      <c r="GYU335" s="959"/>
      <c r="GYV335" s="959"/>
      <c r="GYW335" s="959"/>
      <c r="GYX335" s="959"/>
      <c r="GYY335" s="959"/>
      <c r="GYZ335" s="959"/>
      <c r="GZA335" s="959"/>
      <c r="GZB335" s="959"/>
      <c r="GZC335" s="959"/>
      <c r="GZD335" s="959"/>
      <c r="GZE335" s="959"/>
      <c r="GZF335" s="959"/>
      <c r="GZG335" s="959"/>
      <c r="GZH335" s="959"/>
      <c r="GZI335" s="959"/>
      <c r="GZJ335" s="959"/>
      <c r="GZK335" s="959"/>
      <c r="GZL335" s="959"/>
      <c r="GZM335" s="959"/>
      <c r="GZN335" s="959"/>
      <c r="GZO335" s="959"/>
      <c r="GZP335" s="959"/>
      <c r="GZQ335" s="959"/>
      <c r="GZR335" s="959"/>
      <c r="GZS335" s="959"/>
      <c r="GZT335" s="959"/>
      <c r="GZU335" s="959"/>
      <c r="GZV335" s="959"/>
      <c r="GZW335" s="959"/>
      <c r="GZX335" s="959"/>
      <c r="GZY335" s="959"/>
      <c r="GZZ335" s="959"/>
      <c r="HAA335" s="959"/>
      <c r="HAB335" s="959"/>
      <c r="HAC335" s="959"/>
      <c r="HAD335" s="959"/>
      <c r="HAE335" s="959"/>
      <c r="HAF335" s="959"/>
      <c r="HAG335" s="959"/>
      <c r="HAH335" s="959"/>
      <c r="HAI335" s="959"/>
      <c r="HAJ335" s="959"/>
      <c r="HAK335" s="959"/>
      <c r="HAL335" s="959"/>
      <c r="HAM335" s="959"/>
      <c r="HAN335" s="959"/>
      <c r="HAO335" s="959"/>
      <c r="HAP335" s="959"/>
      <c r="HAQ335" s="959"/>
      <c r="HAR335" s="959"/>
      <c r="HAS335" s="959"/>
      <c r="HAT335" s="959"/>
      <c r="HAU335" s="959"/>
      <c r="HAV335" s="959"/>
      <c r="HAW335" s="959"/>
      <c r="HAX335" s="959"/>
      <c r="HAY335" s="959"/>
      <c r="HAZ335" s="959"/>
      <c r="HBA335" s="959"/>
      <c r="HBB335" s="959"/>
      <c r="HBC335" s="959"/>
      <c r="HBD335" s="959"/>
      <c r="HBE335" s="959"/>
      <c r="HBF335" s="959"/>
      <c r="HBG335" s="959"/>
      <c r="HBH335" s="959"/>
      <c r="HBI335" s="959"/>
      <c r="HBJ335" s="959"/>
      <c r="HBK335" s="959"/>
      <c r="HBL335" s="959"/>
      <c r="HBM335" s="959"/>
      <c r="HBN335" s="959"/>
      <c r="HBO335" s="959"/>
      <c r="HBP335" s="959"/>
      <c r="HBQ335" s="959"/>
      <c r="HBR335" s="959"/>
      <c r="HBS335" s="959"/>
      <c r="HBT335" s="959"/>
      <c r="HBU335" s="959"/>
      <c r="HBV335" s="959"/>
      <c r="HBW335" s="959"/>
      <c r="HBX335" s="959"/>
      <c r="HBY335" s="959"/>
      <c r="HBZ335" s="959"/>
      <c r="HCA335" s="959"/>
      <c r="HCB335" s="959"/>
      <c r="HCC335" s="959"/>
      <c r="HCD335" s="959"/>
      <c r="HCE335" s="959"/>
      <c r="HCF335" s="959"/>
      <c r="HCG335" s="959"/>
      <c r="HCH335" s="959"/>
      <c r="HCI335" s="959"/>
      <c r="HCJ335" s="959"/>
      <c r="HCK335" s="959"/>
      <c r="HCL335" s="959"/>
      <c r="HCM335" s="959"/>
      <c r="HCN335" s="959"/>
      <c r="HCO335" s="959"/>
      <c r="HCP335" s="959"/>
      <c r="HCQ335" s="959"/>
      <c r="HCR335" s="959"/>
      <c r="HCS335" s="959"/>
      <c r="HCT335" s="959"/>
      <c r="HCU335" s="959"/>
      <c r="HCV335" s="959"/>
      <c r="HCW335" s="959"/>
      <c r="HCX335" s="959"/>
      <c r="HCY335" s="959"/>
      <c r="HCZ335" s="959"/>
      <c r="HDA335" s="959"/>
      <c r="HDB335" s="959"/>
      <c r="HDC335" s="959"/>
      <c r="HDD335" s="959"/>
      <c r="HDE335" s="959"/>
      <c r="HDF335" s="959"/>
      <c r="HDG335" s="959"/>
      <c r="HDH335" s="959"/>
      <c r="HDI335" s="959"/>
      <c r="HDJ335" s="959"/>
      <c r="HDK335" s="959"/>
      <c r="HDL335" s="959"/>
      <c r="HDM335" s="959"/>
      <c r="HDN335" s="959"/>
      <c r="HDO335" s="959"/>
      <c r="HDP335" s="959"/>
      <c r="HDQ335" s="959"/>
      <c r="HDR335" s="959"/>
      <c r="HDS335" s="959"/>
      <c r="HDT335" s="959"/>
      <c r="HDU335" s="959"/>
      <c r="HDV335" s="959"/>
      <c r="HDW335" s="959"/>
      <c r="HDX335" s="959"/>
      <c r="HDY335" s="959"/>
      <c r="HDZ335" s="959"/>
      <c r="HEA335" s="959"/>
      <c r="HEB335" s="959"/>
      <c r="HEC335" s="959"/>
      <c r="HED335" s="959"/>
      <c r="HEE335" s="959"/>
      <c r="HEF335" s="959"/>
      <c r="HEG335" s="959"/>
      <c r="HEH335" s="959"/>
      <c r="HEI335" s="959"/>
      <c r="HEJ335" s="959"/>
      <c r="HEK335" s="959"/>
      <c r="HEL335" s="959"/>
      <c r="HEM335" s="959"/>
      <c r="HEN335" s="959"/>
      <c r="HEO335" s="959"/>
      <c r="HEP335" s="959"/>
      <c r="HEQ335" s="959"/>
      <c r="HER335" s="959"/>
      <c r="HES335" s="959"/>
      <c r="HET335" s="959"/>
      <c r="HEU335" s="959"/>
      <c r="HEV335" s="959"/>
      <c r="HEW335" s="959"/>
      <c r="HEX335" s="959"/>
      <c r="HEY335" s="959"/>
      <c r="HEZ335" s="959"/>
      <c r="HFA335" s="959"/>
      <c r="HFB335" s="959"/>
      <c r="HFC335" s="959"/>
      <c r="HFD335" s="959"/>
      <c r="HFE335" s="959"/>
      <c r="HFF335" s="959"/>
      <c r="HFG335" s="959"/>
      <c r="HFH335" s="959"/>
      <c r="HFI335" s="959"/>
      <c r="HFJ335" s="959"/>
      <c r="HFK335" s="959"/>
      <c r="HFL335" s="959"/>
      <c r="HFM335" s="959"/>
      <c r="HFN335" s="959"/>
      <c r="HFO335" s="959"/>
      <c r="HFP335" s="959"/>
      <c r="HFQ335" s="959"/>
      <c r="HFR335" s="959"/>
      <c r="HFS335" s="959"/>
      <c r="HFT335" s="959"/>
      <c r="HFU335" s="959"/>
      <c r="HFV335" s="959"/>
      <c r="HFW335" s="959"/>
      <c r="HFX335" s="959"/>
      <c r="HFY335" s="959"/>
      <c r="HFZ335" s="959"/>
      <c r="HGA335" s="959"/>
      <c r="HGB335" s="959"/>
      <c r="HGC335" s="959"/>
      <c r="HGD335" s="959"/>
      <c r="HGE335" s="959"/>
      <c r="HGF335" s="959"/>
      <c r="HGG335" s="959"/>
      <c r="HGH335" s="959"/>
      <c r="HGI335" s="959"/>
      <c r="HGJ335" s="959"/>
      <c r="HGK335" s="959"/>
      <c r="HGL335" s="959"/>
      <c r="HGM335" s="959"/>
      <c r="HGN335" s="959"/>
      <c r="HGO335" s="959"/>
      <c r="HGP335" s="959"/>
      <c r="HGQ335" s="959"/>
      <c r="HGR335" s="959"/>
      <c r="HGS335" s="959"/>
      <c r="HGT335" s="959"/>
      <c r="HGU335" s="959"/>
      <c r="HGV335" s="959"/>
      <c r="HGW335" s="959"/>
      <c r="HGX335" s="959"/>
      <c r="HGY335" s="959"/>
      <c r="HGZ335" s="959"/>
      <c r="HHA335" s="959"/>
      <c r="HHB335" s="959"/>
      <c r="HHC335" s="959"/>
      <c r="HHD335" s="959"/>
      <c r="HHE335" s="959"/>
      <c r="HHF335" s="959"/>
      <c r="HHG335" s="959"/>
      <c r="HHH335" s="959"/>
      <c r="HHI335" s="959"/>
      <c r="HHJ335" s="959"/>
      <c r="HHK335" s="959"/>
      <c r="HHL335" s="959"/>
      <c r="HHM335" s="959"/>
      <c r="HHN335" s="959"/>
      <c r="HHO335" s="959"/>
      <c r="HHP335" s="959"/>
      <c r="HHQ335" s="959"/>
      <c r="HHR335" s="959"/>
      <c r="HHS335" s="959"/>
      <c r="HHT335" s="959"/>
      <c r="HHU335" s="959"/>
      <c r="HHV335" s="959"/>
      <c r="HHW335" s="959"/>
      <c r="HHX335" s="959"/>
      <c r="HHY335" s="959"/>
      <c r="HHZ335" s="959"/>
      <c r="HIA335" s="959"/>
      <c r="HIB335" s="959"/>
      <c r="HIC335" s="959"/>
      <c r="HID335" s="959"/>
      <c r="HIE335" s="959"/>
      <c r="HIF335" s="959"/>
      <c r="HIG335" s="959"/>
      <c r="HIH335" s="959"/>
      <c r="HII335" s="959"/>
      <c r="HIJ335" s="959"/>
      <c r="HIK335" s="959"/>
      <c r="HIL335" s="959"/>
      <c r="HIM335" s="959"/>
      <c r="HIN335" s="959"/>
      <c r="HIO335" s="959"/>
      <c r="HIP335" s="959"/>
      <c r="HIQ335" s="959"/>
      <c r="HIR335" s="959"/>
      <c r="HIS335" s="959"/>
      <c r="HIT335" s="959"/>
      <c r="HIU335" s="959"/>
      <c r="HIV335" s="959"/>
      <c r="HIW335" s="959"/>
      <c r="HIX335" s="959"/>
      <c r="HIY335" s="959"/>
      <c r="HIZ335" s="959"/>
      <c r="HJA335" s="959"/>
      <c r="HJB335" s="959"/>
      <c r="HJC335" s="959"/>
      <c r="HJD335" s="959"/>
      <c r="HJE335" s="959"/>
      <c r="HJF335" s="959"/>
      <c r="HJG335" s="959"/>
      <c r="HJH335" s="959"/>
      <c r="HJI335" s="959"/>
      <c r="HJJ335" s="959"/>
      <c r="HJK335" s="959"/>
      <c r="HJL335" s="959"/>
      <c r="HJM335" s="959"/>
      <c r="HJN335" s="959"/>
      <c r="HJO335" s="959"/>
      <c r="HJP335" s="959"/>
      <c r="HJQ335" s="959"/>
      <c r="HJR335" s="959"/>
      <c r="HJS335" s="959"/>
      <c r="HJT335" s="959"/>
      <c r="HJU335" s="959"/>
      <c r="HJV335" s="959"/>
      <c r="HJW335" s="959"/>
      <c r="HJX335" s="959"/>
      <c r="HJY335" s="959"/>
      <c r="HJZ335" s="959"/>
      <c r="HKA335" s="959"/>
      <c r="HKB335" s="959"/>
      <c r="HKC335" s="959"/>
      <c r="HKD335" s="959"/>
      <c r="HKE335" s="959"/>
      <c r="HKF335" s="959"/>
      <c r="HKG335" s="959"/>
      <c r="HKH335" s="959"/>
      <c r="HKI335" s="959"/>
      <c r="HKJ335" s="959"/>
      <c r="HKK335" s="959"/>
      <c r="HKL335" s="959"/>
      <c r="HKM335" s="959"/>
      <c r="HKN335" s="959"/>
      <c r="HKO335" s="959"/>
      <c r="HKP335" s="959"/>
      <c r="HKQ335" s="959"/>
      <c r="HKR335" s="959"/>
      <c r="HKS335" s="959"/>
      <c r="HKT335" s="959"/>
      <c r="HKU335" s="959"/>
      <c r="HKV335" s="959"/>
      <c r="HKW335" s="959"/>
      <c r="HKX335" s="959"/>
      <c r="HKY335" s="959"/>
      <c r="HKZ335" s="959"/>
      <c r="HLA335" s="959"/>
      <c r="HLB335" s="959"/>
      <c r="HLC335" s="959"/>
      <c r="HLD335" s="959"/>
      <c r="HLE335" s="959"/>
      <c r="HLF335" s="959"/>
      <c r="HLG335" s="959"/>
      <c r="HLH335" s="959"/>
      <c r="HLI335" s="959"/>
      <c r="HLJ335" s="959"/>
      <c r="HLK335" s="959"/>
      <c r="HLL335" s="959"/>
      <c r="HLM335" s="959"/>
      <c r="HLN335" s="959"/>
      <c r="HLO335" s="959"/>
      <c r="HLP335" s="959"/>
      <c r="HLQ335" s="959"/>
      <c r="HLR335" s="959"/>
      <c r="HLS335" s="959"/>
      <c r="HLT335" s="959"/>
      <c r="HLU335" s="959"/>
      <c r="HLV335" s="959"/>
      <c r="HLW335" s="959"/>
      <c r="HLX335" s="959"/>
      <c r="HLY335" s="959"/>
      <c r="HLZ335" s="959"/>
      <c r="HMA335" s="959"/>
      <c r="HMB335" s="959"/>
      <c r="HMC335" s="959"/>
      <c r="HMD335" s="959"/>
      <c r="HME335" s="959"/>
      <c r="HMF335" s="959"/>
      <c r="HMG335" s="959"/>
      <c r="HMH335" s="959"/>
      <c r="HMI335" s="959"/>
      <c r="HMJ335" s="959"/>
      <c r="HMK335" s="959"/>
      <c r="HML335" s="959"/>
      <c r="HMM335" s="959"/>
      <c r="HMN335" s="959"/>
      <c r="HMO335" s="959"/>
      <c r="HMP335" s="959"/>
      <c r="HMQ335" s="959"/>
      <c r="HMR335" s="959"/>
      <c r="HMS335" s="959"/>
      <c r="HMT335" s="959"/>
      <c r="HMU335" s="959"/>
      <c r="HMV335" s="959"/>
      <c r="HMW335" s="959"/>
      <c r="HMX335" s="959"/>
      <c r="HMY335" s="959"/>
      <c r="HMZ335" s="959"/>
      <c r="HNA335" s="959"/>
      <c r="HNB335" s="959"/>
      <c r="HNC335" s="959"/>
      <c r="HND335" s="959"/>
      <c r="HNE335" s="959"/>
      <c r="HNF335" s="959"/>
      <c r="HNG335" s="959"/>
      <c r="HNH335" s="959"/>
      <c r="HNI335" s="959"/>
      <c r="HNJ335" s="959"/>
      <c r="HNK335" s="959"/>
      <c r="HNL335" s="959"/>
      <c r="HNM335" s="959"/>
      <c r="HNN335" s="959"/>
      <c r="HNO335" s="959"/>
      <c r="HNP335" s="959"/>
      <c r="HNQ335" s="959"/>
      <c r="HNR335" s="959"/>
      <c r="HNS335" s="959"/>
      <c r="HNT335" s="959"/>
      <c r="HNU335" s="959"/>
      <c r="HNV335" s="959"/>
      <c r="HNW335" s="959"/>
      <c r="HNX335" s="959"/>
      <c r="HNY335" s="959"/>
      <c r="HNZ335" s="959"/>
      <c r="HOA335" s="959"/>
      <c r="HOB335" s="959"/>
      <c r="HOC335" s="959"/>
      <c r="HOD335" s="959"/>
      <c r="HOE335" s="959"/>
      <c r="HOF335" s="959"/>
      <c r="HOG335" s="959"/>
      <c r="HOH335" s="959"/>
      <c r="HOI335" s="959"/>
      <c r="HOJ335" s="959"/>
      <c r="HOK335" s="959"/>
      <c r="HOL335" s="959"/>
      <c r="HOM335" s="959"/>
      <c r="HON335" s="959"/>
      <c r="HOO335" s="959"/>
      <c r="HOP335" s="959"/>
      <c r="HOQ335" s="959"/>
      <c r="HOR335" s="959"/>
      <c r="HOS335" s="959"/>
      <c r="HOT335" s="959"/>
      <c r="HOU335" s="959"/>
      <c r="HOV335" s="959"/>
      <c r="HOW335" s="959"/>
      <c r="HOX335" s="959"/>
      <c r="HOY335" s="959"/>
      <c r="HOZ335" s="959"/>
      <c r="HPA335" s="959"/>
      <c r="HPB335" s="959"/>
      <c r="HPC335" s="959"/>
      <c r="HPD335" s="959"/>
      <c r="HPE335" s="959"/>
      <c r="HPF335" s="959"/>
      <c r="HPG335" s="959"/>
      <c r="HPH335" s="959"/>
      <c r="HPI335" s="959"/>
      <c r="HPJ335" s="959"/>
      <c r="HPK335" s="959"/>
      <c r="HPL335" s="959"/>
      <c r="HPM335" s="959"/>
      <c r="HPN335" s="959"/>
      <c r="HPO335" s="959"/>
      <c r="HPP335" s="959"/>
      <c r="HPQ335" s="959"/>
      <c r="HPR335" s="959"/>
      <c r="HPS335" s="959"/>
      <c r="HPT335" s="959"/>
      <c r="HPU335" s="959"/>
      <c r="HPV335" s="959"/>
      <c r="HPW335" s="959"/>
      <c r="HPX335" s="959"/>
      <c r="HPY335" s="959"/>
      <c r="HPZ335" s="959"/>
      <c r="HQA335" s="959"/>
      <c r="HQB335" s="959"/>
      <c r="HQC335" s="959"/>
      <c r="HQD335" s="959"/>
      <c r="HQE335" s="959"/>
      <c r="HQF335" s="959"/>
      <c r="HQG335" s="959"/>
      <c r="HQH335" s="959"/>
      <c r="HQI335" s="959"/>
      <c r="HQJ335" s="959"/>
      <c r="HQK335" s="959"/>
      <c r="HQL335" s="959"/>
      <c r="HQM335" s="959"/>
      <c r="HQN335" s="959"/>
      <c r="HQO335" s="959"/>
      <c r="HQP335" s="959"/>
      <c r="HQQ335" s="959"/>
      <c r="HQR335" s="959"/>
      <c r="HQS335" s="959"/>
      <c r="HQT335" s="959"/>
      <c r="HQU335" s="959"/>
      <c r="HQV335" s="959"/>
      <c r="HQW335" s="959"/>
      <c r="HQX335" s="959"/>
      <c r="HQY335" s="959"/>
      <c r="HQZ335" s="959"/>
      <c r="HRA335" s="959"/>
      <c r="HRB335" s="959"/>
      <c r="HRC335" s="959"/>
      <c r="HRD335" s="959"/>
      <c r="HRE335" s="959"/>
      <c r="HRF335" s="959"/>
      <c r="HRG335" s="959"/>
      <c r="HRH335" s="959"/>
      <c r="HRI335" s="959"/>
      <c r="HRJ335" s="959"/>
      <c r="HRK335" s="959"/>
      <c r="HRL335" s="959"/>
      <c r="HRM335" s="959"/>
      <c r="HRN335" s="959"/>
      <c r="HRO335" s="959"/>
      <c r="HRP335" s="959"/>
      <c r="HRQ335" s="959"/>
      <c r="HRR335" s="959"/>
      <c r="HRS335" s="959"/>
      <c r="HRT335" s="959"/>
      <c r="HRU335" s="959"/>
      <c r="HRV335" s="959"/>
      <c r="HRW335" s="959"/>
      <c r="HRX335" s="959"/>
      <c r="HRY335" s="959"/>
      <c r="HRZ335" s="959"/>
      <c r="HSA335" s="959"/>
      <c r="HSB335" s="959"/>
      <c r="HSC335" s="959"/>
      <c r="HSD335" s="959"/>
      <c r="HSE335" s="959"/>
      <c r="HSF335" s="959"/>
      <c r="HSG335" s="959"/>
      <c r="HSH335" s="959"/>
      <c r="HSI335" s="959"/>
      <c r="HSJ335" s="959"/>
      <c r="HSK335" s="959"/>
      <c r="HSL335" s="959"/>
      <c r="HSM335" s="959"/>
      <c r="HSN335" s="959"/>
      <c r="HSO335" s="959"/>
      <c r="HSP335" s="959"/>
      <c r="HSQ335" s="959"/>
      <c r="HSR335" s="959"/>
      <c r="HSS335" s="959"/>
      <c r="HST335" s="959"/>
      <c r="HSU335" s="959"/>
      <c r="HSV335" s="959"/>
      <c r="HSW335" s="959"/>
      <c r="HSX335" s="959"/>
      <c r="HSY335" s="959"/>
      <c r="HSZ335" s="959"/>
      <c r="HTA335" s="959"/>
      <c r="HTB335" s="959"/>
      <c r="HTC335" s="959"/>
      <c r="HTD335" s="959"/>
      <c r="HTE335" s="959"/>
      <c r="HTF335" s="959"/>
      <c r="HTG335" s="959"/>
      <c r="HTH335" s="959"/>
      <c r="HTI335" s="959"/>
      <c r="HTJ335" s="959"/>
      <c r="HTK335" s="959"/>
      <c r="HTL335" s="959"/>
      <c r="HTM335" s="959"/>
      <c r="HTN335" s="959"/>
      <c r="HTO335" s="959"/>
      <c r="HTP335" s="959"/>
      <c r="HTQ335" s="959"/>
      <c r="HTR335" s="959"/>
      <c r="HTS335" s="959"/>
      <c r="HTT335" s="959"/>
      <c r="HTU335" s="959"/>
      <c r="HTV335" s="959"/>
      <c r="HTW335" s="959"/>
      <c r="HTX335" s="959"/>
      <c r="HTY335" s="959"/>
      <c r="HTZ335" s="959"/>
      <c r="HUA335" s="959"/>
      <c r="HUB335" s="959"/>
      <c r="HUC335" s="959"/>
      <c r="HUD335" s="959"/>
      <c r="HUE335" s="959"/>
      <c r="HUF335" s="959"/>
      <c r="HUG335" s="959"/>
      <c r="HUH335" s="959"/>
      <c r="HUI335" s="959"/>
      <c r="HUJ335" s="959"/>
      <c r="HUK335" s="959"/>
      <c r="HUL335" s="959"/>
      <c r="HUM335" s="959"/>
      <c r="HUN335" s="959"/>
      <c r="HUO335" s="959"/>
      <c r="HUP335" s="959"/>
      <c r="HUQ335" s="959"/>
      <c r="HUR335" s="959"/>
      <c r="HUS335" s="959"/>
      <c r="HUT335" s="959"/>
      <c r="HUU335" s="959"/>
      <c r="HUV335" s="959"/>
      <c r="HUW335" s="959"/>
      <c r="HUX335" s="959"/>
      <c r="HUY335" s="959"/>
      <c r="HUZ335" s="959"/>
      <c r="HVA335" s="959"/>
      <c r="HVB335" s="959"/>
      <c r="HVC335" s="959"/>
      <c r="HVD335" s="959"/>
      <c r="HVE335" s="959"/>
      <c r="HVF335" s="959"/>
      <c r="HVG335" s="959"/>
      <c r="HVH335" s="959"/>
      <c r="HVI335" s="959"/>
      <c r="HVJ335" s="959"/>
      <c r="HVK335" s="959"/>
      <c r="HVL335" s="959"/>
      <c r="HVM335" s="959"/>
      <c r="HVN335" s="959"/>
      <c r="HVO335" s="959"/>
      <c r="HVP335" s="959"/>
      <c r="HVQ335" s="959"/>
      <c r="HVR335" s="959"/>
      <c r="HVS335" s="959"/>
      <c r="HVT335" s="959"/>
      <c r="HVU335" s="959"/>
      <c r="HVV335" s="959"/>
      <c r="HVW335" s="959"/>
      <c r="HVX335" s="959"/>
      <c r="HVY335" s="959"/>
      <c r="HVZ335" s="959"/>
      <c r="HWA335" s="959"/>
      <c r="HWB335" s="959"/>
      <c r="HWC335" s="959"/>
      <c r="HWD335" s="959"/>
      <c r="HWE335" s="959"/>
      <c r="HWF335" s="959"/>
      <c r="HWG335" s="959"/>
      <c r="HWH335" s="959"/>
      <c r="HWI335" s="959"/>
      <c r="HWJ335" s="959"/>
      <c r="HWK335" s="959"/>
      <c r="HWL335" s="959"/>
      <c r="HWM335" s="959"/>
      <c r="HWN335" s="959"/>
      <c r="HWO335" s="959"/>
      <c r="HWP335" s="959"/>
      <c r="HWQ335" s="959"/>
      <c r="HWR335" s="959"/>
      <c r="HWS335" s="959"/>
      <c r="HWT335" s="959"/>
      <c r="HWU335" s="959"/>
      <c r="HWV335" s="959"/>
      <c r="HWW335" s="959"/>
      <c r="HWX335" s="959"/>
      <c r="HWY335" s="959"/>
      <c r="HWZ335" s="959"/>
      <c r="HXA335" s="959"/>
      <c r="HXB335" s="959"/>
      <c r="HXC335" s="959"/>
      <c r="HXD335" s="959"/>
      <c r="HXE335" s="959"/>
      <c r="HXF335" s="959"/>
      <c r="HXG335" s="959"/>
      <c r="HXH335" s="959"/>
      <c r="HXI335" s="959"/>
      <c r="HXJ335" s="959"/>
      <c r="HXK335" s="959"/>
      <c r="HXL335" s="959"/>
      <c r="HXM335" s="959"/>
      <c r="HXN335" s="959"/>
      <c r="HXO335" s="959"/>
      <c r="HXP335" s="959"/>
      <c r="HXQ335" s="959"/>
      <c r="HXR335" s="959"/>
      <c r="HXS335" s="959"/>
      <c r="HXT335" s="959"/>
      <c r="HXU335" s="959"/>
      <c r="HXV335" s="959"/>
      <c r="HXW335" s="959"/>
      <c r="HXX335" s="959"/>
      <c r="HXY335" s="959"/>
      <c r="HXZ335" s="959"/>
      <c r="HYA335" s="959"/>
      <c r="HYB335" s="959"/>
      <c r="HYC335" s="959"/>
      <c r="HYD335" s="959"/>
      <c r="HYE335" s="959"/>
      <c r="HYF335" s="959"/>
      <c r="HYG335" s="959"/>
      <c r="HYH335" s="959"/>
      <c r="HYI335" s="959"/>
      <c r="HYJ335" s="959"/>
      <c r="HYK335" s="959"/>
      <c r="HYL335" s="959"/>
      <c r="HYM335" s="959"/>
      <c r="HYN335" s="959"/>
      <c r="HYO335" s="959"/>
      <c r="HYP335" s="959"/>
      <c r="HYQ335" s="959"/>
      <c r="HYR335" s="959"/>
      <c r="HYS335" s="959"/>
      <c r="HYT335" s="959"/>
      <c r="HYU335" s="959"/>
      <c r="HYV335" s="959"/>
      <c r="HYW335" s="959"/>
      <c r="HYX335" s="959"/>
      <c r="HYY335" s="959"/>
      <c r="HYZ335" s="959"/>
      <c r="HZA335" s="959"/>
      <c r="HZB335" s="959"/>
      <c r="HZC335" s="959"/>
      <c r="HZD335" s="959"/>
      <c r="HZE335" s="959"/>
      <c r="HZF335" s="959"/>
      <c r="HZG335" s="959"/>
      <c r="HZH335" s="959"/>
      <c r="HZI335" s="959"/>
      <c r="HZJ335" s="959"/>
      <c r="HZK335" s="959"/>
      <c r="HZL335" s="959"/>
      <c r="HZM335" s="959"/>
      <c r="HZN335" s="959"/>
      <c r="HZO335" s="959"/>
      <c r="HZP335" s="959"/>
      <c r="HZQ335" s="959"/>
      <c r="HZR335" s="959"/>
      <c r="HZS335" s="959"/>
      <c r="HZT335" s="959"/>
      <c r="HZU335" s="959"/>
      <c r="HZV335" s="959"/>
      <c r="HZW335" s="959"/>
      <c r="HZX335" s="959"/>
      <c r="HZY335" s="959"/>
      <c r="HZZ335" s="959"/>
      <c r="IAA335" s="959"/>
      <c r="IAB335" s="959"/>
      <c r="IAC335" s="959"/>
      <c r="IAD335" s="959"/>
      <c r="IAE335" s="959"/>
      <c r="IAF335" s="959"/>
      <c r="IAG335" s="959"/>
      <c r="IAH335" s="959"/>
      <c r="IAI335" s="959"/>
      <c r="IAJ335" s="959"/>
      <c r="IAK335" s="959"/>
      <c r="IAL335" s="959"/>
      <c r="IAM335" s="959"/>
      <c r="IAN335" s="959"/>
      <c r="IAO335" s="959"/>
      <c r="IAP335" s="959"/>
      <c r="IAQ335" s="959"/>
      <c r="IAR335" s="959"/>
      <c r="IAS335" s="959"/>
      <c r="IAT335" s="959"/>
      <c r="IAU335" s="959"/>
      <c r="IAV335" s="959"/>
      <c r="IAW335" s="959"/>
      <c r="IAX335" s="959"/>
      <c r="IAY335" s="959"/>
      <c r="IAZ335" s="959"/>
      <c r="IBA335" s="959"/>
      <c r="IBB335" s="959"/>
      <c r="IBC335" s="959"/>
      <c r="IBD335" s="959"/>
      <c r="IBE335" s="959"/>
      <c r="IBF335" s="959"/>
      <c r="IBG335" s="959"/>
      <c r="IBH335" s="959"/>
      <c r="IBI335" s="959"/>
      <c r="IBJ335" s="959"/>
      <c r="IBK335" s="959"/>
      <c r="IBL335" s="959"/>
      <c r="IBM335" s="959"/>
      <c r="IBN335" s="959"/>
      <c r="IBO335" s="959"/>
      <c r="IBP335" s="959"/>
      <c r="IBQ335" s="959"/>
      <c r="IBR335" s="959"/>
      <c r="IBS335" s="959"/>
      <c r="IBT335" s="959"/>
      <c r="IBU335" s="959"/>
      <c r="IBV335" s="959"/>
      <c r="IBW335" s="959"/>
      <c r="IBX335" s="959"/>
      <c r="IBY335" s="959"/>
      <c r="IBZ335" s="959"/>
      <c r="ICA335" s="959"/>
      <c r="ICB335" s="959"/>
      <c r="ICC335" s="959"/>
      <c r="ICD335" s="959"/>
      <c r="ICE335" s="959"/>
      <c r="ICF335" s="959"/>
      <c r="ICG335" s="959"/>
      <c r="ICH335" s="959"/>
      <c r="ICI335" s="959"/>
      <c r="ICJ335" s="959"/>
      <c r="ICK335" s="959"/>
      <c r="ICL335" s="959"/>
      <c r="ICM335" s="959"/>
      <c r="ICN335" s="959"/>
      <c r="ICO335" s="959"/>
      <c r="ICP335" s="959"/>
      <c r="ICQ335" s="959"/>
      <c r="ICR335" s="959"/>
      <c r="ICS335" s="959"/>
      <c r="ICT335" s="959"/>
      <c r="ICU335" s="959"/>
      <c r="ICV335" s="959"/>
      <c r="ICW335" s="959"/>
      <c r="ICX335" s="959"/>
      <c r="ICY335" s="959"/>
      <c r="ICZ335" s="959"/>
      <c r="IDA335" s="959"/>
      <c r="IDB335" s="959"/>
      <c r="IDC335" s="959"/>
      <c r="IDD335" s="959"/>
      <c r="IDE335" s="959"/>
      <c r="IDF335" s="959"/>
      <c r="IDG335" s="959"/>
      <c r="IDH335" s="959"/>
      <c r="IDI335" s="959"/>
      <c r="IDJ335" s="959"/>
      <c r="IDK335" s="959"/>
      <c r="IDL335" s="959"/>
      <c r="IDM335" s="959"/>
      <c r="IDN335" s="959"/>
      <c r="IDO335" s="959"/>
      <c r="IDP335" s="959"/>
      <c r="IDQ335" s="959"/>
      <c r="IDR335" s="959"/>
      <c r="IDS335" s="959"/>
      <c r="IDT335" s="959"/>
      <c r="IDU335" s="959"/>
      <c r="IDV335" s="959"/>
      <c r="IDW335" s="959"/>
      <c r="IDX335" s="959"/>
      <c r="IDY335" s="959"/>
      <c r="IDZ335" s="959"/>
      <c r="IEA335" s="959"/>
      <c r="IEB335" s="959"/>
      <c r="IEC335" s="959"/>
      <c r="IED335" s="959"/>
      <c r="IEE335" s="959"/>
      <c r="IEF335" s="959"/>
      <c r="IEG335" s="959"/>
      <c r="IEH335" s="959"/>
      <c r="IEI335" s="959"/>
      <c r="IEJ335" s="959"/>
      <c r="IEK335" s="959"/>
      <c r="IEL335" s="959"/>
      <c r="IEM335" s="959"/>
      <c r="IEN335" s="959"/>
      <c r="IEO335" s="959"/>
      <c r="IEP335" s="959"/>
      <c r="IEQ335" s="959"/>
      <c r="IER335" s="959"/>
      <c r="IES335" s="959"/>
      <c r="IET335" s="959"/>
      <c r="IEU335" s="959"/>
      <c r="IEV335" s="959"/>
      <c r="IEW335" s="959"/>
      <c r="IEX335" s="959"/>
      <c r="IEY335" s="959"/>
      <c r="IEZ335" s="959"/>
      <c r="IFA335" s="959"/>
      <c r="IFB335" s="959"/>
      <c r="IFC335" s="959"/>
      <c r="IFD335" s="959"/>
      <c r="IFE335" s="959"/>
      <c r="IFF335" s="959"/>
      <c r="IFG335" s="959"/>
      <c r="IFH335" s="959"/>
      <c r="IFI335" s="959"/>
      <c r="IFJ335" s="959"/>
      <c r="IFK335" s="959"/>
      <c r="IFL335" s="959"/>
      <c r="IFM335" s="959"/>
      <c r="IFN335" s="959"/>
      <c r="IFO335" s="959"/>
      <c r="IFP335" s="959"/>
      <c r="IFQ335" s="959"/>
      <c r="IFR335" s="959"/>
      <c r="IFS335" s="959"/>
      <c r="IFT335" s="959"/>
      <c r="IFU335" s="959"/>
      <c r="IFV335" s="959"/>
      <c r="IFW335" s="959"/>
      <c r="IFX335" s="959"/>
      <c r="IFY335" s="959"/>
      <c r="IFZ335" s="959"/>
      <c r="IGA335" s="959"/>
      <c r="IGB335" s="959"/>
      <c r="IGC335" s="959"/>
      <c r="IGD335" s="959"/>
      <c r="IGE335" s="959"/>
      <c r="IGF335" s="959"/>
      <c r="IGG335" s="959"/>
      <c r="IGH335" s="959"/>
      <c r="IGI335" s="959"/>
      <c r="IGJ335" s="959"/>
      <c r="IGK335" s="959"/>
      <c r="IGL335" s="959"/>
      <c r="IGM335" s="959"/>
      <c r="IGN335" s="959"/>
      <c r="IGO335" s="959"/>
      <c r="IGP335" s="959"/>
      <c r="IGQ335" s="959"/>
      <c r="IGR335" s="959"/>
      <c r="IGS335" s="959"/>
      <c r="IGT335" s="959"/>
      <c r="IGU335" s="959"/>
      <c r="IGV335" s="959"/>
      <c r="IGW335" s="959"/>
      <c r="IGX335" s="959"/>
      <c r="IGY335" s="959"/>
      <c r="IGZ335" s="959"/>
      <c r="IHA335" s="959"/>
      <c r="IHB335" s="959"/>
      <c r="IHC335" s="959"/>
      <c r="IHD335" s="959"/>
      <c r="IHE335" s="959"/>
      <c r="IHF335" s="959"/>
      <c r="IHG335" s="959"/>
      <c r="IHH335" s="959"/>
      <c r="IHI335" s="959"/>
      <c r="IHJ335" s="959"/>
      <c r="IHK335" s="959"/>
      <c r="IHL335" s="959"/>
      <c r="IHM335" s="959"/>
      <c r="IHN335" s="959"/>
      <c r="IHO335" s="959"/>
      <c r="IHP335" s="959"/>
      <c r="IHQ335" s="959"/>
      <c r="IHR335" s="959"/>
      <c r="IHS335" s="959"/>
      <c r="IHT335" s="959"/>
      <c r="IHU335" s="959"/>
      <c r="IHV335" s="959"/>
      <c r="IHW335" s="959"/>
      <c r="IHX335" s="959"/>
      <c r="IHY335" s="959"/>
      <c r="IHZ335" s="959"/>
      <c r="IIA335" s="959"/>
      <c r="IIB335" s="959"/>
      <c r="IIC335" s="959"/>
      <c r="IID335" s="959"/>
      <c r="IIE335" s="959"/>
      <c r="IIF335" s="959"/>
      <c r="IIG335" s="959"/>
      <c r="IIH335" s="959"/>
      <c r="III335" s="959"/>
      <c r="IIJ335" s="959"/>
      <c r="IIK335" s="959"/>
      <c r="IIL335" s="959"/>
      <c r="IIM335" s="959"/>
      <c r="IIN335" s="959"/>
      <c r="IIO335" s="959"/>
      <c r="IIP335" s="959"/>
      <c r="IIQ335" s="959"/>
      <c r="IIR335" s="959"/>
      <c r="IIS335" s="959"/>
      <c r="IIT335" s="959"/>
      <c r="IIU335" s="959"/>
      <c r="IIV335" s="959"/>
      <c r="IIW335" s="959"/>
      <c r="IIX335" s="959"/>
      <c r="IIY335" s="959"/>
      <c r="IIZ335" s="959"/>
      <c r="IJA335" s="959"/>
      <c r="IJB335" s="959"/>
      <c r="IJC335" s="959"/>
      <c r="IJD335" s="959"/>
      <c r="IJE335" s="959"/>
      <c r="IJF335" s="959"/>
      <c r="IJG335" s="959"/>
      <c r="IJH335" s="959"/>
      <c r="IJI335" s="959"/>
      <c r="IJJ335" s="959"/>
      <c r="IJK335" s="959"/>
      <c r="IJL335" s="959"/>
      <c r="IJM335" s="959"/>
      <c r="IJN335" s="959"/>
      <c r="IJO335" s="959"/>
      <c r="IJP335" s="959"/>
      <c r="IJQ335" s="959"/>
      <c r="IJR335" s="959"/>
      <c r="IJS335" s="959"/>
      <c r="IJT335" s="959"/>
      <c r="IJU335" s="959"/>
      <c r="IJV335" s="959"/>
      <c r="IJW335" s="959"/>
      <c r="IJX335" s="959"/>
      <c r="IJY335" s="959"/>
      <c r="IJZ335" s="959"/>
      <c r="IKA335" s="959"/>
      <c r="IKB335" s="959"/>
      <c r="IKC335" s="959"/>
      <c r="IKD335" s="959"/>
      <c r="IKE335" s="959"/>
      <c r="IKF335" s="959"/>
      <c r="IKG335" s="959"/>
      <c r="IKH335" s="959"/>
      <c r="IKI335" s="959"/>
      <c r="IKJ335" s="959"/>
      <c r="IKK335" s="959"/>
      <c r="IKL335" s="959"/>
      <c r="IKM335" s="959"/>
      <c r="IKN335" s="959"/>
      <c r="IKO335" s="959"/>
      <c r="IKP335" s="959"/>
      <c r="IKQ335" s="959"/>
      <c r="IKR335" s="959"/>
      <c r="IKS335" s="959"/>
      <c r="IKT335" s="959"/>
      <c r="IKU335" s="959"/>
      <c r="IKV335" s="959"/>
      <c r="IKW335" s="959"/>
      <c r="IKX335" s="959"/>
      <c r="IKY335" s="959"/>
      <c r="IKZ335" s="959"/>
      <c r="ILA335" s="959"/>
      <c r="ILB335" s="959"/>
      <c r="ILC335" s="959"/>
      <c r="ILD335" s="959"/>
      <c r="ILE335" s="959"/>
      <c r="ILF335" s="959"/>
      <c r="ILG335" s="959"/>
      <c r="ILH335" s="959"/>
      <c r="ILI335" s="959"/>
      <c r="ILJ335" s="959"/>
      <c r="ILK335" s="959"/>
      <c r="ILL335" s="959"/>
      <c r="ILM335" s="959"/>
      <c r="ILN335" s="959"/>
      <c r="ILO335" s="959"/>
      <c r="ILP335" s="959"/>
      <c r="ILQ335" s="959"/>
      <c r="ILR335" s="959"/>
      <c r="ILS335" s="959"/>
      <c r="ILT335" s="959"/>
      <c r="ILU335" s="959"/>
      <c r="ILV335" s="959"/>
      <c r="ILW335" s="959"/>
      <c r="ILX335" s="959"/>
      <c r="ILY335" s="959"/>
      <c r="ILZ335" s="959"/>
      <c r="IMA335" s="959"/>
      <c r="IMB335" s="959"/>
      <c r="IMC335" s="959"/>
      <c r="IMD335" s="959"/>
      <c r="IME335" s="959"/>
      <c r="IMF335" s="959"/>
      <c r="IMG335" s="959"/>
      <c r="IMH335" s="959"/>
      <c r="IMI335" s="959"/>
      <c r="IMJ335" s="959"/>
      <c r="IMK335" s="959"/>
      <c r="IML335" s="959"/>
      <c r="IMM335" s="959"/>
      <c r="IMN335" s="959"/>
      <c r="IMO335" s="959"/>
      <c r="IMP335" s="959"/>
      <c r="IMQ335" s="959"/>
      <c r="IMR335" s="959"/>
      <c r="IMS335" s="959"/>
      <c r="IMT335" s="959"/>
      <c r="IMU335" s="959"/>
      <c r="IMV335" s="959"/>
      <c r="IMW335" s="959"/>
      <c r="IMX335" s="959"/>
      <c r="IMY335" s="959"/>
      <c r="IMZ335" s="959"/>
      <c r="INA335" s="959"/>
      <c r="INB335" s="959"/>
      <c r="INC335" s="959"/>
      <c r="IND335" s="959"/>
      <c r="INE335" s="959"/>
      <c r="INF335" s="959"/>
      <c r="ING335" s="959"/>
      <c r="INH335" s="959"/>
      <c r="INI335" s="959"/>
      <c r="INJ335" s="959"/>
      <c r="INK335" s="959"/>
      <c r="INL335" s="959"/>
      <c r="INM335" s="959"/>
      <c r="INN335" s="959"/>
      <c r="INO335" s="959"/>
      <c r="INP335" s="959"/>
      <c r="INQ335" s="959"/>
      <c r="INR335" s="959"/>
      <c r="INS335" s="959"/>
      <c r="INT335" s="959"/>
      <c r="INU335" s="959"/>
      <c r="INV335" s="959"/>
      <c r="INW335" s="959"/>
      <c r="INX335" s="959"/>
      <c r="INY335" s="959"/>
      <c r="INZ335" s="959"/>
      <c r="IOA335" s="959"/>
      <c r="IOB335" s="959"/>
      <c r="IOC335" s="959"/>
      <c r="IOD335" s="959"/>
      <c r="IOE335" s="959"/>
      <c r="IOF335" s="959"/>
      <c r="IOG335" s="959"/>
      <c r="IOH335" s="959"/>
      <c r="IOI335" s="959"/>
      <c r="IOJ335" s="959"/>
      <c r="IOK335" s="959"/>
      <c r="IOL335" s="959"/>
      <c r="IOM335" s="959"/>
      <c r="ION335" s="959"/>
      <c r="IOO335" s="959"/>
      <c r="IOP335" s="959"/>
      <c r="IOQ335" s="959"/>
      <c r="IOR335" s="959"/>
      <c r="IOS335" s="959"/>
      <c r="IOT335" s="959"/>
      <c r="IOU335" s="959"/>
      <c r="IOV335" s="959"/>
      <c r="IOW335" s="959"/>
      <c r="IOX335" s="959"/>
      <c r="IOY335" s="959"/>
      <c r="IOZ335" s="959"/>
      <c r="IPA335" s="959"/>
      <c r="IPB335" s="959"/>
      <c r="IPC335" s="959"/>
      <c r="IPD335" s="959"/>
      <c r="IPE335" s="959"/>
      <c r="IPF335" s="959"/>
      <c r="IPG335" s="959"/>
      <c r="IPH335" s="959"/>
      <c r="IPI335" s="959"/>
      <c r="IPJ335" s="959"/>
      <c r="IPK335" s="959"/>
      <c r="IPL335" s="959"/>
      <c r="IPM335" s="959"/>
      <c r="IPN335" s="959"/>
      <c r="IPO335" s="959"/>
      <c r="IPP335" s="959"/>
      <c r="IPQ335" s="959"/>
      <c r="IPR335" s="959"/>
      <c r="IPS335" s="959"/>
      <c r="IPT335" s="959"/>
      <c r="IPU335" s="959"/>
      <c r="IPV335" s="959"/>
      <c r="IPW335" s="959"/>
      <c r="IPX335" s="959"/>
      <c r="IPY335" s="959"/>
      <c r="IPZ335" s="959"/>
      <c r="IQA335" s="959"/>
      <c r="IQB335" s="959"/>
      <c r="IQC335" s="959"/>
      <c r="IQD335" s="959"/>
      <c r="IQE335" s="959"/>
      <c r="IQF335" s="959"/>
      <c r="IQG335" s="959"/>
      <c r="IQH335" s="959"/>
      <c r="IQI335" s="959"/>
      <c r="IQJ335" s="959"/>
      <c r="IQK335" s="959"/>
      <c r="IQL335" s="959"/>
      <c r="IQM335" s="959"/>
      <c r="IQN335" s="959"/>
      <c r="IQO335" s="959"/>
      <c r="IQP335" s="959"/>
      <c r="IQQ335" s="959"/>
      <c r="IQR335" s="959"/>
      <c r="IQS335" s="959"/>
      <c r="IQT335" s="959"/>
      <c r="IQU335" s="959"/>
      <c r="IQV335" s="959"/>
      <c r="IQW335" s="959"/>
      <c r="IQX335" s="959"/>
      <c r="IQY335" s="959"/>
      <c r="IQZ335" s="959"/>
      <c r="IRA335" s="959"/>
      <c r="IRB335" s="959"/>
      <c r="IRC335" s="959"/>
      <c r="IRD335" s="959"/>
      <c r="IRE335" s="959"/>
      <c r="IRF335" s="959"/>
      <c r="IRG335" s="959"/>
      <c r="IRH335" s="959"/>
      <c r="IRI335" s="959"/>
      <c r="IRJ335" s="959"/>
      <c r="IRK335" s="959"/>
      <c r="IRL335" s="959"/>
      <c r="IRM335" s="959"/>
      <c r="IRN335" s="959"/>
      <c r="IRO335" s="959"/>
      <c r="IRP335" s="959"/>
      <c r="IRQ335" s="959"/>
      <c r="IRR335" s="959"/>
      <c r="IRS335" s="959"/>
      <c r="IRT335" s="959"/>
      <c r="IRU335" s="959"/>
      <c r="IRV335" s="959"/>
      <c r="IRW335" s="959"/>
      <c r="IRX335" s="959"/>
      <c r="IRY335" s="959"/>
      <c r="IRZ335" s="959"/>
      <c r="ISA335" s="959"/>
      <c r="ISB335" s="959"/>
      <c r="ISC335" s="959"/>
      <c r="ISD335" s="959"/>
      <c r="ISE335" s="959"/>
      <c r="ISF335" s="959"/>
      <c r="ISG335" s="959"/>
      <c r="ISH335" s="959"/>
      <c r="ISI335" s="959"/>
      <c r="ISJ335" s="959"/>
      <c r="ISK335" s="959"/>
      <c r="ISL335" s="959"/>
      <c r="ISM335" s="959"/>
      <c r="ISN335" s="959"/>
      <c r="ISO335" s="959"/>
      <c r="ISP335" s="959"/>
      <c r="ISQ335" s="959"/>
      <c r="ISR335" s="959"/>
      <c r="ISS335" s="959"/>
      <c r="IST335" s="959"/>
      <c r="ISU335" s="959"/>
      <c r="ISV335" s="959"/>
      <c r="ISW335" s="959"/>
      <c r="ISX335" s="959"/>
      <c r="ISY335" s="959"/>
      <c r="ISZ335" s="959"/>
      <c r="ITA335" s="959"/>
      <c r="ITB335" s="959"/>
      <c r="ITC335" s="959"/>
      <c r="ITD335" s="959"/>
      <c r="ITE335" s="959"/>
      <c r="ITF335" s="959"/>
      <c r="ITG335" s="959"/>
      <c r="ITH335" s="959"/>
      <c r="ITI335" s="959"/>
      <c r="ITJ335" s="959"/>
      <c r="ITK335" s="959"/>
      <c r="ITL335" s="959"/>
      <c r="ITM335" s="959"/>
      <c r="ITN335" s="959"/>
      <c r="ITO335" s="959"/>
      <c r="ITP335" s="959"/>
      <c r="ITQ335" s="959"/>
      <c r="ITR335" s="959"/>
      <c r="ITS335" s="959"/>
      <c r="ITT335" s="959"/>
      <c r="ITU335" s="959"/>
      <c r="ITV335" s="959"/>
      <c r="ITW335" s="959"/>
      <c r="ITX335" s="959"/>
      <c r="ITY335" s="959"/>
      <c r="ITZ335" s="959"/>
      <c r="IUA335" s="959"/>
      <c r="IUB335" s="959"/>
      <c r="IUC335" s="959"/>
      <c r="IUD335" s="959"/>
      <c r="IUE335" s="959"/>
      <c r="IUF335" s="959"/>
      <c r="IUG335" s="959"/>
      <c r="IUH335" s="959"/>
      <c r="IUI335" s="959"/>
      <c r="IUJ335" s="959"/>
      <c r="IUK335" s="959"/>
      <c r="IUL335" s="959"/>
      <c r="IUM335" s="959"/>
      <c r="IUN335" s="959"/>
      <c r="IUO335" s="959"/>
      <c r="IUP335" s="959"/>
      <c r="IUQ335" s="959"/>
      <c r="IUR335" s="959"/>
      <c r="IUS335" s="959"/>
      <c r="IUT335" s="959"/>
      <c r="IUU335" s="959"/>
      <c r="IUV335" s="959"/>
      <c r="IUW335" s="959"/>
      <c r="IUX335" s="959"/>
      <c r="IUY335" s="959"/>
      <c r="IUZ335" s="959"/>
      <c r="IVA335" s="959"/>
      <c r="IVB335" s="959"/>
      <c r="IVC335" s="959"/>
      <c r="IVD335" s="959"/>
      <c r="IVE335" s="959"/>
      <c r="IVF335" s="959"/>
      <c r="IVG335" s="959"/>
      <c r="IVH335" s="959"/>
      <c r="IVI335" s="959"/>
      <c r="IVJ335" s="959"/>
      <c r="IVK335" s="959"/>
      <c r="IVL335" s="959"/>
      <c r="IVM335" s="959"/>
      <c r="IVN335" s="959"/>
      <c r="IVO335" s="959"/>
      <c r="IVP335" s="959"/>
      <c r="IVQ335" s="959"/>
      <c r="IVR335" s="959"/>
      <c r="IVS335" s="959"/>
      <c r="IVT335" s="959"/>
      <c r="IVU335" s="959"/>
      <c r="IVV335" s="959"/>
      <c r="IVW335" s="959"/>
      <c r="IVX335" s="959"/>
      <c r="IVY335" s="959"/>
      <c r="IVZ335" s="959"/>
      <c r="IWA335" s="959"/>
      <c r="IWB335" s="959"/>
      <c r="IWC335" s="959"/>
      <c r="IWD335" s="959"/>
      <c r="IWE335" s="959"/>
      <c r="IWF335" s="959"/>
      <c r="IWG335" s="959"/>
      <c r="IWH335" s="959"/>
      <c r="IWI335" s="959"/>
      <c r="IWJ335" s="959"/>
      <c r="IWK335" s="959"/>
      <c r="IWL335" s="959"/>
      <c r="IWM335" s="959"/>
      <c r="IWN335" s="959"/>
      <c r="IWO335" s="959"/>
      <c r="IWP335" s="959"/>
      <c r="IWQ335" s="959"/>
      <c r="IWR335" s="959"/>
      <c r="IWS335" s="959"/>
      <c r="IWT335" s="959"/>
      <c r="IWU335" s="959"/>
      <c r="IWV335" s="959"/>
      <c r="IWW335" s="959"/>
      <c r="IWX335" s="959"/>
      <c r="IWY335" s="959"/>
      <c r="IWZ335" s="959"/>
      <c r="IXA335" s="959"/>
      <c r="IXB335" s="959"/>
      <c r="IXC335" s="959"/>
      <c r="IXD335" s="959"/>
      <c r="IXE335" s="959"/>
      <c r="IXF335" s="959"/>
      <c r="IXG335" s="959"/>
      <c r="IXH335" s="959"/>
      <c r="IXI335" s="959"/>
      <c r="IXJ335" s="959"/>
      <c r="IXK335" s="959"/>
      <c r="IXL335" s="959"/>
      <c r="IXM335" s="959"/>
      <c r="IXN335" s="959"/>
      <c r="IXO335" s="959"/>
      <c r="IXP335" s="959"/>
      <c r="IXQ335" s="959"/>
      <c r="IXR335" s="959"/>
      <c r="IXS335" s="959"/>
      <c r="IXT335" s="959"/>
      <c r="IXU335" s="959"/>
      <c r="IXV335" s="959"/>
      <c r="IXW335" s="959"/>
      <c r="IXX335" s="959"/>
      <c r="IXY335" s="959"/>
      <c r="IXZ335" s="959"/>
      <c r="IYA335" s="959"/>
      <c r="IYB335" s="959"/>
      <c r="IYC335" s="959"/>
      <c r="IYD335" s="959"/>
      <c r="IYE335" s="959"/>
      <c r="IYF335" s="959"/>
      <c r="IYG335" s="959"/>
      <c r="IYH335" s="959"/>
      <c r="IYI335" s="959"/>
      <c r="IYJ335" s="959"/>
      <c r="IYK335" s="959"/>
      <c r="IYL335" s="959"/>
      <c r="IYM335" s="959"/>
      <c r="IYN335" s="959"/>
      <c r="IYO335" s="959"/>
      <c r="IYP335" s="959"/>
      <c r="IYQ335" s="959"/>
      <c r="IYR335" s="959"/>
      <c r="IYS335" s="959"/>
      <c r="IYT335" s="959"/>
      <c r="IYU335" s="959"/>
      <c r="IYV335" s="959"/>
      <c r="IYW335" s="959"/>
      <c r="IYX335" s="959"/>
      <c r="IYY335" s="959"/>
      <c r="IYZ335" s="959"/>
      <c r="IZA335" s="959"/>
      <c r="IZB335" s="959"/>
      <c r="IZC335" s="959"/>
      <c r="IZD335" s="959"/>
      <c r="IZE335" s="959"/>
      <c r="IZF335" s="959"/>
      <c r="IZG335" s="959"/>
      <c r="IZH335" s="959"/>
      <c r="IZI335" s="959"/>
      <c r="IZJ335" s="959"/>
      <c r="IZK335" s="959"/>
      <c r="IZL335" s="959"/>
      <c r="IZM335" s="959"/>
      <c r="IZN335" s="959"/>
      <c r="IZO335" s="959"/>
      <c r="IZP335" s="959"/>
      <c r="IZQ335" s="959"/>
      <c r="IZR335" s="959"/>
      <c r="IZS335" s="959"/>
      <c r="IZT335" s="959"/>
      <c r="IZU335" s="959"/>
      <c r="IZV335" s="959"/>
      <c r="IZW335" s="959"/>
      <c r="IZX335" s="959"/>
      <c r="IZY335" s="959"/>
      <c r="IZZ335" s="959"/>
      <c r="JAA335" s="959"/>
      <c r="JAB335" s="959"/>
      <c r="JAC335" s="959"/>
      <c r="JAD335" s="959"/>
      <c r="JAE335" s="959"/>
      <c r="JAF335" s="959"/>
      <c r="JAG335" s="959"/>
      <c r="JAH335" s="959"/>
      <c r="JAI335" s="959"/>
      <c r="JAJ335" s="959"/>
      <c r="JAK335" s="959"/>
      <c r="JAL335" s="959"/>
      <c r="JAM335" s="959"/>
      <c r="JAN335" s="959"/>
      <c r="JAO335" s="959"/>
      <c r="JAP335" s="959"/>
      <c r="JAQ335" s="959"/>
      <c r="JAR335" s="959"/>
      <c r="JAS335" s="959"/>
      <c r="JAT335" s="959"/>
      <c r="JAU335" s="959"/>
      <c r="JAV335" s="959"/>
      <c r="JAW335" s="959"/>
      <c r="JAX335" s="959"/>
      <c r="JAY335" s="959"/>
      <c r="JAZ335" s="959"/>
      <c r="JBA335" s="959"/>
      <c r="JBB335" s="959"/>
      <c r="JBC335" s="959"/>
      <c r="JBD335" s="959"/>
      <c r="JBE335" s="959"/>
      <c r="JBF335" s="959"/>
      <c r="JBG335" s="959"/>
      <c r="JBH335" s="959"/>
      <c r="JBI335" s="959"/>
      <c r="JBJ335" s="959"/>
      <c r="JBK335" s="959"/>
      <c r="JBL335" s="959"/>
      <c r="JBM335" s="959"/>
      <c r="JBN335" s="959"/>
      <c r="JBO335" s="959"/>
      <c r="JBP335" s="959"/>
      <c r="JBQ335" s="959"/>
      <c r="JBR335" s="959"/>
      <c r="JBS335" s="959"/>
      <c r="JBT335" s="959"/>
      <c r="JBU335" s="959"/>
      <c r="JBV335" s="959"/>
      <c r="JBW335" s="959"/>
      <c r="JBX335" s="959"/>
      <c r="JBY335" s="959"/>
      <c r="JBZ335" s="959"/>
      <c r="JCA335" s="959"/>
      <c r="JCB335" s="959"/>
      <c r="JCC335" s="959"/>
      <c r="JCD335" s="959"/>
      <c r="JCE335" s="959"/>
      <c r="JCF335" s="959"/>
      <c r="JCG335" s="959"/>
      <c r="JCH335" s="959"/>
      <c r="JCI335" s="959"/>
      <c r="JCJ335" s="959"/>
      <c r="JCK335" s="959"/>
      <c r="JCL335" s="959"/>
      <c r="JCM335" s="959"/>
      <c r="JCN335" s="959"/>
      <c r="JCO335" s="959"/>
      <c r="JCP335" s="959"/>
      <c r="JCQ335" s="959"/>
      <c r="JCR335" s="959"/>
      <c r="JCS335" s="959"/>
      <c r="JCT335" s="959"/>
      <c r="JCU335" s="959"/>
      <c r="JCV335" s="959"/>
      <c r="JCW335" s="959"/>
      <c r="JCX335" s="959"/>
      <c r="JCY335" s="959"/>
      <c r="JCZ335" s="959"/>
      <c r="JDA335" s="959"/>
      <c r="JDB335" s="959"/>
      <c r="JDC335" s="959"/>
      <c r="JDD335" s="959"/>
      <c r="JDE335" s="959"/>
      <c r="JDF335" s="959"/>
      <c r="JDG335" s="959"/>
      <c r="JDH335" s="959"/>
      <c r="JDI335" s="959"/>
      <c r="JDJ335" s="959"/>
      <c r="JDK335" s="959"/>
      <c r="JDL335" s="959"/>
      <c r="JDM335" s="959"/>
      <c r="JDN335" s="959"/>
      <c r="JDO335" s="959"/>
      <c r="JDP335" s="959"/>
      <c r="JDQ335" s="959"/>
      <c r="JDR335" s="959"/>
      <c r="JDS335" s="959"/>
      <c r="JDT335" s="959"/>
      <c r="JDU335" s="959"/>
      <c r="JDV335" s="959"/>
      <c r="JDW335" s="959"/>
      <c r="JDX335" s="959"/>
      <c r="JDY335" s="959"/>
      <c r="JDZ335" s="959"/>
      <c r="JEA335" s="959"/>
      <c r="JEB335" s="959"/>
      <c r="JEC335" s="959"/>
      <c r="JED335" s="959"/>
      <c r="JEE335" s="959"/>
      <c r="JEF335" s="959"/>
      <c r="JEG335" s="959"/>
      <c r="JEH335" s="959"/>
      <c r="JEI335" s="959"/>
      <c r="JEJ335" s="959"/>
      <c r="JEK335" s="959"/>
      <c r="JEL335" s="959"/>
      <c r="JEM335" s="959"/>
      <c r="JEN335" s="959"/>
      <c r="JEO335" s="959"/>
      <c r="JEP335" s="959"/>
      <c r="JEQ335" s="959"/>
      <c r="JER335" s="959"/>
      <c r="JES335" s="959"/>
      <c r="JET335" s="959"/>
      <c r="JEU335" s="959"/>
      <c r="JEV335" s="959"/>
      <c r="JEW335" s="959"/>
      <c r="JEX335" s="959"/>
      <c r="JEY335" s="959"/>
      <c r="JEZ335" s="959"/>
      <c r="JFA335" s="959"/>
      <c r="JFB335" s="959"/>
      <c r="JFC335" s="959"/>
      <c r="JFD335" s="959"/>
      <c r="JFE335" s="959"/>
      <c r="JFF335" s="959"/>
      <c r="JFG335" s="959"/>
      <c r="JFH335" s="959"/>
      <c r="JFI335" s="959"/>
      <c r="JFJ335" s="959"/>
      <c r="JFK335" s="959"/>
      <c r="JFL335" s="959"/>
      <c r="JFM335" s="959"/>
      <c r="JFN335" s="959"/>
      <c r="JFO335" s="959"/>
      <c r="JFP335" s="959"/>
      <c r="JFQ335" s="959"/>
      <c r="JFR335" s="959"/>
      <c r="JFS335" s="959"/>
      <c r="JFT335" s="959"/>
      <c r="JFU335" s="959"/>
      <c r="JFV335" s="959"/>
      <c r="JFW335" s="959"/>
      <c r="JFX335" s="959"/>
      <c r="JFY335" s="959"/>
      <c r="JFZ335" s="959"/>
      <c r="JGA335" s="959"/>
      <c r="JGB335" s="959"/>
      <c r="JGC335" s="959"/>
      <c r="JGD335" s="959"/>
      <c r="JGE335" s="959"/>
      <c r="JGF335" s="959"/>
      <c r="JGG335" s="959"/>
      <c r="JGH335" s="959"/>
      <c r="JGI335" s="959"/>
      <c r="JGJ335" s="959"/>
      <c r="JGK335" s="959"/>
      <c r="JGL335" s="959"/>
      <c r="JGM335" s="959"/>
      <c r="JGN335" s="959"/>
      <c r="JGO335" s="959"/>
      <c r="JGP335" s="959"/>
      <c r="JGQ335" s="959"/>
      <c r="JGR335" s="959"/>
      <c r="JGS335" s="959"/>
      <c r="JGT335" s="959"/>
      <c r="JGU335" s="959"/>
      <c r="JGV335" s="959"/>
      <c r="JGW335" s="959"/>
      <c r="JGX335" s="959"/>
      <c r="JGY335" s="959"/>
      <c r="JGZ335" s="959"/>
      <c r="JHA335" s="959"/>
      <c r="JHB335" s="959"/>
      <c r="JHC335" s="959"/>
      <c r="JHD335" s="959"/>
      <c r="JHE335" s="959"/>
      <c r="JHF335" s="959"/>
      <c r="JHG335" s="959"/>
      <c r="JHH335" s="959"/>
      <c r="JHI335" s="959"/>
      <c r="JHJ335" s="959"/>
      <c r="JHK335" s="959"/>
      <c r="JHL335" s="959"/>
      <c r="JHM335" s="959"/>
      <c r="JHN335" s="959"/>
      <c r="JHO335" s="959"/>
      <c r="JHP335" s="959"/>
      <c r="JHQ335" s="959"/>
      <c r="JHR335" s="959"/>
      <c r="JHS335" s="959"/>
      <c r="JHT335" s="959"/>
      <c r="JHU335" s="959"/>
      <c r="JHV335" s="959"/>
      <c r="JHW335" s="959"/>
      <c r="JHX335" s="959"/>
      <c r="JHY335" s="959"/>
      <c r="JHZ335" s="959"/>
      <c r="JIA335" s="959"/>
      <c r="JIB335" s="959"/>
      <c r="JIC335" s="959"/>
      <c r="JID335" s="959"/>
      <c r="JIE335" s="959"/>
      <c r="JIF335" s="959"/>
      <c r="JIG335" s="959"/>
      <c r="JIH335" s="959"/>
      <c r="JII335" s="959"/>
      <c r="JIJ335" s="959"/>
      <c r="JIK335" s="959"/>
      <c r="JIL335" s="959"/>
      <c r="JIM335" s="959"/>
      <c r="JIN335" s="959"/>
      <c r="JIO335" s="959"/>
      <c r="JIP335" s="959"/>
      <c r="JIQ335" s="959"/>
      <c r="JIR335" s="959"/>
      <c r="JIS335" s="959"/>
      <c r="JIT335" s="959"/>
      <c r="JIU335" s="959"/>
      <c r="JIV335" s="959"/>
      <c r="JIW335" s="959"/>
      <c r="JIX335" s="959"/>
      <c r="JIY335" s="959"/>
      <c r="JIZ335" s="959"/>
      <c r="JJA335" s="959"/>
      <c r="JJB335" s="959"/>
      <c r="JJC335" s="959"/>
      <c r="JJD335" s="959"/>
      <c r="JJE335" s="959"/>
      <c r="JJF335" s="959"/>
      <c r="JJG335" s="959"/>
      <c r="JJH335" s="959"/>
      <c r="JJI335" s="959"/>
      <c r="JJJ335" s="959"/>
      <c r="JJK335" s="959"/>
      <c r="JJL335" s="959"/>
      <c r="JJM335" s="959"/>
      <c r="JJN335" s="959"/>
      <c r="JJO335" s="959"/>
      <c r="JJP335" s="959"/>
      <c r="JJQ335" s="959"/>
      <c r="JJR335" s="959"/>
      <c r="JJS335" s="959"/>
      <c r="JJT335" s="959"/>
      <c r="JJU335" s="959"/>
      <c r="JJV335" s="959"/>
      <c r="JJW335" s="959"/>
      <c r="JJX335" s="959"/>
      <c r="JJY335" s="959"/>
      <c r="JJZ335" s="959"/>
      <c r="JKA335" s="959"/>
      <c r="JKB335" s="959"/>
      <c r="JKC335" s="959"/>
      <c r="JKD335" s="959"/>
      <c r="JKE335" s="959"/>
      <c r="JKF335" s="959"/>
      <c r="JKG335" s="959"/>
      <c r="JKH335" s="959"/>
      <c r="JKI335" s="959"/>
      <c r="JKJ335" s="959"/>
      <c r="JKK335" s="959"/>
      <c r="JKL335" s="959"/>
      <c r="JKM335" s="959"/>
      <c r="JKN335" s="959"/>
      <c r="JKO335" s="959"/>
      <c r="JKP335" s="959"/>
      <c r="JKQ335" s="959"/>
      <c r="JKR335" s="959"/>
      <c r="JKS335" s="959"/>
      <c r="JKT335" s="959"/>
      <c r="JKU335" s="959"/>
      <c r="JKV335" s="959"/>
      <c r="JKW335" s="959"/>
      <c r="JKX335" s="959"/>
      <c r="JKY335" s="959"/>
      <c r="JKZ335" s="959"/>
      <c r="JLA335" s="959"/>
      <c r="JLB335" s="959"/>
      <c r="JLC335" s="959"/>
      <c r="JLD335" s="959"/>
      <c r="JLE335" s="959"/>
      <c r="JLF335" s="959"/>
      <c r="JLG335" s="959"/>
      <c r="JLH335" s="959"/>
      <c r="JLI335" s="959"/>
      <c r="JLJ335" s="959"/>
      <c r="JLK335" s="959"/>
      <c r="JLL335" s="959"/>
      <c r="JLM335" s="959"/>
      <c r="JLN335" s="959"/>
      <c r="JLO335" s="959"/>
      <c r="JLP335" s="959"/>
      <c r="JLQ335" s="959"/>
      <c r="JLR335" s="959"/>
      <c r="JLS335" s="959"/>
      <c r="JLT335" s="959"/>
      <c r="JLU335" s="959"/>
      <c r="JLV335" s="959"/>
      <c r="JLW335" s="959"/>
      <c r="JLX335" s="959"/>
      <c r="JLY335" s="959"/>
      <c r="JLZ335" s="959"/>
      <c r="JMA335" s="959"/>
      <c r="JMB335" s="959"/>
      <c r="JMC335" s="959"/>
      <c r="JMD335" s="959"/>
      <c r="JME335" s="959"/>
      <c r="JMF335" s="959"/>
      <c r="JMG335" s="959"/>
      <c r="JMH335" s="959"/>
      <c r="JMI335" s="959"/>
      <c r="JMJ335" s="959"/>
      <c r="JMK335" s="959"/>
      <c r="JML335" s="959"/>
      <c r="JMM335" s="959"/>
      <c r="JMN335" s="959"/>
      <c r="JMO335" s="959"/>
      <c r="JMP335" s="959"/>
      <c r="JMQ335" s="959"/>
      <c r="JMR335" s="959"/>
      <c r="JMS335" s="959"/>
      <c r="JMT335" s="959"/>
      <c r="JMU335" s="959"/>
      <c r="JMV335" s="959"/>
      <c r="JMW335" s="959"/>
      <c r="JMX335" s="959"/>
      <c r="JMY335" s="959"/>
      <c r="JMZ335" s="959"/>
      <c r="JNA335" s="959"/>
      <c r="JNB335" s="959"/>
      <c r="JNC335" s="959"/>
      <c r="JND335" s="959"/>
      <c r="JNE335" s="959"/>
      <c r="JNF335" s="959"/>
      <c r="JNG335" s="959"/>
      <c r="JNH335" s="959"/>
      <c r="JNI335" s="959"/>
      <c r="JNJ335" s="959"/>
      <c r="JNK335" s="959"/>
      <c r="JNL335" s="959"/>
      <c r="JNM335" s="959"/>
      <c r="JNN335" s="959"/>
      <c r="JNO335" s="959"/>
      <c r="JNP335" s="959"/>
      <c r="JNQ335" s="959"/>
      <c r="JNR335" s="959"/>
      <c r="JNS335" s="959"/>
      <c r="JNT335" s="959"/>
      <c r="JNU335" s="959"/>
      <c r="JNV335" s="959"/>
      <c r="JNW335" s="959"/>
      <c r="JNX335" s="959"/>
      <c r="JNY335" s="959"/>
      <c r="JNZ335" s="959"/>
      <c r="JOA335" s="959"/>
      <c r="JOB335" s="959"/>
      <c r="JOC335" s="959"/>
      <c r="JOD335" s="959"/>
      <c r="JOE335" s="959"/>
      <c r="JOF335" s="959"/>
      <c r="JOG335" s="959"/>
      <c r="JOH335" s="959"/>
      <c r="JOI335" s="959"/>
      <c r="JOJ335" s="959"/>
      <c r="JOK335" s="959"/>
      <c r="JOL335" s="959"/>
      <c r="JOM335" s="959"/>
      <c r="JON335" s="959"/>
      <c r="JOO335" s="959"/>
      <c r="JOP335" s="959"/>
      <c r="JOQ335" s="959"/>
      <c r="JOR335" s="959"/>
      <c r="JOS335" s="959"/>
      <c r="JOT335" s="959"/>
      <c r="JOU335" s="959"/>
      <c r="JOV335" s="959"/>
      <c r="JOW335" s="959"/>
      <c r="JOX335" s="959"/>
      <c r="JOY335" s="959"/>
      <c r="JOZ335" s="959"/>
      <c r="JPA335" s="959"/>
      <c r="JPB335" s="959"/>
      <c r="JPC335" s="959"/>
      <c r="JPD335" s="959"/>
      <c r="JPE335" s="959"/>
      <c r="JPF335" s="959"/>
      <c r="JPG335" s="959"/>
      <c r="JPH335" s="959"/>
      <c r="JPI335" s="959"/>
      <c r="JPJ335" s="959"/>
      <c r="JPK335" s="959"/>
      <c r="JPL335" s="959"/>
      <c r="JPM335" s="959"/>
      <c r="JPN335" s="959"/>
      <c r="JPO335" s="959"/>
      <c r="JPP335" s="959"/>
      <c r="JPQ335" s="959"/>
      <c r="JPR335" s="959"/>
      <c r="JPS335" s="959"/>
      <c r="JPT335" s="959"/>
      <c r="JPU335" s="959"/>
      <c r="JPV335" s="959"/>
      <c r="JPW335" s="959"/>
      <c r="JPX335" s="959"/>
      <c r="JPY335" s="959"/>
      <c r="JPZ335" s="959"/>
      <c r="JQA335" s="959"/>
      <c r="JQB335" s="959"/>
      <c r="JQC335" s="959"/>
      <c r="JQD335" s="959"/>
      <c r="JQE335" s="959"/>
      <c r="JQF335" s="959"/>
      <c r="JQG335" s="959"/>
      <c r="JQH335" s="959"/>
      <c r="JQI335" s="959"/>
      <c r="JQJ335" s="959"/>
      <c r="JQK335" s="959"/>
      <c r="JQL335" s="959"/>
      <c r="JQM335" s="959"/>
      <c r="JQN335" s="959"/>
      <c r="JQO335" s="959"/>
      <c r="JQP335" s="959"/>
      <c r="JQQ335" s="959"/>
      <c r="JQR335" s="959"/>
      <c r="JQS335" s="959"/>
      <c r="JQT335" s="959"/>
      <c r="JQU335" s="959"/>
      <c r="JQV335" s="959"/>
      <c r="JQW335" s="959"/>
      <c r="JQX335" s="959"/>
      <c r="JQY335" s="959"/>
      <c r="JQZ335" s="959"/>
      <c r="JRA335" s="959"/>
      <c r="JRB335" s="959"/>
      <c r="JRC335" s="959"/>
      <c r="JRD335" s="959"/>
      <c r="JRE335" s="959"/>
      <c r="JRF335" s="959"/>
      <c r="JRG335" s="959"/>
      <c r="JRH335" s="959"/>
      <c r="JRI335" s="959"/>
      <c r="JRJ335" s="959"/>
      <c r="JRK335" s="959"/>
      <c r="JRL335" s="959"/>
      <c r="JRM335" s="959"/>
      <c r="JRN335" s="959"/>
      <c r="JRO335" s="959"/>
      <c r="JRP335" s="959"/>
      <c r="JRQ335" s="959"/>
      <c r="JRR335" s="959"/>
      <c r="JRS335" s="959"/>
      <c r="JRT335" s="959"/>
      <c r="JRU335" s="959"/>
      <c r="JRV335" s="959"/>
      <c r="JRW335" s="959"/>
      <c r="JRX335" s="959"/>
      <c r="JRY335" s="959"/>
      <c r="JRZ335" s="959"/>
      <c r="JSA335" s="959"/>
      <c r="JSB335" s="959"/>
      <c r="JSC335" s="959"/>
      <c r="JSD335" s="959"/>
      <c r="JSE335" s="959"/>
      <c r="JSF335" s="959"/>
      <c r="JSG335" s="959"/>
      <c r="JSH335" s="959"/>
      <c r="JSI335" s="959"/>
      <c r="JSJ335" s="959"/>
      <c r="JSK335" s="959"/>
      <c r="JSL335" s="959"/>
      <c r="JSM335" s="959"/>
      <c r="JSN335" s="959"/>
      <c r="JSO335" s="959"/>
      <c r="JSP335" s="959"/>
      <c r="JSQ335" s="959"/>
      <c r="JSR335" s="959"/>
      <c r="JSS335" s="959"/>
      <c r="JST335" s="959"/>
      <c r="JSU335" s="959"/>
      <c r="JSV335" s="959"/>
      <c r="JSW335" s="959"/>
      <c r="JSX335" s="959"/>
      <c r="JSY335" s="959"/>
      <c r="JSZ335" s="959"/>
      <c r="JTA335" s="959"/>
      <c r="JTB335" s="959"/>
      <c r="JTC335" s="959"/>
      <c r="JTD335" s="959"/>
      <c r="JTE335" s="959"/>
      <c r="JTF335" s="959"/>
      <c r="JTG335" s="959"/>
      <c r="JTH335" s="959"/>
      <c r="JTI335" s="959"/>
      <c r="JTJ335" s="959"/>
      <c r="JTK335" s="959"/>
      <c r="JTL335" s="959"/>
      <c r="JTM335" s="959"/>
      <c r="JTN335" s="959"/>
      <c r="JTO335" s="959"/>
      <c r="JTP335" s="959"/>
      <c r="JTQ335" s="959"/>
      <c r="JTR335" s="959"/>
      <c r="JTS335" s="959"/>
      <c r="JTT335" s="959"/>
      <c r="JTU335" s="959"/>
      <c r="JTV335" s="959"/>
      <c r="JTW335" s="959"/>
      <c r="JTX335" s="959"/>
      <c r="JTY335" s="959"/>
      <c r="JTZ335" s="959"/>
      <c r="JUA335" s="959"/>
      <c r="JUB335" s="959"/>
      <c r="JUC335" s="959"/>
      <c r="JUD335" s="959"/>
      <c r="JUE335" s="959"/>
      <c r="JUF335" s="959"/>
      <c r="JUG335" s="959"/>
      <c r="JUH335" s="959"/>
      <c r="JUI335" s="959"/>
      <c r="JUJ335" s="959"/>
      <c r="JUK335" s="959"/>
      <c r="JUL335" s="959"/>
      <c r="JUM335" s="959"/>
      <c r="JUN335" s="959"/>
      <c r="JUO335" s="959"/>
      <c r="JUP335" s="959"/>
      <c r="JUQ335" s="959"/>
      <c r="JUR335" s="959"/>
      <c r="JUS335" s="959"/>
      <c r="JUT335" s="959"/>
      <c r="JUU335" s="959"/>
      <c r="JUV335" s="959"/>
      <c r="JUW335" s="959"/>
      <c r="JUX335" s="959"/>
      <c r="JUY335" s="959"/>
      <c r="JUZ335" s="959"/>
      <c r="JVA335" s="959"/>
      <c r="JVB335" s="959"/>
      <c r="JVC335" s="959"/>
      <c r="JVD335" s="959"/>
      <c r="JVE335" s="959"/>
      <c r="JVF335" s="959"/>
      <c r="JVG335" s="959"/>
      <c r="JVH335" s="959"/>
      <c r="JVI335" s="959"/>
      <c r="JVJ335" s="959"/>
      <c r="JVK335" s="959"/>
      <c r="JVL335" s="959"/>
      <c r="JVM335" s="959"/>
      <c r="JVN335" s="959"/>
      <c r="JVO335" s="959"/>
      <c r="JVP335" s="959"/>
      <c r="JVQ335" s="959"/>
      <c r="JVR335" s="959"/>
      <c r="JVS335" s="959"/>
      <c r="JVT335" s="959"/>
      <c r="JVU335" s="959"/>
      <c r="JVV335" s="959"/>
      <c r="JVW335" s="959"/>
      <c r="JVX335" s="959"/>
      <c r="JVY335" s="959"/>
      <c r="JVZ335" s="959"/>
      <c r="JWA335" s="959"/>
      <c r="JWB335" s="959"/>
      <c r="JWC335" s="959"/>
      <c r="JWD335" s="959"/>
      <c r="JWE335" s="959"/>
      <c r="JWF335" s="959"/>
      <c r="JWG335" s="959"/>
      <c r="JWH335" s="959"/>
      <c r="JWI335" s="959"/>
      <c r="JWJ335" s="959"/>
      <c r="JWK335" s="959"/>
      <c r="JWL335" s="959"/>
      <c r="JWM335" s="959"/>
      <c r="JWN335" s="959"/>
      <c r="JWO335" s="959"/>
      <c r="JWP335" s="959"/>
      <c r="JWQ335" s="959"/>
      <c r="JWR335" s="959"/>
      <c r="JWS335" s="959"/>
      <c r="JWT335" s="959"/>
      <c r="JWU335" s="959"/>
      <c r="JWV335" s="959"/>
      <c r="JWW335" s="959"/>
      <c r="JWX335" s="959"/>
      <c r="JWY335" s="959"/>
      <c r="JWZ335" s="959"/>
      <c r="JXA335" s="959"/>
      <c r="JXB335" s="959"/>
      <c r="JXC335" s="959"/>
      <c r="JXD335" s="959"/>
      <c r="JXE335" s="959"/>
      <c r="JXF335" s="959"/>
      <c r="JXG335" s="959"/>
      <c r="JXH335" s="959"/>
      <c r="JXI335" s="959"/>
      <c r="JXJ335" s="959"/>
      <c r="JXK335" s="959"/>
      <c r="JXL335" s="959"/>
      <c r="JXM335" s="959"/>
      <c r="JXN335" s="959"/>
      <c r="JXO335" s="959"/>
      <c r="JXP335" s="959"/>
      <c r="JXQ335" s="959"/>
      <c r="JXR335" s="959"/>
      <c r="JXS335" s="959"/>
      <c r="JXT335" s="959"/>
      <c r="JXU335" s="959"/>
      <c r="JXV335" s="959"/>
      <c r="JXW335" s="959"/>
      <c r="JXX335" s="959"/>
      <c r="JXY335" s="959"/>
      <c r="JXZ335" s="959"/>
      <c r="JYA335" s="959"/>
      <c r="JYB335" s="959"/>
      <c r="JYC335" s="959"/>
      <c r="JYD335" s="959"/>
      <c r="JYE335" s="959"/>
      <c r="JYF335" s="959"/>
      <c r="JYG335" s="959"/>
      <c r="JYH335" s="959"/>
      <c r="JYI335" s="959"/>
      <c r="JYJ335" s="959"/>
      <c r="JYK335" s="959"/>
      <c r="JYL335" s="959"/>
      <c r="JYM335" s="959"/>
      <c r="JYN335" s="959"/>
      <c r="JYO335" s="959"/>
      <c r="JYP335" s="959"/>
      <c r="JYQ335" s="959"/>
      <c r="JYR335" s="959"/>
      <c r="JYS335" s="959"/>
      <c r="JYT335" s="959"/>
      <c r="JYU335" s="959"/>
      <c r="JYV335" s="959"/>
      <c r="JYW335" s="959"/>
      <c r="JYX335" s="959"/>
      <c r="JYY335" s="959"/>
      <c r="JYZ335" s="959"/>
      <c r="JZA335" s="959"/>
      <c r="JZB335" s="959"/>
      <c r="JZC335" s="959"/>
      <c r="JZD335" s="959"/>
      <c r="JZE335" s="959"/>
      <c r="JZF335" s="959"/>
      <c r="JZG335" s="959"/>
      <c r="JZH335" s="959"/>
      <c r="JZI335" s="959"/>
      <c r="JZJ335" s="959"/>
      <c r="JZK335" s="959"/>
      <c r="JZL335" s="959"/>
      <c r="JZM335" s="959"/>
      <c r="JZN335" s="959"/>
      <c r="JZO335" s="959"/>
      <c r="JZP335" s="959"/>
      <c r="JZQ335" s="959"/>
      <c r="JZR335" s="959"/>
      <c r="JZS335" s="959"/>
      <c r="JZT335" s="959"/>
      <c r="JZU335" s="959"/>
      <c r="JZV335" s="959"/>
      <c r="JZW335" s="959"/>
      <c r="JZX335" s="959"/>
      <c r="JZY335" s="959"/>
      <c r="JZZ335" s="959"/>
      <c r="KAA335" s="959"/>
      <c r="KAB335" s="959"/>
      <c r="KAC335" s="959"/>
      <c r="KAD335" s="959"/>
      <c r="KAE335" s="959"/>
      <c r="KAF335" s="959"/>
      <c r="KAG335" s="959"/>
      <c r="KAH335" s="959"/>
      <c r="KAI335" s="959"/>
      <c r="KAJ335" s="959"/>
      <c r="KAK335" s="959"/>
      <c r="KAL335" s="959"/>
      <c r="KAM335" s="959"/>
      <c r="KAN335" s="959"/>
      <c r="KAO335" s="959"/>
      <c r="KAP335" s="959"/>
      <c r="KAQ335" s="959"/>
      <c r="KAR335" s="959"/>
      <c r="KAS335" s="959"/>
      <c r="KAT335" s="959"/>
      <c r="KAU335" s="959"/>
      <c r="KAV335" s="959"/>
      <c r="KAW335" s="959"/>
      <c r="KAX335" s="959"/>
      <c r="KAY335" s="959"/>
      <c r="KAZ335" s="959"/>
      <c r="KBA335" s="959"/>
      <c r="KBB335" s="959"/>
      <c r="KBC335" s="959"/>
      <c r="KBD335" s="959"/>
      <c r="KBE335" s="959"/>
      <c r="KBF335" s="959"/>
      <c r="KBG335" s="959"/>
      <c r="KBH335" s="959"/>
      <c r="KBI335" s="959"/>
      <c r="KBJ335" s="959"/>
      <c r="KBK335" s="959"/>
      <c r="KBL335" s="959"/>
      <c r="KBM335" s="959"/>
      <c r="KBN335" s="959"/>
      <c r="KBO335" s="959"/>
      <c r="KBP335" s="959"/>
      <c r="KBQ335" s="959"/>
      <c r="KBR335" s="959"/>
      <c r="KBS335" s="959"/>
      <c r="KBT335" s="959"/>
      <c r="KBU335" s="959"/>
      <c r="KBV335" s="959"/>
      <c r="KBW335" s="959"/>
      <c r="KBX335" s="959"/>
      <c r="KBY335" s="959"/>
      <c r="KBZ335" s="959"/>
      <c r="KCA335" s="959"/>
      <c r="KCB335" s="959"/>
      <c r="KCC335" s="959"/>
      <c r="KCD335" s="959"/>
      <c r="KCE335" s="959"/>
      <c r="KCF335" s="959"/>
      <c r="KCG335" s="959"/>
      <c r="KCH335" s="959"/>
      <c r="KCI335" s="959"/>
      <c r="KCJ335" s="959"/>
      <c r="KCK335" s="959"/>
      <c r="KCL335" s="959"/>
      <c r="KCM335" s="959"/>
      <c r="KCN335" s="959"/>
      <c r="KCO335" s="959"/>
      <c r="KCP335" s="959"/>
      <c r="KCQ335" s="959"/>
      <c r="KCR335" s="959"/>
      <c r="KCS335" s="959"/>
      <c r="KCT335" s="959"/>
      <c r="KCU335" s="959"/>
      <c r="KCV335" s="959"/>
      <c r="KCW335" s="959"/>
      <c r="KCX335" s="959"/>
      <c r="KCY335" s="959"/>
      <c r="KCZ335" s="959"/>
      <c r="KDA335" s="959"/>
      <c r="KDB335" s="959"/>
      <c r="KDC335" s="959"/>
      <c r="KDD335" s="959"/>
      <c r="KDE335" s="959"/>
      <c r="KDF335" s="959"/>
      <c r="KDG335" s="959"/>
      <c r="KDH335" s="959"/>
      <c r="KDI335" s="959"/>
      <c r="KDJ335" s="959"/>
      <c r="KDK335" s="959"/>
      <c r="KDL335" s="959"/>
      <c r="KDM335" s="959"/>
      <c r="KDN335" s="959"/>
      <c r="KDO335" s="959"/>
      <c r="KDP335" s="959"/>
      <c r="KDQ335" s="959"/>
      <c r="KDR335" s="959"/>
      <c r="KDS335" s="959"/>
      <c r="KDT335" s="959"/>
      <c r="KDU335" s="959"/>
      <c r="KDV335" s="959"/>
      <c r="KDW335" s="959"/>
      <c r="KDX335" s="959"/>
      <c r="KDY335" s="959"/>
      <c r="KDZ335" s="959"/>
      <c r="KEA335" s="959"/>
      <c r="KEB335" s="959"/>
      <c r="KEC335" s="959"/>
      <c r="KED335" s="959"/>
      <c r="KEE335" s="959"/>
      <c r="KEF335" s="959"/>
      <c r="KEG335" s="959"/>
      <c r="KEH335" s="959"/>
      <c r="KEI335" s="959"/>
      <c r="KEJ335" s="959"/>
      <c r="KEK335" s="959"/>
      <c r="KEL335" s="959"/>
      <c r="KEM335" s="959"/>
      <c r="KEN335" s="959"/>
      <c r="KEO335" s="959"/>
      <c r="KEP335" s="959"/>
      <c r="KEQ335" s="959"/>
      <c r="KER335" s="959"/>
      <c r="KES335" s="959"/>
      <c r="KET335" s="959"/>
      <c r="KEU335" s="959"/>
      <c r="KEV335" s="959"/>
      <c r="KEW335" s="959"/>
      <c r="KEX335" s="959"/>
      <c r="KEY335" s="959"/>
      <c r="KEZ335" s="959"/>
      <c r="KFA335" s="959"/>
      <c r="KFB335" s="959"/>
      <c r="KFC335" s="959"/>
      <c r="KFD335" s="959"/>
      <c r="KFE335" s="959"/>
      <c r="KFF335" s="959"/>
      <c r="KFG335" s="959"/>
      <c r="KFH335" s="959"/>
      <c r="KFI335" s="959"/>
      <c r="KFJ335" s="959"/>
      <c r="KFK335" s="959"/>
      <c r="KFL335" s="959"/>
      <c r="KFM335" s="959"/>
      <c r="KFN335" s="959"/>
      <c r="KFO335" s="959"/>
      <c r="KFP335" s="959"/>
      <c r="KFQ335" s="959"/>
      <c r="KFR335" s="959"/>
      <c r="KFS335" s="959"/>
      <c r="KFT335" s="959"/>
      <c r="KFU335" s="959"/>
      <c r="KFV335" s="959"/>
      <c r="KFW335" s="959"/>
      <c r="KFX335" s="959"/>
      <c r="KFY335" s="959"/>
      <c r="KFZ335" s="959"/>
      <c r="KGA335" s="959"/>
      <c r="KGB335" s="959"/>
      <c r="KGC335" s="959"/>
      <c r="KGD335" s="959"/>
      <c r="KGE335" s="959"/>
      <c r="KGF335" s="959"/>
      <c r="KGG335" s="959"/>
      <c r="KGH335" s="959"/>
      <c r="KGI335" s="959"/>
      <c r="KGJ335" s="959"/>
      <c r="KGK335" s="959"/>
      <c r="KGL335" s="959"/>
      <c r="KGM335" s="959"/>
      <c r="KGN335" s="959"/>
      <c r="KGO335" s="959"/>
      <c r="KGP335" s="959"/>
      <c r="KGQ335" s="959"/>
      <c r="KGR335" s="959"/>
      <c r="KGS335" s="959"/>
      <c r="KGT335" s="959"/>
      <c r="KGU335" s="959"/>
      <c r="KGV335" s="959"/>
      <c r="KGW335" s="959"/>
      <c r="KGX335" s="959"/>
      <c r="KGY335" s="959"/>
      <c r="KGZ335" s="959"/>
      <c r="KHA335" s="959"/>
      <c r="KHB335" s="959"/>
      <c r="KHC335" s="959"/>
      <c r="KHD335" s="959"/>
      <c r="KHE335" s="959"/>
      <c r="KHF335" s="959"/>
      <c r="KHG335" s="959"/>
      <c r="KHH335" s="959"/>
      <c r="KHI335" s="959"/>
      <c r="KHJ335" s="959"/>
      <c r="KHK335" s="959"/>
      <c r="KHL335" s="959"/>
      <c r="KHM335" s="959"/>
      <c r="KHN335" s="959"/>
      <c r="KHO335" s="959"/>
      <c r="KHP335" s="959"/>
      <c r="KHQ335" s="959"/>
      <c r="KHR335" s="959"/>
      <c r="KHS335" s="959"/>
      <c r="KHT335" s="959"/>
      <c r="KHU335" s="959"/>
      <c r="KHV335" s="959"/>
      <c r="KHW335" s="959"/>
      <c r="KHX335" s="959"/>
      <c r="KHY335" s="959"/>
      <c r="KHZ335" s="959"/>
      <c r="KIA335" s="959"/>
      <c r="KIB335" s="959"/>
      <c r="KIC335" s="959"/>
      <c r="KID335" s="959"/>
      <c r="KIE335" s="959"/>
      <c r="KIF335" s="959"/>
      <c r="KIG335" s="959"/>
      <c r="KIH335" s="959"/>
      <c r="KII335" s="959"/>
      <c r="KIJ335" s="959"/>
      <c r="KIK335" s="959"/>
      <c r="KIL335" s="959"/>
      <c r="KIM335" s="959"/>
      <c r="KIN335" s="959"/>
      <c r="KIO335" s="959"/>
      <c r="KIP335" s="959"/>
      <c r="KIQ335" s="959"/>
      <c r="KIR335" s="959"/>
      <c r="KIS335" s="959"/>
      <c r="KIT335" s="959"/>
      <c r="KIU335" s="959"/>
      <c r="KIV335" s="959"/>
      <c r="KIW335" s="959"/>
      <c r="KIX335" s="959"/>
      <c r="KIY335" s="959"/>
      <c r="KIZ335" s="959"/>
      <c r="KJA335" s="959"/>
      <c r="KJB335" s="959"/>
      <c r="KJC335" s="959"/>
      <c r="KJD335" s="959"/>
      <c r="KJE335" s="959"/>
      <c r="KJF335" s="959"/>
      <c r="KJG335" s="959"/>
      <c r="KJH335" s="959"/>
      <c r="KJI335" s="959"/>
      <c r="KJJ335" s="959"/>
      <c r="KJK335" s="959"/>
      <c r="KJL335" s="959"/>
      <c r="KJM335" s="959"/>
      <c r="KJN335" s="959"/>
      <c r="KJO335" s="959"/>
      <c r="KJP335" s="959"/>
      <c r="KJQ335" s="959"/>
      <c r="KJR335" s="959"/>
      <c r="KJS335" s="959"/>
      <c r="KJT335" s="959"/>
      <c r="KJU335" s="959"/>
      <c r="KJV335" s="959"/>
      <c r="KJW335" s="959"/>
      <c r="KJX335" s="959"/>
      <c r="KJY335" s="959"/>
      <c r="KJZ335" s="959"/>
      <c r="KKA335" s="959"/>
      <c r="KKB335" s="959"/>
      <c r="KKC335" s="959"/>
      <c r="KKD335" s="959"/>
      <c r="KKE335" s="959"/>
      <c r="KKF335" s="959"/>
      <c r="KKG335" s="959"/>
      <c r="KKH335" s="959"/>
      <c r="KKI335" s="959"/>
      <c r="KKJ335" s="959"/>
      <c r="KKK335" s="959"/>
      <c r="KKL335" s="959"/>
      <c r="KKM335" s="959"/>
      <c r="KKN335" s="959"/>
      <c r="KKO335" s="959"/>
      <c r="KKP335" s="959"/>
      <c r="KKQ335" s="959"/>
      <c r="KKR335" s="959"/>
      <c r="KKS335" s="959"/>
      <c r="KKT335" s="959"/>
      <c r="KKU335" s="959"/>
      <c r="KKV335" s="959"/>
      <c r="KKW335" s="959"/>
      <c r="KKX335" s="959"/>
      <c r="KKY335" s="959"/>
      <c r="KKZ335" s="959"/>
      <c r="KLA335" s="959"/>
      <c r="KLB335" s="959"/>
      <c r="KLC335" s="959"/>
      <c r="KLD335" s="959"/>
      <c r="KLE335" s="959"/>
      <c r="KLF335" s="959"/>
      <c r="KLG335" s="959"/>
      <c r="KLH335" s="959"/>
      <c r="KLI335" s="959"/>
      <c r="KLJ335" s="959"/>
      <c r="KLK335" s="959"/>
      <c r="KLL335" s="959"/>
      <c r="KLM335" s="959"/>
      <c r="KLN335" s="959"/>
      <c r="KLO335" s="959"/>
      <c r="KLP335" s="959"/>
      <c r="KLQ335" s="959"/>
      <c r="KLR335" s="959"/>
      <c r="KLS335" s="959"/>
      <c r="KLT335" s="959"/>
      <c r="KLU335" s="959"/>
      <c r="KLV335" s="959"/>
      <c r="KLW335" s="959"/>
      <c r="KLX335" s="959"/>
      <c r="KLY335" s="959"/>
      <c r="KLZ335" s="959"/>
      <c r="KMA335" s="959"/>
      <c r="KMB335" s="959"/>
      <c r="KMC335" s="959"/>
      <c r="KMD335" s="959"/>
      <c r="KME335" s="959"/>
      <c r="KMF335" s="959"/>
      <c r="KMG335" s="959"/>
      <c r="KMH335" s="959"/>
      <c r="KMI335" s="959"/>
      <c r="KMJ335" s="959"/>
      <c r="KMK335" s="959"/>
      <c r="KML335" s="959"/>
      <c r="KMM335" s="959"/>
      <c r="KMN335" s="959"/>
      <c r="KMO335" s="959"/>
      <c r="KMP335" s="959"/>
      <c r="KMQ335" s="959"/>
      <c r="KMR335" s="959"/>
      <c r="KMS335" s="959"/>
      <c r="KMT335" s="959"/>
      <c r="KMU335" s="959"/>
      <c r="KMV335" s="959"/>
      <c r="KMW335" s="959"/>
      <c r="KMX335" s="959"/>
      <c r="KMY335" s="959"/>
      <c r="KMZ335" s="959"/>
      <c r="KNA335" s="959"/>
      <c r="KNB335" s="959"/>
      <c r="KNC335" s="959"/>
      <c r="KND335" s="959"/>
      <c r="KNE335" s="959"/>
      <c r="KNF335" s="959"/>
      <c r="KNG335" s="959"/>
      <c r="KNH335" s="959"/>
      <c r="KNI335" s="959"/>
      <c r="KNJ335" s="959"/>
      <c r="KNK335" s="959"/>
      <c r="KNL335" s="959"/>
      <c r="KNM335" s="959"/>
      <c r="KNN335" s="959"/>
      <c r="KNO335" s="959"/>
      <c r="KNP335" s="959"/>
      <c r="KNQ335" s="959"/>
      <c r="KNR335" s="959"/>
      <c r="KNS335" s="959"/>
      <c r="KNT335" s="959"/>
      <c r="KNU335" s="959"/>
      <c r="KNV335" s="959"/>
      <c r="KNW335" s="959"/>
      <c r="KNX335" s="959"/>
      <c r="KNY335" s="959"/>
      <c r="KNZ335" s="959"/>
      <c r="KOA335" s="959"/>
      <c r="KOB335" s="959"/>
      <c r="KOC335" s="959"/>
      <c r="KOD335" s="959"/>
      <c r="KOE335" s="959"/>
      <c r="KOF335" s="959"/>
      <c r="KOG335" s="959"/>
      <c r="KOH335" s="959"/>
      <c r="KOI335" s="959"/>
      <c r="KOJ335" s="959"/>
      <c r="KOK335" s="959"/>
      <c r="KOL335" s="959"/>
      <c r="KOM335" s="959"/>
      <c r="KON335" s="959"/>
      <c r="KOO335" s="959"/>
      <c r="KOP335" s="959"/>
      <c r="KOQ335" s="959"/>
      <c r="KOR335" s="959"/>
      <c r="KOS335" s="959"/>
      <c r="KOT335" s="959"/>
      <c r="KOU335" s="959"/>
      <c r="KOV335" s="959"/>
      <c r="KOW335" s="959"/>
      <c r="KOX335" s="959"/>
      <c r="KOY335" s="959"/>
      <c r="KOZ335" s="959"/>
      <c r="KPA335" s="959"/>
      <c r="KPB335" s="959"/>
      <c r="KPC335" s="959"/>
      <c r="KPD335" s="959"/>
      <c r="KPE335" s="959"/>
      <c r="KPF335" s="959"/>
      <c r="KPG335" s="959"/>
      <c r="KPH335" s="959"/>
      <c r="KPI335" s="959"/>
      <c r="KPJ335" s="959"/>
      <c r="KPK335" s="959"/>
      <c r="KPL335" s="959"/>
      <c r="KPM335" s="959"/>
      <c r="KPN335" s="959"/>
      <c r="KPO335" s="959"/>
      <c r="KPP335" s="959"/>
      <c r="KPQ335" s="959"/>
      <c r="KPR335" s="959"/>
      <c r="KPS335" s="959"/>
      <c r="KPT335" s="959"/>
      <c r="KPU335" s="959"/>
      <c r="KPV335" s="959"/>
      <c r="KPW335" s="959"/>
      <c r="KPX335" s="959"/>
      <c r="KPY335" s="959"/>
      <c r="KPZ335" s="959"/>
      <c r="KQA335" s="959"/>
      <c r="KQB335" s="959"/>
      <c r="KQC335" s="959"/>
      <c r="KQD335" s="959"/>
      <c r="KQE335" s="959"/>
      <c r="KQF335" s="959"/>
      <c r="KQG335" s="959"/>
      <c r="KQH335" s="959"/>
      <c r="KQI335" s="959"/>
      <c r="KQJ335" s="959"/>
      <c r="KQK335" s="959"/>
      <c r="KQL335" s="959"/>
      <c r="KQM335" s="959"/>
      <c r="KQN335" s="959"/>
      <c r="KQO335" s="959"/>
      <c r="KQP335" s="959"/>
      <c r="KQQ335" s="959"/>
      <c r="KQR335" s="959"/>
      <c r="KQS335" s="959"/>
      <c r="KQT335" s="959"/>
      <c r="KQU335" s="959"/>
      <c r="KQV335" s="959"/>
      <c r="KQW335" s="959"/>
      <c r="KQX335" s="959"/>
      <c r="KQY335" s="959"/>
      <c r="KQZ335" s="959"/>
      <c r="KRA335" s="959"/>
      <c r="KRB335" s="959"/>
      <c r="KRC335" s="959"/>
      <c r="KRD335" s="959"/>
      <c r="KRE335" s="959"/>
      <c r="KRF335" s="959"/>
      <c r="KRG335" s="959"/>
      <c r="KRH335" s="959"/>
      <c r="KRI335" s="959"/>
      <c r="KRJ335" s="959"/>
      <c r="KRK335" s="959"/>
      <c r="KRL335" s="959"/>
      <c r="KRM335" s="959"/>
      <c r="KRN335" s="959"/>
      <c r="KRO335" s="959"/>
      <c r="KRP335" s="959"/>
      <c r="KRQ335" s="959"/>
      <c r="KRR335" s="959"/>
      <c r="KRS335" s="959"/>
      <c r="KRT335" s="959"/>
      <c r="KRU335" s="959"/>
      <c r="KRV335" s="959"/>
      <c r="KRW335" s="959"/>
      <c r="KRX335" s="959"/>
      <c r="KRY335" s="959"/>
      <c r="KRZ335" s="959"/>
      <c r="KSA335" s="959"/>
      <c r="KSB335" s="959"/>
      <c r="KSC335" s="959"/>
      <c r="KSD335" s="959"/>
      <c r="KSE335" s="959"/>
      <c r="KSF335" s="959"/>
      <c r="KSG335" s="959"/>
      <c r="KSH335" s="959"/>
      <c r="KSI335" s="959"/>
      <c r="KSJ335" s="959"/>
      <c r="KSK335" s="959"/>
      <c r="KSL335" s="959"/>
      <c r="KSM335" s="959"/>
      <c r="KSN335" s="959"/>
      <c r="KSO335" s="959"/>
      <c r="KSP335" s="959"/>
      <c r="KSQ335" s="959"/>
      <c r="KSR335" s="959"/>
      <c r="KSS335" s="959"/>
      <c r="KST335" s="959"/>
      <c r="KSU335" s="959"/>
      <c r="KSV335" s="959"/>
      <c r="KSW335" s="959"/>
      <c r="KSX335" s="959"/>
      <c r="KSY335" s="959"/>
      <c r="KSZ335" s="959"/>
      <c r="KTA335" s="959"/>
      <c r="KTB335" s="959"/>
      <c r="KTC335" s="959"/>
      <c r="KTD335" s="959"/>
      <c r="KTE335" s="959"/>
      <c r="KTF335" s="959"/>
      <c r="KTG335" s="959"/>
      <c r="KTH335" s="959"/>
      <c r="KTI335" s="959"/>
      <c r="KTJ335" s="959"/>
      <c r="KTK335" s="959"/>
      <c r="KTL335" s="959"/>
      <c r="KTM335" s="959"/>
      <c r="KTN335" s="959"/>
      <c r="KTO335" s="959"/>
      <c r="KTP335" s="959"/>
      <c r="KTQ335" s="959"/>
      <c r="KTR335" s="959"/>
      <c r="KTS335" s="959"/>
      <c r="KTT335" s="959"/>
      <c r="KTU335" s="959"/>
      <c r="KTV335" s="959"/>
      <c r="KTW335" s="959"/>
      <c r="KTX335" s="959"/>
      <c r="KTY335" s="959"/>
      <c r="KTZ335" s="959"/>
      <c r="KUA335" s="959"/>
      <c r="KUB335" s="959"/>
      <c r="KUC335" s="959"/>
      <c r="KUD335" s="959"/>
      <c r="KUE335" s="959"/>
      <c r="KUF335" s="959"/>
      <c r="KUG335" s="959"/>
      <c r="KUH335" s="959"/>
      <c r="KUI335" s="959"/>
      <c r="KUJ335" s="959"/>
      <c r="KUK335" s="959"/>
      <c r="KUL335" s="959"/>
      <c r="KUM335" s="959"/>
      <c r="KUN335" s="959"/>
      <c r="KUO335" s="959"/>
      <c r="KUP335" s="959"/>
      <c r="KUQ335" s="959"/>
      <c r="KUR335" s="959"/>
      <c r="KUS335" s="959"/>
      <c r="KUT335" s="959"/>
      <c r="KUU335" s="959"/>
      <c r="KUV335" s="959"/>
      <c r="KUW335" s="959"/>
      <c r="KUX335" s="959"/>
      <c r="KUY335" s="959"/>
      <c r="KUZ335" s="959"/>
      <c r="KVA335" s="959"/>
      <c r="KVB335" s="959"/>
      <c r="KVC335" s="959"/>
      <c r="KVD335" s="959"/>
      <c r="KVE335" s="959"/>
      <c r="KVF335" s="959"/>
      <c r="KVG335" s="959"/>
      <c r="KVH335" s="959"/>
      <c r="KVI335" s="959"/>
      <c r="KVJ335" s="959"/>
      <c r="KVK335" s="959"/>
      <c r="KVL335" s="959"/>
      <c r="KVM335" s="959"/>
      <c r="KVN335" s="959"/>
      <c r="KVO335" s="959"/>
      <c r="KVP335" s="959"/>
      <c r="KVQ335" s="959"/>
      <c r="KVR335" s="959"/>
      <c r="KVS335" s="959"/>
      <c r="KVT335" s="959"/>
      <c r="KVU335" s="959"/>
      <c r="KVV335" s="959"/>
      <c r="KVW335" s="959"/>
      <c r="KVX335" s="959"/>
      <c r="KVY335" s="959"/>
      <c r="KVZ335" s="959"/>
      <c r="KWA335" s="959"/>
      <c r="KWB335" s="959"/>
      <c r="KWC335" s="959"/>
      <c r="KWD335" s="959"/>
      <c r="KWE335" s="959"/>
      <c r="KWF335" s="959"/>
      <c r="KWG335" s="959"/>
      <c r="KWH335" s="959"/>
      <c r="KWI335" s="959"/>
      <c r="KWJ335" s="959"/>
      <c r="KWK335" s="959"/>
      <c r="KWL335" s="959"/>
      <c r="KWM335" s="959"/>
      <c r="KWN335" s="959"/>
      <c r="KWO335" s="959"/>
      <c r="KWP335" s="959"/>
      <c r="KWQ335" s="959"/>
      <c r="KWR335" s="959"/>
      <c r="KWS335" s="959"/>
      <c r="KWT335" s="959"/>
      <c r="KWU335" s="959"/>
      <c r="KWV335" s="959"/>
      <c r="KWW335" s="959"/>
      <c r="KWX335" s="959"/>
      <c r="KWY335" s="959"/>
      <c r="KWZ335" s="959"/>
      <c r="KXA335" s="959"/>
      <c r="KXB335" s="959"/>
      <c r="KXC335" s="959"/>
      <c r="KXD335" s="959"/>
      <c r="KXE335" s="959"/>
      <c r="KXF335" s="959"/>
      <c r="KXG335" s="959"/>
      <c r="KXH335" s="959"/>
      <c r="KXI335" s="959"/>
      <c r="KXJ335" s="959"/>
      <c r="KXK335" s="959"/>
      <c r="KXL335" s="959"/>
      <c r="KXM335" s="959"/>
      <c r="KXN335" s="959"/>
      <c r="KXO335" s="959"/>
      <c r="KXP335" s="959"/>
      <c r="KXQ335" s="959"/>
      <c r="KXR335" s="959"/>
      <c r="KXS335" s="959"/>
      <c r="KXT335" s="959"/>
      <c r="KXU335" s="959"/>
      <c r="KXV335" s="959"/>
      <c r="KXW335" s="959"/>
      <c r="KXX335" s="959"/>
      <c r="KXY335" s="959"/>
      <c r="KXZ335" s="959"/>
      <c r="KYA335" s="959"/>
      <c r="KYB335" s="959"/>
      <c r="KYC335" s="959"/>
      <c r="KYD335" s="959"/>
      <c r="KYE335" s="959"/>
      <c r="KYF335" s="959"/>
      <c r="KYG335" s="959"/>
      <c r="KYH335" s="959"/>
      <c r="KYI335" s="959"/>
      <c r="KYJ335" s="959"/>
      <c r="KYK335" s="959"/>
      <c r="KYL335" s="959"/>
      <c r="KYM335" s="959"/>
      <c r="KYN335" s="959"/>
      <c r="KYO335" s="959"/>
      <c r="KYP335" s="959"/>
      <c r="KYQ335" s="959"/>
      <c r="KYR335" s="959"/>
      <c r="KYS335" s="959"/>
      <c r="KYT335" s="959"/>
      <c r="KYU335" s="959"/>
      <c r="KYV335" s="959"/>
      <c r="KYW335" s="959"/>
      <c r="KYX335" s="959"/>
      <c r="KYY335" s="959"/>
      <c r="KYZ335" s="959"/>
      <c r="KZA335" s="959"/>
      <c r="KZB335" s="959"/>
      <c r="KZC335" s="959"/>
      <c r="KZD335" s="959"/>
      <c r="KZE335" s="959"/>
      <c r="KZF335" s="959"/>
      <c r="KZG335" s="959"/>
      <c r="KZH335" s="959"/>
      <c r="KZI335" s="959"/>
      <c r="KZJ335" s="959"/>
      <c r="KZK335" s="959"/>
      <c r="KZL335" s="959"/>
      <c r="KZM335" s="959"/>
      <c r="KZN335" s="959"/>
      <c r="KZO335" s="959"/>
      <c r="KZP335" s="959"/>
      <c r="KZQ335" s="959"/>
      <c r="KZR335" s="959"/>
      <c r="KZS335" s="959"/>
      <c r="KZT335" s="959"/>
      <c r="KZU335" s="959"/>
      <c r="KZV335" s="959"/>
      <c r="KZW335" s="959"/>
      <c r="KZX335" s="959"/>
      <c r="KZY335" s="959"/>
      <c r="KZZ335" s="959"/>
      <c r="LAA335" s="959"/>
      <c r="LAB335" s="959"/>
      <c r="LAC335" s="959"/>
      <c r="LAD335" s="959"/>
      <c r="LAE335" s="959"/>
      <c r="LAF335" s="959"/>
      <c r="LAG335" s="959"/>
      <c r="LAH335" s="959"/>
      <c r="LAI335" s="959"/>
      <c r="LAJ335" s="959"/>
      <c r="LAK335" s="959"/>
      <c r="LAL335" s="959"/>
      <c r="LAM335" s="959"/>
      <c r="LAN335" s="959"/>
      <c r="LAO335" s="959"/>
      <c r="LAP335" s="959"/>
      <c r="LAQ335" s="959"/>
      <c r="LAR335" s="959"/>
      <c r="LAS335" s="959"/>
      <c r="LAT335" s="959"/>
      <c r="LAU335" s="959"/>
      <c r="LAV335" s="959"/>
      <c r="LAW335" s="959"/>
      <c r="LAX335" s="959"/>
      <c r="LAY335" s="959"/>
      <c r="LAZ335" s="959"/>
      <c r="LBA335" s="959"/>
      <c r="LBB335" s="959"/>
      <c r="LBC335" s="959"/>
      <c r="LBD335" s="959"/>
      <c r="LBE335" s="959"/>
      <c r="LBF335" s="959"/>
      <c r="LBG335" s="959"/>
      <c r="LBH335" s="959"/>
      <c r="LBI335" s="959"/>
      <c r="LBJ335" s="959"/>
      <c r="LBK335" s="959"/>
      <c r="LBL335" s="959"/>
      <c r="LBM335" s="959"/>
      <c r="LBN335" s="959"/>
      <c r="LBO335" s="959"/>
      <c r="LBP335" s="959"/>
      <c r="LBQ335" s="959"/>
      <c r="LBR335" s="959"/>
      <c r="LBS335" s="959"/>
      <c r="LBT335" s="959"/>
      <c r="LBU335" s="959"/>
      <c r="LBV335" s="959"/>
      <c r="LBW335" s="959"/>
      <c r="LBX335" s="959"/>
      <c r="LBY335" s="959"/>
      <c r="LBZ335" s="959"/>
      <c r="LCA335" s="959"/>
      <c r="LCB335" s="959"/>
      <c r="LCC335" s="959"/>
      <c r="LCD335" s="959"/>
      <c r="LCE335" s="959"/>
      <c r="LCF335" s="959"/>
      <c r="LCG335" s="959"/>
      <c r="LCH335" s="959"/>
      <c r="LCI335" s="959"/>
      <c r="LCJ335" s="959"/>
      <c r="LCK335" s="959"/>
      <c r="LCL335" s="959"/>
      <c r="LCM335" s="959"/>
      <c r="LCN335" s="959"/>
      <c r="LCO335" s="959"/>
      <c r="LCP335" s="959"/>
      <c r="LCQ335" s="959"/>
      <c r="LCR335" s="959"/>
      <c r="LCS335" s="959"/>
      <c r="LCT335" s="959"/>
      <c r="LCU335" s="959"/>
      <c r="LCV335" s="959"/>
      <c r="LCW335" s="959"/>
      <c r="LCX335" s="959"/>
      <c r="LCY335" s="959"/>
      <c r="LCZ335" s="959"/>
      <c r="LDA335" s="959"/>
      <c r="LDB335" s="959"/>
      <c r="LDC335" s="959"/>
      <c r="LDD335" s="959"/>
      <c r="LDE335" s="959"/>
      <c r="LDF335" s="959"/>
      <c r="LDG335" s="959"/>
      <c r="LDH335" s="959"/>
      <c r="LDI335" s="959"/>
      <c r="LDJ335" s="959"/>
      <c r="LDK335" s="959"/>
      <c r="LDL335" s="959"/>
      <c r="LDM335" s="959"/>
      <c r="LDN335" s="959"/>
      <c r="LDO335" s="959"/>
      <c r="LDP335" s="959"/>
      <c r="LDQ335" s="959"/>
      <c r="LDR335" s="959"/>
      <c r="LDS335" s="959"/>
      <c r="LDT335" s="959"/>
      <c r="LDU335" s="959"/>
      <c r="LDV335" s="959"/>
      <c r="LDW335" s="959"/>
      <c r="LDX335" s="959"/>
      <c r="LDY335" s="959"/>
      <c r="LDZ335" s="959"/>
      <c r="LEA335" s="959"/>
      <c r="LEB335" s="959"/>
      <c r="LEC335" s="959"/>
      <c r="LED335" s="959"/>
      <c r="LEE335" s="959"/>
      <c r="LEF335" s="959"/>
      <c r="LEG335" s="959"/>
      <c r="LEH335" s="959"/>
      <c r="LEI335" s="959"/>
      <c r="LEJ335" s="959"/>
      <c r="LEK335" s="959"/>
      <c r="LEL335" s="959"/>
      <c r="LEM335" s="959"/>
      <c r="LEN335" s="959"/>
      <c r="LEO335" s="959"/>
      <c r="LEP335" s="959"/>
      <c r="LEQ335" s="959"/>
      <c r="LER335" s="959"/>
      <c r="LES335" s="959"/>
      <c r="LET335" s="959"/>
      <c r="LEU335" s="959"/>
      <c r="LEV335" s="959"/>
      <c r="LEW335" s="959"/>
      <c r="LEX335" s="959"/>
      <c r="LEY335" s="959"/>
      <c r="LEZ335" s="959"/>
      <c r="LFA335" s="959"/>
      <c r="LFB335" s="959"/>
      <c r="LFC335" s="959"/>
      <c r="LFD335" s="959"/>
      <c r="LFE335" s="959"/>
      <c r="LFF335" s="959"/>
      <c r="LFG335" s="959"/>
      <c r="LFH335" s="959"/>
      <c r="LFI335" s="959"/>
      <c r="LFJ335" s="959"/>
      <c r="LFK335" s="959"/>
    </row>
    <row r="336" spans="1:8279" s="24" customFormat="1" ht="30" hidden="1">
      <c r="A336" s="7"/>
      <c r="B336" s="23" t="s">
        <v>3708</v>
      </c>
      <c r="C336" s="8">
        <v>2014</v>
      </c>
      <c r="D336" s="8"/>
      <c r="E336" s="23" t="s">
        <v>3684</v>
      </c>
      <c r="F336" s="8" t="s">
        <v>1182</v>
      </c>
      <c r="G336" s="8"/>
      <c r="H336" s="8"/>
      <c r="I336" s="8" t="s">
        <v>1020</v>
      </c>
      <c r="J336" s="648" t="s">
        <v>127</v>
      </c>
      <c r="K336" s="8"/>
      <c r="L336" s="8" t="s">
        <v>127</v>
      </c>
      <c r="M336" s="155"/>
      <c r="N336" s="155"/>
      <c r="O336" s="155"/>
      <c r="P336" s="155" t="s">
        <v>3285</v>
      </c>
      <c r="Q336" s="7" t="s">
        <v>618</v>
      </c>
      <c r="R336" s="8"/>
      <c r="S336" s="8" t="s">
        <v>2935</v>
      </c>
      <c r="T336" s="9" t="s">
        <v>1067</v>
      </c>
      <c r="U336" s="1022" t="s">
        <v>1233</v>
      </c>
      <c r="V336" s="960">
        <f>X338/2</f>
        <v>187916.215</v>
      </c>
      <c r="W336" s="922">
        <f>V336+X336</f>
        <v>342274.995</v>
      </c>
      <c r="X336" s="951">
        <v>154358.78</v>
      </c>
      <c r="Y336" s="767"/>
      <c r="Z336" s="787"/>
      <c r="AA336" s="241"/>
      <c r="AB336" s="241"/>
      <c r="AC336" s="241"/>
      <c r="AD336" s="241"/>
      <c r="AE336" s="242"/>
      <c r="AF336" s="892"/>
      <c r="AG336" s="892"/>
      <c r="AH336" s="8" t="s">
        <v>3205</v>
      </c>
      <c r="AI336" s="146">
        <v>164</v>
      </c>
      <c r="AJ336" s="8" t="s">
        <v>1064</v>
      </c>
      <c r="AK336" s="8"/>
      <c r="AL336" s="8"/>
      <c r="AM336" s="8">
        <f t="shared" si="41"/>
        <v>0</v>
      </c>
      <c r="AN336" s="8"/>
      <c r="AO336" s="8"/>
      <c r="AP336" s="8"/>
      <c r="AQ336" s="8"/>
      <c r="AR336" s="177"/>
      <c r="AS336" s="8"/>
      <c r="AT336" s="8"/>
      <c r="AU336" s="8"/>
      <c r="AV336" s="8"/>
      <c r="AW336" s="8"/>
      <c r="AX336" s="8"/>
      <c r="AY336" s="8"/>
      <c r="AZ336" s="8"/>
      <c r="BA336" s="185"/>
      <c r="BB336" s="207"/>
      <c r="BC336" s="8"/>
      <c r="BD336" s="8"/>
      <c r="BE336" s="8"/>
      <c r="BF336" s="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  <c r="BU336" s="8"/>
      <c r="BV336" s="8"/>
      <c r="BW336" s="8"/>
      <c r="BX336" s="8"/>
      <c r="BY336" s="8"/>
      <c r="BZ336" s="8"/>
      <c r="CA336" s="8"/>
      <c r="CB336" s="8"/>
      <c r="CC336" s="8"/>
      <c r="CD336" s="8"/>
      <c r="CE336" s="8"/>
      <c r="CF336" s="8"/>
      <c r="CG336" s="8"/>
      <c r="CH336" s="8"/>
      <c r="CI336" s="8"/>
      <c r="CJ336" s="8"/>
      <c r="CK336" s="8"/>
      <c r="CL336" s="8"/>
      <c r="CM336" s="8"/>
      <c r="CN336" s="8"/>
      <c r="CO336" s="619"/>
      <c r="CP336" s="619"/>
      <c r="CQ336" s="8"/>
      <c r="CR336" s="8"/>
    </row>
    <row r="337" spans="1:8279" s="24" customFormat="1" ht="30" hidden="1">
      <c r="A337" s="7"/>
      <c r="B337" s="23" t="s">
        <v>3708</v>
      </c>
      <c r="C337" s="8">
        <v>2014</v>
      </c>
      <c r="D337" s="8"/>
      <c r="E337" s="23" t="s">
        <v>3684</v>
      </c>
      <c r="F337" s="8" t="s">
        <v>1182</v>
      </c>
      <c r="G337" s="8"/>
      <c r="H337" s="8"/>
      <c r="I337" s="8" t="s">
        <v>1020</v>
      </c>
      <c r="J337" s="648" t="s">
        <v>127</v>
      </c>
      <c r="K337" s="8"/>
      <c r="L337" s="8" t="s">
        <v>127</v>
      </c>
      <c r="M337" s="155"/>
      <c r="N337" s="155"/>
      <c r="O337" s="155"/>
      <c r="P337" s="155" t="s">
        <v>3284</v>
      </c>
      <c r="Q337" s="7" t="s">
        <v>980</v>
      </c>
      <c r="R337" s="8"/>
      <c r="S337" s="8" t="s">
        <v>2935</v>
      </c>
      <c r="T337" s="9" t="s">
        <v>1067</v>
      </c>
      <c r="U337" s="1022" t="s">
        <v>1233</v>
      </c>
      <c r="V337" s="960">
        <f>V336</f>
        <v>187916.215</v>
      </c>
      <c r="W337" s="922">
        <f>V337+X337</f>
        <v>288615.03500000003</v>
      </c>
      <c r="X337" s="951">
        <v>100698.82</v>
      </c>
      <c r="Y337" s="767"/>
      <c r="Z337" s="787"/>
      <c r="AA337" s="241"/>
      <c r="AB337" s="241"/>
      <c r="AC337" s="241"/>
      <c r="AD337" s="241"/>
      <c r="AE337" s="242"/>
      <c r="AF337" s="892"/>
      <c r="AG337" s="892"/>
      <c r="AH337" s="8" t="s">
        <v>3205</v>
      </c>
      <c r="AI337" s="146">
        <v>164</v>
      </c>
      <c r="AJ337" s="8" t="s">
        <v>1064</v>
      </c>
      <c r="AK337" s="8"/>
      <c r="AL337" s="8"/>
      <c r="AM337" s="8">
        <f t="shared" si="41"/>
        <v>0</v>
      </c>
      <c r="AN337" s="8"/>
      <c r="AO337" s="8"/>
      <c r="AP337" s="8"/>
      <c r="AQ337" s="8"/>
      <c r="AR337" s="177"/>
      <c r="AS337" s="8"/>
      <c r="AT337" s="8"/>
      <c r="AU337" s="8"/>
      <c r="AV337" s="8"/>
      <c r="AW337" s="8"/>
      <c r="AX337" s="8"/>
      <c r="AY337" s="8"/>
      <c r="AZ337" s="8"/>
      <c r="BA337" s="185"/>
      <c r="BB337" s="207"/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  <c r="BW337" s="8"/>
      <c r="BX337" s="8"/>
      <c r="BY337" s="8"/>
      <c r="BZ337" s="8"/>
      <c r="CA337" s="8"/>
      <c r="CB337" s="8"/>
      <c r="CC337" s="8"/>
      <c r="CD337" s="8"/>
      <c r="CE337" s="8"/>
      <c r="CF337" s="8"/>
      <c r="CG337" s="8"/>
      <c r="CH337" s="8"/>
      <c r="CI337" s="8"/>
      <c r="CJ337" s="8"/>
      <c r="CK337" s="8"/>
      <c r="CL337" s="8"/>
      <c r="CM337" s="8"/>
      <c r="CN337" s="8"/>
      <c r="CO337" s="619"/>
      <c r="CP337" s="619"/>
      <c r="CQ337" s="8"/>
      <c r="CR337" s="8"/>
    </row>
    <row r="338" spans="1:8279" s="24" customFormat="1" ht="30" hidden="1">
      <c r="A338" s="945"/>
      <c r="B338" s="946" t="s">
        <v>3708</v>
      </c>
      <c r="C338" s="946">
        <v>2014</v>
      </c>
      <c r="D338" s="947"/>
      <c r="E338" s="946" t="s">
        <v>3684</v>
      </c>
      <c r="F338" s="946" t="s">
        <v>1182</v>
      </c>
      <c r="G338" s="946"/>
      <c r="H338" s="948"/>
      <c r="I338" s="949" t="s">
        <v>1020</v>
      </c>
      <c r="J338" s="950" t="s">
        <v>127</v>
      </c>
      <c r="K338" s="951"/>
      <c r="L338" s="951" t="s">
        <v>127</v>
      </c>
      <c r="M338" s="952"/>
      <c r="N338" s="952"/>
      <c r="O338" s="952"/>
      <c r="P338" s="949" t="s">
        <v>1226</v>
      </c>
      <c r="Q338" s="953" t="s">
        <v>704</v>
      </c>
      <c r="R338" s="953"/>
      <c r="S338" s="951" t="s">
        <v>2935</v>
      </c>
      <c r="T338" s="953" t="s">
        <v>1067</v>
      </c>
      <c r="U338" s="1024" t="s">
        <v>1233</v>
      </c>
      <c r="V338" s="955"/>
      <c r="W338" s="955"/>
      <c r="X338" s="951">
        <v>375832.43</v>
      </c>
      <c r="Y338" s="946"/>
      <c r="Z338" s="946"/>
      <c r="AA338" s="946"/>
      <c r="AB338" s="946"/>
      <c r="AC338" s="946"/>
      <c r="AD338" s="946"/>
      <c r="AE338" s="946"/>
      <c r="AF338" s="946"/>
      <c r="AG338" s="956"/>
      <c r="AH338" s="946" t="s">
        <v>3205</v>
      </c>
      <c r="AI338" s="977">
        <v>782.74</v>
      </c>
      <c r="AJ338" s="946" t="s">
        <v>1065</v>
      </c>
      <c r="AK338" s="946"/>
      <c r="AL338" s="946"/>
      <c r="AM338" s="946">
        <f t="shared" si="41"/>
        <v>0</v>
      </c>
      <c r="AN338" s="946"/>
      <c r="AO338" s="946"/>
      <c r="AP338" s="946"/>
      <c r="AQ338" s="957"/>
      <c r="AR338" s="958"/>
      <c r="AS338" s="946"/>
      <c r="AT338" s="946"/>
      <c r="AU338" s="946"/>
      <c r="AV338" s="946"/>
      <c r="AW338" s="946"/>
      <c r="AX338" s="946"/>
      <c r="AY338" s="946"/>
      <c r="AZ338" s="946"/>
      <c r="BA338" s="946"/>
      <c r="BB338" s="946"/>
      <c r="BC338" s="946"/>
      <c r="BD338" s="946"/>
      <c r="BE338" s="946"/>
      <c r="BF338" s="946"/>
      <c r="BG338" s="946"/>
      <c r="BH338" s="946"/>
      <c r="BI338" s="946"/>
      <c r="BJ338" s="946"/>
      <c r="BK338" s="946"/>
      <c r="BL338" s="946"/>
      <c r="BM338" s="946"/>
      <c r="BN338" s="946"/>
      <c r="BO338" s="946"/>
      <c r="BP338" s="946"/>
      <c r="BQ338" s="946"/>
      <c r="BR338" s="946"/>
      <c r="BS338" s="946"/>
      <c r="BT338" s="946"/>
      <c r="BU338" s="946"/>
      <c r="BV338" s="946"/>
      <c r="BW338" s="946"/>
      <c r="BX338" s="946"/>
      <c r="BY338" s="946"/>
      <c r="BZ338" s="946"/>
      <c r="CA338" s="946"/>
      <c r="CB338" s="946"/>
      <c r="CC338" s="946"/>
      <c r="CD338" s="946"/>
      <c r="CE338" s="946"/>
      <c r="CF338" s="946"/>
      <c r="CG338" s="946"/>
      <c r="CH338" s="946"/>
      <c r="CI338" s="959"/>
      <c r="CJ338" s="959"/>
      <c r="CK338" s="959"/>
      <c r="CL338" s="959"/>
      <c r="CM338" s="959"/>
      <c r="CN338" s="959"/>
      <c r="CO338" s="959"/>
      <c r="CP338" s="959"/>
      <c r="CQ338" s="959"/>
      <c r="CR338" s="959"/>
      <c r="CS338" s="959"/>
      <c r="CT338" s="959"/>
      <c r="CU338" s="959"/>
      <c r="CV338" s="959"/>
      <c r="CW338" s="959"/>
      <c r="CX338" s="959"/>
      <c r="CY338" s="959"/>
      <c r="CZ338" s="959"/>
      <c r="DA338" s="959"/>
      <c r="DB338" s="959"/>
      <c r="DC338" s="959"/>
      <c r="DD338" s="959"/>
      <c r="DE338" s="959"/>
      <c r="DF338" s="959"/>
      <c r="DG338" s="959"/>
      <c r="DH338" s="959"/>
      <c r="DI338" s="959"/>
      <c r="DJ338" s="959"/>
      <c r="DK338" s="959"/>
      <c r="DL338" s="959"/>
      <c r="DM338" s="959"/>
      <c r="DN338" s="959"/>
      <c r="DO338" s="959"/>
      <c r="DP338" s="959"/>
      <c r="DQ338" s="959"/>
      <c r="DR338" s="959"/>
      <c r="DS338" s="959"/>
      <c r="DT338" s="959"/>
      <c r="DU338" s="959"/>
      <c r="DV338" s="959"/>
      <c r="DW338" s="959"/>
      <c r="DX338" s="959"/>
      <c r="DY338" s="959"/>
      <c r="DZ338" s="959"/>
      <c r="EA338" s="959"/>
      <c r="EB338" s="959"/>
      <c r="EC338" s="959"/>
      <c r="ED338" s="959"/>
      <c r="EE338" s="959"/>
      <c r="EF338" s="959"/>
      <c r="EG338" s="959"/>
      <c r="EH338" s="959"/>
      <c r="EI338" s="959"/>
      <c r="EJ338" s="959"/>
      <c r="EK338" s="959"/>
      <c r="EL338" s="959"/>
      <c r="EM338" s="959"/>
      <c r="EN338" s="959"/>
      <c r="EO338" s="959"/>
      <c r="EP338" s="959"/>
      <c r="EQ338" s="959"/>
      <c r="ER338" s="959"/>
      <c r="ES338" s="959"/>
      <c r="ET338" s="959"/>
      <c r="EU338" s="959"/>
      <c r="EV338" s="959"/>
      <c r="EW338" s="959"/>
      <c r="EX338" s="959"/>
      <c r="EY338" s="959"/>
      <c r="EZ338" s="959"/>
      <c r="FA338" s="959"/>
      <c r="FB338" s="959"/>
      <c r="FC338" s="959"/>
      <c r="FD338" s="959"/>
      <c r="FE338" s="959"/>
      <c r="FF338" s="959"/>
      <c r="FG338" s="959"/>
      <c r="FH338" s="959"/>
      <c r="FI338" s="959"/>
      <c r="FJ338" s="959"/>
      <c r="FK338" s="959"/>
      <c r="FL338" s="959"/>
      <c r="FM338" s="959"/>
      <c r="FN338" s="959"/>
      <c r="FO338" s="959"/>
      <c r="FP338" s="959"/>
      <c r="FQ338" s="959"/>
      <c r="FR338" s="959"/>
      <c r="FS338" s="959"/>
      <c r="FT338" s="959"/>
      <c r="FU338" s="959"/>
      <c r="FV338" s="959"/>
      <c r="FW338" s="959"/>
      <c r="FX338" s="959"/>
      <c r="FY338" s="959"/>
      <c r="FZ338" s="959"/>
      <c r="GA338" s="959"/>
      <c r="GB338" s="959"/>
      <c r="GC338" s="959"/>
      <c r="GD338" s="959"/>
      <c r="GE338" s="959"/>
      <c r="GF338" s="959"/>
      <c r="GG338" s="959"/>
      <c r="GH338" s="959"/>
      <c r="GI338" s="959"/>
      <c r="GJ338" s="959"/>
      <c r="GK338" s="959"/>
      <c r="GL338" s="959"/>
      <c r="GM338" s="959"/>
      <c r="GN338" s="959"/>
      <c r="GO338" s="959"/>
      <c r="GP338" s="959"/>
      <c r="GQ338" s="959"/>
      <c r="GR338" s="959"/>
      <c r="GS338" s="959"/>
      <c r="GT338" s="959"/>
      <c r="GU338" s="959"/>
      <c r="GV338" s="959"/>
      <c r="GW338" s="959"/>
      <c r="GX338" s="959"/>
      <c r="GY338" s="959"/>
      <c r="GZ338" s="959"/>
      <c r="HA338" s="959"/>
      <c r="HB338" s="959"/>
      <c r="HC338" s="959"/>
      <c r="HD338" s="959"/>
      <c r="HE338" s="959"/>
      <c r="HF338" s="959"/>
      <c r="HG338" s="959"/>
      <c r="HH338" s="959"/>
      <c r="HI338" s="959"/>
      <c r="HJ338" s="959"/>
      <c r="HK338" s="959"/>
      <c r="HL338" s="959"/>
      <c r="HM338" s="959"/>
      <c r="HN338" s="959"/>
      <c r="HO338" s="959"/>
      <c r="HP338" s="959"/>
      <c r="HQ338" s="959"/>
      <c r="HR338" s="959"/>
      <c r="HS338" s="959"/>
      <c r="HT338" s="959"/>
      <c r="HU338" s="959"/>
      <c r="HV338" s="959"/>
      <c r="HW338" s="959"/>
      <c r="HX338" s="959"/>
      <c r="HY338" s="959"/>
      <c r="HZ338" s="959"/>
      <c r="IA338" s="959"/>
      <c r="IB338" s="959"/>
      <c r="IC338" s="959"/>
      <c r="ID338" s="959"/>
      <c r="IE338" s="959"/>
      <c r="IF338" s="959"/>
      <c r="IG338" s="959"/>
      <c r="IH338" s="959"/>
      <c r="II338" s="959"/>
      <c r="IJ338" s="959"/>
      <c r="IK338" s="959"/>
      <c r="IL338" s="959"/>
      <c r="IM338" s="959"/>
      <c r="IN338" s="959"/>
      <c r="IO338" s="959"/>
      <c r="IP338" s="959"/>
      <c r="IQ338" s="959"/>
      <c r="IR338" s="959"/>
      <c r="IS338" s="959"/>
      <c r="IT338" s="959"/>
      <c r="IU338" s="959"/>
      <c r="IV338" s="959"/>
      <c r="IW338" s="959"/>
      <c r="IX338" s="959"/>
      <c r="IY338" s="959"/>
      <c r="IZ338" s="959"/>
      <c r="JA338" s="959"/>
      <c r="JB338" s="959"/>
      <c r="JC338" s="959"/>
      <c r="JD338" s="959"/>
      <c r="JE338" s="959"/>
      <c r="JF338" s="959"/>
      <c r="JG338" s="959"/>
      <c r="JH338" s="959"/>
      <c r="JI338" s="959"/>
      <c r="JJ338" s="959"/>
      <c r="JK338" s="959"/>
      <c r="JL338" s="959"/>
      <c r="JM338" s="959"/>
      <c r="JN338" s="959"/>
      <c r="JO338" s="959"/>
      <c r="JP338" s="959"/>
      <c r="JQ338" s="959"/>
      <c r="JR338" s="959"/>
      <c r="JS338" s="959"/>
      <c r="JT338" s="959"/>
      <c r="JU338" s="959"/>
      <c r="JV338" s="959"/>
      <c r="JW338" s="959"/>
      <c r="JX338" s="959"/>
      <c r="JY338" s="959"/>
      <c r="JZ338" s="959"/>
      <c r="KA338" s="959"/>
      <c r="KB338" s="959"/>
      <c r="KC338" s="959"/>
      <c r="KD338" s="959"/>
      <c r="KE338" s="959"/>
      <c r="KF338" s="959"/>
      <c r="KG338" s="959"/>
      <c r="KH338" s="959"/>
      <c r="KI338" s="959"/>
      <c r="KJ338" s="959"/>
      <c r="KK338" s="959"/>
      <c r="KL338" s="959"/>
      <c r="KM338" s="959"/>
      <c r="KN338" s="959"/>
      <c r="KO338" s="959"/>
      <c r="KP338" s="959"/>
      <c r="KQ338" s="959"/>
      <c r="KR338" s="959"/>
      <c r="KS338" s="959"/>
      <c r="KT338" s="959"/>
      <c r="KU338" s="959"/>
      <c r="KV338" s="959"/>
      <c r="KW338" s="959"/>
      <c r="KX338" s="959"/>
      <c r="KY338" s="959"/>
      <c r="KZ338" s="959"/>
      <c r="LA338" s="959"/>
      <c r="LB338" s="959"/>
      <c r="LC338" s="959"/>
      <c r="LD338" s="959"/>
      <c r="LE338" s="959"/>
      <c r="LF338" s="959"/>
      <c r="LG338" s="959"/>
      <c r="LH338" s="959"/>
      <c r="LI338" s="959"/>
      <c r="LJ338" s="959"/>
      <c r="LK338" s="959"/>
      <c r="LL338" s="959"/>
      <c r="LM338" s="959"/>
      <c r="LN338" s="959"/>
      <c r="LO338" s="959"/>
      <c r="LP338" s="959"/>
      <c r="LQ338" s="959"/>
      <c r="LR338" s="959"/>
      <c r="LS338" s="959"/>
      <c r="LT338" s="959"/>
      <c r="LU338" s="959"/>
      <c r="LV338" s="959"/>
      <c r="LW338" s="959"/>
      <c r="LX338" s="959"/>
      <c r="LY338" s="959"/>
      <c r="LZ338" s="959"/>
      <c r="MA338" s="959"/>
      <c r="MB338" s="959"/>
      <c r="MC338" s="959"/>
      <c r="MD338" s="959"/>
      <c r="ME338" s="959"/>
      <c r="MF338" s="959"/>
      <c r="MG338" s="959"/>
      <c r="MH338" s="959"/>
      <c r="MI338" s="959"/>
      <c r="MJ338" s="959"/>
      <c r="MK338" s="959"/>
      <c r="ML338" s="959"/>
      <c r="MM338" s="959"/>
      <c r="MN338" s="959"/>
      <c r="MO338" s="959"/>
      <c r="MP338" s="959"/>
      <c r="MQ338" s="959"/>
      <c r="MR338" s="959"/>
      <c r="MS338" s="959"/>
      <c r="MT338" s="959"/>
      <c r="MU338" s="959"/>
      <c r="MV338" s="959"/>
      <c r="MW338" s="959"/>
      <c r="MX338" s="959"/>
      <c r="MY338" s="959"/>
      <c r="MZ338" s="959"/>
      <c r="NA338" s="959"/>
      <c r="NB338" s="959"/>
      <c r="NC338" s="959"/>
      <c r="ND338" s="959"/>
      <c r="NE338" s="959"/>
      <c r="NF338" s="959"/>
      <c r="NG338" s="959"/>
      <c r="NH338" s="959"/>
      <c r="NI338" s="959"/>
      <c r="NJ338" s="959"/>
      <c r="NK338" s="959"/>
      <c r="NL338" s="959"/>
      <c r="NM338" s="959"/>
      <c r="NN338" s="959"/>
      <c r="NO338" s="959"/>
      <c r="NP338" s="959"/>
      <c r="NQ338" s="959"/>
      <c r="NR338" s="959"/>
      <c r="NS338" s="959"/>
      <c r="NT338" s="959"/>
      <c r="NU338" s="959"/>
      <c r="NV338" s="959"/>
      <c r="NW338" s="959"/>
      <c r="NX338" s="959"/>
      <c r="NY338" s="959"/>
      <c r="NZ338" s="959"/>
      <c r="OA338" s="959"/>
      <c r="OB338" s="959"/>
      <c r="OC338" s="959"/>
      <c r="OD338" s="959"/>
      <c r="OE338" s="959"/>
      <c r="OF338" s="959"/>
      <c r="OG338" s="959"/>
      <c r="OH338" s="959"/>
      <c r="OI338" s="959"/>
      <c r="OJ338" s="959"/>
      <c r="OK338" s="959"/>
      <c r="OL338" s="959"/>
      <c r="OM338" s="959"/>
      <c r="ON338" s="959"/>
      <c r="OO338" s="959"/>
      <c r="OP338" s="959"/>
      <c r="OQ338" s="959"/>
      <c r="OR338" s="959"/>
      <c r="OS338" s="959"/>
      <c r="OT338" s="959"/>
      <c r="OU338" s="959"/>
      <c r="OV338" s="959"/>
      <c r="OW338" s="959"/>
      <c r="OX338" s="959"/>
      <c r="OY338" s="959"/>
      <c r="OZ338" s="959"/>
      <c r="PA338" s="959"/>
      <c r="PB338" s="959"/>
      <c r="PC338" s="959"/>
      <c r="PD338" s="959"/>
      <c r="PE338" s="959"/>
      <c r="PF338" s="959"/>
      <c r="PG338" s="959"/>
      <c r="PH338" s="959"/>
      <c r="PI338" s="959"/>
      <c r="PJ338" s="959"/>
      <c r="PK338" s="959"/>
      <c r="PL338" s="959"/>
      <c r="PM338" s="959"/>
      <c r="PN338" s="959"/>
      <c r="PO338" s="959"/>
      <c r="PP338" s="959"/>
      <c r="PQ338" s="959"/>
      <c r="PR338" s="959"/>
      <c r="PS338" s="959"/>
      <c r="PT338" s="959"/>
      <c r="PU338" s="959"/>
      <c r="PV338" s="959"/>
      <c r="PW338" s="959"/>
      <c r="PX338" s="959"/>
      <c r="PY338" s="959"/>
      <c r="PZ338" s="959"/>
      <c r="QA338" s="959"/>
      <c r="QB338" s="959"/>
      <c r="QC338" s="959"/>
      <c r="QD338" s="959"/>
      <c r="QE338" s="959"/>
      <c r="QF338" s="959"/>
      <c r="QG338" s="959"/>
      <c r="QH338" s="959"/>
      <c r="QI338" s="959"/>
      <c r="QJ338" s="959"/>
      <c r="QK338" s="959"/>
      <c r="QL338" s="959"/>
      <c r="QM338" s="959"/>
      <c r="QN338" s="959"/>
      <c r="QO338" s="959"/>
      <c r="QP338" s="959"/>
      <c r="QQ338" s="959"/>
      <c r="QR338" s="959"/>
      <c r="QS338" s="959"/>
      <c r="QT338" s="959"/>
      <c r="QU338" s="959"/>
      <c r="QV338" s="959"/>
      <c r="QW338" s="959"/>
      <c r="QX338" s="959"/>
      <c r="QY338" s="959"/>
      <c r="QZ338" s="959"/>
      <c r="RA338" s="959"/>
      <c r="RB338" s="959"/>
      <c r="RC338" s="959"/>
      <c r="RD338" s="959"/>
      <c r="RE338" s="959"/>
      <c r="RF338" s="959"/>
      <c r="RG338" s="959"/>
      <c r="RH338" s="959"/>
      <c r="RI338" s="959"/>
      <c r="RJ338" s="959"/>
      <c r="RK338" s="959"/>
      <c r="RL338" s="959"/>
      <c r="RM338" s="959"/>
      <c r="RN338" s="959"/>
      <c r="RO338" s="959"/>
      <c r="RP338" s="959"/>
      <c r="RQ338" s="959"/>
      <c r="RR338" s="959"/>
      <c r="RS338" s="959"/>
      <c r="RT338" s="959"/>
      <c r="RU338" s="959"/>
      <c r="RV338" s="959"/>
      <c r="RW338" s="959"/>
      <c r="RX338" s="959"/>
      <c r="RY338" s="959"/>
      <c r="RZ338" s="959"/>
      <c r="SA338" s="959"/>
      <c r="SB338" s="959"/>
      <c r="SC338" s="959"/>
      <c r="SD338" s="959"/>
      <c r="SE338" s="959"/>
      <c r="SF338" s="959"/>
      <c r="SG338" s="959"/>
      <c r="SH338" s="959"/>
      <c r="SI338" s="959"/>
      <c r="SJ338" s="959"/>
      <c r="SK338" s="959"/>
      <c r="SL338" s="959"/>
      <c r="SM338" s="959"/>
      <c r="SN338" s="959"/>
      <c r="SO338" s="959"/>
      <c r="SP338" s="959"/>
      <c r="SQ338" s="959"/>
      <c r="SR338" s="959"/>
      <c r="SS338" s="959"/>
      <c r="ST338" s="959"/>
      <c r="SU338" s="959"/>
      <c r="SV338" s="959"/>
      <c r="SW338" s="959"/>
      <c r="SX338" s="959"/>
      <c r="SY338" s="959"/>
      <c r="SZ338" s="959"/>
      <c r="TA338" s="959"/>
      <c r="TB338" s="959"/>
      <c r="TC338" s="959"/>
      <c r="TD338" s="959"/>
      <c r="TE338" s="959"/>
      <c r="TF338" s="959"/>
      <c r="TG338" s="959"/>
      <c r="TH338" s="959"/>
      <c r="TI338" s="959"/>
      <c r="TJ338" s="959"/>
      <c r="TK338" s="959"/>
      <c r="TL338" s="959"/>
      <c r="TM338" s="959"/>
      <c r="TN338" s="959"/>
      <c r="TO338" s="959"/>
      <c r="TP338" s="959"/>
      <c r="TQ338" s="959"/>
      <c r="TR338" s="959"/>
      <c r="TS338" s="959"/>
      <c r="TT338" s="959"/>
      <c r="TU338" s="959"/>
      <c r="TV338" s="959"/>
      <c r="TW338" s="959"/>
      <c r="TX338" s="959"/>
      <c r="TY338" s="959"/>
      <c r="TZ338" s="959"/>
      <c r="UA338" s="959"/>
      <c r="UB338" s="959"/>
      <c r="UC338" s="959"/>
      <c r="UD338" s="959"/>
      <c r="UE338" s="959"/>
      <c r="UF338" s="959"/>
      <c r="UG338" s="959"/>
      <c r="UH338" s="959"/>
      <c r="UI338" s="959"/>
      <c r="UJ338" s="959"/>
      <c r="UK338" s="959"/>
      <c r="UL338" s="959"/>
      <c r="UM338" s="959"/>
      <c r="UN338" s="959"/>
      <c r="UO338" s="959"/>
      <c r="UP338" s="959"/>
      <c r="UQ338" s="959"/>
      <c r="UR338" s="959"/>
      <c r="US338" s="959"/>
      <c r="UT338" s="959"/>
      <c r="UU338" s="959"/>
      <c r="UV338" s="959"/>
      <c r="UW338" s="959"/>
      <c r="UX338" s="959"/>
      <c r="UY338" s="959"/>
      <c r="UZ338" s="959"/>
      <c r="VA338" s="959"/>
      <c r="VB338" s="959"/>
      <c r="VC338" s="959"/>
      <c r="VD338" s="959"/>
      <c r="VE338" s="959"/>
      <c r="VF338" s="959"/>
      <c r="VG338" s="959"/>
      <c r="VH338" s="959"/>
      <c r="VI338" s="959"/>
      <c r="VJ338" s="959"/>
      <c r="VK338" s="959"/>
      <c r="VL338" s="959"/>
      <c r="VM338" s="959"/>
      <c r="VN338" s="959"/>
      <c r="VO338" s="959"/>
      <c r="VP338" s="959"/>
      <c r="VQ338" s="959"/>
      <c r="VR338" s="959"/>
      <c r="VS338" s="959"/>
      <c r="VT338" s="959"/>
      <c r="VU338" s="959"/>
      <c r="VV338" s="959"/>
      <c r="VW338" s="959"/>
      <c r="VX338" s="959"/>
      <c r="VY338" s="959"/>
      <c r="VZ338" s="959"/>
      <c r="WA338" s="959"/>
      <c r="WB338" s="959"/>
      <c r="WC338" s="959"/>
      <c r="WD338" s="959"/>
      <c r="WE338" s="959"/>
      <c r="WF338" s="959"/>
      <c r="WG338" s="959"/>
      <c r="WH338" s="959"/>
      <c r="WI338" s="959"/>
      <c r="WJ338" s="959"/>
      <c r="WK338" s="959"/>
      <c r="WL338" s="959"/>
      <c r="WM338" s="959"/>
      <c r="WN338" s="959"/>
      <c r="WO338" s="959"/>
      <c r="WP338" s="959"/>
      <c r="WQ338" s="959"/>
      <c r="WR338" s="959"/>
      <c r="WS338" s="959"/>
      <c r="WT338" s="959"/>
      <c r="WU338" s="959"/>
      <c r="WV338" s="959"/>
      <c r="WW338" s="959"/>
      <c r="WX338" s="959"/>
      <c r="WY338" s="959"/>
      <c r="WZ338" s="959"/>
      <c r="XA338" s="959"/>
      <c r="XB338" s="959"/>
      <c r="XC338" s="959"/>
      <c r="XD338" s="959"/>
      <c r="XE338" s="959"/>
      <c r="XF338" s="959"/>
      <c r="XG338" s="959"/>
      <c r="XH338" s="959"/>
      <c r="XI338" s="959"/>
      <c r="XJ338" s="959"/>
      <c r="XK338" s="959"/>
      <c r="XL338" s="959"/>
      <c r="XM338" s="959"/>
      <c r="XN338" s="959"/>
      <c r="XO338" s="959"/>
      <c r="XP338" s="959"/>
      <c r="XQ338" s="959"/>
      <c r="XR338" s="959"/>
      <c r="XS338" s="959"/>
      <c r="XT338" s="959"/>
      <c r="XU338" s="959"/>
      <c r="XV338" s="959"/>
      <c r="XW338" s="959"/>
      <c r="XX338" s="959"/>
      <c r="XY338" s="959"/>
      <c r="XZ338" s="959"/>
      <c r="YA338" s="959"/>
      <c r="YB338" s="959"/>
      <c r="YC338" s="959"/>
      <c r="YD338" s="959"/>
      <c r="YE338" s="959"/>
      <c r="YF338" s="959"/>
      <c r="YG338" s="959"/>
      <c r="YH338" s="959"/>
      <c r="YI338" s="959"/>
      <c r="YJ338" s="959"/>
      <c r="YK338" s="959"/>
      <c r="YL338" s="959"/>
      <c r="YM338" s="959"/>
      <c r="YN338" s="959"/>
      <c r="YO338" s="959"/>
      <c r="YP338" s="959"/>
      <c r="YQ338" s="959"/>
      <c r="YR338" s="959"/>
      <c r="YS338" s="959"/>
      <c r="YT338" s="959"/>
      <c r="YU338" s="959"/>
      <c r="YV338" s="959"/>
      <c r="YW338" s="959"/>
      <c r="YX338" s="959"/>
      <c r="YY338" s="959"/>
      <c r="YZ338" s="959"/>
      <c r="ZA338" s="959"/>
      <c r="ZB338" s="959"/>
      <c r="ZC338" s="959"/>
      <c r="ZD338" s="959"/>
      <c r="ZE338" s="959"/>
      <c r="ZF338" s="959"/>
      <c r="ZG338" s="959"/>
      <c r="ZH338" s="959"/>
      <c r="ZI338" s="959"/>
      <c r="ZJ338" s="959"/>
      <c r="ZK338" s="959"/>
      <c r="ZL338" s="959"/>
      <c r="ZM338" s="959"/>
      <c r="ZN338" s="959"/>
      <c r="ZO338" s="959"/>
      <c r="ZP338" s="959"/>
      <c r="ZQ338" s="959"/>
      <c r="ZR338" s="959"/>
      <c r="ZS338" s="959"/>
      <c r="ZT338" s="959"/>
      <c r="ZU338" s="959"/>
      <c r="ZV338" s="959"/>
      <c r="ZW338" s="959"/>
      <c r="ZX338" s="959"/>
      <c r="ZY338" s="959"/>
      <c r="ZZ338" s="959"/>
      <c r="AAA338" s="959"/>
      <c r="AAB338" s="959"/>
      <c r="AAC338" s="959"/>
      <c r="AAD338" s="959"/>
      <c r="AAE338" s="959"/>
      <c r="AAF338" s="959"/>
      <c r="AAG338" s="959"/>
      <c r="AAH338" s="959"/>
      <c r="AAI338" s="959"/>
      <c r="AAJ338" s="959"/>
      <c r="AAK338" s="959"/>
      <c r="AAL338" s="959"/>
      <c r="AAM338" s="959"/>
      <c r="AAN338" s="959"/>
      <c r="AAO338" s="959"/>
      <c r="AAP338" s="959"/>
      <c r="AAQ338" s="959"/>
      <c r="AAR338" s="959"/>
      <c r="AAS338" s="959"/>
      <c r="AAT338" s="959"/>
      <c r="AAU338" s="959"/>
      <c r="AAV338" s="959"/>
      <c r="AAW338" s="959"/>
      <c r="AAX338" s="959"/>
      <c r="AAY338" s="959"/>
      <c r="AAZ338" s="959"/>
      <c r="ABA338" s="959"/>
      <c r="ABB338" s="959"/>
      <c r="ABC338" s="959"/>
      <c r="ABD338" s="959"/>
      <c r="ABE338" s="959"/>
      <c r="ABF338" s="959"/>
      <c r="ABG338" s="959"/>
      <c r="ABH338" s="959"/>
      <c r="ABI338" s="959"/>
      <c r="ABJ338" s="959"/>
      <c r="ABK338" s="959"/>
      <c r="ABL338" s="959"/>
      <c r="ABM338" s="959"/>
      <c r="ABN338" s="959"/>
      <c r="ABO338" s="959"/>
      <c r="ABP338" s="959"/>
      <c r="ABQ338" s="959"/>
      <c r="ABR338" s="959"/>
      <c r="ABS338" s="959"/>
      <c r="ABT338" s="959"/>
      <c r="ABU338" s="959"/>
      <c r="ABV338" s="959"/>
      <c r="ABW338" s="959"/>
      <c r="ABX338" s="959"/>
      <c r="ABY338" s="959"/>
      <c r="ABZ338" s="959"/>
      <c r="ACA338" s="959"/>
      <c r="ACB338" s="959"/>
      <c r="ACC338" s="959"/>
      <c r="ACD338" s="959"/>
      <c r="ACE338" s="959"/>
      <c r="ACF338" s="959"/>
      <c r="ACG338" s="959"/>
      <c r="ACH338" s="959"/>
      <c r="ACI338" s="959"/>
      <c r="ACJ338" s="959"/>
      <c r="ACK338" s="959"/>
      <c r="ACL338" s="959"/>
      <c r="ACM338" s="959"/>
      <c r="ACN338" s="959"/>
      <c r="ACO338" s="959"/>
      <c r="ACP338" s="959"/>
      <c r="ACQ338" s="959"/>
      <c r="ACR338" s="959"/>
      <c r="ACS338" s="959"/>
      <c r="ACT338" s="959"/>
      <c r="ACU338" s="959"/>
      <c r="ACV338" s="959"/>
      <c r="ACW338" s="959"/>
      <c r="ACX338" s="959"/>
      <c r="ACY338" s="959"/>
      <c r="ACZ338" s="959"/>
      <c r="ADA338" s="959"/>
      <c r="ADB338" s="959"/>
      <c r="ADC338" s="959"/>
      <c r="ADD338" s="959"/>
      <c r="ADE338" s="959"/>
      <c r="ADF338" s="959"/>
      <c r="ADG338" s="959"/>
      <c r="ADH338" s="959"/>
      <c r="ADI338" s="959"/>
      <c r="ADJ338" s="959"/>
      <c r="ADK338" s="959"/>
      <c r="ADL338" s="959"/>
      <c r="ADM338" s="959"/>
      <c r="ADN338" s="959"/>
      <c r="ADO338" s="959"/>
      <c r="ADP338" s="959"/>
      <c r="ADQ338" s="959"/>
      <c r="ADR338" s="959"/>
      <c r="ADS338" s="959"/>
      <c r="ADT338" s="959"/>
      <c r="ADU338" s="959"/>
      <c r="ADV338" s="959"/>
      <c r="ADW338" s="959"/>
      <c r="ADX338" s="959"/>
      <c r="ADY338" s="959"/>
      <c r="ADZ338" s="959"/>
      <c r="AEA338" s="959"/>
      <c r="AEB338" s="959"/>
      <c r="AEC338" s="959"/>
      <c r="AED338" s="959"/>
      <c r="AEE338" s="959"/>
      <c r="AEF338" s="959"/>
      <c r="AEG338" s="959"/>
      <c r="AEH338" s="959"/>
      <c r="AEI338" s="959"/>
      <c r="AEJ338" s="959"/>
      <c r="AEK338" s="959"/>
      <c r="AEL338" s="959"/>
      <c r="AEM338" s="959"/>
      <c r="AEN338" s="959"/>
      <c r="AEO338" s="959"/>
      <c r="AEP338" s="959"/>
      <c r="AEQ338" s="959"/>
      <c r="AER338" s="959"/>
      <c r="AES338" s="959"/>
      <c r="AET338" s="959"/>
      <c r="AEU338" s="959"/>
      <c r="AEV338" s="959"/>
      <c r="AEW338" s="959"/>
      <c r="AEX338" s="959"/>
      <c r="AEY338" s="959"/>
      <c r="AEZ338" s="959"/>
      <c r="AFA338" s="959"/>
      <c r="AFB338" s="959"/>
      <c r="AFC338" s="959"/>
      <c r="AFD338" s="959"/>
      <c r="AFE338" s="959"/>
      <c r="AFF338" s="959"/>
      <c r="AFG338" s="959"/>
      <c r="AFH338" s="959"/>
      <c r="AFI338" s="959"/>
      <c r="AFJ338" s="959"/>
      <c r="AFK338" s="959"/>
      <c r="AFL338" s="959"/>
      <c r="AFM338" s="959"/>
      <c r="AFN338" s="959"/>
      <c r="AFO338" s="959"/>
      <c r="AFP338" s="959"/>
      <c r="AFQ338" s="959"/>
      <c r="AFR338" s="959"/>
      <c r="AFS338" s="959"/>
      <c r="AFT338" s="959"/>
      <c r="AFU338" s="959"/>
      <c r="AFV338" s="959"/>
      <c r="AFW338" s="959"/>
      <c r="AFX338" s="959"/>
      <c r="AFY338" s="959"/>
      <c r="AFZ338" s="959"/>
      <c r="AGA338" s="959"/>
      <c r="AGB338" s="959"/>
      <c r="AGC338" s="959"/>
      <c r="AGD338" s="959"/>
      <c r="AGE338" s="959"/>
      <c r="AGF338" s="959"/>
      <c r="AGG338" s="959"/>
      <c r="AGH338" s="959"/>
      <c r="AGI338" s="959"/>
      <c r="AGJ338" s="959"/>
      <c r="AGK338" s="959"/>
      <c r="AGL338" s="959"/>
      <c r="AGM338" s="959"/>
      <c r="AGN338" s="959"/>
      <c r="AGO338" s="959"/>
      <c r="AGP338" s="959"/>
      <c r="AGQ338" s="959"/>
      <c r="AGR338" s="959"/>
      <c r="AGS338" s="959"/>
      <c r="AGT338" s="959"/>
      <c r="AGU338" s="959"/>
      <c r="AGV338" s="959"/>
      <c r="AGW338" s="959"/>
      <c r="AGX338" s="959"/>
      <c r="AGY338" s="959"/>
      <c r="AGZ338" s="959"/>
      <c r="AHA338" s="959"/>
      <c r="AHB338" s="959"/>
      <c r="AHC338" s="959"/>
      <c r="AHD338" s="959"/>
      <c r="AHE338" s="959"/>
      <c r="AHF338" s="959"/>
      <c r="AHG338" s="959"/>
      <c r="AHH338" s="959"/>
      <c r="AHI338" s="959"/>
      <c r="AHJ338" s="959"/>
      <c r="AHK338" s="959"/>
      <c r="AHL338" s="959"/>
      <c r="AHM338" s="959"/>
      <c r="AHN338" s="959"/>
      <c r="AHO338" s="959"/>
      <c r="AHP338" s="959"/>
      <c r="AHQ338" s="959"/>
      <c r="AHR338" s="959"/>
      <c r="AHS338" s="959"/>
      <c r="AHT338" s="959"/>
      <c r="AHU338" s="959"/>
      <c r="AHV338" s="959"/>
      <c r="AHW338" s="959"/>
      <c r="AHX338" s="959"/>
      <c r="AHY338" s="959"/>
      <c r="AHZ338" s="959"/>
      <c r="AIA338" s="959"/>
      <c r="AIB338" s="959"/>
      <c r="AIC338" s="959"/>
      <c r="AID338" s="959"/>
      <c r="AIE338" s="959"/>
      <c r="AIF338" s="959"/>
      <c r="AIG338" s="959"/>
      <c r="AIH338" s="959"/>
      <c r="AII338" s="959"/>
      <c r="AIJ338" s="959"/>
      <c r="AIK338" s="959"/>
      <c r="AIL338" s="959"/>
      <c r="AIM338" s="959"/>
      <c r="AIN338" s="959"/>
      <c r="AIO338" s="959"/>
      <c r="AIP338" s="959"/>
      <c r="AIQ338" s="959"/>
      <c r="AIR338" s="959"/>
      <c r="AIS338" s="959"/>
      <c r="AIT338" s="959"/>
      <c r="AIU338" s="959"/>
      <c r="AIV338" s="959"/>
      <c r="AIW338" s="959"/>
      <c r="AIX338" s="959"/>
      <c r="AIY338" s="959"/>
      <c r="AIZ338" s="959"/>
      <c r="AJA338" s="959"/>
      <c r="AJB338" s="959"/>
      <c r="AJC338" s="959"/>
      <c r="AJD338" s="959"/>
      <c r="AJE338" s="959"/>
      <c r="AJF338" s="959"/>
      <c r="AJG338" s="959"/>
      <c r="AJH338" s="959"/>
      <c r="AJI338" s="959"/>
      <c r="AJJ338" s="959"/>
      <c r="AJK338" s="959"/>
      <c r="AJL338" s="959"/>
      <c r="AJM338" s="959"/>
      <c r="AJN338" s="959"/>
      <c r="AJO338" s="959"/>
      <c r="AJP338" s="959"/>
      <c r="AJQ338" s="959"/>
      <c r="AJR338" s="959"/>
      <c r="AJS338" s="959"/>
      <c r="AJT338" s="959"/>
      <c r="AJU338" s="959"/>
      <c r="AJV338" s="959"/>
      <c r="AJW338" s="959"/>
      <c r="AJX338" s="959"/>
      <c r="AJY338" s="959"/>
      <c r="AJZ338" s="959"/>
      <c r="AKA338" s="959"/>
      <c r="AKB338" s="959"/>
      <c r="AKC338" s="959"/>
      <c r="AKD338" s="959"/>
      <c r="AKE338" s="959"/>
      <c r="AKF338" s="959"/>
      <c r="AKG338" s="959"/>
      <c r="AKH338" s="959"/>
      <c r="AKI338" s="959"/>
      <c r="AKJ338" s="959"/>
      <c r="AKK338" s="959"/>
      <c r="AKL338" s="959"/>
      <c r="AKM338" s="959"/>
      <c r="AKN338" s="959"/>
      <c r="AKO338" s="959"/>
      <c r="AKP338" s="959"/>
      <c r="AKQ338" s="959"/>
      <c r="AKR338" s="959"/>
      <c r="AKS338" s="959"/>
      <c r="AKT338" s="959"/>
      <c r="AKU338" s="959"/>
      <c r="AKV338" s="959"/>
      <c r="AKW338" s="959"/>
      <c r="AKX338" s="959"/>
      <c r="AKY338" s="959"/>
      <c r="AKZ338" s="959"/>
      <c r="ALA338" s="959"/>
      <c r="ALB338" s="959"/>
      <c r="ALC338" s="959"/>
      <c r="ALD338" s="959"/>
      <c r="ALE338" s="959"/>
      <c r="ALF338" s="959"/>
      <c r="ALG338" s="959"/>
      <c r="ALH338" s="959"/>
      <c r="ALI338" s="959"/>
      <c r="ALJ338" s="959"/>
      <c r="ALK338" s="959"/>
      <c r="ALL338" s="959"/>
      <c r="ALM338" s="959"/>
      <c r="ALN338" s="959"/>
      <c r="ALO338" s="959"/>
      <c r="ALP338" s="959"/>
      <c r="ALQ338" s="959"/>
      <c r="ALR338" s="959"/>
      <c r="ALS338" s="959"/>
      <c r="ALT338" s="959"/>
      <c r="ALU338" s="959"/>
      <c r="ALV338" s="959"/>
      <c r="ALW338" s="959"/>
      <c r="ALX338" s="959"/>
      <c r="ALY338" s="959"/>
      <c r="ALZ338" s="959"/>
      <c r="AMA338" s="959"/>
      <c r="AMB338" s="959"/>
      <c r="AMC338" s="959"/>
      <c r="AMD338" s="959"/>
      <c r="AME338" s="959"/>
      <c r="AMF338" s="959"/>
      <c r="AMG338" s="959"/>
      <c r="AMH338" s="959"/>
      <c r="AMI338" s="959"/>
      <c r="AMJ338" s="959"/>
      <c r="AMK338" s="959"/>
      <c r="AML338" s="959"/>
      <c r="AMM338" s="959"/>
      <c r="AMN338" s="959"/>
      <c r="AMO338" s="959"/>
      <c r="AMP338" s="959"/>
      <c r="AMQ338" s="959"/>
      <c r="AMR338" s="959"/>
      <c r="AMS338" s="959"/>
      <c r="AMT338" s="959"/>
      <c r="AMU338" s="959"/>
      <c r="AMV338" s="959"/>
      <c r="AMW338" s="959"/>
      <c r="AMX338" s="959"/>
      <c r="AMY338" s="959"/>
      <c r="AMZ338" s="959"/>
      <c r="ANA338" s="959"/>
      <c r="ANB338" s="959"/>
      <c r="ANC338" s="959"/>
      <c r="AND338" s="959"/>
      <c r="ANE338" s="959"/>
      <c r="ANF338" s="959"/>
      <c r="ANG338" s="959"/>
      <c r="ANH338" s="959"/>
      <c r="ANI338" s="959"/>
      <c r="ANJ338" s="959"/>
      <c r="ANK338" s="959"/>
      <c r="ANL338" s="959"/>
      <c r="ANM338" s="959"/>
      <c r="ANN338" s="959"/>
      <c r="ANO338" s="959"/>
      <c r="ANP338" s="959"/>
      <c r="ANQ338" s="959"/>
      <c r="ANR338" s="959"/>
      <c r="ANS338" s="959"/>
      <c r="ANT338" s="959"/>
      <c r="ANU338" s="959"/>
      <c r="ANV338" s="959"/>
      <c r="ANW338" s="959"/>
      <c r="ANX338" s="959"/>
      <c r="ANY338" s="959"/>
      <c r="ANZ338" s="959"/>
      <c r="AOA338" s="959"/>
      <c r="AOB338" s="959"/>
      <c r="AOC338" s="959"/>
      <c r="AOD338" s="959"/>
      <c r="AOE338" s="959"/>
      <c r="AOF338" s="959"/>
      <c r="AOG338" s="959"/>
      <c r="AOH338" s="959"/>
      <c r="AOI338" s="959"/>
      <c r="AOJ338" s="959"/>
      <c r="AOK338" s="959"/>
      <c r="AOL338" s="959"/>
      <c r="AOM338" s="959"/>
      <c r="AON338" s="959"/>
      <c r="AOO338" s="959"/>
      <c r="AOP338" s="959"/>
      <c r="AOQ338" s="959"/>
      <c r="AOR338" s="959"/>
      <c r="AOS338" s="959"/>
      <c r="AOT338" s="959"/>
      <c r="AOU338" s="959"/>
      <c r="AOV338" s="959"/>
      <c r="AOW338" s="959"/>
      <c r="AOX338" s="959"/>
      <c r="AOY338" s="959"/>
      <c r="AOZ338" s="959"/>
      <c r="APA338" s="959"/>
      <c r="APB338" s="959"/>
      <c r="APC338" s="959"/>
      <c r="APD338" s="959"/>
      <c r="APE338" s="959"/>
      <c r="APF338" s="959"/>
      <c r="APG338" s="959"/>
      <c r="APH338" s="959"/>
      <c r="API338" s="959"/>
      <c r="APJ338" s="959"/>
      <c r="APK338" s="959"/>
      <c r="APL338" s="959"/>
      <c r="APM338" s="959"/>
      <c r="APN338" s="959"/>
      <c r="APO338" s="959"/>
      <c r="APP338" s="959"/>
      <c r="APQ338" s="959"/>
      <c r="APR338" s="959"/>
      <c r="APS338" s="959"/>
      <c r="APT338" s="959"/>
      <c r="APU338" s="959"/>
      <c r="APV338" s="959"/>
      <c r="APW338" s="959"/>
      <c r="APX338" s="959"/>
      <c r="APY338" s="959"/>
      <c r="APZ338" s="959"/>
      <c r="AQA338" s="959"/>
      <c r="AQB338" s="959"/>
      <c r="AQC338" s="959"/>
      <c r="AQD338" s="959"/>
      <c r="AQE338" s="959"/>
      <c r="AQF338" s="959"/>
      <c r="AQG338" s="959"/>
      <c r="AQH338" s="959"/>
      <c r="AQI338" s="959"/>
      <c r="AQJ338" s="959"/>
      <c r="AQK338" s="959"/>
      <c r="AQL338" s="959"/>
      <c r="AQM338" s="959"/>
      <c r="AQN338" s="959"/>
      <c r="AQO338" s="959"/>
      <c r="AQP338" s="959"/>
      <c r="AQQ338" s="959"/>
      <c r="AQR338" s="959"/>
      <c r="AQS338" s="959"/>
      <c r="AQT338" s="959"/>
      <c r="AQU338" s="959"/>
      <c r="AQV338" s="959"/>
      <c r="AQW338" s="959"/>
      <c r="AQX338" s="959"/>
      <c r="AQY338" s="959"/>
      <c r="AQZ338" s="959"/>
      <c r="ARA338" s="959"/>
      <c r="ARB338" s="959"/>
      <c r="ARC338" s="959"/>
      <c r="ARD338" s="959"/>
      <c r="ARE338" s="959"/>
      <c r="ARF338" s="959"/>
      <c r="ARG338" s="959"/>
      <c r="ARH338" s="959"/>
      <c r="ARI338" s="959"/>
      <c r="ARJ338" s="959"/>
      <c r="ARK338" s="959"/>
      <c r="ARL338" s="959"/>
      <c r="ARM338" s="959"/>
      <c r="ARN338" s="959"/>
      <c r="ARO338" s="959"/>
      <c r="ARP338" s="959"/>
      <c r="ARQ338" s="959"/>
      <c r="ARR338" s="959"/>
      <c r="ARS338" s="959"/>
      <c r="ART338" s="959"/>
      <c r="ARU338" s="959"/>
      <c r="ARV338" s="959"/>
      <c r="ARW338" s="959"/>
      <c r="ARX338" s="959"/>
      <c r="ARY338" s="959"/>
      <c r="ARZ338" s="959"/>
      <c r="ASA338" s="959"/>
      <c r="ASB338" s="959"/>
      <c r="ASC338" s="959"/>
      <c r="ASD338" s="959"/>
      <c r="ASE338" s="959"/>
      <c r="ASF338" s="959"/>
      <c r="ASG338" s="959"/>
      <c r="ASH338" s="959"/>
      <c r="ASI338" s="959"/>
      <c r="ASJ338" s="959"/>
      <c r="ASK338" s="959"/>
      <c r="ASL338" s="959"/>
      <c r="ASM338" s="959"/>
      <c r="ASN338" s="959"/>
      <c r="ASO338" s="959"/>
      <c r="ASP338" s="959"/>
      <c r="ASQ338" s="959"/>
      <c r="ASR338" s="959"/>
      <c r="ASS338" s="959"/>
      <c r="AST338" s="959"/>
      <c r="ASU338" s="959"/>
      <c r="ASV338" s="959"/>
      <c r="ASW338" s="959"/>
      <c r="ASX338" s="959"/>
      <c r="ASY338" s="959"/>
      <c r="ASZ338" s="959"/>
      <c r="ATA338" s="959"/>
      <c r="ATB338" s="959"/>
      <c r="ATC338" s="959"/>
      <c r="ATD338" s="959"/>
      <c r="ATE338" s="959"/>
      <c r="ATF338" s="959"/>
      <c r="ATG338" s="959"/>
      <c r="ATH338" s="959"/>
      <c r="ATI338" s="959"/>
      <c r="ATJ338" s="959"/>
      <c r="ATK338" s="959"/>
      <c r="ATL338" s="959"/>
      <c r="ATM338" s="959"/>
      <c r="ATN338" s="959"/>
      <c r="ATO338" s="959"/>
      <c r="ATP338" s="959"/>
      <c r="ATQ338" s="959"/>
      <c r="ATR338" s="959"/>
      <c r="ATS338" s="959"/>
      <c r="ATT338" s="959"/>
      <c r="ATU338" s="959"/>
      <c r="ATV338" s="959"/>
      <c r="ATW338" s="959"/>
      <c r="ATX338" s="959"/>
      <c r="ATY338" s="959"/>
      <c r="ATZ338" s="959"/>
      <c r="AUA338" s="959"/>
      <c r="AUB338" s="959"/>
      <c r="AUC338" s="959"/>
      <c r="AUD338" s="959"/>
      <c r="AUE338" s="959"/>
      <c r="AUF338" s="959"/>
      <c r="AUG338" s="959"/>
      <c r="AUH338" s="959"/>
      <c r="AUI338" s="959"/>
      <c r="AUJ338" s="959"/>
      <c r="AUK338" s="959"/>
      <c r="AUL338" s="959"/>
      <c r="AUM338" s="959"/>
      <c r="AUN338" s="959"/>
      <c r="AUO338" s="959"/>
      <c r="AUP338" s="959"/>
      <c r="AUQ338" s="959"/>
      <c r="AUR338" s="959"/>
      <c r="AUS338" s="959"/>
      <c r="AUT338" s="959"/>
      <c r="AUU338" s="959"/>
      <c r="AUV338" s="959"/>
      <c r="AUW338" s="959"/>
      <c r="AUX338" s="959"/>
      <c r="AUY338" s="959"/>
      <c r="AUZ338" s="959"/>
      <c r="AVA338" s="959"/>
      <c r="AVB338" s="959"/>
      <c r="AVC338" s="959"/>
      <c r="AVD338" s="959"/>
      <c r="AVE338" s="959"/>
      <c r="AVF338" s="959"/>
      <c r="AVG338" s="959"/>
      <c r="AVH338" s="959"/>
      <c r="AVI338" s="959"/>
      <c r="AVJ338" s="959"/>
      <c r="AVK338" s="959"/>
      <c r="AVL338" s="959"/>
      <c r="AVM338" s="959"/>
      <c r="AVN338" s="959"/>
      <c r="AVO338" s="959"/>
      <c r="AVP338" s="959"/>
      <c r="AVQ338" s="959"/>
      <c r="AVR338" s="959"/>
      <c r="AVS338" s="959"/>
      <c r="AVT338" s="959"/>
      <c r="AVU338" s="959"/>
      <c r="AVV338" s="959"/>
      <c r="AVW338" s="959"/>
      <c r="AVX338" s="959"/>
      <c r="AVY338" s="959"/>
      <c r="AVZ338" s="959"/>
      <c r="AWA338" s="959"/>
      <c r="AWB338" s="959"/>
      <c r="AWC338" s="959"/>
      <c r="AWD338" s="959"/>
      <c r="AWE338" s="959"/>
      <c r="AWF338" s="959"/>
      <c r="AWG338" s="959"/>
      <c r="AWH338" s="959"/>
      <c r="AWI338" s="959"/>
      <c r="AWJ338" s="959"/>
      <c r="AWK338" s="959"/>
      <c r="AWL338" s="959"/>
      <c r="AWM338" s="959"/>
      <c r="AWN338" s="959"/>
      <c r="AWO338" s="959"/>
      <c r="AWP338" s="959"/>
      <c r="AWQ338" s="959"/>
      <c r="AWR338" s="959"/>
      <c r="AWS338" s="959"/>
      <c r="AWT338" s="959"/>
      <c r="AWU338" s="959"/>
      <c r="AWV338" s="959"/>
      <c r="AWW338" s="959"/>
      <c r="AWX338" s="959"/>
      <c r="AWY338" s="959"/>
      <c r="AWZ338" s="959"/>
      <c r="AXA338" s="959"/>
      <c r="AXB338" s="959"/>
      <c r="AXC338" s="959"/>
      <c r="AXD338" s="959"/>
      <c r="AXE338" s="959"/>
      <c r="AXF338" s="959"/>
      <c r="AXG338" s="959"/>
      <c r="AXH338" s="959"/>
      <c r="AXI338" s="959"/>
      <c r="AXJ338" s="959"/>
      <c r="AXK338" s="959"/>
      <c r="AXL338" s="959"/>
      <c r="AXM338" s="959"/>
      <c r="AXN338" s="959"/>
      <c r="AXO338" s="959"/>
      <c r="AXP338" s="959"/>
      <c r="AXQ338" s="959"/>
      <c r="AXR338" s="959"/>
      <c r="AXS338" s="959"/>
      <c r="AXT338" s="959"/>
      <c r="AXU338" s="959"/>
      <c r="AXV338" s="959"/>
      <c r="AXW338" s="959"/>
      <c r="AXX338" s="959"/>
      <c r="AXY338" s="959"/>
      <c r="AXZ338" s="959"/>
      <c r="AYA338" s="959"/>
      <c r="AYB338" s="959"/>
      <c r="AYC338" s="959"/>
      <c r="AYD338" s="959"/>
      <c r="AYE338" s="959"/>
      <c r="AYF338" s="959"/>
      <c r="AYG338" s="959"/>
      <c r="AYH338" s="959"/>
      <c r="AYI338" s="959"/>
      <c r="AYJ338" s="959"/>
      <c r="AYK338" s="959"/>
      <c r="AYL338" s="959"/>
      <c r="AYM338" s="959"/>
      <c r="AYN338" s="959"/>
      <c r="AYO338" s="959"/>
      <c r="AYP338" s="959"/>
      <c r="AYQ338" s="959"/>
      <c r="AYR338" s="959"/>
      <c r="AYS338" s="959"/>
      <c r="AYT338" s="959"/>
      <c r="AYU338" s="959"/>
      <c r="AYV338" s="959"/>
      <c r="AYW338" s="959"/>
      <c r="AYX338" s="959"/>
      <c r="AYY338" s="959"/>
      <c r="AYZ338" s="959"/>
      <c r="AZA338" s="959"/>
      <c r="AZB338" s="959"/>
      <c r="AZC338" s="959"/>
      <c r="AZD338" s="959"/>
      <c r="AZE338" s="959"/>
      <c r="AZF338" s="959"/>
      <c r="AZG338" s="959"/>
      <c r="AZH338" s="959"/>
      <c r="AZI338" s="959"/>
      <c r="AZJ338" s="959"/>
      <c r="AZK338" s="959"/>
      <c r="AZL338" s="959"/>
      <c r="AZM338" s="959"/>
      <c r="AZN338" s="959"/>
      <c r="AZO338" s="959"/>
      <c r="AZP338" s="959"/>
      <c r="AZQ338" s="959"/>
      <c r="AZR338" s="959"/>
      <c r="AZS338" s="959"/>
      <c r="AZT338" s="959"/>
      <c r="AZU338" s="959"/>
      <c r="AZV338" s="959"/>
      <c r="AZW338" s="959"/>
      <c r="AZX338" s="959"/>
      <c r="AZY338" s="959"/>
      <c r="AZZ338" s="959"/>
      <c r="BAA338" s="959"/>
      <c r="BAB338" s="959"/>
      <c r="BAC338" s="959"/>
      <c r="BAD338" s="959"/>
      <c r="BAE338" s="959"/>
      <c r="BAF338" s="959"/>
      <c r="BAG338" s="959"/>
      <c r="BAH338" s="959"/>
      <c r="BAI338" s="959"/>
      <c r="BAJ338" s="959"/>
      <c r="BAK338" s="959"/>
      <c r="BAL338" s="959"/>
      <c r="BAM338" s="959"/>
      <c r="BAN338" s="959"/>
      <c r="BAO338" s="959"/>
      <c r="BAP338" s="959"/>
      <c r="BAQ338" s="959"/>
      <c r="BAR338" s="959"/>
      <c r="BAS338" s="959"/>
      <c r="BAT338" s="959"/>
      <c r="BAU338" s="959"/>
      <c r="BAV338" s="959"/>
      <c r="BAW338" s="959"/>
      <c r="BAX338" s="959"/>
      <c r="BAY338" s="959"/>
      <c r="BAZ338" s="959"/>
      <c r="BBA338" s="959"/>
      <c r="BBB338" s="959"/>
      <c r="BBC338" s="959"/>
      <c r="BBD338" s="959"/>
      <c r="BBE338" s="959"/>
      <c r="BBF338" s="959"/>
      <c r="BBG338" s="959"/>
      <c r="BBH338" s="959"/>
      <c r="BBI338" s="959"/>
      <c r="BBJ338" s="959"/>
      <c r="BBK338" s="959"/>
      <c r="BBL338" s="959"/>
      <c r="BBM338" s="959"/>
      <c r="BBN338" s="959"/>
      <c r="BBO338" s="959"/>
      <c r="BBP338" s="959"/>
      <c r="BBQ338" s="959"/>
      <c r="BBR338" s="959"/>
      <c r="BBS338" s="959"/>
      <c r="BBT338" s="959"/>
      <c r="BBU338" s="959"/>
      <c r="BBV338" s="959"/>
      <c r="BBW338" s="959"/>
      <c r="BBX338" s="959"/>
      <c r="BBY338" s="959"/>
      <c r="BBZ338" s="959"/>
      <c r="BCA338" s="959"/>
      <c r="BCB338" s="959"/>
      <c r="BCC338" s="959"/>
      <c r="BCD338" s="959"/>
      <c r="BCE338" s="959"/>
      <c r="BCF338" s="959"/>
      <c r="BCG338" s="959"/>
      <c r="BCH338" s="959"/>
      <c r="BCI338" s="959"/>
      <c r="BCJ338" s="959"/>
      <c r="BCK338" s="959"/>
      <c r="BCL338" s="959"/>
      <c r="BCM338" s="959"/>
      <c r="BCN338" s="959"/>
      <c r="BCO338" s="959"/>
      <c r="BCP338" s="959"/>
      <c r="BCQ338" s="959"/>
      <c r="BCR338" s="959"/>
      <c r="BCS338" s="959"/>
      <c r="BCT338" s="959"/>
      <c r="BCU338" s="959"/>
      <c r="BCV338" s="959"/>
      <c r="BCW338" s="959"/>
      <c r="BCX338" s="959"/>
      <c r="BCY338" s="959"/>
      <c r="BCZ338" s="959"/>
      <c r="BDA338" s="959"/>
      <c r="BDB338" s="959"/>
      <c r="BDC338" s="959"/>
      <c r="BDD338" s="959"/>
      <c r="BDE338" s="959"/>
      <c r="BDF338" s="959"/>
      <c r="BDG338" s="959"/>
      <c r="BDH338" s="959"/>
      <c r="BDI338" s="959"/>
      <c r="BDJ338" s="959"/>
      <c r="BDK338" s="959"/>
      <c r="BDL338" s="959"/>
      <c r="BDM338" s="959"/>
      <c r="BDN338" s="959"/>
      <c r="BDO338" s="959"/>
      <c r="BDP338" s="959"/>
      <c r="BDQ338" s="959"/>
      <c r="BDR338" s="959"/>
      <c r="BDS338" s="959"/>
      <c r="BDT338" s="959"/>
      <c r="BDU338" s="959"/>
      <c r="BDV338" s="959"/>
      <c r="BDW338" s="959"/>
      <c r="BDX338" s="959"/>
      <c r="BDY338" s="959"/>
      <c r="BDZ338" s="959"/>
      <c r="BEA338" s="959"/>
      <c r="BEB338" s="959"/>
      <c r="BEC338" s="959"/>
      <c r="BED338" s="959"/>
      <c r="BEE338" s="959"/>
      <c r="BEF338" s="959"/>
      <c r="BEG338" s="959"/>
      <c r="BEH338" s="959"/>
      <c r="BEI338" s="959"/>
      <c r="BEJ338" s="959"/>
      <c r="BEK338" s="959"/>
      <c r="BEL338" s="959"/>
      <c r="BEM338" s="959"/>
      <c r="BEN338" s="959"/>
      <c r="BEO338" s="959"/>
      <c r="BEP338" s="959"/>
      <c r="BEQ338" s="959"/>
      <c r="BER338" s="959"/>
      <c r="BES338" s="959"/>
      <c r="BET338" s="959"/>
      <c r="BEU338" s="959"/>
      <c r="BEV338" s="959"/>
      <c r="BEW338" s="959"/>
      <c r="BEX338" s="959"/>
      <c r="BEY338" s="959"/>
      <c r="BEZ338" s="959"/>
      <c r="BFA338" s="959"/>
      <c r="BFB338" s="959"/>
      <c r="BFC338" s="959"/>
      <c r="BFD338" s="959"/>
      <c r="BFE338" s="959"/>
      <c r="BFF338" s="959"/>
      <c r="BFG338" s="959"/>
      <c r="BFH338" s="959"/>
      <c r="BFI338" s="959"/>
      <c r="BFJ338" s="959"/>
      <c r="BFK338" s="959"/>
      <c r="BFL338" s="959"/>
      <c r="BFM338" s="959"/>
      <c r="BFN338" s="959"/>
      <c r="BFO338" s="959"/>
      <c r="BFP338" s="959"/>
      <c r="BFQ338" s="959"/>
      <c r="BFR338" s="959"/>
      <c r="BFS338" s="959"/>
      <c r="BFT338" s="959"/>
      <c r="BFU338" s="959"/>
      <c r="BFV338" s="959"/>
      <c r="BFW338" s="959"/>
      <c r="BFX338" s="959"/>
      <c r="BFY338" s="959"/>
      <c r="BFZ338" s="959"/>
      <c r="BGA338" s="959"/>
      <c r="BGB338" s="959"/>
      <c r="BGC338" s="959"/>
      <c r="BGD338" s="959"/>
      <c r="BGE338" s="959"/>
      <c r="BGF338" s="959"/>
      <c r="BGG338" s="959"/>
      <c r="BGH338" s="959"/>
      <c r="BGI338" s="959"/>
      <c r="BGJ338" s="959"/>
      <c r="BGK338" s="959"/>
      <c r="BGL338" s="959"/>
      <c r="BGM338" s="959"/>
      <c r="BGN338" s="959"/>
      <c r="BGO338" s="959"/>
      <c r="BGP338" s="959"/>
      <c r="BGQ338" s="959"/>
      <c r="BGR338" s="959"/>
      <c r="BGS338" s="959"/>
      <c r="BGT338" s="959"/>
      <c r="BGU338" s="959"/>
      <c r="BGV338" s="959"/>
      <c r="BGW338" s="959"/>
      <c r="BGX338" s="959"/>
      <c r="BGY338" s="959"/>
      <c r="BGZ338" s="959"/>
      <c r="BHA338" s="959"/>
      <c r="BHB338" s="959"/>
      <c r="BHC338" s="959"/>
      <c r="BHD338" s="959"/>
      <c r="BHE338" s="959"/>
      <c r="BHF338" s="959"/>
      <c r="BHG338" s="959"/>
      <c r="BHH338" s="959"/>
      <c r="BHI338" s="959"/>
      <c r="BHJ338" s="959"/>
      <c r="BHK338" s="959"/>
      <c r="BHL338" s="959"/>
      <c r="BHM338" s="959"/>
      <c r="BHN338" s="959"/>
      <c r="BHO338" s="959"/>
      <c r="BHP338" s="959"/>
      <c r="BHQ338" s="959"/>
      <c r="BHR338" s="959"/>
      <c r="BHS338" s="959"/>
      <c r="BHT338" s="959"/>
      <c r="BHU338" s="959"/>
      <c r="BHV338" s="959"/>
      <c r="BHW338" s="959"/>
      <c r="BHX338" s="959"/>
      <c r="BHY338" s="959"/>
      <c r="BHZ338" s="959"/>
      <c r="BIA338" s="959"/>
      <c r="BIB338" s="959"/>
      <c r="BIC338" s="959"/>
      <c r="BID338" s="959"/>
      <c r="BIE338" s="959"/>
      <c r="BIF338" s="959"/>
      <c r="BIG338" s="959"/>
      <c r="BIH338" s="959"/>
      <c r="BII338" s="959"/>
      <c r="BIJ338" s="959"/>
      <c r="BIK338" s="959"/>
      <c r="BIL338" s="959"/>
      <c r="BIM338" s="959"/>
      <c r="BIN338" s="959"/>
      <c r="BIO338" s="959"/>
      <c r="BIP338" s="959"/>
      <c r="BIQ338" s="959"/>
      <c r="BIR338" s="959"/>
      <c r="BIS338" s="959"/>
      <c r="BIT338" s="959"/>
      <c r="BIU338" s="959"/>
      <c r="BIV338" s="959"/>
      <c r="BIW338" s="959"/>
      <c r="BIX338" s="959"/>
      <c r="BIY338" s="959"/>
      <c r="BIZ338" s="959"/>
      <c r="BJA338" s="959"/>
      <c r="BJB338" s="959"/>
      <c r="BJC338" s="959"/>
      <c r="BJD338" s="959"/>
      <c r="BJE338" s="959"/>
      <c r="BJF338" s="959"/>
      <c r="BJG338" s="959"/>
      <c r="BJH338" s="959"/>
      <c r="BJI338" s="959"/>
      <c r="BJJ338" s="959"/>
      <c r="BJK338" s="959"/>
      <c r="BJL338" s="959"/>
      <c r="BJM338" s="959"/>
      <c r="BJN338" s="959"/>
      <c r="BJO338" s="959"/>
      <c r="BJP338" s="959"/>
      <c r="BJQ338" s="959"/>
      <c r="BJR338" s="959"/>
      <c r="BJS338" s="959"/>
      <c r="BJT338" s="959"/>
      <c r="BJU338" s="959"/>
      <c r="BJV338" s="959"/>
      <c r="BJW338" s="959"/>
      <c r="BJX338" s="959"/>
      <c r="BJY338" s="959"/>
      <c r="BJZ338" s="959"/>
      <c r="BKA338" s="959"/>
      <c r="BKB338" s="959"/>
      <c r="BKC338" s="959"/>
      <c r="BKD338" s="959"/>
      <c r="BKE338" s="959"/>
      <c r="BKF338" s="959"/>
      <c r="BKG338" s="959"/>
      <c r="BKH338" s="959"/>
      <c r="BKI338" s="959"/>
      <c r="BKJ338" s="959"/>
      <c r="BKK338" s="959"/>
      <c r="BKL338" s="959"/>
      <c r="BKM338" s="959"/>
      <c r="BKN338" s="959"/>
      <c r="BKO338" s="959"/>
      <c r="BKP338" s="959"/>
      <c r="BKQ338" s="959"/>
      <c r="BKR338" s="959"/>
      <c r="BKS338" s="959"/>
      <c r="BKT338" s="959"/>
      <c r="BKU338" s="959"/>
      <c r="BKV338" s="959"/>
      <c r="BKW338" s="959"/>
      <c r="BKX338" s="959"/>
      <c r="BKY338" s="959"/>
      <c r="BKZ338" s="959"/>
      <c r="BLA338" s="959"/>
      <c r="BLB338" s="959"/>
      <c r="BLC338" s="959"/>
      <c r="BLD338" s="959"/>
      <c r="BLE338" s="959"/>
      <c r="BLF338" s="959"/>
      <c r="BLG338" s="959"/>
      <c r="BLH338" s="959"/>
      <c r="BLI338" s="959"/>
      <c r="BLJ338" s="959"/>
      <c r="BLK338" s="959"/>
      <c r="BLL338" s="959"/>
      <c r="BLM338" s="959"/>
      <c r="BLN338" s="959"/>
      <c r="BLO338" s="959"/>
      <c r="BLP338" s="959"/>
      <c r="BLQ338" s="959"/>
      <c r="BLR338" s="959"/>
      <c r="BLS338" s="959"/>
      <c r="BLT338" s="959"/>
      <c r="BLU338" s="959"/>
      <c r="BLV338" s="959"/>
      <c r="BLW338" s="959"/>
      <c r="BLX338" s="959"/>
      <c r="BLY338" s="959"/>
      <c r="BLZ338" s="959"/>
      <c r="BMA338" s="959"/>
      <c r="BMB338" s="959"/>
      <c r="BMC338" s="959"/>
      <c r="BMD338" s="959"/>
      <c r="BME338" s="959"/>
      <c r="BMF338" s="959"/>
      <c r="BMG338" s="959"/>
      <c r="BMH338" s="959"/>
      <c r="BMI338" s="959"/>
      <c r="BMJ338" s="959"/>
      <c r="BMK338" s="959"/>
      <c r="BML338" s="959"/>
      <c r="BMM338" s="959"/>
      <c r="BMN338" s="959"/>
      <c r="BMO338" s="959"/>
      <c r="BMP338" s="959"/>
      <c r="BMQ338" s="959"/>
      <c r="BMR338" s="959"/>
      <c r="BMS338" s="959"/>
      <c r="BMT338" s="959"/>
      <c r="BMU338" s="959"/>
      <c r="BMV338" s="959"/>
      <c r="BMW338" s="959"/>
      <c r="BMX338" s="959"/>
      <c r="BMY338" s="959"/>
      <c r="BMZ338" s="959"/>
      <c r="BNA338" s="959"/>
      <c r="BNB338" s="959"/>
      <c r="BNC338" s="959"/>
      <c r="BND338" s="959"/>
      <c r="BNE338" s="959"/>
      <c r="BNF338" s="959"/>
      <c r="BNG338" s="959"/>
      <c r="BNH338" s="959"/>
      <c r="BNI338" s="959"/>
      <c r="BNJ338" s="959"/>
      <c r="BNK338" s="959"/>
      <c r="BNL338" s="959"/>
      <c r="BNM338" s="959"/>
      <c r="BNN338" s="959"/>
      <c r="BNO338" s="959"/>
      <c r="BNP338" s="959"/>
      <c r="BNQ338" s="959"/>
      <c r="BNR338" s="959"/>
      <c r="BNS338" s="959"/>
      <c r="BNT338" s="959"/>
      <c r="BNU338" s="959"/>
      <c r="BNV338" s="959"/>
      <c r="BNW338" s="959"/>
      <c r="BNX338" s="959"/>
      <c r="BNY338" s="959"/>
      <c r="BNZ338" s="959"/>
      <c r="BOA338" s="959"/>
      <c r="BOB338" s="959"/>
      <c r="BOC338" s="959"/>
      <c r="BOD338" s="959"/>
      <c r="BOE338" s="959"/>
      <c r="BOF338" s="959"/>
      <c r="BOG338" s="959"/>
      <c r="BOH338" s="959"/>
      <c r="BOI338" s="959"/>
      <c r="BOJ338" s="959"/>
      <c r="BOK338" s="959"/>
      <c r="BOL338" s="959"/>
      <c r="BOM338" s="959"/>
      <c r="BON338" s="959"/>
      <c r="BOO338" s="959"/>
      <c r="BOP338" s="959"/>
      <c r="BOQ338" s="959"/>
      <c r="BOR338" s="959"/>
      <c r="BOS338" s="959"/>
      <c r="BOT338" s="959"/>
      <c r="BOU338" s="959"/>
      <c r="BOV338" s="959"/>
      <c r="BOW338" s="959"/>
      <c r="BOX338" s="959"/>
      <c r="BOY338" s="959"/>
      <c r="BOZ338" s="959"/>
      <c r="BPA338" s="959"/>
      <c r="BPB338" s="959"/>
      <c r="BPC338" s="959"/>
      <c r="BPD338" s="959"/>
      <c r="BPE338" s="959"/>
      <c r="BPF338" s="959"/>
      <c r="BPG338" s="959"/>
      <c r="BPH338" s="959"/>
      <c r="BPI338" s="959"/>
      <c r="BPJ338" s="959"/>
      <c r="BPK338" s="959"/>
      <c r="BPL338" s="959"/>
      <c r="BPM338" s="959"/>
      <c r="BPN338" s="959"/>
      <c r="BPO338" s="959"/>
      <c r="BPP338" s="959"/>
      <c r="BPQ338" s="959"/>
      <c r="BPR338" s="959"/>
      <c r="BPS338" s="959"/>
      <c r="BPT338" s="959"/>
      <c r="BPU338" s="959"/>
      <c r="BPV338" s="959"/>
      <c r="BPW338" s="959"/>
      <c r="BPX338" s="959"/>
      <c r="BPY338" s="959"/>
      <c r="BPZ338" s="959"/>
      <c r="BQA338" s="959"/>
      <c r="BQB338" s="959"/>
      <c r="BQC338" s="959"/>
      <c r="BQD338" s="959"/>
      <c r="BQE338" s="959"/>
      <c r="BQF338" s="959"/>
      <c r="BQG338" s="959"/>
      <c r="BQH338" s="959"/>
      <c r="BQI338" s="959"/>
      <c r="BQJ338" s="959"/>
      <c r="BQK338" s="959"/>
      <c r="BQL338" s="959"/>
      <c r="BQM338" s="959"/>
      <c r="BQN338" s="959"/>
      <c r="BQO338" s="959"/>
      <c r="BQP338" s="959"/>
      <c r="BQQ338" s="959"/>
      <c r="BQR338" s="959"/>
      <c r="BQS338" s="959"/>
      <c r="BQT338" s="959"/>
      <c r="BQU338" s="959"/>
      <c r="BQV338" s="959"/>
      <c r="BQW338" s="959"/>
      <c r="BQX338" s="959"/>
      <c r="BQY338" s="959"/>
      <c r="BQZ338" s="959"/>
      <c r="BRA338" s="959"/>
      <c r="BRB338" s="959"/>
      <c r="BRC338" s="959"/>
      <c r="BRD338" s="959"/>
      <c r="BRE338" s="959"/>
      <c r="BRF338" s="959"/>
      <c r="BRG338" s="959"/>
      <c r="BRH338" s="959"/>
      <c r="BRI338" s="959"/>
      <c r="BRJ338" s="959"/>
      <c r="BRK338" s="959"/>
      <c r="BRL338" s="959"/>
      <c r="BRM338" s="959"/>
      <c r="BRN338" s="959"/>
      <c r="BRO338" s="959"/>
      <c r="BRP338" s="959"/>
      <c r="BRQ338" s="959"/>
      <c r="BRR338" s="959"/>
      <c r="BRS338" s="959"/>
      <c r="BRT338" s="959"/>
      <c r="BRU338" s="959"/>
      <c r="BRV338" s="959"/>
      <c r="BRW338" s="959"/>
      <c r="BRX338" s="959"/>
      <c r="BRY338" s="959"/>
      <c r="BRZ338" s="959"/>
      <c r="BSA338" s="959"/>
      <c r="BSB338" s="959"/>
      <c r="BSC338" s="959"/>
      <c r="BSD338" s="959"/>
      <c r="BSE338" s="959"/>
      <c r="BSF338" s="959"/>
      <c r="BSG338" s="959"/>
      <c r="BSH338" s="959"/>
      <c r="BSI338" s="959"/>
      <c r="BSJ338" s="959"/>
      <c r="BSK338" s="959"/>
      <c r="BSL338" s="959"/>
      <c r="BSM338" s="959"/>
      <c r="BSN338" s="959"/>
      <c r="BSO338" s="959"/>
      <c r="BSP338" s="959"/>
      <c r="BSQ338" s="959"/>
      <c r="BSR338" s="959"/>
      <c r="BSS338" s="959"/>
      <c r="BST338" s="959"/>
      <c r="BSU338" s="959"/>
      <c r="BSV338" s="959"/>
      <c r="BSW338" s="959"/>
      <c r="BSX338" s="959"/>
      <c r="BSY338" s="959"/>
      <c r="BSZ338" s="959"/>
      <c r="BTA338" s="959"/>
      <c r="BTB338" s="959"/>
      <c r="BTC338" s="959"/>
      <c r="BTD338" s="959"/>
      <c r="BTE338" s="959"/>
      <c r="BTF338" s="959"/>
      <c r="BTG338" s="959"/>
      <c r="BTH338" s="959"/>
      <c r="BTI338" s="959"/>
      <c r="BTJ338" s="959"/>
      <c r="BTK338" s="959"/>
      <c r="BTL338" s="959"/>
      <c r="BTM338" s="959"/>
      <c r="BTN338" s="959"/>
      <c r="BTO338" s="959"/>
      <c r="BTP338" s="959"/>
      <c r="BTQ338" s="959"/>
      <c r="BTR338" s="959"/>
      <c r="BTS338" s="959"/>
      <c r="BTT338" s="959"/>
      <c r="BTU338" s="959"/>
      <c r="BTV338" s="959"/>
      <c r="BTW338" s="959"/>
      <c r="BTX338" s="959"/>
      <c r="BTY338" s="959"/>
      <c r="BTZ338" s="959"/>
      <c r="BUA338" s="959"/>
      <c r="BUB338" s="959"/>
      <c r="BUC338" s="959"/>
      <c r="BUD338" s="959"/>
      <c r="BUE338" s="959"/>
      <c r="BUF338" s="959"/>
      <c r="BUG338" s="959"/>
      <c r="BUH338" s="959"/>
      <c r="BUI338" s="959"/>
      <c r="BUJ338" s="959"/>
      <c r="BUK338" s="959"/>
      <c r="BUL338" s="959"/>
      <c r="BUM338" s="959"/>
      <c r="BUN338" s="959"/>
      <c r="BUO338" s="959"/>
      <c r="BUP338" s="959"/>
      <c r="BUQ338" s="959"/>
      <c r="BUR338" s="959"/>
      <c r="BUS338" s="959"/>
      <c r="BUT338" s="959"/>
      <c r="BUU338" s="959"/>
      <c r="BUV338" s="959"/>
      <c r="BUW338" s="959"/>
      <c r="BUX338" s="959"/>
      <c r="BUY338" s="959"/>
      <c r="BUZ338" s="959"/>
      <c r="BVA338" s="959"/>
      <c r="BVB338" s="959"/>
      <c r="BVC338" s="959"/>
      <c r="BVD338" s="959"/>
      <c r="BVE338" s="959"/>
      <c r="BVF338" s="959"/>
      <c r="BVG338" s="959"/>
      <c r="BVH338" s="959"/>
      <c r="BVI338" s="959"/>
      <c r="BVJ338" s="959"/>
      <c r="BVK338" s="959"/>
      <c r="BVL338" s="959"/>
      <c r="BVM338" s="959"/>
      <c r="BVN338" s="959"/>
      <c r="BVO338" s="959"/>
      <c r="BVP338" s="959"/>
      <c r="BVQ338" s="959"/>
      <c r="BVR338" s="959"/>
      <c r="BVS338" s="959"/>
      <c r="BVT338" s="959"/>
      <c r="BVU338" s="959"/>
      <c r="BVV338" s="959"/>
      <c r="BVW338" s="959"/>
      <c r="BVX338" s="959"/>
      <c r="BVY338" s="959"/>
      <c r="BVZ338" s="959"/>
      <c r="BWA338" s="959"/>
      <c r="BWB338" s="959"/>
      <c r="BWC338" s="959"/>
      <c r="BWD338" s="959"/>
      <c r="BWE338" s="959"/>
      <c r="BWF338" s="959"/>
      <c r="BWG338" s="959"/>
      <c r="BWH338" s="959"/>
      <c r="BWI338" s="959"/>
      <c r="BWJ338" s="959"/>
      <c r="BWK338" s="959"/>
      <c r="BWL338" s="959"/>
      <c r="BWM338" s="959"/>
      <c r="BWN338" s="959"/>
      <c r="BWO338" s="959"/>
      <c r="BWP338" s="959"/>
      <c r="BWQ338" s="959"/>
      <c r="BWR338" s="959"/>
      <c r="BWS338" s="959"/>
      <c r="BWT338" s="959"/>
      <c r="BWU338" s="959"/>
      <c r="BWV338" s="959"/>
      <c r="BWW338" s="959"/>
      <c r="BWX338" s="959"/>
      <c r="BWY338" s="959"/>
      <c r="BWZ338" s="959"/>
      <c r="BXA338" s="959"/>
      <c r="BXB338" s="959"/>
      <c r="BXC338" s="959"/>
      <c r="BXD338" s="959"/>
      <c r="BXE338" s="959"/>
      <c r="BXF338" s="959"/>
      <c r="BXG338" s="959"/>
      <c r="BXH338" s="959"/>
      <c r="BXI338" s="959"/>
      <c r="BXJ338" s="959"/>
      <c r="BXK338" s="959"/>
      <c r="BXL338" s="959"/>
      <c r="BXM338" s="959"/>
      <c r="BXN338" s="959"/>
      <c r="BXO338" s="959"/>
      <c r="BXP338" s="959"/>
      <c r="BXQ338" s="959"/>
      <c r="BXR338" s="959"/>
      <c r="BXS338" s="959"/>
      <c r="BXT338" s="959"/>
      <c r="BXU338" s="959"/>
      <c r="BXV338" s="959"/>
      <c r="BXW338" s="959"/>
      <c r="BXX338" s="959"/>
      <c r="BXY338" s="959"/>
      <c r="BXZ338" s="959"/>
      <c r="BYA338" s="959"/>
      <c r="BYB338" s="959"/>
      <c r="BYC338" s="959"/>
      <c r="BYD338" s="959"/>
      <c r="BYE338" s="959"/>
      <c r="BYF338" s="959"/>
      <c r="BYG338" s="959"/>
      <c r="BYH338" s="959"/>
      <c r="BYI338" s="959"/>
      <c r="BYJ338" s="959"/>
      <c r="BYK338" s="959"/>
      <c r="BYL338" s="959"/>
      <c r="BYM338" s="959"/>
      <c r="BYN338" s="959"/>
      <c r="BYO338" s="959"/>
      <c r="BYP338" s="959"/>
      <c r="BYQ338" s="959"/>
      <c r="BYR338" s="959"/>
      <c r="BYS338" s="959"/>
      <c r="BYT338" s="959"/>
      <c r="BYU338" s="959"/>
      <c r="BYV338" s="959"/>
      <c r="BYW338" s="959"/>
      <c r="BYX338" s="959"/>
      <c r="BYY338" s="959"/>
      <c r="BYZ338" s="959"/>
      <c r="BZA338" s="959"/>
      <c r="BZB338" s="959"/>
      <c r="BZC338" s="959"/>
      <c r="BZD338" s="959"/>
      <c r="BZE338" s="959"/>
      <c r="BZF338" s="959"/>
      <c r="BZG338" s="959"/>
      <c r="BZH338" s="959"/>
      <c r="BZI338" s="959"/>
      <c r="BZJ338" s="959"/>
      <c r="BZK338" s="959"/>
      <c r="BZL338" s="959"/>
      <c r="BZM338" s="959"/>
      <c r="BZN338" s="959"/>
      <c r="BZO338" s="959"/>
      <c r="BZP338" s="959"/>
      <c r="BZQ338" s="959"/>
      <c r="BZR338" s="959"/>
      <c r="BZS338" s="959"/>
      <c r="BZT338" s="959"/>
      <c r="BZU338" s="959"/>
      <c r="BZV338" s="959"/>
      <c r="BZW338" s="959"/>
      <c r="BZX338" s="959"/>
      <c r="BZY338" s="959"/>
      <c r="BZZ338" s="959"/>
      <c r="CAA338" s="959"/>
      <c r="CAB338" s="959"/>
      <c r="CAC338" s="959"/>
      <c r="CAD338" s="959"/>
      <c r="CAE338" s="959"/>
      <c r="CAF338" s="959"/>
      <c r="CAG338" s="959"/>
      <c r="CAH338" s="959"/>
      <c r="CAI338" s="959"/>
      <c r="CAJ338" s="959"/>
      <c r="CAK338" s="959"/>
      <c r="CAL338" s="959"/>
      <c r="CAM338" s="959"/>
      <c r="CAN338" s="959"/>
      <c r="CAO338" s="959"/>
      <c r="CAP338" s="959"/>
      <c r="CAQ338" s="959"/>
      <c r="CAR338" s="959"/>
      <c r="CAS338" s="959"/>
      <c r="CAT338" s="959"/>
      <c r="CAU338" s="959"/>
      <c r="CAV338" s="959"/>
      <c r="CAW338" s="959"/>
      <c r="CAX338" s="959"/>
      <c r="CAY338" s="959"/>
      <c r="CAZ338" s="959"/>
      <c r="CBA338" s="959"/>
      <c r="CBB338" s="959"/>
      <c r="CBC338" s="959"/>
      <c r="CBD338" s="959"/>
      <c r="CBE338" s="959"/>
      <c r="CBF338" s="959"/>
      <c r="CBG338" s="959"/>
      <c r="CBH338" s="959"/>
      <c r="CBI338" s="959"/>
      <c r="CBJ338" s="959"/>
      <c r="CBK338" s="959"/>
      <c r="CBL338" s="959"/>
      <c r="CBM338" s="959"/>
      <c r="CBN338" s="959"/>
      <c r="CBO338" s="959"/>
      <c r="CBP338" s="959"/>
      <c r="CBQ338" s="959"/>
      <c r="CBR338" s="959"/>
      <c r="CBS338" s="959"/>
      <c r="CBT338" s="959"/>
      <c r="CBU338" s="959"/>
      <c r="CBV338" s="959"/>
      <c r="CBW338" s="959"/>
      <c r="CBX338" s="959"/>
      <c r="CBY338" s="959"/>
      <c r="CBZ338" s="959"/>
      <c r="CCA338" s="959"/>
      <c r="CCB338" s="959"/>
      <c r="CCC338" s="959"/>
      <c r="CCD338" s="959"/>
      <c r="CCE338" s="959"/>
      <c r="CCF338" s="959"/>
      <c r="CCG338" s="959"/>
      <c r="CCH338" s="959"/>
      <c r="CCI338" s="959"/>
      <c r="CCJ338" s="959"/>
      <c r="CCK338" s="959"/>
      <c r="CCL338" s="959"/>
      <c r="CCM338" s="959"/>
      <c r="CCN338" s="959"/>
      <c r="CCO338" s="959"/>
      <c r="CCP338" s="959"/>
      <c r="CCQ338" s="959"/>
      <c r="CCR338" s="959"/>
      <c r="CCS338" s="959"/>
      <c r="CCT338" s="959"/>
      <c r="CCU338" s="959"/>
      <c r="CCV338" s="959"/>
      <c r="CCW338" s="959"/>
      <c r="CCX338" s="959"/>
      <c r="CCY338" s="959"/>
      <c r="CCZ338" s="959"/>
      <c r="CDA338" s="959"/>
      <c r="CDB338" s="959"/>
      <c r="CDC338" s="959"/>
      <c r="CDD338" s="959"/>
      <c r="CDE338" s="959"/>
      <c r="CDF338" s="959"/>
      <c r="CDG338" s="959"/>
      <c r="CDH338" s="959"/>
      <c r="CDI338" s="959"/>
      <c r="CDJ338" s="959"/>
      <c r="CDK338" s="959"/>
      <c r="CDL338" s="959"/>
      <c r="CDM338" s="959"/>
      <c r="CDN338" s="959"/>
      <c r="CDO338" s="959"/>
      <c r="CDP338" s="959"/>
      <c r="CDQ338" s="959"/>
      <c r="CDR338" s="959"/>
      <c r="CDS338" s="959"/>
      <c r="CDT338" s="959"/>
      <c r="CDU338" s="959"/>
      <c r="CDV338" s="959"/>
      <c r="CDW338" s="959"/>
      <c r="CDX338" s="959"/>
      <c r="CDY338" s="959"/>
      <c r="CDZ338" s="959"/>
      <c r="CEA338" s="959"/>
      <c r="CEB338" s="959"/>
      <c r="CEC338" s="959"/>
      <c r="CED338" s="959"/>
      <c r="CEE338" s="959"/>
      <c r="CEF338" s="959"/>
      <c r="CEG338" s="959"/>
      <c r="CEH338" s="959"/>
      <c r="CEI338" s="959"/>
      <c r="CEJ338" s="959"/>
      <c r="CEK338" s="959"/>
      <c r="CEL338" s="959"/>
      <c r="CEM338" s="959"/>
      <c r="CEN338" s="959"/>
      <c r="CEO338" s="959"/>
      <c r="CEP338" s="959"/>
      <c r="CEQ338" s="959"/>
      <c r="CER338" s="959"/>
      <c r="CES338" s="959"/>
      <c r="CET338" s="959"/>
      <c r="CEU338" s="959"/>
      <c r="CEV338" s="959"/>
      <c r="CEW338" s="959"/>
      <c r="CEX338" s="959"/>
      <c r="CEY338" s="959"/>
      <c r="CEZ338" s="959"/>
      <c r="CFA338" s="959"/>
      <c r="CFB338" s="959"/>
      <c r="CFC338" s="959"/>
      <c r="CFD338" s="959"/>
      <c r="CFE338" s="959"/>
      <c r="CFF338" s="959"/>
      <c r="CFG338" s="959"/>
      <c r="CFH338" s="959"/>
      <c r="CFI338" s="959"/>
      <c r="CFJ338" s="959"/>
      <c r="CFK338" s="959"/>
      <c r="CFL338" s="959"/>
      <c r="CFM338" s="959"/>
      <c r="CFN338" s="959"/>
      <c r="CFO338" s="959"/>
      <c r="CFP338" s="959"/>
      <c r="CFQ338" s="959"/>
      <c r="CFR338" s="959"/>
      <c r="CFS338" s="959"/>
      <c r="CFT338" s="959"/>
      <c r="CFU338" s="959"/>
      <c r="CFV338" s="959"/>
      <c r="CFW338" s="959"/>
      <c r="CFX338" s="959"/>
      <c r="CFY338" s="959"/>
      <c r="CFZ338" s="959"/>
      <c r="CGA338" s="959"/>
      <c r="CGB338" s="959"/>
      <c r="CGC338" s="959"/>
      <c r="CGD338" s="959"/>
      <c r="CGE338" s="959"/>
      <c r="CGF338" s="959"/>
      <c r="CGG338" s="959"/>
      <c r="CGH338" s="959"/>
      <c r="CGI338" s="959"/>
      <c r="CGJ338" s="959"/>
      <c r="CGK338" s="959"/>
      <c r="CGL338" s="959"/>
      <c r="CGM338" s="959"/>
      <c r="CGN338" s="959"/>
      <c r="CGO338" s="959"/>
      <c r="CGP338" s="959"/>
      <c r="CGQ338" s="959"/>
      <c r="CGR338" s="959"/>
      <c r="CGS338" s="959"/>
      <c r="CGT338" s="959"/>
      <c r="CGU338" s="959"/>
      <c r="CGV338" s="959"/>
      <c r="CGW338" s="959"/>
      <c r="CGX338" s="959"/>
      <c r="CGY338" s="959"/>
      <c r="CGZ338" s="959"/>
      <c r="CHA338" s="959"/>
      <c r="CHB338" s="959"/>
      <c r="CHC338" s="959"/>
      <c r="CHD338" s="959"/>
      <c r="CHE338" s="959"/>
      <c r="CHF338" s="959"/>
      <c r="CHG338" s="959"/>
      <c r="CHH338" s="959"/>
      <c r="CHI338" s="959"/>
      <c r="CHJ338" s="959"/>
      <c r="CHK338" s="959"/>
      <c r="CHL338" s="959"/>
      <c r="CHM338" s="959"/>
      <c r="CHN338" s="959"/>
      <c r="CHO338" s="959"/>
      <c r="CHP338" s="959"/>
      <c r="CHQ338" s="959"/>
      <c r="CHR338" s="959"/>
      <c r="CHS338" s="959"/>
      <c r="CHT338" s="959"/>
      <c r="CHU338" s="959"/>
      <c r="CHV338" s="959"/>
      <c r="CHW338" s="959"/>
      <c r="CHX338" s="959"/>
      <c r="CHY338" s="959"/>
      <c r="CHZ338" s="959"/>
      <c r="CIA338" s="959"/>
      <c r="CIB338" s="959"/>
      <c r="CIC338" s="959"/>
      <c r="CID338" s="959"/>
      <c r="CIE338" s="959"/>
      <c r="CIF338" s="959"/>
      <c r="CIG338" s="959"/>
      <c r="CIH338" s="959"/>
      <c r="CII338" s="959"/>
      <c r="CIJ338" s="959"/>
      <c r="CIK338" s="959"/>
      <c r="CIL338" s="959"/>
      <c r="CIM338" s="959"/>
      <c r="CIN338" s="959"/>
      <c r="CIO338" s="959"/>
      <c r="CIP338" s="959"/>
      <c r="CIQ338" s="959"/>
      <c r="CIR338" s="959"/>
      <c r="CIS338" s="959"/>
      <c r="CIT338" s="959"/>
      <c r="CIU338" s="959"/>
      <c r="CIV338" s="959"/>
      <c r="CIW338" s="959"/>
      <c r="CIX338" s="959"/>
      <c r="CIY338" s="959"/>
      <c r="CIZ338" s="959"/>
      <c r="CJA338" s="959"/>
      <c r="CJB338" s="959"/>
      <c r="CJC338" s="959"/>
      <c r="CJD338" s="959"/>
      <c r="CJE338" s="959"/>
      <c r="CJF338" s="959"/>
      <c r="CJG338" s="959"/>
      <c r="CJH338" s="959"/>
      <c r="CJI338" s="959"/>
      <c r="CJJ338" s="959"/>
      <c r="CJK338" s="959"/>
      <c r="CJL338" s="959"/>
      <c r="CJM338" s="959"/>
      <c r="CJN338" s="959"/>
      <c r="CJO338" s="959"/>
      <c r="CJP338" s="959"/>
      <c r="CJQ338" s="959"/>
      <c r="CJR338" s="959"/>
      <c r="CJS338" s="959"/>
      <c r="CJT338" s="959"/>
      <c r="CJU338" s="959"/>
      <c r="CJV338" s="959"/>
      <c r="CJW338" s="959"/>
      <c r="CJX338" s="959"/>
      <c r="CJY338" s="959"/>
      <c r="CJZ338" s="959"/>
      <c r="CKA338" s="959"/>
      <c r="CKB338" s="959"/>
      <c r="CKC338" s="959"/>
      <c r="CKD338" s="959"/>
      <c r="CKE338" s="959"/>
      <c r="CKF338" s="959"/>
      <c r="CKG338" s="959"/>
      <c r="CKH338" s="959"/>
      <c r="CKI338" s="959"/>
      <c r="CKJ338" s="959"/>
      <c r="CKK338" s="959"/>
      <c r="CKL338" s="959"/>
      <c r="CKM338" s="959"/>
      <c r="CKN338" s="959"/>
      <c r="CKO338" s="959"/>
      <c r="CKP338" s="959"/>
      <c r="CKQ338" s="959"/>
      <c r="CKR338" s="959"/>
      <c r="CKS338" s="959"/>
      <c r="CKT338" s="959"/>
      <c r="CKU338" s="959"/>
      <c r="CKV338" s="959"/>
      <c r="CKW338" s="959"/>
      <c r="CKX338" s="959"/>
      <c r="CKY338" s="959"/>
      <c r="CKZ338" s="959"/>
      <c r="CLA338" s="959"/>
      <c r="CLB338" s="959"/>
      <c r="CLC338" s="959"/>
      <c r="CLD338" s="959"/>
      <c r="CLE338" s="959"/>
      <c r="CLF338" s="959"/>
      <c r="CLG338" s="959"/>
      <c r="CLH338" s="959"/>
      <c r="CLI338" s="959"/>
      <c r="CLJ338" s="959"/>
      <c r="CLK338" s="959"/>
      <c r="CLL338" s="959"/>
      <c r="CLM338" s="959"/>
      <c r="CLN338" s="959"/>
      <c r="CLO338" s="959"/>
      <c r="CLP338" s="959"/>
      <c r="CLQ338" s="959"/>
      <c r="CLR338" s="959"/>
      <c r="CLS338" s="959"/>
      <c r="CLT338" s="959"/>
      <c r="CLU338" s="959"/>
      <c r="CLV338" s="959"/>
      <c r="CLW338" s="959"/>
      <c r="CLX338" s="959"/>
      <c r="CLY338" s="959"/>
      <c r="CLZ338" s="959"/>
      <c r="CMA338" s="959"/>
      <c r="CMB338" s="959"/>
      <c r="CMC338" s="959"/>
      <c r="CMD338" s="959"/>
      <c r="CME338" s="959"/>
      <c r="CMF338" s="959"/>
      <c r="CMG338" s="959"/>
      <c r="CMH338" s="959"/>
      <c r="CMI338" s="959"/>
      <c r="CMJ338" s="959"/>
      <c r="CMK338" s="959"/>
      <c r="CML338" s="959"/>
      <c r="CMM338" s="959"/>
      <c r="CMN338" s="959"/>
      <c r="CMO338" s="959"/>
      <c r="CMP338" s="959"/>
      <c r="CMQ338" s="959"/>
      <c r="CMR338" s="959"/>
      <c r="CMS338" s="959"/>
      <c r="CMT338" s="959"/>
      <c r="CMU338" s="959"/>
      <c r="CMV338" s="959"/>
      <c r="CMW338" s="959"/>
      <c r="CMX338" s="959"/>
      <c r="CMY338" s="959"/>
      <c r="CMZ338" s="959"/>
      <c r="CNA338" s="959"/>
      <c r="CNB338" s="959"/>
      <c r="CNC338" s="959"/>
      <c r="CND338" s="959"/>
      <c r="CNE338" s="959"/>
      <c r="CNF338" s="959"/>
      <c r="CNG338" s="959"/>
      <c r="CNH338" s="959"/>
      <c r="CNI338" s="959"/>
      <c r="CNJ338" s="959"/>
      <c r="CNK338" s="959"/>
      <c r="CNL338" s="959"/>
      <c r="CNM338" s="959"/>
      <c r="CNN338" s="959"/>
      <c r="CNO338" s="959"/>
      <c r="CNP338" s="959"/>
      <c r="CNQ338" s="959"/>
      <c r="CNR338" s="959"/>
      <c r="CNS338" s="959"/>
      <c r="CNT338" s="959"/>
      <c r="CNU338" s="959"/>
      <c r="CNV338" s="959"/>
      <c r="CNW338" s="959"/>
      <c r="CNX338" s="959"/>
      <c r="CNY338" s="959"/>
      <c r="CNZ338" s="959"/>
      <c r="COA338" s="959"/>
      <c r="COB338" s="959"/>
      <c r="COC338" s="959"/>
      <c r="COD338" s="959"/>
      <c r="COE338" s="959"/>
      <c r="COF338" s="959"/>
      <c r="COG338" s="959"/>
      <c r="COH338" s="959"/>
      <c r="COI338" s="959"/>
      <c r="COJ338" s="959"/>
      <c r="COK338" s="959"/>
      <c r="COL338" s="959"/>
      <c r="COM338" s="959"/>
      <c r="CON338" s="959"/>
      <c r="COO338" s="959"/>
      <c r="COP338" s="959"/>
      <c r="COQ338" s="959"/>
      <c r="COR338" s="959"/>
      <c r="COS338" s="959"/>
      <c r="COT338" s="959"/>
      <c r="COU338" s="959"/>
      <c r="COV338" s="959"/>
      <c r="COW338" s="959"/>
      <c r="COX338" s="959"/>
      <c r="COY338" s="959"/>
      <c r="COZ338" s="959"/>
      <c r="CPA338" s="959"/>
      <c r="CPB338" s="959"/>
      <c r="CPC338" s="959"/>
      <c r="CPD338" s="959"/>
      <c r="CPE338" s="959"/>
      <c r="CPF338" s="959"/>
      <c r="CPG338" s="959"/>
      <c r="CPH338" s="959"/>
      <c r="CPI338" s="959"/>
      <c r="CPJ338" s="959"/>
      <c r="CPK338" s="959"/>
      <c r="CPL338" s="959"/>
      <c r="CPM338" s="959"/>
      <c r="CPN338" s="959"/>
      <c r="CPO338" s="959"/>
      <c r="CPP338" s="959"/>
      <c r="CPQ338" s="959"/>
      <c r="CPR338" s="959"/>
      <c r="CPS338" s="959"/>
      <c r="CPT338" s="959"/>
      <c r="CPU338" s="959"/>
      <c r="CPV338" s="959"/>
      <c r="CPW338" s="959"/>
      <c r="CPX338" s="959"/>
      <c r="CPY338" s="959"/>
      <c r="CPZ338" s="959"/>
      <c r="CQA338" s="959"/>
      <c r="CQB338" s="959"/>
      <c r="CQC338" s="959"/>
      <c r="CQD338" s="959"/>
      <c r="CQE338" s="959"/>
      <c r="CQF338" s="959"/>
      <c r="CQG338" s="959"/>
      <c r="CQH338" s="959"/>
      <c r="CQI338" s="959"/>
      <c r="CQJ338" s="959"/>
      <c r="CQK338" s="959"/>
      <c r="CQL338" s="959"/>
      <c r="CQM338" s="959"/>
      <c r="CQN338" s="959"/>
      <c r="CQO338" s="959"/>
      <c r="CQP338" s="959"/>
      <c r="CQQ338" s="959"/>
      <c r="CQR338" s="959"/>
      <c r="CQS338" s="959"/>
      <c r="CQT338" s="959"/>
      <c r="CQU338" s="959"/>
      <c r="CQV338" s="959"/>
      <c r="CQW338" s="959"/>
      <c r="CQX338" s="959"/>
      <c r="CQY338" s="959"/>
      <c r="CQZ338" s="959"/>
      <c r="CRA338" s="959"/>
      <c r="CRB338" s="959"/>
      <c r="CRC338" s="959"/>
      <c r="CRD338" s="959"/>
      <c r="CRE338" s="959"/>
      <c r="CRF338" s="959"/>
      <c r="CRG338" s="959"/>
      <c r="CRH338" s="959"/>
      <c r="CRI338" s="959"/>
      <c r="CRJ338" s="959"/>
      <c r="CRK338" s="959"/>
      <c r="CRL338" s="959"/>
      <c r="CRM338" s="959"/>
      <c r="CRN338" s="959"/>
      <c r="CRO338" s="959"/>
      <c r="CRP338" s="959"/>
      <c r="CRQ338" s="959"/>
      <c r="CRR338" s="959"/>
      <c r="CRS338" s="959"/>
      <c r="CRT338" s="959"/>
      <c r="CRU338" s="959"/>
      <c r="CRV338" s="959"/>
      <c r="CRW338" s="959"/>
      <c r="CRX338" s="959"/>
      <c r="CRY338" s="959"/>
      <c r="CRZ338" s="959"/>
      <c r="CSA338" s="959"/>
      <c r="CSB338" s="959"/>
      <c r="CSC338" s="959"/>
      <c r="CSD338" s="959"/>
      <c r="CSE338" s="959"/>
      <c r="CSF338" s="959"/>
      <c r="CSG338" s="959"/>
      <c r="CSH338" s="959"/>
      <c r="CSI338" s="959"/>
      <c r="CSJ338" s="959"/>
      <c r="CSK338" s="959"/>
      <c r="CSL338" s="959"/>
      <c r="CSM338" s="959"/>
      <c r="CSN338" s="959"/>
      <c r="CSO338" s="959"/>
      <c r="CSP338" s="959"/>
      <c r="CSQ338" s="959"/>
      <c r="CSR338" s="959"/>
      <c r="CSS338" s="959"/>
      <c r="CST338" s="959"/>
      <c r="CSU338" s="959"/>
      <c r="CSV338" s="959"/>
      <c r="CSW338" s="959"/>
      <c r="CSX338" s="959"/>
      <c r="CSY338" s="959"/>
      <c r="CSZ338" s="959"/>
      <c r="CTA338" s="959"/>
      <c r="CTB338" s="959"/>
      <c r="CTC338" s="959"/>
      <c r="CTD338" s="959"/>
      <c r="CTE338" s="959"/>
      <c r="CTF338" s="959"/>
      <c r="CTG338" s="959"/>
      <c r="CTH338" s="959"/>
      <c r="CTI338" s="959"/>
      <c r="CTJ338" s="959"/>
      <c r="CTK338" s="959"/>
      <c r="CTL338" s="959"/>
      <c r="CTM338" s="959"/>
      <c r="CTN338" s="959"/>
      <c r="CTO338" s="959"/>
      <c r="CTP338" s="959"/>
      <c r="CTQ338" s="959"/>
      <c r="CTR338" s="959"/>
      <c r="CTS338" s="959"/>
      <c r="CTT338" s="959"/>
      <c r="CTU338" s="959"/>
      <c r="CTV338" s="959"/>
      <c r="CTW338" s="959"/>
      <c r="CTX338" s="959"/>
      <c r="CTY338" s="959"/>
      <c r="CTZ338" s="959"/>
      <c r="CUA338" s="959"/>
      <c r="CUB338" s="959"/>
      <c r="CUC338" s="959"/>
      <c r="CUD338" s="959"/>
      <c r="CUE338" s="959"/>
      <c r="CUF338" s="959"/>
      <c r="CUG338" s="959"/>
      <c r="CUH338" s="959"/>
      <c r="CUI338" s="959"/>
      <c r="CUJ338" s="959"/>
      <c r="CUK338" s="959"/>
      <c r="CUL338" s="959"/>
      <c r="CUM338" s="959"/>
      <c r="CUN338" s="959"/>
      <c r="CUO338" s="959"/>
      <c r="CUP338" s="959"/>
      <c r="CUQ338" s="959"/>
      <c r="CUR338" s="959"/>
      <c r="CUS338" s="959"/>
      <c r="CUT338" s="959"/>
      <c r="CUU338" s="959"/>
      <c r="CUV338" s="959"/>
      <c r="CUW338" s="959"/>
      <c r="CUX338" s="959"/>
      <c r="CUY338" s="959"/>
      <c r="CUZ338" s="959"/>
      <c r="CVA338" s="959"/>
      <c r="CVB338" s="959"/>
      <c r="CVC338" s="959"/>
      <c r="CVD338" s="959"/>
      <c r="CVE338" s="959"/>
      <c r="CVF338" s="959"/>
      <c r="CVG338" s="959"/>
      <c r="CVH338" s="959"/>
      <c r="CVI338" s="959"/>
      <c r="CVJ338" s="959"/>
      <c r="CVK338" s="959"/>
      <c r="CVL338" s="959"/>
      <c r="CVM338" s="959"/>
      <c r="CVN338" s="959"/>
      <c r="CVO338" s="959"/>
      <c r="CVP338" s="959"/>
      <c r="CVQ338" s="959"/>
      <c r="CVR338" s="959"/>
      <c r="CVS338" s="959"/>
      <c r="CVT338" s="959"/>
      <c r="CVU338" s="959"/>
      <c r="CVV338" s="959"/>
      <c r="CVW338" s="959"/>
      <c r="CVX338" s="959"/>
      <c r="CVY338" s="959"/>
      <c r="CVZ338" s="959"/>
      <c r="CWA338" s="959"/>
      <c r="CWB338" s="959"/>
      <c r="CWC338" s="959"/>
      <c r="CWD338" s="959"/>
      <c r="CWE338" s="959"/>
      <c r="CWF338" s="959"/>
      <c r="CWG338" s="959"/>
      <c r="CWH338" s="959"/>
      <c r="CWI338" s="959"/>
      <c r="CWJ338" s="959"/>
      <c r="CWK338" s="959"/>
      <c r="CWL338" s="959"/>
      <c r="CWM338" s="959"/>
      <c r="CWN338" s="959"/>
      <c r="CWO338" s="959"/>
      <c r="CWP338" s="959"/>
      <c r="CWQ338" s="959"/>
      <c r="CWR338" s="959"/>
      <c r="CWS338" s="959"/>
      <c r="CWT338" s="959"/>
      <c r="CWU338" s="959"/>
      <c r="CWV338" s="959"/>
      <c r="CWW338" s="959"/>
      <c r="CWX338" s="959"/>
      <c r="CWY338" s="959"/>
      <c r="CWZ338" s="959"/>
      <c r="CXA338" s="959"/>
      <c r="CXB338" s="959"/>
      <c r="CXC338" s="959"/>
      <c r="CXD338" s="959"/>
      <c r="CXE338" s="959"/>
      <c r="CXF338" s="959"/>
      <c r="CXG338" s="959"/>
      <c r="CXH338" s="959"/>
      <c r="CXI338" s="959"/>
      <c r="CXJ338" s="959"/>
      <c r="CXK338" s="959"/>
      <c r="CXL338" s="959"/>
      <c r="CXM338" s="959"/>
      <c r="CXN338" s="959"/>
      <c r="CXO338" s="959"/>
      <c r="CXP338" s="959"/>
      <c r="CXQ338" s="959"/>
      <c r="CXR338" s="959"/>
      <c r="CXS338" s="959"/>
      <c r="CXT338" s="959"/>
      <c r="CXU338" s="959"/>
      <c r="CXV338" s="959"/>
      <c r="CXW338" s="959"/>
      <c r="CXX338" s="959"/>
      <c r="CXY338" s="959"/>
      <c r="CXZ338" s="959"/>
      <c r="CYA338" s="959"/>
      <c r="CYB338" s="959"/>
      <c r="CYC338" s="959"/>
      <c r="CYD338" s="959"/>
      <c r="CYE338" s="959"/>
      <c r="CYF338" s="959"/>
      <c r="CYG338" s="959"/>
      <c r="CYH338" s="959"/>
      <c r="CYI338" s="959"/>
      <c r="CYJ338" s="959"/>
      <c r="CYK338" s="959"/>
      <c r="CYL338" s="959"/>
      <c r="CYM338" s="959"/>
      <c r="CYN338" s="959"/>
      <c r="CYO338" s="959"/>
      <c r="CYP338" s="959"/>
      <c r="CYQ338" s="959"/>
      <c r="CYR338" s="959"/>
      <c r="CYS338" s="959"/>
      <c r="CYT338" s="959"/>
      <c r="CYU338" s="959"/>
      <c r="CYV338" s="959"/>
      <c r="CYW338" s="959"/>
      <c r="CYX338" s="959"/>
      <c r="CYY338" s="959"/>
      <c r="CYZ338" s="959"/>
      <c r="CZA338" s="959"/>
      <c r="CZB338" s="959"/>
      <c r="CZC338" s="959"/>
      <c r="CZD338" s="959"/>
      <c r="CZE338" s="959"/>
      <c r="CZF338" s="959"/>
      <c r="CZG338" s="959"/>
      <c r="CZH338" s="959"/>
      <c r="CZI338" s="959"/>
      <c r="CZJ338" s="959"/>
      <c r="CZK338" s="959"/>
      <c r="CZL338" s="959"/>
      <c r="CZM338" s="959"/>
      <c r="CZN338" s="959"/>
      <c r="CZO338" s="959"/>
      <c r="CZP338" s="959"/>
      <c r="CZQ338" s="959"/>
      <c r="CZR338" s="959"/>
      <c r="CZS338" s="959"/>
      <c r="CZT338" s="959"/>
      <c r="CZU338" s="959"/>
      <c r="CZV338" s="959"/>
      <c r="CZW338" s="959"/>
      <c r="CZX338" s="959"/>
      <c r="CZY338" s="959"/>
      <c r="CZZ338" s="959"/>
      <c r="DAA338" s="959"/>
      <c r="DAB338" s="959"/>
      <c r="DAC338" s="959"/>
      <c r="DAD338" s="959"/>
      <c r="DAE338" s="959"/>
      <c r="DAF338" s="959"/>
      <c r="DAG338" s="959"/>
      <c r="DAH338" s="959"/>
      <c r="DAI338" s="959"/>
      <c r="DAJ338" s="959"/>
      <c r="DAK338" s="959"/>
      <c r="DAL338" s="959"/>
      <c r="DAM338" s="959"/>
      <c r="DAN338" s="959"/>
      <c r="DAO338" s="959"/>
      <c r="DAP338" s="959"/>
      <c r="DAQ338" s="959"/>
      <c r="DAR338" s="959"/>
      <c r="DAS338" s="959"/>
      <c r="DAT338" s="959"/>
      <c r="DAU338" s="959"/>
      <c r="DAV338" s="959"/>
      <c r="DAW338" s="959"/>
      <c r="DAX338" s="959"/>
      <c r="DAY338" s="959"/>
      <c r="DAZ338" s="959"/>
      <c r="DBA338" s="959"/>
      <c r="DBB338" s="959"/>
      <c r="DBC338" s="959"/>
      <c r="DBD338" s="959"/>
      <c r="DBE338" s="959"/>
      <c r="DBF338" s="959"/>
      <c r="DBG338" s="959"/>
      <c r="DBH338" s="959"/>
      <c r="DBI338" s="959"/>
      <c r="DBJ338" s="959"/>
      <c r="DBK338" s="959"/>
      <c r="DBL338" s="959"/>
      <c r="DBM338" s="959"/>
      <c r="DBN338" s="959"/>
      <c r="DBO338" s="959"/>
      <c r="DBP338" s="959"/>
      <c r="DBQ338" s="959"/>
      <c r="DBR338" s="959"/>
      <c r="DBS338" s="959"/>
      <c r="DBT338" s="959"/>
      <c r="DBU338" s="959"/>
      <c r="DBV338" s="959"/>
      <c r="DBW338" s="959"/>
      <c r="DBX338" s="959"/>
      <c r="DBY338" s="959"/>
      <c r="DBZ338" s="959"/>
      <c r="DCA338" s="959"/>
      <c r="DCB338" s="959"/>
      <c r="DCC338" s="959"/>
      <c r="DCD338" s="959"/>
      <c r="DCE338" s="959"/>
      <c r="DCF338" s="959"/>
      <c r="DCG338" s="959"/>
      <c r="DCH338" s="959"/>
      <c r="DCI338" s="959"/>
      <c r="DCJ338" s="959"/>
      <c r="DCK338" s="959"/>
      <c r="DCL338" s="959"/>
      <c r="DCM338" s="959"/>
      <c r="DCN338" s="959"/>
      <c r="DCO338" s="959"/>
      <c r="DCP338" s="959"/>
      <c r="DCQ338" s="959"/>
      <c r="DCR338" s="959"/>
      <c r="DCS338" s="959"/>
      <c r="DCT338" s="959"/>
      <c r="DCU338" s="959"/>
      <c r="DCV338" s="959"/>
      <c r="DCW338" s="959"/>
      <c r="DCX338" s="959"/>
      <c r="DCY338" s="959"/>
      <c r="DCZ338" s="959"/>
      <c r="DDA338" s="959"/>
      <c r="DDB338" s="959"/>
      <c r="DDC338" s="959"/>
      <c r="DDD338" s="959"/>
      <c r="DDE338" s="959"/>
      <c r="DDF338" s="959"/>
      <c r="DDG338" s="959"/>
      <c r="DDH338" s="959"/>
      <c r="DDI338" s="959"/>
      <c r="DDJ338" s="959"/>
      <c r="DDK338" s="959"/>
      <c r="DDL338" s="959"/>
      <c r="DDM338" s="959"/>
      <c r="DDN338" s="959"/>
      <c r="DDO338" s="959"/>
      <c r="DDP338" s="959"/>
      <c r="DDQ338" s="959"/>
      <c r="DDR338" s="959"/>
      <c r="DDS338" s="959"/>
      <c r="DDT338" s="959"/>
      <c r="DDU338" s="959"/>
      <c r="DDV338" s="959"/>
      <c r="DDW338" s="959"/>
      <c r="DDX338" s="959"/>
      <c r="DDY338" s="959"/>
      <c r="DDZ338" s="959"/>
      <c r="DEA338" s="959"/>
      <c r="DEB338" s="959"/>
      <c r="DEC338" s="959"/>
      <c r="DED338" s="959"/>
      <c r="DEE338" s="959"/>
      <c r="DEF338" s="959"/>
      <c r="DEG338" s="959"/>
      <c r="DEH338" s="959"/>
      <c r="DEI338" s="959"/>
      <c r="DEJ338" s="959"/>
      <c r="DEK338" s="959"/>
      <c r="DEL338" s="959"/>
      <c r="DEM338" s="959"/>
      <c r="DEN338" s="959"/>
      <c r="DEO338" s="959"/>
      <c r="DEP338" s="959"/>
      <c r="DEQ338" s="959"/>
      <c r="DER338" s="959"/>
      <c r="DES338" s="959"/>
      <c r="DET338" s="959"/>
      <c r="DEU338" s="959"/>
      <c r="DEV338" s="959"/>
      <c r="DEW338" s="959"/>
      <c r="DEX338" s="959"/>
      <c r="DEY338" s="959"/>
      <c r="DEZ338" s="959"/>
      <c r="DFA338" s="959"/>
      <c r="DFB338" s="959"/>
      <c r="DFC338" s="959"/>
      <c r="DFD338" s="959"/>
      <c r="DFE338" s="959"/>
      <c r="DFF338" s="959"/>
      <c r="DFG338" s="959"/>
      <c r="DFH338" s="959"/>
      <c r="DFI338" s="959"/>
      <c r="DFJ338" s="959"/>
      <c r="DFK338" s="959"/>
      <c r="DFL338" s="959"/>
      <c r="DFM338" s="959"/>
      <c r="DFN338" s="959"/>
      <c r="DFO338" s="959"/>
      <c r="DFP338" s="959"/>
      <c r="DFQ338" s="959"/>
      <c r="DFR338" s="959"/>
      <c r="DFS338" s="959"/>
      <c r="DFT338" s="959"/>
      <c r="DFU338" s="959"/>
      <c r="DFV338" s="959"/>
      <c r="DFW338" s="959"/>
      <c r="DFX338" s="959"/>
      <c r="DFY338" s="959"/>
      <c r="DFZ338" s="959"/>
      <c r="DGA338" s="959"/>
      <c r="DGB338" s="959"/>
      <c r="DGC338" s="959"/>
      <c r="DGD338" s="959"/>
      <c r="DGE338" s="959"/>
      <c r="DGF338" s="959"/>
      <c r="DGG338" s="959"/>
      <c r="DGH338" s="959"/>
      <c r="DGI338" s="959"/>
      <c r="DGJ338" s="959"/>
      <c r="DGK338" s="959"/>
      <c r="DGL338" s="959"/>
      <c r="DGM338" s="959"/>
      <c r="DGN338" s="959"/>
      <c r="DGO338" s="959"/>
      <c r="DGP338" s="959"/>
      <c r="DGQ338" s="959"/>
      <c r="DGR338" s="959"/>
      <c r="DGS338" s="959"/>
      <c r="DGT338" s="959"/>
      <c r="DGU338" s="959"/>
      <c r="DGV338" s="959"/>
      <c r="DGW338" s="959"/>
      <c r="DGX338" s="959"/>
      <c r="DGY338" s="959"/>
      <c r="DGZ338" s="959"/>
      <c r="DHA338" s="959"/>
      <c r="DHB338" s="959"/>
      <c r="DHC338" s="959"/>
      <c r="DHD338" s="959"/>
      <c r="DHE338" s="959"/>
      <c r="DHF338" s="959"/>
      <c r="DHG338" s="959"/>
      <c r="DHH338" s="959"/>
      <c r="DHI338" s="959"/>
      <c r="DHJ338" s="959"/>
      <c r="DHK338" s="959"/>
      <c r="DHL338" s="959"/>
      <c r="DHM338" s="959"/>
      <c r="DHN338" s="959"/>
      <c r="DHO338" s="959"/>
      <c r="DHP338" s="959"/>
      <c r="DHQ338" s="959"/>
      <c r="DHR338" s="959"/>
      <c r="DHS338" s="959"/>
      <c r="DHT338" s="959"/>
      <c r="DHU338" s="959"/>
      <c r="DHV338" s="959"/>
      <c r="DHW338" s="959"/>
      <c r="DHX338" s="959"/>
      <c r="DHY338" s="959"/>
      <c r="DHZ338" s="959"/>
      <c r="DIA338" s="959"/>
      <c r="DIB338" s="959"/>
      <c r="DIC338" s="959"/>
      <c r="DID338" s="959"/>
      <c r="DIE338" s="959"/>
      <c r="DIF338" s="959"/>
      <c r="DIG338" s="959"/>
      <c r="DIH338" s="959"/>
      <c r="DII338" s="959"/>
      <c r="DIJ338" s="959"/>
      <c r="DIK338" s="959"/>
      <c r="DIL338" s="959"/>
      <c r="DIM338" s="959"/>
      <c r="DIN338" s="959"/>
      <c r="DIO338" s="959"/>
      <c r="DIP338" s="959"/>
      <c r="DIQ338" s="959"/>
      <c r="DIR338" s="959"/>
      <c r="DIS338" s="959"/>
      <c r="DIT338" s="959"/>
      <c r="DIU338" s="959"/>
      <c r="DIV338" s="959"/>
      <c r="DIW338" s="959"/>
      <c r="DIX338" s="959"/>
      <c r="DIY338" s="959"/>
      <c r="DIZ338" s="959"/>
      <c r="DJA338" s="959"/>
      <c r="DJB338" s="959"/>
      <c r="DJC338" s="959"/>
      <c r="DJD338" s="959"/>
      <c r="DJE338" s="959"/>
      <c r="DJF338" s="959"/>
      <c r="DJG338" s="959"/>
      <c r="DJH338" s="959"/>
      <c r="DJI338" s="959"/>
      <c r="DJJ338" s="959"/>
      <c r="DJK338" s="959"/>
      <c r="DJL338" s="959"/>
      <c r="DJM338" s="959"/>
      <c r="DJN338" s="959"/>
      <c r="DJO338" s="959"/>
      <c r="DJP338" s="959"/>
      <c r="DJQ338" s="959"/>
      <c r="DJR338" s="959"/>
      <c r="DJS338" s="959"/>
      <c r="DJT338" s="959"/>
      <c r="DJU338" s="959"/>
      <c r="DJV338" s="959"/>
      <c r="DJW338" s="959"/>
      <c r="DJX338" s="959"/>
      <c r="DJY338" s="959"/>
      <c r="DJZ338" s="959"/>
      <c r="DKA338" s="959"/>
      <c r="DKB338" s="959"/>
      <c r="DKC338" s="959"/>
      <c r="DKD338" s="959"/>
      <c r="DKE338" s="959"/>
      <c r="DKF338" s="959"/>
      <c r="DKG338" s="959"/>
      <c r="DKH338" s="959"/>
      <c r="DKI338" s="959"/>
      <c r="DKJ338" s="959"/>
      <c r="DKK338" s="959"/>
      <c r="DKL338" s="959"/>
      <c r="DKM338" s="959"/>
      <c r="DKN338" s="959"/>
      <c r="DKO338" s="959"/>
      <c r="DKP338" s="959"/>
      <c r="DKQ338" s="959"/>
      <c r="DKR338" s="959"/>
      <c r="DKS338" s="959"/>
      <c r="DKT338" s="959"/>
      <c r="DKU338" s="959"/>
      <c r="DKV338" s="959"/>
      <c r="DKW338" s="959"/>
      <c r="DKX338" s="959"/>
      <c r="DKY338" s="959"/>
      <c r="DKZ338" s="959"/>
      <c r="DLA338" s="959"/>
      <c r="DLB338" s="959"/>
      <c r="DLC338" s="959"/>
      <c r="DLD338" s="959"/>
      <c r="DLE338" s="959"/>
      <c r="DLF338" s="959"/>
      <c r="DLG338" s="959"/>
      <c r="DLH338" s="959"/>
      <c r="DLI338" s="959"/>
      <c r="DLJ338" s="959"/>
      <c r="DLK338" s="959"/>
      <c r="DLL338" s="959"/>
      <c r="DLM338" s="959"/>
      <c r="DLN338" s="959"/>
      <c r="DLO338" s="959"/>
      <c r="DLP338" s="959"/>
      <c r="DLQ338" s="959"/>
      <c r="DLR338" s="959"/>
      <c r="DLS338" s="959"/>
      <c r="DLT338" s="959"/>
      <c r="DLU338" s="959"/>
      <c r="DLV338" s="959"/>
      <c r="DLW338" s="959"/>
      <c r="DLX338" s="959"/>
      <c r="DLY338" s="959"/>
      <c r="DLZ338" s="959"/>
      <c r="DMA338" s="959"/>
      <c r="DMB338" s="959"/>
      <c r="DMC338" s="959"/>
      <c r="DMD338" s="959"/>
      <c r="DME338" s="959"/>
      <c r="DMF338" s="959"/>
      <c r="DMG338" s="959"/>
      <c r="DMH338" s="959"/>
      <c r="DMI338" s="959"/>
      <c r="DMJ338" s="959"/>
      <c r="DMK338" s="959"/>
      <c r="DML338" s="959"/>
      <c r="DMM338" s="959"/>
      <c r="DMN338" s="959"/>
      <c r="DMO338" s="959"/>
      <c r="DMP338" s="959"/>
      <c r="DMQ338" s="959"/>
      <c r="DMR338" s="959"/>
      <c r="DMS338" s="959"/>
      <c r="DMT338" s="959"/>
      <c r="DMU338" s="959"/>
      <c r="DMV338" s="959"/>
      <c r="DMW338" s="959"/>
      <c r="DMX338" s="959"/>
      <c r="DMY338" s="959"/>
      <c r="DMZ338" s="959"/>
      <c r="DNA338" s="959"/>
      <c r="DNB338" s="959"/>
      <c r="DNC338" s="959"/>
      <c r="DND338" s="959"/>
      <c r="DNE338" s="959"/>
      <c r="DNF338" s="959"/>
      <c r="DNG338" s="959"/>
      <c r="DNH338" s="959"/>
      <c r="DNI338" s="959"/>
      <c r="DNJ338" s="959"/>
      <c r="DNK338" s="959"/>
      <c r="DNL338" s="959"/>
      <c r="DNM338" s="959"/>
      <c r="DNN338" s="959"/>
      <c r="DNO338" s="959"/>
      <c r="DNP338" s="959"/>
      <c r="DNQ338" s="959"/>
      <c r="DNR338" s="959"/>
      <c r="DNS338" s="959"/>
      <c r="DNT338" s="959"/>
      <c r="DNU338" s="959"/>
      <c r="DNV338" s="959"/>
      <c r="DNW338" s="959"/>
      <c r="DNX338" s="959"/>
      <c r="DNY338" s="959"/>
      <c r="DNZ338" s="959"/>
      <c r="DOA338" s="959"/>
      <c r="DOB338" s="959"/>
      <c r="DOC338" s="959"/>
      <c r="DOD338" s="959"/>
      <c r="DOE338" s="959"/>
      <c r="DOF338" s="959"/>
      <c r="DOG338" s="959"/>
      <c r="DOH338" s="959"/>
      <c r="DOI338" s="959"/>
      <c r="DOJ338" s="959"/>
      <c r="DOK338" s="959"/>
      <c r="DOL338" s="959"/>
      <c r="DOM338" s="959"/>
      <c r="DON338" s="959"/>
      <c r="DOO338" s="959"/>
      <c r="DOP338" s="959"/>
      <c r="DOQ338" s="959"/>
      <c r="DOR338" s="959"/>
      <c r="DOS338" s="959"/>
      <c r="DOT338" s="959"/>
      <c r="DOU338" s="959"/>
      <c r="DOV338" s="959"/>
      <c r="DOW338" s="959"/>
      <c r="DOX338" s="959"/>
      <c r="DOY338" s="959"/>
      <c r="DOZ338" s="959"/>
      <c r="DPA338" s="959"/>
      <c r="DPB338" s="959"/>
      <c r="DPC338" s="959"/>
      <c r="DPD338" s="959"/>
      <c r="DPE338" s="959"/>
      <c r="DPF338" s="959"/>
      <c r="DPG338" s="959"/>
      <c r="DPH338" s="959"/>
      <c r="DPI338" s="959"/>
      <c r="DPJ338" s="959"/>
      <c r="DPK338" s="959"/>
      <c r="DPL338" s="959"/>
      <c r="DPM338" s="959"/>
      <c r="DPN338" s="959"/>
      <c r="DPO338" s="959"/>
      <c r="DPP338" s="959"/>
      <c r="DPQ338" s="959"/>
      <c r="DPR338" s="959"/>
      <c r="DPS338" s="959"/>
      <c r="DPT338" s="959"/>
      <c r="DPU338" s="959"/>
      <c r="DPV338" s="959"/>
      <c r="DPW338" s="959"/>
      <c r="DPX338" s="959"/>
      <c r="DPY338" s="959"/>
      <c r="DPZ338" s="959"/>
      <c r="DQA338" s="959"/>
      <c r="DQB338" s="959"/>
      <c r="DQC338" s="959"/>
      <c r="DQD338" s="959"/>
      <c r="DQE338" s="959"/>
      <c r="DQF338" s="959"/>
      <c r="DQG338" s="959"/>
      <c r="DQH338" s="959"/>
      <c r="DQI338" s="959"/>
      <c r="DQJ338" s="959"/>
      <c r="DQK338" s="959"/>
      <c r="DQL338" s="959"/>
      <c r="DQM338" s="959"/>
      <c r="DQN338" s="959"/>
      <c r="DQO338" s="959"/>
      <c r="DQP338" s="959"/>
      <c r="DQQ338" s="959"/>
      <c r="DQR338" s="959"/>
      <c r="DQS338" s="959"/>
      <c r="DQT338" s="959"/>
      <c r="DQU338" s="959"/>
      <c r="DQV338" s="959"/>
      <c r="DQW338" s="959"/>
      <c r="DQX338" s="959"/>
      <c r="DQY338" s="959"/>
      <c r="DQZ338" s="959"/>
      <c r="DRA338" s="959"/>
      <c r="DRB338" s="959"/>
      <c r="DRC338" s="959"/>
      <c r="DRD338" s="959"/>
      <c r="DRE338" s="959"/>
      <c r="DRF338" s="959"/>
      <c r="DRG338" s="959"/>
      <c r="DRH338" s="959"/>
      <c r="DRI338" s="959"/>
      <c r="DRJ338" s="959"/>
      <c r="DRK338" s="959"/>
      <c r="DRL338" s="959"/>
      <c r="DRM338" s="959"/>
      <c r="DRN338" s="959"/>
      <c r="DRO338" s="959"/>
      <c r="DRP338" s="959"/>
      <c r="DRQ338" s="959"/>
      <c r="DRR338" s="959"/>
      <c r="DRS338" s="959"/>
      <c r="DRT338" s="959"/>
      <c r="DRU338" s="959"/>
      <c r="DRV338" s="959"/>
      <c r="DRW338" s="959"/>
      <c r="DRX338" s="959"/>
      <c r="DRY338" s="959"/>
      <c r="DRZ338" s="959"/>
      <c r="DSA338" s="959"/>
      <c r="DSB338" s="959"/>
      <c r="DSC338" s="959"/>
      <c r="DSD338" s="959"/>
      <c r="DSE338" s="959"/>
      <c r="DSF338" s="959"/>
      <c r="DSG338" s="959"/>
      <c r="DSH338" s="959"/>
      <c r="DSI338" s="959"/>
      <c r="DSJ338" s="959"/>
      <c r="DSK338" s="959"/>
      <c r="DSL338" s="959"/>
      <c r="DSM338" s="959"/>
      <c r="DSN338" s="959"/>
      <c r="DSO338" s="959"/>
      <c r="DSP338" s="959"/>
      <c r="DSQ338" s="959"/>
      <c r="DSR338" s="959"/>
      <c r="DSS338" s="959"/>
      <c r="DST338" s="959"/>
      <c r="DSU338" s="959"/>
      <c r="DSV338" s="959"/>
      <c r="DSW338" s="959"/>
      <c r="DSX338" s="959"/>
      <c r="DSY338" s="959"/>
      <c r="DSZ338" s="959"/>
      <c r="DTA338" s="959"/>
      <c r="DTB338" s="959"/>
      <c r="DTC338" s="959"/>
      <c r="DTD338" s="959"/>
      <c r="DTE338" s="959"/>
      <c r="DTF338" s="959"/>
      <c r="DTG338" s="959"/>
      <c r="DTH338" s="959"/>
      <c r="DTI338" s="959"/>
      <c r="DTJ338" s="959"/>
      <c r="DTK338" s="959"/>
      <c r="DTL338" s="959"/>
      <c r="DTM338" s="959"/>
      <c r="DTN338" s="959"/>
      <c r="DTO338" s="959"/>
      <c r="DTP338" s="959"/>
      <c r="DTQ338" s="959"/>
      <c r="DTR338" s="959"/>
      <c r="DTS338" s="959"/>
      <c r="DTT338" s="959"/>
      <c r="DTU338" s="959"/>
      <c r="DTV338" s="959"/>
      <c r="DTW338" s="959"/>
      <c r="DTX338" s="959"/>
      <c r="DTY338" s="959"/>
      <c r="DTZ338" s="959"/>
      <c r="DUA338" s="959"/>
      <c r="DUB338" s="959"/>
      <c r="DUC338" s="959"/>
      <c r="DUD338" s="959"/>
      <c r="DUE338" s="959"/>
      <c r="DUF338" s="959"/>
      <c r="DUG338" s="959"/>
      <c r="DUH338" s="959"/>
      <c r="DUI338" s="959"/>
      <c r="DUJ338" s="959"/>
      <c r="DUK338" s="959"/>
      <c r="DUL338" s="959"/>
      <c r="DUM338" s="959"/>
      <c r="DUN338" s="959"/>
      <c r="DUO338" s="959"/>
      <c r="DUP338" s="959"/>
      <c r="DUQ338" s="959"/>
      <c r="DUR338" s="959"/>
      <c r="DUS338" s="959"/>
      <c r="DUT338" s="959"/>
      <c r="DUU338" s="959"/>
      <c r="DUV338" s="959"/>
      <c r="DUW338" s="959"/>
      <c r="DUX338" s="959"/>
      <c r="DUY338" s="959"/>
      <c r="DUZ338" s="959"/>
      <c r="DVA338" s="959"/>
      <c r="DVB338" s="959"/>
      <c r="DVC338" s="959"/>
      <c r="DVD338" s="959"/>
      <c r="DVE338" s="959"/>
      <c r="DVF338" s="959"/>
      <c r="DVG338" s="959"/>
      <c r="DVH338" s="959"/>
      <c r="DVI338" s="959"/>
      <c r="DVJ338" s="959"/>
      <c r="DVK338" s="959"/>
      <c r="DVL338" s="959"/>
      <c r="DVM338" s="959"/>
      <c r="DVN338" s="959"/>
      <c r="DVO338" s="959"/>
      <c r="DVP338" s="959"/>
      <c r="DVQ338" s="959"/>
      <c r="DVR338" s="959"/>
      <c r="DVS338" s="959"/>
      <c r="DVT338" s="959"/>
      <c r="DVU338" s="959"/>
      <c r="DVV338" s="959"/>
      <c r="DVW338" s="959"/>
      <c r="DVX338" s="959"/>
      <c r="DVY338" s="959"/>
      <c r="DVZ338" s="959"/>
      <c r="DWA338" s="959"/>
      <c r="DWB338" s="959"/>
      <c r="DWC338" s="959"/>
      <c r="DWD338" s="959"/>
      <c r="DWE338" s="959"/>
      <c r="DWF338" s="959"/>
      <c r="DWG338" s="959"/>
      <c r="DWH338" s="959"/>
      <c r="DWI338" s="959"/>
      <c r="DWJ338" s="959"/>
      <c r="DWK338" s="959"/>
      <c r="DWL338" s="959"/>
      <c r="DWM338" s="959"/>
      <c r="DWN338" s="959"/>
      <c r="DWO338" s="959"/>
      <c r="DWP338" s="959"/>
      <c r="DWQ338" s="959"/>
      <c r="DWR338" s="959"/>
      <c r="DWS338" s="959"/>
      <c r="DWT338" s="959"/>
      <c r="DWU338" s="959"/>
      <c r="DWV338" s="959"/>
      <c r="DWW338" s="959"/>
      <c r="DWX338" s="959"/>
      <c r="DWY338" s="959"/>
      <c r="DWZ338" s="959"/>
      <c r="DXA338" s="959"/>
      <c r="DXB338" s="959"/>
      <c r="DXC338" s="959"/>
      <c r="DXD338" s="959"/>
      <c r="DXE338" s="959"/>
      <c r="DXF338" s="959"/>
      <c r="DXG338" s="959"/>
      <c r="DXH338" s="959"/>
      <c r="DXI338" s="959"/>
      <c r="DXJ338" s="959"/>
      <c r="DXK338" s="959"/>
      <c r="DXL338" s="959"/>
      <c r="DXM338" s="959"/>
      <c r="DXN338" s="959"/>
      <c r="DXO338" s="959"/>
      <c r="DXP338" s="959"/>
      <c r="DXQ338" s="959"/>
      <c r="DXR338" s="959"/>
      <c r="DXS338" s="959"/>
      <c r="DXT338" s="959"/>
      <c r="DXU338" s="959"/>
      <c r="DXV338" s="959"/>
      <c r="DXW338" s="959"/>
      <c r="DXX338" s="959"/>
      <c r="DXY338" s="959"/>
      <c r="DXZ338" s="959"/>
      <c r="DYA338" s="959"/>
      <c r="DYB338" s="959"/>
      <c r="DYC338" s="959"/>
      <c r="DYD338" s="959"/>
      <c r="DYE338" s="959"/>
      <c r="DYF338" s="959"/>
      <c r="DYG338" s="959"/>
      <c r="DYH338" s="959"/>
      <c r="DYI338" s="959"/>
      <c r="DYJ338" s="959"/>
      <c r="DYK338" s="959"/>
      <c r="DYL338" s="959"/>
      <c r="DYM338" s="959"/>
      <c r="DYN338" s="959"/>
      <c r="DYO338" s="959"/>
      <c r="DYP338" s="959"/>
      <c r="DYQ338" s="959"/>
      <c r="DYR338" s="959"/>
      <c r="DYS338" s="959"/>
      <c r="DYT338" s="959"/>
      <c r="DYU338" s="959"/>
      <c r="DYV338" s="959"/>
      <c r="DYW338" s="959"/>
      <c r="DYX338" s="959"/>
      <c r="DYY338" s="959"/>
      <c r="DYZ338" s="959"/>
      <c r="DZA338" s="959"/>
      <c r="DZB338" s="959"/>
      <c r="DZC338" s="959"/>
      <c r="DZD338" s="959"/>
      <c r="DZE338" s="959"/>
      <c r="DZF338" s="959"/>
      <c r="DZG338" s="959"/>
      <c r="DZH338" s="959"/>
      <c r="DZI338" s="959"/>
      <c r="DZJ338" s="959"/>
      <c r="DZK338" s="959"/>
      <c r="DZL338" s="959"/>
      <c r="DZM338" s="959"/>
      <c r="DZN338" s="959"/>
      <c r="DZO338" s="959"/>
      <c r="DZP338" s="959"/>
      <c r="DZQ338" s="959"/>
      <c r="DZR338" s="959"/>
      <c r="DZS338" s="959"/>
      <c r="DZT338" s="959"/>
      <c r="DZU338" s="959"/>
      <c r="DZV338" s="959"/>
      <c r="DZW338" s="959"/>
      <c r="DZX338" s="959"/>
      <c r="DZY338" s="959"/>
      <c r="DZZ338" s="959"/>
      <c r="EAA338" s="959"/>
      <c r="EAB338" s="959"/>
      <c r="EAC338" s="959"/>
      <c r="EAD338" s="959"/>
      <c r="EAE338" s="959"/>
      <c r="EAF338" s="959"/>
      <c r="EAG338" s="959"/>
      <c r="EAH338" s="959"/>
      <c r="EAI338" s="959"/>
      <c r="EAJ338" s="959"/>
      <c r="EAK338" s="959"/>
      <c r="EAL338" s="959"/>
      <c r="EAM338" s="959"/>
      <c r="EAN338" s="959"/>
      <c r="EAO338" s="959"/>
      <c r="EAP338" s="959"/>
      <c r="EAQ338" s="959"/>
      <c r="EAR338" s="959"/>
      <c r="EAS338" s="959"/>
      <c r="EAT338" s="959"/>
      <c r="EAU338" s="959"/>
      <c r="EAV338" s="959"/>
      <c r="EAW338" s="959"/>
      <c r="EAX338" s="959"/>
      <c r="EAY338" s="959"/>
      <c r="EAZ338" s="959"/>
      <c r="EBA338" s="959"/>
      <c r="EBB338" s="959"/>
      <c r="EBC338" s="959"/>
      <c r="EBD338" s="959"/>
      <c r="EBE338" s="959"/>
      <c r="EBF338" s="959"/>
      <c r="EBG338" s="959"/>
      <c r="EBH338" s="959"/>
      <c r="EBI338" s="959"/>
      <c r="EBJ338" s="959"/>
      <c r="EBK338" s="959"/>
      <c r="EBL338" s="959"/>
      <c r="EBM338" s="959"/>
      <c r="EBN338" s="959"/>
      <c r="EBO338" s="959"/>
      <c r="EBP338" s="959"/>
      <c r="EBQ338" s="959"/>
      <c r="EBR338" s="959"/>
      <c r="EBS338" s="959"/>
      <c r="EBT338" s="959"/>
      <c r="EBU338" s="959"/>
      <c r="EBV338" s="959"/>
      <c r="EBW338" s="959"/>
      <c r="EBX338" s="959"/>
      <c r="EBY338" s="959"/>
      <c r="EBZ338" s="959"/>
      <c r="ECA338" s="959"/>
      <c r="ECB338" s="959"/>
      <c r="ECC338" s="959"/>
      <c r="ECD338" s="959"/>
      <c r="ECE338" s="959"/>
      <c r="ECF338" s="959"/>
      <c r="ECG338" s="959"/>
      <c r="ECH338" s="959"/>
      <c r="ECI338" s="959"/>
      <c r="ECJ338" s="959"/>
      <c r="ECK338" s="959"/>
      <c r="ECL338" s="959"/>
      <c r="ECM338" s="959"/>
      <c r="ECN338" s="959"/>
      <c r="ECO338" s="959"/>
      <c r="ECP338" s="959"/>
      <c r="ECQ338" s="959"/>
      <c r="ECR338" s="959"/>
      <c r="ECS338" s="959"/>
      <c r="ECT338" s="959"/>
      <c r="ECU338" s="959"/>
      <c r="ECV338" s="959"/>
      <c r="ECW338" s="959"/>
      <c r="ECX338" s="959"/>
      <c r="ECY338" s="959"/>
      <c r="ECZ338" s="959"/>
      <c r="EDA338" s="959"/>
      <c r="EDB338" s="959"/>
      <c r="EDC338" s="959"/>
      <c r="EDD338" s="959"/>
      <c r="EDE338" s="959"/>
      <c r="EDF338" s="959"/>
      <c r="EDG338" s="959"/>
      <c r="EDH338" s="959"/>
      <c r="EDI338" s="959"/>
      <c r="EDJ338" s="959"/>
      <c r="EDK338" s="959"/>
      <c r="EDL338" s="959"/>
      <c r="EDM338" s="959"/>
      <c r="EDN338" s="959"/>
      <c r="EDO338" s="959"/>
      <c r="EDP338" s="959"/>
      <c r="EDQ338" s="959"/>
      <c r="EDR338" s="959"/>
      <c r="EDS338" s="959"/>
      <c r="EDT338" s="959"/>
      <c r="EDU338" s="959"/>
      <c r="EDV338" s="959"/>
      <c r="EDW338" s="959"/>
      <c r="EDX338" s="959"/>
      <c r="EDY338" s="959"/>
      <c r="EDZ338" s="959"/>
      <c r="EEA338" s="959"/>
      <c r="EEB338" s="959"/>
      <c r="EEC338" s="959"/>
      <c r="EED338" s="959"/>
      <c r="EEE338" s="959"/>
      <c r="EEF338" s="959"/>
      <c r="EEG338" s="959"/>
      <c r="EEH338" s="959"/>
      <c r="EEI338" s="959"/>
      <c r="EEJ338" s="959"/>
      <c r="EEK338" s="959"/>
      <c r="EEL338" s="959"/>
      <c r="EEM338" s="959"/>
      <c r="EEN338" s="959"/>
      <c r="EEO338" s="959"/>
      <c r="EEP338" s="959"/>
      <c r="EEQ338" s="959"/>
      <c r="EER338" s="959"/>
      <c r="EES338" s="959"/>
      <c r="EET338" s="959"/>
      <c r="EEU338" s="959"/>
      <c r="EEV338" s="959"/>
      <c r="EEW338" s="959"/>
      <c r="EEX338" s="959"/>
      <c r="EEY338" s="959"/>
      <c r="EEZ338" s="959"/>
      <c r="EFA338" s="959"/>
      <c r="EFB338" s="959"/>
      <c r="EFC338" s="959"/>
      <c r="EFD338" s="959"/>
      <c r="EFE338" s="959"/>
      <c r="EFF338" s="959"/>
      <c r="EFG338" s="959"/>
      <c r="EFH338" s="959"/>
      <c r="EFI338" s="959"/>
      <c r="EFJ338" s="959"/>
      <c r="EFK338" s="959"/>
      <c r="EFL338" s="959"/>
      <c r="EFM338" s="959"/>
      <c r="EFN338" s="959"/>
      <c r="EFO338" s="959"/>
      <c r="EFP338" s="959"/>
      <c r="EFQ338" s="959"/>
      <c r="EFR338" s="959"/>
      <c r="EFS338" s="959"/>
      <c r="EFT338" s="959"/>
      <c r="EFU338" s="959"/>
      <c r="EFV338" s="959"/>
      <c r="EFW338" s="959"/>
      <c r="EFX338" s="959"/>
      <c r="EFY338" s="959"/>
      <c r="EFZ338" s="959"/>
      <c r="EGA338" s="959"/>
      <c r="EGB338" s="959"/>
      <c r="EGC338" s="959"/>
      <c r="EGD338" s="959"/>
      <c r="EGE338" s="959"/>
      <c r="EGF338" s="959"/>
      <c r="EGG338" s="959"/>
      <c r="EGH338" s="959"/>
      <c r="EGI338" s="959"/>
      <c r="EGJ338" s="959"/>
      <c r="EGK338" s="959"/>
      <c r="EGL338" s="959"/>
      <c r="EGM338" s="959"/>
      <c r="EGN338" s="959"/>
      <c r="EGO338" s="959"/>
      <c r="EGP338" s="959"/>
      <c r="EGQ338" s="959"/>
      <c r="EGR338" s="959"/>
      <c r="EGS338" s="959"/>
      <c r="EGT338" s="959"/>
      <c r="EGU338" s="959"/>
      <c r="EGV338" s="959"/>
      <c r="EGW338" s="959"/>
      <c r="EGX338" s="959"/>
      <c r="EGY338" s="959"/>
      <c r="EGZ338" s="959"/>
      <c r="EHA338" s="959"/>
      <c r="EHB338" s="959"/>
      <c r="EHC338" s="959"/>
      <c r="EHD338" s="959"/>
      <c r="EHE338" s="959"/>
      <c r="EHF338" s="959"/>
      <c r="EHG338" s="959"/>
      <c r="EHH338" s="959"/>
      <c r="EHI338" s="959"/>
      <c r="EHJ338" s="959"/>
      <c r="EHK338" s="959"/>
      <c r="EHL338" s="959"/>
      <c r="EHM338" s="959"/>
      <c r="EHN338" s="959"/>
      <c r="EHO338" s="959"/>
      <c r="EHP338" s="959"/>
      <c r="EHQ338" s="959"/>
      <c r="EHR338" s="959"/>
      <c r="EHS338" s="959"/>
      <c r="EHT338" s="959"/>
      <c r="EHU338" s="959"/>
      <c r="EHV338" s="959"/>
      <c r="EHW338" s="959"/>
      <c r="EHX338" s="959"/>
      <c r="EHY338" s="959"/>
      <c r="EHZ338" s="959"/>
      <c r="EIA338" s="959"/>
      <c r="EIB338" s="959"/>
      <c r="EIC338" s="959"/>
      <c r="EID338" s="959"/>
      <c r="EIE338" s="959"/>
      <c r="EIF338" s="959"/>
      <c r="EIG338" s="959"/>
      <c r="EIH338" s="959"/>
      <c r="EII338" s="959"/>
      <c r="EIJ338" s="959"/>
      <c r="EIK338" s="959"/>
      <c r="EIL338" s="959"/>
      <c r="EIM338" s="959"/>
      <c r="EIN338" s="959"/>
      <c r="EIO338" s="959"/>
      <c r="EIP338" s="959"/>
      <c r="EIQ338" s="959"/>
      <c r="EIR338" s="959"/>
      <c r="EIS338" s="959"/>
      <c r="EIT338" s="959"/>
      <c r="EIU338" s="959"/>
      <c r="EIV338" s="959"/>
      <c r="EIW338" s="959"/>
      <c r="EIX338" s="959"/>
      <c r="EIY338" s="959"/>
      <c r="EIZ338" s="959"/>
      <c r="EJA338" s="959"/>
      <c r="EJB338" s="959"/>
      <c r="EJC338" s="959"/>
      <c r="EJD338" s="959"/>
      <c r="EJE338" s="959"/>
      <c r="EJF338" s="959"/>
      <c r="EJG338" s="959"/>
      <c r="EJH338" s="959"/>
      <c r="EJI338" s="959"/>
      <c r="EJJ338" s="959"/>
      <c r="EJK338" s="959"/>
      <c r="EJL338" s="959"/>
      <c r="EJM338" s="959"/>
      <c r="EJN338" s="959"/>
      <c r="EJO338" s="959"/>
      <c r="EJP338" s="959"/>
      <c r="EJQ338" s="959"/>
      <c r="EJR338" s="959"/>
      <c r="EJS338" s="959"/>
      <c r="EJT338" s="959"/>
      <c r="EJU338" s="959"/>
      <c r="EJV338" s="959"/>
      <c r="EJW338" s="959"/>
      <c r="EJX338" s="959"/>
      <c r="EJY338" s="959"/>
      <c r="EJZ338" s="959"/>
      <c r="EKA338" s="959"/>
      <c r="EKB338" s="959"/>
      <c r="EKC338" s="959"/>
      <c r="EKD338" s="959"/>
      <c r="EKE338" s="959"/>
      <c r="EKF338" s="959"/>
      <c r="EKG338" s="959"/>
      <c r="EKH338" s="959"/>
      <c r="EKI338" s="959"/>
      <c r="EKJ338" s="959"/>
      <c r="EKK338" s="959"/>
      <c r="EKL338" s="959"/>
      <c r="EKM338" s="959"/>
      <c r="EKN338" s="959"/>
      <c r="EKO338" s="959"/>
      <c r="EKP338" s="959"/>
      <c r="EKQ338" s="959"/>
      <c r="EKR338" s="959"/>
      <c r="EKS338" s="959"/>
      <c r="EKT338" s="959"/>
      <c r="EKU338" s="959"/>
      <c r="EKV338" s="959"/>
      <c r="EKW338" s="959"/>
      <c r="EKX338" s="959"/>
      <c r="EKY338" s="959"/>
      <c r="EKZ338" s="959"/>
      <c r="ELA338" s="959"/>
      <c r="ELB338" s="959"/>
      <c r="ELC338" s="959"/>
      <c r="ELD338" s="959"/>
      <c r="ELE338" s="959"/>
      <c r="ELF338" s="959"/>
      <c r="ELG338" s="959"/>
      <c r="ELH338" s="959"/>
      <c r="ELI338" s="959"/>
      <c r="ELJ338" s="959"/>
      <c r="ELK338" s="959"/>
      <c r="ELL338" s="959"/>
      <c r="ELM338" s="959"/>
      <c r="ELN338" s="959"/>
      <c r="ELO338" s="959"/>
      <c r="ELP338" s="959"/>
      <c r="ELQ338" s="959"/>
      <c r="ELR338" s="959"/>
      <c r="ELS338" s="959"/>
      <c r="ELT338" s="959"/>
      <c r="ELU338" s="959"/>
      <c r="ELV338" s="959"/>
      <c r="ELW338" s="959"/>
      <c r="ELX338" s="959"/>
      <c r="ELY338" s="959"/>
      <c r="ELZ338" s="959"/>
      <c r="EMA338" s="959"/>
      <c r="EMB338" s="959"/>
      <c r="EMC338" s="959"/>
      <c r="EMD338" s="959"/>
      <c r="EME338" s="959"/>
      <c r="EMF338" s="959"/>
      <c r="EMG338" s="959"/>
      <c r="EMH338" s="959"/>
      <c r="EMI338" s="959"/>
      <c r="EMJ338" s="959"/>
      <c r="EMK338" s="959"/>
      <c r="EML338" s="959"/>
      <c r="EMM338" s="959"/>
      <c r="EMN338" s="959"/>
      <c r="EMO338" s="959"/>
      <c r="EMP338" s="959"/>
      <c r="EMQ338" s="959"/>
      <c r="EMR338" s="959"/>
      <c r="EMS338" s="959"/>
      <c r="EMT338" s="959"/>
      <c r="EMU338" s="959"/>
      <c r="EMV338" s="959"/>
      <c r="EMW338" s="959"/>
      <c r="EMX338" s="959"/>
      <c r="EMY338" s="959"/>
      <c r="EMZ338" s="959"/>
      <c r="ENA338" s="959"/>
      <c r="ENB338" s="959"/>
      <c r="ENC338" s="959"/>
      <c r="END338" s="959"/>
      <c r="ENE338" s="959"/>
      <c r="ENF338" s="959"/>
      <c r="ENG338" s="959"/>
      <c r="ENH338" s="959"/>
      <c r="ENI338" s="959"/>
      <c r="ENJ338" s="959"/>
      <c r="ENK338" s="959"/>
      <c r="ENL338" s="959"/>
      <c r="ENM338" s="959"/>
      <c r="ENN338" s="959"/>
      <c r="ENO338" s="959"/>
      <c r="ENP338" s="959"/>
      <c r="ENQ338" s="959"/>
      <c r="ENR338" s="959"/>
      <c r="ENS338" s="959"/>
      <c r="ENT338" s="959"/>
      <c r="ENU338" s="959"/>
      <c r="ENV338" s="959"/>
      <c r="ENW338" s="959"/>
      <c r="ENX338" s="959"/>
      <c r="ENY338" s="959"/>
      <c r="ENZ338" s="959"/>
      <c r="EOA338" s="959"/>
      <c r="EOB338" s="959"/>
      <c r="EOC338" s="959"/>
      <c r="EOD338" s="959"/>
      <c r="EOE338" s="959"/>
      <c r="EOF338" s="959"/>
      <c r="EOG338" s="959"/>
      <c r="EOH338" s="959"/>
      <c r="EOI338" s="959"/>
      <c r="EOJ338" s="959"/>
      <c r="EOK338" s="959"/>
      <c r="EOL338" s="959"/>
      <c r="EOM338" s="959"/>
      <c r="EON338" s="959"/>
      <c r="EOO338" s="959"/>
      <c r="EOP338" s="959"/>
      <c r="EOQ338" s="959"/>
      <c r="EOR338" s="959"/>
      <c r="EOS338" s="959"/>
      <c r="EOT338" s="959"/>
      <c r="EOU338" s="959"/>
      <c r="EOV338" s="959"/>
      <c r="EOW338" s="959"/>
      <c r="EOX338" s="959"/>
      <c r="EOY338" s="959"/>
      <c r="EOZ338" s="959"/>
      <c r="EPA338" s="959"/>
      <c r="EPB338" s="959"/>
      <c r="EPC338" s="959"/>
      <c r="EPD338" s="959"/>
      <c r="EPE338" s="959"/>
      <c r="EPF338" s="959"/>
      <c r="EPG338" s="959"/>
      <c r="EPH338" s="959"/>
      <c r="EPI338" s="959"/>
      <c r="EPJ338" s="959"/>
      <c r="EPK338" s="959"/>
      <c r="EPL338" s="959"/>
      <c r="EPM338" s="959"/>
      <c r="EPN338" s="959"/>
      <c r="EPO338" s="959"/>
      <c r="EPP338" s="959"/>
      <c r="EPQ338" s="959"/>
      <c r="EPR338" s="959"/>
      <c r="EPS338" s="959"/>
      <c r="EPT338" s="959"/>
      <c r="EPU338" s="959"/>
      <c r="EPV338" s="959"/>
      <c r="EPW338" s="959"/>
      <c r="EPX338" s="959"/>
      <c r="EPY338" s="959"/>
      <c r="EPZ338" s="959"/>
      <c r="EQA338" s="959"/>
      <c r="EQB338" s="959"/>
      <c r="EQC338" s="959"/>
      <c r="EQD338" s="959"/>
      <c r="EQE338" s="959"/>
      <c r="EQF338" s="959"/>
      <c r="EQG338" s="959"/>
      <c r="EQH338" s="959"/>
      <c r="EQI338" s="959"/>
      <c r="EQJ338" s="959"/>
      <c r="EQK338" s="959"/>
      <c r="EQL338" s="959"/>
      <c r="EQM338" s="959"/>
      <c r="EQN338" s="959"/>
      <c r="EQO338" s="959"/>
      <c r="EQP338" s="959"/>
      <c r="EQQ338" s="959"/>
      <c r="EQR338" s="959"/>
      <c r="EQS338" s="959"/>
      <c r="EQT338" s="959"/>
      <c r="EQU338" s="959"/>
      <c r="EQV338" s="959"/>
      <c r="EQW338" s="959"/>
      <c r="EQX338" s="959"/>
      <c r="EQY338" s="959"/>
      <c r="EQZ338" s="959"/>
      <c r="ERA338" s="959"/>
      <c r="ERB338" s="959"/>
      <c r="ERC338" s="959"/>
      <c r="ERD338" s="959"/>
      <c r="ERE338" s="959"/>
      <c r="ERF338" s="959"/>
      <c r="ERG338" s="959"/>
      <c r="ERH338" s="959"/>
      <c r="ERI338" s="959"/>
      <c r="ERJ338" s="959"/>
      <c r="ERK338" s="959"/>
      <c r="ERL338" s="959"/>
      <c r="ERM338" s="959"/>
      <c r="ERN338" s="959"/>
      <c r="ERO338" s="959"/>
      <c r="ERP338" s="959"/>
      <c r="ERQ338" s="959"/>
      <c r="ERR338" s="959"/>
      <c r="ERS338" s="959"/>
      <c r="ERT338" s="959"/>
      <c r="ERU338" s="959"/>
      <c r="ERV338" s="959"/>
      <c r="ERW338" s="959"/>
      <c r="ERX338" s="959"/>
      <c r="ERY338" s="959"/>
      <c r="ERZ338" s="959"/>
      <c r="ESA338" s="959"/>
      <c r="ESB338" s="959"/>
      <c r="ESC338" s="959"/>
      <c r="ESD338" s="959"/>
      <c r="ESE338" s="959"/>
      <c r="ESF338" s="959"/>
      <c r="ESG338" s="959"/>
      <c r="ESH338" s="959"/>
      <c r="ESI338" s="959"/>
      <c r="ESJ338" s="959"/>
      <c r="ESK338" s="959"/>
      <c r="ESL338" s="959"/>
      <c r="ESM338" s="959"/>
      <c r="ESN338" s="959"/>
      <c r="ESO338" s="959"/>
      <c r="ESP338" s="959"/>
      <c r="ESQ338" s="959"/>
      <c r="ESR338" s="959"/>
      <c r="ESS338" s="959"/>
      <c r="EST338" s="959"/>
      <c r="ESU338" s="959"/>
      <c r="ESV338" s="959"/>
      <c r="ESW338" s="959"/>
      <c r="ESX338" s="959"/>
      <c r="ESY338" s="959"/>
      <c r="ESZ338" s="959"/>
      <c r="ETA338" s="959"/>
      <c r="ETB338" s="959"/>
      <c r="ETC338" s="959"/>
      <c r="ETD338" s="959"/>
      <c r="ETE338" s="959"/>
      <c r="ETF338" s="959"/>
      <c r="ETG338" s="959"/>
      <c r="ETH338" s="959"/>
      <c r="ETI338" s="959"/>
      <c r="ETJ338" s="959"/>
      <c r="ETK338" s="959"/>
      <c r="ETL338" s="959"/>
      <c r="ETM338" s="959"/>
      <c r="ETN338" s="959"/>
      <c r="ETO338" s="959"/>
      <c r="ETP338" s="959"/>
      <c r="ETQ338" s="959"/>
      <c r="ETR338" s="959"/>
      <c r="ETS338" s="959"/>
      <c r="ETT338" s="959"/>
      <c r="ETU338" s="959"/>
      <c r="ETV338" s="959"/>
      <c r="ETW338" s="959"/>
      <c r="ETX338" s="959"/>
      <c r="ETY338" s="959"/>
      <c r="ETZ338" s="959"/>
      <c r="EUA338" s="959"/>
      <c r="EUB338" s="959"/>
      <c r="EUC338" s="959"/>
      <c r="EUD338" s="959"/>
      <c r="EUE338" s="959"/>
      <c r="EUF338" s="959"/>
      <c r="EUG338" s="959"/>
      <c r="EUH338" s="959"/>
      <c r="EUI338" s="959"/>
      <c r="EUJ338" s="959"/>
      <c r="EUK338" s="959"/>
      <c r="EUL338" s="959"/>
      <c r="EUM338" s="959"/>
      <c r="EUN338" s="959"/>
      <c r="EUO338" s="959"/>
      <c r="EUP338" s="959"/>
      <c r="EUQ338" s="959"/>
      <c r="EUR338" s="959"/>
      <c r="EUS338" s="959"/>
      <c r="EUT338" s="959"/>
      <c r="EUU338" s="959"/>
      <c r="EUV338" s="959"/>
      <c r="EUW338" s="959"/>
      <c r="EUX338" s="959"/>
      <c r="EUY338" s="959"/>
      <c r="EUZ338" s="959"/>
      <c r="EVA338" s="959"/>
      <c r="EVB338" s="959"/>
      <c r="EVC338" s="959"/>
      <c r="EVD338" s="959"/>
      <c r="EVE338" s="959"/>
      <c r="EVF338" s="959"/>
      <c r="EVG338" s="959"/>
      <c r="EVH338" s="959"/>
      <c r="EVI338" s="959"/>
      <c r="EVJ338" s="959"/>
      <c r="EVK338" s="959"/>
      <c r="EVL338" s="959"/>
      <c r="EVM338" s="959"/>
      <c r="EVN338" s="959"/>
      <c r="EVO338" s="959"/>
      <c r="EVP338" s="959"/>
      <c r="EVQ338" s="959"/>
      <c r="EVR338" s="959"/>
      <c r="EVS338" s="959"/>
      <c r="EVT338" s="959"/>
      <c r="EVU338" s="959"/>
      <c r="EVV338" s="959"/>
      <c r="EVW338" s="959"/>
      <c r="EVX338" s="959"/>
      <c r="EVY338" s="959"/>
      <c r="EVZ338" s="959"/>
      <c r="EWA338" s="959"/>
      <c r="EWB338" s="959"/>
      <c r="EWC338" s="959"/>
      <c r="EWD338" s="959"/>
      <c r="EWE338" s="959"/>
      <c r="EWF338" s="959"/>
      <c r="EWG338" s="959"/>
      <c r="EWH338" s="959"/>
      <c r="EWI338" s="959"/>
      <c r="EWJ338" s="959"/>
      <c r="EWK338" s="959"/>
      <c r="EWL338" s="959"/>
      <c r="EWM338" s="959"/>
      <c r="EWN338" s="959"/>
      <c r="EWO338" s="959"/>
      <c r="EWP338" s="959"/>
      <c r="EWQ338" s="959"/>
      <c r="EWR338" s="959"/>
      <c r="EWS338" s="959"/>
      <c r="EWT338" s="959"/>
      <c r="EWU338" s="959"/>
      <c r="EWV338" s="959"/>
      <c r="EWW338" s="959"/>
      <c r="EWX338" s="959"/>
      <c r="EWY338" s="959"/>
      <c r="EWZ338" s="959"/>
      <c r="EXA338" s="959"/>
      <c r="EXB338" s="959"/>
      <c r="EXC338" s="959"/>
      <c r="EXD338" s="959"/>
      <c r="EXE338" s="959"/>
      <c r="EXF338" s="959"/>
      <c r="EXG338" s="959"/>
      <c r="EXH338" s="959"/>
      <c r="EXI338" s="959"/>
      <c r="EXJ338" s="959"/>
      <c r="EXK338" s="959"/>
      <c r="EXL338" s="959"/>
      <c r="EXM338" s="959"/>
      <c r="EXN338" s="959"/>
      <c r="EXO338" s="959"/>
      <c r="EXP338" s="959"/>
      <c r="EXQ338" s="959"/>
      <c r="EXR338" s="959"/>
      <c r="EXS338" s="959"/>
      <c r="EXT338" s="959"/>
      <c r="EXU338" s="959"/>
      <c r="EXV338" s="959"/>
      <c r="EXW338" s="959"/>
      <c r="EXX338" s="959"/>
      <c r="EXY338" s="959"/>
      <c r="EXZ338" s="959"/>
      <c r="EYA338" s="959"/>
      <c r="EYB338" s="959"/>
      <c r="EYC338" s="959"/>
      <c r="EYD338" s="959"/>
      <c r="EYE338" s="959"/>
      <c r="EYF338" s="959"/>
      <c r="EYG338" s="959"/>
      <c r="EYH338" s="959"/>
      <c r="EYI338" s="959"/>
      <c r="EYJ338" s="959"/>
      <c r="EYK338" s="959"/>
      <c r="EYL338" s="959"/>
      <c r="EYM338" s="959"/>
      <c r="EYN338" s="959"/>
      <c r="EYO338" s="959"/>
      <c r="EYP338" s="959"/>
      <c r="EYQ338" s="959"/>
      <c r="EYR338" s="959"/>
      <c r="EYS338" s="959"/>
      <c r="EYT338" s="959"/>
      <c r="EYU338" s="959"/>
      <c r="EYV338" s="959"/>
      <c r="EYW338" s="959"/>
      <c r="EYX338" s="959"/>
      <c r="EYY338" s="959"/>
      <c r="EYZ338" s="959"/>
      <c r="EZA338" s="959"/>
      <c r="EZB338" s="959"/>
      <c r="EZC338" s="959"/>
      <c r="EZD338" s="959"/>
      <c r="EZE338" s="959"/>
      <c r="EZF338" s="959"/>
      <c r="EZG338" s="959"/>
      <c r="EZH338" s="959"/>
      <c r="EZI338" s="959"/>
      <c r="EZJ338" s="959"/>
      <c r="EZK338" s="959"/>
      <c r="EZL338" s="959"/>
      <c r="EZM338" s="959"/>
      <c r="EZN338" s="959"/>
      <c r="EZO338" s="959"/>
      <c r="EZP338" s="959"/>
      <c r="EZQ338" s="959"/>
      <c r="EZR338" s="959"/>
      <c r="EZS338" s="959"/>
      <c r="EZT338" s="959"/>
      <c r="EZU338" s="959"/>
      <c r="EZV338" s="959"/>
      <c r="EZW338" s="959"/>
      <c r="EZX338" s="959"/>
      <c r="EZY338" s="959"/>
      <c r="EZZ338" s="959"/>
      <c r="FAA338" s="959"/>
      <c r="FAB338" s="959"/>
      <c r="FAC338" s="959"/>
      <c r="FAD338" s="959"/>
      <c r="FAE338" s="959"/>
      <c r="FAF338" s="959"/>
      <c r="FAG338" s="959"/>
      <c r="FAH338" s="959"/>
      <c r="FAI338" s="959"/>
      <c r="FAJ338" s="959"/>
      <c r="FAK338" s="959"/>
      <c r="FAL338" s="959"/>
      <c r="FAM338" s="959"/>
      <c r="FAN338" s="959"/>
      <c r="FAO338" s="959"/>
      <c r="FAP338" s="959"/>
      <c r="FAQ338" s="959"/>
      <c r="FAR338" s="959"/>
      <c r="FAS338" s="959"/>
      <c r="FAT338" s="959"/>
      <c r="FAU338" s="959"/>
      <c r="FAV338" s="959"/>
      <c r="FAW338" s="959"/>
      <c r="FAX338" s="959"/>
      <c r="FAY338" s="959"/>
      <c r="FAZ338" s="959"/>
      <c r="FBA338" s="959"/>
      <c r="FBB338" s="959"/>
      <c r="FBC338" s="959"/>
      <c r="FBD338" s="959"/>
      <c r="FBE338" s="959"/>
      <c r="FBF338" s="959"/>
      <c r="FBG338" s="959"/>
      <c r="FBH338" s="959"/>
      <c r="FBI338" s="959"/>
      <c r="FBJ338" s="959"/>
      <c r="FBK338" s="959"/>
      <c r="FBL338" s="959"/>
      <c r="FBM338" s="959"/>
      <c r="FBN338" s="959"/>
      <c r="FBO338" s="959"/>
      <c r="FBP338" s="959"/>
      <c r="FBQ338" s="959"/>
      <c r="FBR338" s="959"/>
      <c r="FBS338" s="959"/>
      <c r="FBT338" s="959"/>
      <c r="FBU338" s="959"/>
      <c r="FBV338" s="959"/>
      <c r="FBW338" s="959"/>
      <c r="FBX338" s="959"/>
      <c r="FBY338" s="959"/>
      <c r="FBZ338" s="959"/>
      <c r="FCA338" s="959"/>
      <c r="FCB338" s="959"/>
      <c r="FCC338" s="959"/>
      <c r="FCD338" s="959"/>
      <c r="FCE338" s="959"/>
      <c r="FCF338" s="959"/>
      <c r="FCG338" s="959"/>
      <c r="FCH338" s="959"/>
      <c r="FCI338" s="959"/>
      <c r="FCJ338" s="959"/>
      <c r="FCK338" s="959"/>
      <c r="FCL338" s="959"/>
      <c r="FCM338" s="959"/>
      <c r="FCN338" s="959"/>
      <c r="FCO338" s="959"/>
      <c r="FCP338" s="959"/>
      <c r="FCQ338" s="959"/>
      <c r="FCR338" s="959"/>
      <c r="FCS338" s="959"/>
      <c r="FCT338" s="959"/>
      <c r="FCU338" s="959"/>
      <c r="FCV338" s="959"/>
      <c r="FCW338" s="959"/>
      <c r="FCX338" s="959"/>
      <c r="FCY338" s="959"/>
      <c r="FCZ338" s="959"/>
      <c r="FDA338" s="959"/>
      <c r="FDB338" s="959"/>
      <c r="FDC338" s="959"/>
      <c r="FDD338" s="959"/>
      <c r="FDE338" s="959"/>
      <c r="FDF338" s="959"/>
      <c r="FDG338" s="959"/>
      <c r="FDH338" s="959"/>
      <c r="FDI338" s="959"/>
      <c r="FDJ338" s="959"/>
      <c r="FDK338" s="959"/>
      <c r="FDL338" s="959"/>
      <c r="FDM338" s="959"/>
      <c r="FDN338" s="959"/>
      <c r="FDO338" s="959"/>
      <c r="FDP338" s="959"/>
      <c r="FDQ338" s="959"/>
      <c r="FDR338" s="959"/>
      <c r="FDS338" s="959"/>
      <c r="FDT338" s="959"/>
      <c r="FDU338" s="959"/>
      <c r="FDV338" s="959"/>
      <c r="FDW338" s="959"/>
      <c r="FDX338" s="959"/>
      <c r="FDY338" s="959"/>
      <c r="FDZ338" s="959"/>
      <c r="FEA338" s="959"/>
      <c r="FEB338" s="959"/>
      <c r="FEC338" s="959"/>
      <c r="FED338" s="959"/>
      <c r="FEE338" s="959"/>
      <c r="FEF338" s="959"/>
      <c r="FEG338" s="959"/>
      <c r="FEH338" s="959"/>
      <c r="FEI338" s="959"/>
      <c r="FEJ338" s="959"/>
      <c r="FEK338" s="959"/>
      <c r="FEL338" s="959"/>
      <c r="FEM338" s="959"/>
      <c r="FEN338" s="959"/>
      <c r="FEO338" s="959"/>
      <c r="FEP338" s="959"/>
      <c r="FEQ338" s="959"/>
      <c r="FER338" s="959"/>
      <c r="FES338" s="959"/>
      <c r="FET338" s="959"/>
      <c r="FEU338" s="959"/>
      <c r="FEV338" s="959"/>
      <c r="FEW338" s="959"/>
      <c r="FEX338" s="959"/>
      <c r="FEY338" s="959"/>
      <c r="FEZ338" s="959"/>
      <c r="FFA338" s="959"/>
      <c r="FFB338" s="959"/>
      <c r="FFC338" s="959"/>
      <c r="FFD338" s="959"/>
      <c r="FFE338" s="959"/>
      <c r="FFF338" s="959"/>
      <c r="FFG338" s="959"/>
      <c r="FFH338" s="959"/>
      <c r="FFI338" s="959"/>
      <c r="FFJ338" s="959"/>
      <c r="FFK338" s="959"/>
      <c r="FFL338" s="959"/>
      <c r="FFM338" s="959"/>
      <c r="FFN338" s="959"/>
      <c r="FFO338" s="959"/>
      <c r="FFP338" s="959"/>
      <c r="FFQ338" s="959"/>
      <c r="FFR338" s="959"/>
      <c r="FFS338" s="959"/>
      <c r="FFT338" s="959"/>
      <c r="FFU338" s="959"/>
      <c r="FFV338" s="959"/>
      <c r="FFW338" s="959"/>
      <c r="FFX338" s="959"/>
      <c r="FFY338" s="959"/>
      <c r="FFZ338" s="959"/>
      <c r="FGA338" s="959"/>
      <c r="FGB338" s="959"/>
      <c r="FGC338" s="959"/>
      <c r="FGD338" s="959"/>
      <c r="FGE338" s="959"/>
      <c r="FGF338" s="959"/>
      <c r="FGG338" s="959"/>
      <c r="FGH338" s="959"/>
      <c r="FGI338" s="959"/>
      <c r="FGJ338" s="959"/>
      <c r="FGK338" s="959"/>
      <c r="FGL338" s="959"/>
      <c r="FGM338" s="959"/>
      <c r="FGN338" s="959"/>
      <c r="FGO338" s="959"/>
      <c r="FGP338" s="959"/>
      <c r="FGQ338" s="959"/>
      <c r="FGR338" s="959"/>
      <c r="FGS338" s="959"/>
      <c r="FGT338" s="959"/>
      <c r="FGU338" s="959"/>
      <c r="FGV338" s="959"/>
      <c r="FGW338" s="959"/>
      <c r="FGX338" s="959"/>
      <c r="FGY338" s="959"/>
      <c r="FGZ338" s="959"/>
      <c r="FHA338" s="959"/>
      <c r="FHB338" s="959"/>
      <c r="FHC338" s="959"/>
      <c r="FHD338" s="959"/>
      <c r="FHE338" s="959"/>
      <c r="FHF338" s="959"/>
      <c r="FHG338" s="959"/>
      <c r="FHH338" s="959"/>
      <c r="FHI338" s="959"/>
      <c r="FHJ338" s="959"/>
      <c r="FHK338" s="959"/>
      <c r="FHL338" s="959"/>
      <c r="FHM338" s="959"/>
      <c r="FHN338" s="959"/>
      <c r="FHO338" s="959"/>
      <c r="FHP338" s="959"/>
      <c r="FHQ338" s="959"/>
      <c r="FHR338" s="959"/>
      <c r="FHS338" s="959"/>
      <c r="FHT338" s="959"/>
      <c r="FHU338" s="959"/>
      <c r="FHV338" s="959"/>
      <c r="FHW338" s="959"/>
      <c r="FHX338" s="959"/>
      <c r="FHY338" s="959"/>
      <c r="FHZ338" s="959"/>
      <c r="FIA338" s="959"/>
      <c r="FIB338" s="959"/>
      <c r="FIC338" s="959"/>
      <c r="FID338" s="959"/>
      <c r="FIE338" s="959"/>
      <c r="FIF338" s="959"/>
      <c r="FIG338" s="959"/>
      <c r="FIH338" s="959"/>
      <c r="FII338" s="959"/>
      <c r="FIJ338" s="959"/>
      <c r="FIK338" s="959"/>
      <c r="FIL338" s="959"/>
      <c r="FIM338" s="959"/>
      <c r="FIN338" s="959"/>
      <c r="FIO338" s="959"/>
      <c r="FIP338" s="959"/>
      <c r="FIQ338" s="959"/>
      <c r="FIR338" s="959"/>
      <c r="FIS338" s="959"/>
      <c r="FIT338" s="959"/>
      <c r="FIU338" s="959"/>
      <c r="FIV338" s="959"/>
      <c r="FIW338" s="959"/>
      <c r="FIX338" s="959"/>
      <c r="FIY338" s="959"/>
      <c r="FIZ338" s="959"/>
      <c r="FJA338" s="959"/>
      <c r="FJB338" s="959"/>
      <c r="FJC338" s="959"/>
      <c r="FJD338" s="959"/>
      <c r="FJE338" s="959"/>
      <c r="FJF338" s="959"/>
      <c r="FJG338" s="959"/>
      <c r="FJH338" s="959"/>
      <c r="FJI338" s="959"/>
      <c r="FJJ338" s="959"/>
      <c r="FJK338" s="959"/>
      <c r="FJL338" s="959"/>
      <c r="FJM338" s="959"/>
      <c r="FJN338" s="959"/>
      <c r="FJO338" s="959"/>
      <c r="FJP338" s="959"/>
      <c r="FJQ338" s="959"/>
      <c r="FJR338" s="959"/>
      <c r="FJS338" s="959"/>
      <c r="FJT338" s="959"/>
      <c r="FJU338" s="959"/>
      <c r="FJV338" s="959"/>
      <c r="FJW338" s="959"/>
      <c r="FJX338" s="959"/>
      <c r="FJY338" s="959"/>
      <c r="FJZ338" s="959"/>
      <c r="FKA338" s="959"/>
      <c r="FKB338" s="959"/>
      <c r="FKC338" s="959"/>
      <c r="FKD338" s="959"/>
      <c r="FKE338" s="959"/>
      <c r="FKF338" s="959"/>
      <c r="FKG338" s="959"/>
      <c r="FKH338" s="959"/>
      <c r="FKI338" s="959"/>
      <c r="FKJ338" s="959"/>
      <c r="FKK338" s="959"/>
      <c r="FKL338" s="959"/>
      <c r="FKM338" s="959"/>
      <c r="FKN338" s="959"/>
      <c r="FKO338" s="959"/>
      <c r="FKP338" s="959"/>
      <c r="FKQ338" s="959"/>
      <c r="FKR338" s="959"/>
      <c r="FKS338" s="959"/>
      <c r="FKT338" s="959"/>
      <c r="FKU338" s="959"/>
      <c r="FKV338" s="959"/>
      <c r="FKW338" s="959"/>
      <c r="FKX338" s="959"/>
      <c r="FKY338" s="959"/>
      <c r="FKZ338" s="959"/>
      <c r="FLA338" s="959"/>
      <c r="FLB338" s="959"/>
      <c r="FLC338" s="959"/>
      <c r="FLD338" s="959"/>
      <c r="FLE338" s="959"/>
      <c r="FLF338" s="959"/>
      <c r="FLG338" s="959"/>
      <c r="FLH338" s="959"/>
      <c r="FLI338" s="959"/>
      <c r="FLJ338" s="959"/>
      <c r="FLK338" s="959"/>
      <c r="FLL338" s="959"/>
      <c r="FLM338" s="959"/>
      <c r="FLN338" s="959"/>
      <c r="FLO338" s="959"/>
      <c r="FLP338" s="959"/>
      <c r="FLQ338" s="959"/>
      <c r="FLR338" s="959"/>
      <c r="FLS338" s="959"/>
      <c r="FLT338" s="959"/>
      <c r="FLU338" s="959"/>
      <c r="FLV338" s="959"/>
      <c r="FLW338" s="959"/>
      <c r="FLX338" s="959"/>
      <c r="FLY338" s="959"/>
      <c r="FLZ338" s="959"/>
      <c r="FMA338" s="959"/>
      <c r="FMB338" s="959"/>
      <c r="FMC338" s="959"/>
      <c r="FMD338" s="959"/>
      <c r="FME338" s="959"/>
      <c r="FMF338" s="959"/>
      <c r="FMG338" s="959"/>
      <c r="FMH338" s="959"/>
      <c r="FMI338" s="959"/>
      <c r="FMJ338" s="959"/>
      <c r="FMK338" s="959"/>
      <c r="FML338" s="959"/>
      <c r="FMM338" s="959"/>
      <c r="FMN338" s="959"/>
      <c r="FMO338" s="959"/>
      <c r="FMP338" s="959"/>
      <c r="FMQ338" s="959"/>
      <c r="FMR338" s="959"/>
      <c r="FMS338" s="959"/>
      <c r="FMT338" s="959"/>
      <c r="FMU338" s="959"/>
      <c r="FMV338" s="959"/>
      <c r="FMW338" s="959"/>
      <c r="FMX338" s="959"/>
      <c r="FMY338" s="959"/>
      <c r="FMZ338" s="959"/>
      <c r="FNA338" s="959"/>
      <c r="FNB338" s="959"/>
      <c r="FNC338" s="959"/>
      <c r="FND338" s="959"/>
      <c r="FNE338" s="959"/>
      <c r="FNF338" s="959"/>
      <c r="FNG338" s="959"/>
      <c r="FNH338" s="959"/>
      <c r="FNI338" s="959"/>
      <c r="FNJ338" s="959"/>
      <c r="FNK338" s="959"/>
      <c r="FNL338" s="959"/>
      <c r="FNM338" s="959"/>
      <c r="FNN338" s="959"/>
      <c r="FNO338" s="959"/>
      <c r="FNP338" s="959"/>
      <c r="FNQ338" s="959"/>
      <c r="FNR338" s="959"/>
      <c r="FNS338" s="959"/>
      <c r="FNT338" s="959"/>
      <c r="FNU338" s="959"/>
      <c r="FNV338" s="959"/>
      <c r="FNW338" s="959"/>
      <c r="FNX338" s="959"/>
      <c r="FNY338" s="959"/>
      <c r="FNZ338" s="959"/>
      <c r="FOA338" s="959"/>
      <c r="FOB338" s="959"/>
      <c r="FOC338" s="959"/>
      <c r="FOD338" s="959"/>
      <c r="FOE338" s="959"/>
      <c r="FOF338" s="959"/>
      <c r="FOG338" s="959"/>
      <c r="FOH338" s="959"/>
      <c r="FOI338" s="959"/>
      <c r="FOJ338" s="959"/>
      <c r="FOK338" s="959"/>
      <c r="FOL338" s="959"/>
      <c r="FOM338" s="959"/>
      <c r="FON338" s="959"/>
      <c r="FOO338" s="959"/>
      <c r="FOP338" s="959"/>
      <c r="FOQ338" s="959"/>
      <c r="FOR338" s="959"/>
      <c r="FOS338" s="959"/>
      <c r="FOT338" s="959"/>
      <c r="FOU338" s="959"/>
      <c r="FOV338" s="959"/>
      <c r="FOW338" s="959"/>
      <c r="FOX338" s="959"/>
      <c r="FOY338" s="959"/>
      <c r="FOZ338" s="959"/>
      <c r="FPA338" s="959"/>
      <c r="FPB338" s="959"/>
      <c r="FPC338" s="959"/>
      <c r="FPD338" s="959"/>
      <c r="FPE338" s="959"/>
      <c r="FPF338" s="959"/>
      <c r="FPG338" s="959"/>
      <c r="FPH338" s="959"/>
      <c r="FPI338" s="959"/>
      <c r="FPJ338" s="959"/>
      <c r="FPK338" s="959"/>
      <c r="FPL338" s="959"/>
      <c r="FPM338" s="959"/>
      <c r="FPN338" s="959"/>
      <c r="FPO338" s="959"/>
      <c r="FPP338" s="959"/>
      <c r="FPQ338" s="959"/>
      <c r="FPR338" s="959"/>
      <c r="FPS338" s="959"/>
      <c r="FPT338" s="959"/>
      <c r="FPU338" s="959"/>
      <c r="FPV338" s="959"/>
      <c r="FPW338" s="959"/>
      <c r="FPX338" s="959"/>
      <c r="FPY338" s="959"/>
      <c r="FPZ338" s="959"/>
      <c r="FQA338" s="959"/>
      <c r="FQB338" s="959"/>
      <c r="FQC338" s="959"/>
      <c r="FQD338" s="959"/>
      <c r="FQE338" s="959"/>
      <c r="FQF338" s="959"/>
      <c r="FQG338" s="959"/>
      <c r="FQH338" s="959"/>
      <c r="FQI338" s="959"/>
      <c r="FQJ338" s="959"/>
      <c r="FQK338" s="959"/>
      <c r="FQL338" s="959"/>
      <c r="FQM338" s="959"/>
      <c r="FQN338" s="959"/>
      <c r="FQO338" s="959"/>
      <c r="FQP338" s="959"/>
      <c r="FQQ338" s="959"/>
      <c r="FQR338" s="959"/>
      <c r="FQS338" s="959"/>
      <c r="FQT338" s="959"/>
      <c r="FQU338" s="959"/>
      <c r="FQV338" s="959"/>
      <c r="FQW338" s="959"/>
      <c r="FQX338" s="959"/>
      <c r="FQY338" s="959"/>
      <c r="FQZ338" s="959"/>
      <c r="FRA338" s="959"/>
      <c r="FRB338" s="959"/>
      <c r="FRC338" s="959"/>
      <c r="FRD338" s="959"/>
      <c r="FRE338" s="959"/>
      <c r="FRF338" s="959"/>
      <c r="FRG338" s="959"/>
      <c r="FRH338" s="959"/>
      <c r="FRI338" s="959"/>
      <c r="FRJ338" s="959"/>
      <c r="FRK338" s="959"/>
      <c r="FRL338" s="959"/>
      <c r="FRM338" s="959"/>
      <c r="FRN338" s="959"/>
      <c r="FRO338" s="959"/>
      <c r="FRP338" s="959"/>
      <c r="FRQ338" s="959"/>
      <c r="FRR338" s="959"/>
      <c r="FRS338" s="959"/>
      <c r="FRT338" s="959"/>
      <c r="FRU338" s="959"/>
      <c r="FRV338" s="959"/>
      <c r="FRW338" s="959"/>
      <c r="FRX338" s="959"/>
      <c r="FRY338" s="959"/>
      <c r="FRZ338" s="959"/>
      <c r="FSA338" s="959"/>
      <c r="FSB338" s="959"/>
      <c r="FSC338" s="959"/>
      <c r="FSD338" s="959"/>
      <c r="FSE338" s="959"/>
      <c r="FSF338" s="959"/>
      <c r="FSG338" s="959"/>
      <c r="FSH338" s="959"/>
      <c r="FSI338" s="959"/>
      <c r="FSJ338" s="959"/>
      <c r="FSK338" s="959"/>
      <c r="FSL338" s="959"/>
      <c r="FSM338" s="959"/>
      <c r="FSN338" s="959"/>
      <c r="FSO338" s="959"/>
      <c r="FSP338" s="959"/>
      <c r="FSQ338" s="959"/>
      <c r="FSR338" s="959"/>
      <c r="FSS338" s="959"/>
      <c r="FST338" s="959"/>
      <c r="FSU338" s="959"/>
      <c r="FSV338" s="959"/>
      <c r="FSW338" s="959"/>
      <c r="FSX338" s="959"/>
      <c r="FSY338" s="959"/>
      <c r="FSZ338" s="959"/>
      <c r="FTA338" s="959"/>
      <c r="FTB338" s="959"/>
      <c r="FTC338" s="959"/>
      <c r="FTD338" s="959"/>
      <c r="FTE338" s="959"/>
      <c r="FTF338" s="959"/>
      <c r="FTG338" s="959"/>
      <c r="FTH338" s="959"/>
      <c r="FTI338" s="959"/>
      <c r="FTJ338" s="959"/>
      <c r="FTK338" s="959"/>
      <c r="FTL338" s="959"/>
      <c r="FTM338" s="959"/>
      <c r="FTN338" s="959"/>
      <c r="FTO338" s="959"/>
      <c r="FTP338" s="959"/>
      <c r="FTQ338" s="959"/>
      <c r="FTR338" s="959"/>
      <c r="FTS338" s="959"/>
      <c r="FTT338" s="959"/>
      <c r="FTU338" s="959"/>
      <c r="FTV338" s="959"/>
      <c r="FTW338" s="959"/>
      <c r="FTX338" s="959"/>
      <c r="FTY338" s="959"/>
      <c r="FTZ338" s="959"/>
      <c r="FUA338" s="959"/>
      <c r="FUB338" s="959"/>
      <c r="FUC338" s="959"/>
      <c r="FUD338" s="959"/>
      <c r="FUE338" s="959"/>
      <c r="FUF338" s="959"/>
      <c r="FUG338" s="959"/>
      <c r="FUH338" s="959"/>
      <c r="FUI338" s="959"/>
      <c r="FUJ338" s="959"/>
      <c r="FUK338" s="959"/>
      <c r="FUL338" s="959"/>
      <c r="FUM338" s="959"/>
      <c r="FUN338" s="959"/>
      <c r="FUO338" s="959"/>
      <c r="FUP338" s="959"/>
      <c r="FUQ338" s="959"/>
      <c r="FUR338" s="959"/>
      <c r="FUS338" s="959"/>
      <c r="FUT338" s="959"/>
      <c r="FUU338" s="959"/>
      <c r="FUV338" s="959"/>
      <c r="FUW338" s="959"/>
      <c r="FUX338" s="959"/>
      <c r="FUY338" s="959"/>
      <c r="FUZ338" s="959"/>
      <c r="FVA338" s="959"/>
      <c r="FVB338" s="959"/>
      <c r="FVC338" s="959"/>
      <c r="FVD338" s="959"/>
      <c r="FVE338" s="959"/>
      <c r="FVF338" s="959"/>
      <c r="FVG338" s="959"/>
      <c r="FVH338" s="959"/>
      <c r="FVI338" s="959"/>
      <c r="FVJ338" s="959"/>
      <c r="FVK338" s="959"/>
      <c r="FVL338" s="959"/>
      <c r="FVM338" s="959"/>
      <c r="FVN338" s="959"/>
      <c r="FVO338" s="959"/>
      <c r="FVP338" s="959"/>
      <c r="FVQ338" s="959"/>
      <c r="FVR338" s="959"/>
      <c r="FVS338" s="959"/>
      <c r="FVT338" s="959"/>
      <c r="FVU338" s="959"/>
      <c r="FVV338" s="959"/>
      <c r="FVW338" s="959"/>
      <c r="FVX338" s="959"/>
      <c r="FVY338" s="959"/>
      <c r="FVZ338" s="959"/>
      <c r="FWA338" s="959"/>
      <c r="FWB338" s="959"/>
      <c r="FWC338" s="959"/>
      <c r="FWD338" s="959"/>
      <c r="FWE338" s="959"/>
      <c r="FWF338" s="959"/>
      <c r="FWG338" s="959"/>
      <c r="FWH338" s="959"/>
      <c r="FWI338" s="959"/>
      <c r="FWJ338" s="959"/>
      <c r="FWK338" s="959"/>
      <c r="FWL338" s="959"/>
      <c r="FWM338" s="959"/>
      <c r="FWN338" s="959"/>
      <c r="FWO338" s="959"/>
      <c r="FWP338" s="959"/>
      <c r="FWQ338" s="959"/>
      <c r="FWR338" s="959"/>
      <c r="FWS338" s="959"/>
      <c r="FWT338" s="959"/>
      <c r="FWU338" s="959"/>
      <c r="FWV338" s="959"/>
      <c r="FWW338" s="959"/>
      <c r="FWX338" s="959"/>
      <c r="FWY338" s="959"/>
      <c r="FWZ338" s="959"/>
      <c r="FXA338" s="959"/>
      <c r="FXB338" s="959"/>
      <c r="FXC338" s="959"/>
      <c r="FXD338" s="959"/>
      <c r="FXE338" s="959"/>
      <c r="FXF338" s="959"/>
      <c r="FXG338" s="959"/>
      <c r="FXH338" s="959"/>
      <c r="FXI338" s="959"/>
      <c r="FXJ338" s="959"/>
      <c r="FXK338" s="959"/>
      <c r="FXL338" s="959"/>
      <c r="FXM338" s="959"/>
      <c r="FXN338" s="959"/>
      <c r="FXO338" s="959"/>
      <c r="FXP338" s="959"/>
      <c r="FXQ338" s="959"/>
      <c r="FXR338" s="959"/>
      <c r="FXS338" s="959"/>
      <c r="FXT338" s="959"/>
      <c r="FXU338" s="959"/>
      <c r="FXV338" s="959"/>
      <c r="FXW338" s="959"/>
      <c r="FXX338" s="959"/>
      <c r="FXY338" s="959"/>
      <c r="FXZ338" s="959"/>
      <c r="FYA338" s="959"/>
      <c r="FYB338" s="959"/>
      <c r="FYC338" s="959"/>
      <c r="FYD338" s="959"/>
      <c r="FYE338" s="959"/>
      <c r="FYF338" s="959"/>
      <c r="FYG338" s="959"/>
      <c r="FYH338" s="959"/>
      <c r="FYI338" s="959"/>
      <c r="FYJ338" s="959"/>
      <c r="FYK338" s="959"/>
      <c r="FYL338" s="959"/>
      <c r="FYM338" s="959"/>
      <c r="FYN338" s="959"/>
      <c r="FYO338" s="959"/>
      <c r="FYP338" s="959"/>
      <c r="FYQ338" s="959"/>
      <c r="FYR338" s="959"/>
      <c r="FYS338" s="959"/>
      <c r="FYT338" s="959"/>
      <c r="FYU338" s="959"/>
      <c r="FYV338" s="959"/>
      <c r="FYW338" s="959"/>
      <c r="FYX338" s="959"/>
      <c r="FYY338" s="959"/>
      <c r="FYZ338" s="959"/>
      <c r="FZA338" s="959"/>
      <c r="FZB338" s="959"/>
      <c r="FZC338" s="959"/>
      <c r="FZD338" s="959"/>
      <c r="FZE338" s="959"/>
      <c r="FZF338" s="959"/>
      <c r="FZG338" s="959"/>
      <c r="FZH338" s="959"/>
      <c r="FZI338" s="959"/>
      <c r="FZJ338" s="959"/>
      <c r="FZK338" s="959"/>
      <c r="FZL338" s="959"/>
      <c r="FZM338" s="959"/>
      <c r="FZN338" s="959"/>
      <c r="FZO338" s="959"/>
      <c r="FZP338" s="959"/>
      <c r="FZQ338" s="959"/>
      <c r="FZR338" s="959"/>
      <c r="FZS338" s="959"/>
      <c r="FZT338" s="959"/>
      <c r="FZU338" s="959"/>
      <c r="FZV338" s="959"/>
      <c r="FZW338" s="959"/>
      <c r="FZX338" s="959"/>
      <c r="FZY338" s="959"/>
      <c r="FZZ338" s="959"/>
      <c r="GAA338" s="959"/>
      <c r="GAB338" s="959"/>
      <c r="GAC338" s="959"/>
      <c r="GAD338" s="959"/>
      <c r="GAE338" s="959"/>
      <c r="GAF338" s="959"/>
      <c r="GAG338" s="959"/>
      <c r="GAH338" s="959"/>
      <c r="GAI338" s="959"/>
      <c r="GAJ338" s="959"/>
      <c r="GAK338" s="959"/>
      <c r="GAL338" s="959"/>
      <c r="GAM338" s="959"/>
      <c r="GAN338" s="959"/>
      <c r="GAO338" s="959"/>
      <c r="GAP338" s="959"/>
      <c r="GAQ338" s="959"/>
      <c r="GAR338" s="959"/>
      <c r="GAS338" s="959"/>
      <c r="GAT338" s="959"/>
      <c r="GAU338" s="959"/>
      <c r="GAV338" s="959"/>
      <c r="GAW338" s="959"/>
      <c r="GAX338" s="959"/>
      <c r="GAY338" s="959"/>
      <c r="GAZ338" s="959"/>
      <c r="GBA338" s="959"/>
      <c r="GBB338" s="959"/>
      <c r="GBC338" s="959"/>
      <c r="GBD338" s="959"/>
      <c r="GBE338" s="959"/>
      <c r="GBF338" s="959"/>
      <c r="GBG338" s="959"/>
      <c r="GBH338" s="959"/>
      <c r="GBI338" s="959"/>
      <c r="GBJ338" s="959"/>
      <c r="GBK338" s="959"/>
      <c r="GBL338" s="959"/>
      <c r="GBM338" s="959"/>
      <c r="GBN338" s="959"/>
      <c r="GBO338" s="959"/>
      <c r="GBP338" s="959"/>
      <c r="GBQ338" s="959"/>
      <c r="GBR338" s="959"/>
      <c r="GBS338" s="959"/>
      <c r="GBT338" s="959"/>
      <c r="GBU338" s="959"/>
      <c r="GBV338" s="959"/>
      <c r="GBW338" s="959"/>
      <c r="GBX338" s="959"/>
      <c r="GBY338" s="959"/>
      <c r="GBZ338" s="959"/>
      <c r="GCA338" s="959"/>
      <c r="GCB338" s="959"/>
      <c r="GCC338" s="959"/>
      <c r="GCD338" s="959"/>
      <c r="GCE338" s="959"/>
      <c r="GCF338" s="959"/>
      <c r="GCG338" s="959"/>
      <c r="GCH338" s="959"/>
      <c r="GCI338" s="959"/>
      <c r="GCJ338" s="959"/>
      <c r="GCK338" s="959"/>
      <c r="GCL338" s="959"/>
      <c r="GCM338" s="959"/>
      <c r="GCN338" s="959"/>
      <c r="GCO338" s="959"/>
      <c r="GCP338" s="959"/>
      <c r="GCQ338" s="959"/>
      <c r="GCR338" s="959"/>
      <c r="GCS338" s="959"/>
      <c r="GCT338" s="959"/>
      <c r="GCU338" s="959"/>
      <c r="GCV338" s="959"/>
      <c r="GCW338" s="959"/>
      <c r="GCX338" s="959"/>
      <c r="GCY338" s="959"/>
      <c r="GCZ338" s="959"/>
      <c r="GDA338" s="959"/>
      <c r="GDB338" s="959"/>
      <c r="GDC338" s="959"/>
      <c r="GDD338" s="959"/>
      <c r="GDE338" s="959"/>
      <c r="GDF338" s="959"/>
      <c r="GDG338" s="959"/>
      <c r="GDH338" s="959"/>
      <c r="GDI338" s="959"/>
      <c r="GDJ338" s="959"/>
      <c r="GDK338" s="959"/>
      <c r="GDL338" s="959"/>
      <c r="GDM338" s="959"/>
      <c r="GDN338" s="959"/>
      <c r="GDO338" s="959"/>
      <c r="GDP338" s="959"/>
      <c r="GDQ338" s="959"/>
      <c r="GDR338" s="959"/>
      <c r="GDS338" s="959"/>
      <c r="GDT338" s="959"/>
      <c r="GDU338" s="959"/>
      <c r="GDV338" s="959"/>
      <c r="GDW338" s="959"/>
      <c r="GDX338" s="959"/>
      <c r="GDY338" s="959"/>
      <c r="GDZ338" s="959"/>
      <c r="GEA338" s="959"/>
      <c r="GEB338" s="959"/>
      <c r="GEC338" s="959"/>
      <c r="GED338" s="959"/>
      <c r="GEE338" s="959"/>
      <c r="GEF338" s="959"/>
      <c r="GEG338" s="959"/>
      <c r="GEH338" s="959"/>
      <c r="GEI338" s="959"/>
      <c r="GEJ338" s="959"/>
      <c r="GEK338" s="959"/>
      <c r="GEL338" s="959"/>
      <c r="GEM338" s="959"/>
      <c r="GEN338" s="959"/>
      <c r="GEO338" s="959"/>
      <c r="GEP338" s="959"/>
      <c r="GEQ338" s="959"/>
      <c r="GER338" s="959"/>
      <c r="GES338" s="959"/>
      <c r="GET338" s="959"/>
      <c r="GEU338" s="959"/>
      <c r="GEV338" s="959"/>
      <c r="GEW338" s="959"/>
      <c r="GEX338" s="959"/>
      <c r="GEY338" s="959"/>
      <c r="GEZ338" s="959"/>
      <c r="GFA338" s="959"/>
      <c r="GFB338" s="959"/>
      <c r="GFC338" s="959"/>
      <c r="GFD338" s="959"/>
      <c r="GFE338" s="959"/>
      <c r="GFF338" s="959"/>
      <c r="GFG338" s="959"/>
      <c r="GFH338" s="959"/>
      <c r="GFI338" s="959"/>
      <c r="GFJ338" s="959"/>
      <c r="GFK338" s="959"/>
      <c r="GFL338" s="959"/>
      <c r="GFM338" s="959"/>
      <c r="GFN338" s="959"/>
      <c r="GFO338" s="959"/>
      <c r="GFP338" s="959"/>
      <c r="GFQ338" s="959"/>
      <c r="GFR338" s="959"/>
      <c r="GFS338" s="959"/>
      <c r="GFT338" s="959"/>
      <c r="GFU338" s="959"/>
      <c r="GFV338" s="959"/>
      <c r="GFW338" s="959"/>
      <c r="GFX338" s="959"/>
      <c r="GFY338" s="959"/>
      <c r="GFZ338" s="959"/>
      <c r="GGA338" s="959"/>
      <c r="GGB338" s="959"/>
      <c r="GGC338" s="959"/>
      <c r="GGD338" s="959"/>
      <c r="GGE338" s="959"/>
      <c r="GGF338" s="959"/>
      <c r="GGG338" s="959"/>
      <c r="GGH338" s="959"/>
      <c r="GGI338" s="959"/>
      <c r="GGJ338" s="959"/>
      <c r="GGK338" s="959"/>
      <c r="GGL338" s="959"/>
      <c r="GGM338" s="959"/>
      <c r="GGN338" s="959"/>
      <c r="GGO338" s="959"/>
      <c r="GGP338" s="959"/>
      <c r="GGQ338" s="959"/>
      <c r="GGR338" s="959"/>
      <c r="GGS338" s="959"/>
      <c r="GGT338" s="959"/>
      <c r="GGU338" s="959"/>
      <c r="GGV338" s="959"/>
      <c r="GGW338" s="959"/>
      <c r="GGX338" s="959"/>
      <c r="GGY338" s="959"/>
      <c r="GGZ338" s="959"/>
      <c r="GHA338" s="959"/>
      <c r="GHB338" s="959"/>
      <c r="GHC338" s="959"/>
      <c r="GHD338" s="959"/>
      <c r="GHE338" s="959"/>
      <c r="GHF338" s="959"/>
      <c r="GHG338" s="959"/>
      <c r="GHH338" s="959"/>
      <c r="GHI338" s="959"/>
      <c r="GHJ338" s="959"/>
      <c r="GHK338" s="959"/>
      <c r="GHL338" s="959"/>
      <c r="GHM338" s="959"/>
      <c r="GHN338" s="959"/>
      <c r="GHO338" s="959"/>
      <c r="GHP338" s="959"/>
      <c r="GHQ338" s="959"/>
      <c r="GHR338" s="959"/>
      <c r="GHS338" s="959"/>
      <c r="GHT338" s="959"/>
      <c r="GHU338" s="959"/>
      <c r="GHV338" s="959"/>
      <c r="GHW338" s="959"/>
      <c r="GHX338" s="959"/>
      <c r="GHY338" s="959"/>
      <c r="GHZ338" s="959"/>
      <c r="GIA338" s="959"/>
      <c r="GIB338" s="959"/>
      <c r="GIC338" s="959"/>
      <c r="GID338" s="959"/>
      <c r="GIE338" s="959"/>
      <c r="GIF338" s="959"/>
      <c r="GIG338" s="959"/>
      <c r="GIH338" s="959"/>
      <c r="GII338" s="959"/>
      <c r="GIJ338" s="959"/>
      <c r="GIK338" s="959"/>
      <c r="GIL338" s="959"/>
      <c r="GIM338" s="959"/>
      <c r="GIN338" s="959"/>
      <c r="GIO338" s="959"/>
      <c r="GIP338" s="959"/>
      <c r="GIQ338" s="959"/>
      <c r="GIR338" s="959"/>
      <c r="GIS338" s="959"/>
      <c r="GIT338" s="959"/>
      <c r="GIU338" s="959"/>
      <c r="GIV338" s="959"/>
      <c r="GIW338" s="959"/>
      <c r="GIX338" s="959"/>
      <c r="GIY338" s="959"/>
      <c r="GIZ338" s="959"/>
      <c r="GJA338" s="959"/>
      <c r="GJB338" s="959"/>
      <c r="GJC338" s="959"/>
      <c r="GJD338" s="959"/>
      <c r="GJE338" s="959"/>
      <c r="GJF338" s="959"/>
      <c r="GJG338" s="959"/>
      <c r="GJH338" s="959"/>
      <c r="GJI338" s="959"/>
      <c r="GJJ338" s="959"/>
      <c r="GJK338" s="959"/>
      <c r="GJL338" s="959"/>
      <c r="GJM338" s="959"/>
      <c r="GJN338" s="959"/>
      <c r="GJO338" s="959"/>
      <c r="GJP338" s="959"/>
      <c r="GJQ338" s="959"/>
      <c r="GJR338" s="959"/>
      <c r="GJS338" s="959"/>
      <c r="GJT338" s="959"/>
      <c r="GJU338" s="959"/>
      <c r="GJV338" s="959"/>
      <c r="GJW338" s="959"/>
      <c r="GJX338" s="959"/>
      <c r="GJY338" s="959"/>
      <c r="GJZ338" s="959"/>
      <c r="GKA338" s="959"/>
      <c r="GKB338" s="959"/>
      <c r="GKC338" s="959"/>
      <c r="GKD338" s="959"/>
      <c r="GKE338" s="959"/>
      <c r="GKF338" s="959"/>
      <c r="GKG338" s="959"/>
      <c r="GKH338" s="959"/>
      <c r="GKI338" s="959"/>
      <c r="GKJ338" s="959"/>
      <c r="GKK338" s="959"/>
      <c r="GKL338" s="959"/>
      <c r="GKM338" s="959"/>
      <c r="GKN338" s="959"/>
      <c r="GKO338" s="959"/>
      <c r="GKP338" s="959"/>
      <c r="GKQ338" s="959"/>
      <c r="GKR338" s="959"/>
      <c r="GKS338" s="959"/>
      <c r="GKT338" s="959"/>
      <c r="GKU338" s="959"/>
      <c r="GKV338" s="959"/>
      <c r="GKW338" s="959"/>
      <c r="GKX338" s="959"/>
      <c r="GKY338" s="959"/>
      <c r="GKZ338" s="959"/>
      <c r="GLA338" s="959"/>
      <c r="GLB338" s="959"/>
      <c r="GLC338" s="959"/>
      <c r="GLD338" s="959"/>
      <c r="GLE338" s="959"/>
      <c r="GLF338" s="959"/>
      <c r="GLG338" s="959"/>
      <c r="GLH338" s="959"/>
      <c r="GLI338" s="959"/>
      <c r="GLJ338" s="959"/>
      <c r="GLK338" s="959"/>
      <c r="GLL338" s="959"/>
      <c r="GLM338" s="959"/>
      <c r="GLN338" s="959"/>
      <c r="GLO338" s="959"/>
      <c r="GLP338" s="959"/>
      <c r="GLQ338" s="959"/>
      <c r="GLR338" s="959"/>
      <c r="GLS338" s="959"/>
      <c r="GLT338" s="959"/>
      <c r="GLU338" s="959"/>
      <c r="GLV338" s="959"/>
      <c r="GLW338" s="959"/>
      <c r="GLX338" s="959"/>
      <c r="GLY338" s="959"/>
      <c r="GLZ338" s="959"/>
      <c r="GMA338" s="959"/>
      <c r="GMB338" s="959"/>
      <c r="GMC338" s="959"/>
      <c r="GMD338" s="959"/>
      <c r="GME338" s="959"/>
      <c r="GMF338" s="959"/>
      <c r="GMG338" s="959"/>
      <c r="GMH338" s="959"/>
      <c r="GMI338" s="959"/>
      <c r="GMJ338" s="959"/>
      <c r="GMK338" s="959"/>
      <c r="GML338" s="959"/>
      <c r="GMM338" s="959"/>
      <c r="GMN338" s="959"/>
      <c r="GMO338" s="959"/>
      <c r="GMP338" s="959"/>
      <c r="GMQ338" s="959"/>
      <c r="GMR338" s="959"/>
      <c r="GMS338" s="959"/>
      <c r="GMT338" s="959"/>
      <c r="GMU338" s="959"/>
      <c r="GMV338" s="959"/>
      <c r="GMW338" s="959"/>
      <c r="GMX338" s="959"/>
      <c r="GMY338" s="959"/>
      <c r="GMZ338" s="959"/>
      <c r="GNA338" s="959"/>
      <c r="GNB338" s="959"/>
      <c r="GNC338" s="959"/>
      <c r="GND338" s="959"/>
      <c r="GNE338" s="959"/>
      <c r="GNF338" s="959"/>
      <c r="GNG338" s="959"/>
      <c r="GNH338" s="959"/>
      <c r="GNI338" s="959"/>
      <c r="GNJ338" s="959"/>
      <c r="GNK338" s="959"/>
      <c r="GNL338" s="959"/>
      <c r="GNM338" s="959"/>
      <c r="GNN338" s="959"/>
      <c r="GNO338" s="959"/>
      <c r="GNP338" s="959"/>
      <c r="GNQ338" s="959"/>
      <c r="GNR338" s="959"/>
      <c r="GNS338" s="959"/>
      <c r="GNT338" s="959"/>
      <c r="GNU338" s="959"/>
      <c r="GNV338" s="959"/>
      <c r="GNW338" s="959"/>
      <c r="GNX338" s="959"/>
      <c r="GNY338" s="959"/>
      <c r="GNZ338" s="959"/>
      <c r="GOA338" s="959"/>
      <c r="GOB338" s="959"/>
      <c r="GOC338" s="959"/>
      <c r="GOD338" s="959"/>
      <c r="GOE338" s="959"/>
      <c r="GOF338" s="959"/>
      <c r="GOG338" s="959"/>
      <c r="GOH338" s="959"/>
      <c r="GOI338" s="959"/>
      <c r="GOJ338" s="959"/>
      <c r="GOK338" s="959"/>
      <c r="GOL338" s="959"/>
      <c r="GOM338" s="959"/>
      <c r="GON338" s="959"/>
      <c r="GOO338" s="959"/>
      <c r="GOP338" s="959"/>
      <c r="GOQ338" s="959"/>
      <c r="GOR338" s="959"/>
      <c r="GOS338" s="959"/>
      <c r="GOT338" s="959"/>
      <c r="GOU338" s="959"/>
      <c r="GOV338" s="959"/>
      <c r="GOW338" s="959"/>
      <c r="GOX338" s="959"/>
      <c r="GOY338" s="959"/>
      <c r="GOZ338" s="959"/>
      <c r="GPA338" s="959"/>
      <c r="GPB338" s="959"/>
      <c r="GPC338" s="959"/>
      <c r="GPD338" s="959"/>
      <c r="GPE338" s="959"/>
      <c r="GPF338" s="959"/>
      <c r="GPG338" s="959"/>
      <c r="GPH338" s="959"/>
      <c r="GPI338" s="959"/>
      <c r="GPJ338" s="959"/>
      <c r="GPK338" s="959"/>
      <c r="GPL338" s="959"/>
      <c r="GPM338" s="959"/>
      <c r="GPN338" s="959"/>
      <c r="GPO338" s="959"/>
      <c r="GPP338" s="959"/>
      <c r="GPQ338" s="959"/>
      <c r="GPR338" s="959"/>
      <c r="GPS338" s="959"/>
      <c r="GPT338" s="959"/>
      <c r="GPU338" s="959"/>
      <c r="GPV338" s="959"/>
      <c r="GPW338" s="959"/>
      <c r="GPX338" s="959"/>
      <c r="GPY338" s="959"/>
      <c r="GPZ338" s="959"/>
      <c r="GQA338" s="959"/>
      <c r="GQB338" s="959"/>
      <c r="GQC338" s="959"/>
      <c r="GQD338" s="959"/>
      <c r="GQE338" s="959"/>
      <c r="GQF338" s="959"/>
      <c r="GQG338" s="959"/>
      <c r="GQH338" s="959"/>
      <c r="GQI338" s="959"/>
      <c r="GQJ338" s="959"/>
      <c r="GQK338" s="959"/>
      <c r="GQL338" s="959"/>
      <c r="GQM338" s="959"/>
      <c r="GQN338" s="959"/>
      <c r="GQO338" s="959"/>
      <c r="GQP338" s="959"/>
      <c r="GQQ338" s="959"/>
      <c r="GQR338" s="959"/>
      <c r="GQS338" s="959"/>
      <c r="GQT338" s="959"/>
      <c r="GQU338" s="959"/>
      <c r="GQV338" s="959"/>
      <c r="GQW338" s="959"/>
      <c r="GQX338" s="959"/>
      <c r="GQY338" s="959"/>
      <c r="GQZ338" s="959"/>
      <c r="GRA338" s="959"/>
      <c r="GRB338" s="959"/>
      <c r="GRC338" s="959"/>
      <c r="GRD338" s="959"/>
      <c r="GRE338" s="959"/>
      <c r="GRF338" s="959"/>
      <c r="GRG338" s="959"/>
      <c r="GRH338" s="959"/>
      <c r="GRI338" s="959"/>
      <c r="GRJ338" s="959"/>
      <c r="GRK338" s="959"/>
      <c r="GRL338" s="959"/>
      <c r="GRM338" s="959"/>
      <c r="GRN338" s="959"/>
      <c r="GRO338" s="959"/>
      <c r="GRP338" s="959"/>
      <c r="GRQ338" s="959"/>
      <c r="GRR338" s="959"/>
      <c r="GRS338" s="959"/>
      <c r="GRT338" s="959"/>
      <c r="GRU338" s="959"/>
      <c r="GRV338" s="959"/>
      <c r="GRW338" s="959"/>
      <c r="GRX338" s="959"/>
      <c r="GRY338" s="959"/>
      <c r="GRZ338" s="959"/>
      <c r="GSA338" s="959"/>
      <c r="GSB338" s="959"/>
      <c r="GSC338" s="959"/>
      <c r="GSD338" s="959"/>
      <c r="GSE338" s="959"/>
      <c r="GSF338" s="959"/>
      <c r="GSG338" s="959"/>
      <c r="GSH338" s="959"/>
      <c r="GSI338" s="959"/>
      <c r="GSJ338" s="959"/>
      <c r="GSK338" s="959"/>
      <c r="GSL338" s="959"/>
      <c r="GSM338" s="959"/>
      <c r="GSN338" s="959"/>
      <c r="GSO338" s="959"/>
      <c r="GSP338" s="959"/>
      <c r="GSQ338" s="959"/>
      <c r="GSR338" s="959"/>
      <c r="GSS338" s="959"/>
      <c r="GST338" s="959"/>
      <c r="GSU338" s="959"/>
      <c r="GSV338" s="959"/>
      <c r="GSW338" s="959"/>
      <c r="GSX338" s="959"/>
      <c r="GSY338" s="959"/>
      <c r="GSZ338" s="959"/>
      <c r="GTA338" s="959"/>
      <c r="GTB338" s="959"/>
      <c r="GTC338" s="959"/>
      <c r="GTD338" s="959"/>
      <c r="GTE338" s="959"/>
      <c r="GTF338" s="959"/>
      <c r="GTG338" s="959"/>
      <c r="GTH338" s="959"/>
      <c r="GTI338" s="959"/>
      <c r="GTJ338" s="959"/>
      <c r="GTK338" s="959"/>
      <c r="GTL338" s="959"/>
      <c r="GTM338" s="959"/>
      <c r="GTN338" s="959"/>
      <c r="GTO338" s="959"/>
      <c r="GTP338" s="959"/>
      <c r="GTQ338" s="959"/>
      <c r="GTR338" s="959"/>
      <c r="GTS338" s="959"/>
      <c r="GTT338" s="959"/>
      <c r="GTU338" s="959"/>
      <c r="GTV338" s="959"/>
      <c r="GTW338" s="959"/>
      <c r="GTX338" s="959"/>
      <c r="GTY338" s="959"/>
      <c r="GTZ338" s="959"/>
      <c r="GUA338" s="959"/>
      <c r="GUB338" s="959"/>
      <c r="GUC338" s="959"/>
      <c r="GUD338" s="959"/>
      <c r="GUE338" s="959"/>
      <c r="GUF338" s="959"/>
      <c r="GUG338" s="959"/>
      <c r="GUH338" s="959"/>
      <c r="GUI338" s="959"/>
      <c r="GUJ338" s="959"/>
      <c r="GUK338" s="959"/>
      <c r="GUL338" s="959"/>
      <c r="GUM338" s="959"/>
      <c r="GUN338" s="959"/>
      <c r="GUO338" s="959"/>
      <c r="GUP338" s="959"/>
      <c r="GUQ338" s="959"/>
      <c r="GUR338" s="959"/>
      <c r="GUS338" s="959"/>
      <c r="GUT338" s="959"/>
      <c r="GUU338" s="959"/>
      <c r="GUV338" s="959"/>
      <c r="GUW338" s="959"/>
      <c r="GUX338" s="959"/>
      <c r="GUY338" s="959"/>
      <c r="GUZ338" s="959"/>
      <c r="GVA338" s="959"/>
      <c r="GVB338" s="959"/>
      <c r="GVC338" s="959"/>
      <c r="GVD338" s="959"/>
      <c r="GVE338" s="959"/>
      <c r="GVF338" s="959"/>
      <c r="GVG338" s="959"/>
      <c r="GVH338" s="959"/>
      <c r="GVI338" s="959"/>
      <c r="GVJ338" s="959"/>
      <c r="GVK338" s="959"/>
      <c r="GVL338" s="959"/>
      <c r="GVM338" s="959"/>
      <c r="GVN338" s="959"/>
      <c r="GVO338" s="959"/>
      <c r="GVP338" s="959"/>
      <c r="GVQ338" s="959"/>
      <c r="GVR338" s="959"/>
      <c r="GVS338" s="959"/>
      <c r="GVT338" s="959"/>
      <c r="GVU338" s="959"/>
      <c r="GVV338" s="959"/>
      <c r="GVW338" s="959"/>
      <c r="GVX338" s="959"/>
      <c r="GVY338" s="959"/>
      <c r="GVZ338" s="959"/>
      <c r="GWA338" s="959"/>
      <c r="GWB338" s="959"/>
      <c r="GWC338" s="959"/>
      <c r="GWD338" s="959"/>
      <c r="GWE338" s="959"/>
      <c r="GWF338" s="959"/>
      <c r="GWG338" s="959"/>
      <c r="GWH338" s="959"/>
      <c r="GWI338" s="959"/>
      <c r="GWJ338" s="959"/>
      <c r="GWK338" s="959"/>
      <c r="GWL338" s="959"/>
      <c r="GWM338" s="959"/>
      <c r="GWN338" s="959"/>
      <c r="GWO338" s="959"/>
      <c r="GWP338" s="959"/>
      <c r="GWQ338" s="959"/>
      <c r="GWR338" s="959"/>
      <c r="GWS338" s="959"/>
      <c r="GWT338" s="959"/>
      <c r="GWU338" s="959"/>
      <c r="GWV338" s="959"/>
      <c r="GWW338" s="959"/>
      <c r="GWX338" s="959"/>
      <c r="GWY338" s="959"/>
      <c r="GWZ338" s="959"/>
      <c r="GXA338" s="959"/>
      <c r="GXB338" s="959"/>
      <c r="GXC338" s="959"/>
      <c r="GXD338" s="959"/>
      <c r="GXE338" s="959"/>
      <c r="GXF338" s="959"/>
      <c r="GXG338" s="959"/>
      <c r="GXH338" s="959"/>
      <c r="GXI338" s="959"/>
      <c r="GXJ338" s="959"/>
      <c r="GXK338" s="959"/>
      <c r="GXL338" s="959"/>
      <c r="GXM338" s="959"/>
      <c r="GXN338" s="959"/>
      <c r="GXO338" s="959"/>
      <c r="GXP338" s="959"/>
      <c r="GXQ338" s="959"/>
      <c r="GXR338" s="959"/>
      <c r="GXS338" s="959"/>
      <c r="GXT338" s="959"/>
      <c r="GXU338" s="959"/>
      <c r="GXV338" s="959"/>
      <c r="GXW338" s="959"/>
      <c r="GXX338" s="959"/>
      <c r="GXY338" s="959"/>
      <c r="GXZ338" s="959"/>
      <c r="GYA338" s="959"/>
      <c r="GYB338" s="959"/>
      <c r="GYC338" s="959"/>
      <c r="GYD338" s="959"/>
      <c r="GYE338" s="959"/>
      <c r="GYF338" s="959"/>
      <c r="GYG338" s="959"/>
      <c r="GYH338" s="959"/>
      <c r="GYI338" s="959"/>
      <c r="GYJ338" s="959"/>
      <c r="GYK338" s="959"/>
      <c r="GYL338" s="959"/>
      <c r="GYM338" s="959"/>
      <c r="GYN338" s="959"/>
      <c r="GYO338" s="959"/>
      <c r="GYP338" s="959"/>
      <c r="GYQ338" s="959"/>
      <c r="GYR338" s="959"/>
      <c r="GYS338" s="959"/>
      <c r="GYT338" s="959"/>
      <c r="GYU338" s="959"/>
      <c r="GYV338" s="959"/>
      <c r="GYW338" s="959"/>
      <c r="GYX338" s="959"/>
      <c r="GYY338" s="959"/>
      <c r="GYZ338" s="959"/>
      <c r="GZA338" s="959"/>
      <c r="GZB338" s="959"/>
      <c r="GZC338" s="959"/>
      <c r="GZD338" s="959"/>
      <c r="GZE338" s="959"/>
      <c r="GZF338" s="959"/>
      <c r="GZG338" s="959"/>
      <c r="GZH338" s="959"/>
      <c r="GZI338" s="959"/>
      <c r="GZJ338" s="959"/>
      <c r="GZK338" s="959"/>
      <c r="GZL338" s="959"/>
      <c r="GZM338" s="959"/>
      <c r="GZN338" s="959"/>
      <c r="GZO338" s="959"/>
      <c r="GZP338" s="959"/>
      <c r="GZQ338" s="959"/>
      <c r="GZR338" s="959"/>
      <c r="GZS338" s="959"/>
      <c r="GZT338" s="959"/>
      <c r="GZU338" s="959"/>
      <c r="GZV338" s="959"/>
      <c r="GZW338" s="959"/>
      <c r="GZX338" s="959"/>
      <c r="GZY338" s="959"/>
      <c r="GZZ338" s="959"/>
      <c r="HAA338" s="959"/>
      <c r="HAB338" s="959"/>
      <c r="HAC338" s="959"/>
      <c r="HAD338" s="959"/>
      <c r="HAE338" s="959"/>
      <c r="HAF338" s="959"/>
      <c r="HAG338" s="959"/>
      <c r="HAH338" s="959"/>
      <c r="HAI338" s="959"/>
      <c r="HAJ338" s="959"/>
      <c r="HAK338" s="959"/>
      <c r="HAL338" s="959"/>
      <c r="HAM338" s="959"/>
      <c r="HAN338" s="959"/>
      <c r="HAO338" s="959"/>
      <c r="HAP338" s="959"/>
      <c r="HAQ338" s="959"/>
      <c r="HAR338" s="959"/>
      <c r="HAS338" s="959"/>
      <c r="HAT338" s="959"/>
      <c r="HAU338" s="959"/>
      <c r="HAV338" s="959"/>
      <c r="HAW338" s="959"/>
      <c r="HAX338" s="959"/>
      <c r="HAY338" s="959"/>
      <c r="HAZ338" s="959"/>
      <c r="HBA338" s="959"/>
      <c r="HBB338" s="959"/>
      <c r="HBC338" s="959"/>
      <c r="HBD338" s="959"/>
      <c r="HBE338" s="959"/>
      <c r="HBF338" s="959"/>
      <c r="HBG338" s="959"/>
      <c r="HBH338" s="959"/>
      <c r="HBI338" s="959"/>
      <c r="HBJ338" s="959"/>
      <c r="HBK338" s="959"/>
      <c r="HBL338" s="959"/>
      <c r="HBM338" s="959"/>
      <c r="HBN338" s="959"/>
      <c r="HBO338" s="959"/>
      <c r="HBP338" s="959"/>
      <c r="HBQ338" s="959"/>
      <c r="HBR338" s="959"/>
      <c r="HBS338" s="959"/>
      <c r="HBT338" s="959"/>
      <c r="HBU338" s="959"/>
      <c r="HBV338" s="959"/>
      <c r="HBW338" s="959"/>
      <c r="HBX338" s="959"/>
      <c r="HBY338" s="959"/>
      <c r="HBZ338" s="959"/>
      <c r="HCA338" s="959"/>
      <c r="HCB338" s="959"/>
      <c r="HCC338" s="959"/>
      <c r="HCD338" s="959"/>
      <c r="HCE338" s="959"/>
      <c r="HCF338" s="959"/>
      <c r="HCG338" s="959"/>
      <c r="HCH338" s="959"/>
      <c r="HCI338" s="959"/>
      <c r="HCJ338" s="959"/>
      <c r="HCK338" s="959"/>
      <c r="HCL338" s="959"/>
      <c r="HCM338" s="959"/>
      <c r="HCN338" s="959"/>
      <c r="HCO338" s="959"/>
      <c r="HCP338" s="959"/>
      <c r="HCQ338" s="959"/>
      <c r="HCR338" s="959"/>
      <c r="HCS338" s="959"/>
      <c r="HCT338" s="959"/>
      <c r="HCU338" s="959"/>
      <c r="HCV338" s="959"/>
      <c r="HCW338" s="959"/>
      <c r="HCX338" s="959"/>
      <c r="HCY338" s="959"/>
      <c r="HCZ338" s="959"/>
      <c r="HDA338" s="959"/>
      <c r="HDB338" s="959"/>
      <c r="HDC338" s="959"/>
      <c r="HDD338" s="959"/>
      <c r="HDE338" s="959"/>
      <c r="HDF338" s="959"/>
      <c r="HDG338" s="959"/>
      <c r="HDH338" s="959"/>
      <c r="HDI338" s="959"/>
      <c r="HDJ338" s="959"/>
      <c r="HDK338" s="959"/>
      <c r="HDL338" s="959"/>
      <c r="HDM338" s="959"/>
      <c r="HDN338" s="959"/>
      <c r="HDO338" s="959"/>
      <c r="HDP338" s="959"/>
      <c r="HDQ338" s="959"/>
      <c r="HDR338" s="959"/>
      <c r="HDS338" s="959"/>
      <c r="HDT338" s="959"/>
      <c r="HDU338" s="959"/>
      <c r="HDV338" s="959"/>
      <c r="HDW338" s="959"/>
      <c r="HDX338" s="959"/>
      <c r="HDY338" s="959"/>
      <c r="HDZ338" s="959"/>
      <c r="HEA338" s="959"/>
      <c r="HEB338" s="959"/>
      <c r="HEC338" s="959"/>
      <c r="HED338" s="959"/>
      <c r="HEE338" s="959"/>
      <c r="HEF338" s="959"/>
      <c r="HEG338" s="959"/>
      <c r="HEH338" s="959"/>
      <c r="HEI338" s="959"/>
      <c r="HEJ338" s="959"/>
      <c r="HEK338" s="959"/>
      <c r="HEL338" s="959"/>
      <c r="HEM338" s="959"/>
      <c r="HEN338" s="959"/>
      <c r="HEO338" s="959"/>
      <c r="HEP338" s="959"/>
      <c r="HEQ338" s="959"/>
      <c r="HER338" s="959"/>
      <c r="HES338" s="959"/>
      <c r="HET338" s="959"/>
      <c r="HEU338" s="959"/>
      <c r="HEV338" s="959"/>
      <c r="HEW338" s="959"/>
      <c r="HEX338" s="959"/>
      <c r="HEY338" s="959"/>
      <c r="HEZ338" s="959"/>
      <c r="HFA338" s="959"/>
      <c r="HFB338" s="959"/>
      <c r="HFC338" s="959"/>
      <c r="HFD338" s="959"/>
      <c r="HFE338" s="959"/>
      <c r="HFF338" s="959"/>
      <c r="HFG338" s="959"/>
      <c r="HFH338" s="959"/>
      <c r="HFI338" s="959"/>
      <c r="HFJ338" s="959"/>
      <c r="HFK338" s="959"/>
      <c r="HFL338" s="959"/>
      <c r="HFM338" s="959"/>
      <c r="HFN338" s="959"/>
      <c r="HFO338" s="959"/>
      <c r="HFP338" s="959"/>
      <c r="HFQ338" s="959"/>
      <c r="HFR338" s="959"/>
      <c r="HFS338" s="959"/>
      <c r="HFT338" s="959"/>
      <c r="HFU338" s="959"/>
      <c r="HFV338" s="959"/>
      <c r="HFW338" s="959"/>
      <c r="HFX338" s="959"/>
      <c r="HFY338" s="959"/>
      <c r="HFZ338" s="959"/>
      <c r="HGA338" s="959"/>
      <c r="HGB338" s="959"/>
      <c r="HGC338" s="959"/>
      <c r="HGD338" s="959"/>
      <c r="HGE338" s="959"/>
      <c r="HGF338" s="959"/>
      <c r="HGG338" s="959"/>
      <c r="HGH338" s="959"/>
      <c r="HGI338" s="959"/>
      <c r="HGJ338" s="959"/>
      <c r="HGK338" s="959"/>
      <c r="HGL338" s="959"/>
      <c r="HGM338" s="959"/>
      <c r="HGN338" s="959"/>
      <c r="HGO338" s="959"/>
      <c r="HGP338" s="959"/>
      <c r="HGQ338" s="959"/>
      <c r="HGR338" s="959"/>
      <c r="HGS338" s="959"/>
      <c r="HGT338" s="959"/>
      <c r="HGU338" s="959"/>
      <c r="HGV338" s="959"/>
      <c r="HGW338" s="959"/>
      <c r="HGX338" s="959"/>
      <c r="HGY338" s="959"/>
      <c r="HGZ338" s="959"/>
      <c r="HHA338" s="959"/>
      <c r="HHB338" s="959"/>
      <c r="HHC338" s="959"/>
      <c r="HHD338" s="959"/>
      <c r="HHE338" s="959"/>
      <c r="HHF338" s="959"/>
      <c r="HHG338" s="959"/>
      <c r="HHH338" s="959"/>
      <c r="HHI338" s="959"/>
      <c r="HHJ338" s="959"/>
      <c r="HHK338" s="959"/>
      <c r="HHL338" s="959"/>
      <c r="HHM338" s="959"/>
      <c r="HHN338" s="959"/>
      <c r="HHO338" s="959"/>
      <c r="HHP338" s="959"/>
      <c r="HHQ338" s="959"/>
      <c r="HHR338" s="959"/>
      <c r="HHS338" s="959"/>
      <c r="HHT338" s="959"/>
      <c r="HHU338" s="959"/>
      <c r="HHV338" s="959"/>
      <c r="HHW338" s="959"/>
      <c r="HHX338" s="959"/>
      <c r="HHY338" s="959"/>
      <c r="HHZ338" s="959"/>
      <c r="HIA338" s="959"/>
      <c r="HIB338" s="959"/>
      <c r="HIC338" s="959"/>
      <c r="HID338" s="959"/>
      <c r="HIE338" s="959"/>
      <c r="HIF338" s="959"/>
      <c r="HIG338" s="959"/>
      <c r="HIH338" s="959"/>
      <c r="HII338" s="959"/>
      <c r="HIJ338" s="959"/>
      <c r="HIK338" s="959"/>
      <c r="HIL338" s="959"/>
      <c r="HIM338" s="959"/>
      <c r="HIN338" s="959"/>
      <c r="HIO338" s="959"/>
      <c r="HIP338" s="959"/>
      <c r="HIQ338" s="959"/>
      <c r="HIR338" s="959"/>
      <c r="HIS338" s="959"/>
      <c r="HIT338" s="959"/>
      <c r="HIU338" s="959"/>
      <c r="HIV338" s="959"/>
      <c r="HIW338" s="959"/>
      <c r="HIX338" s="959"/>
      <c r="HIY338" s="959"/>
      <c r="HIZ338" s="959"/>
      <c r="HJA338" s="959"/>
      <c r="HJB338" s="959"/>
      <c r="HJC338" s="959"/>
      <c r="HJD338" s="959"/>
      <c r="HJE338" s="959"/>
      <c r="HJF338" s="959"/>
      <c r="HJG338" s="959"/>
      <c r="HJH338" s="959"/>
      <c r="HJI338" s="959"/>
      <c r="HJJ338" s="959"/>
      <c r="HJK338" s="959"/>
      <c r="HJL338" s="959"/>
      <c r="HJM338" s="959"/>
      <c r="HJN338" s="959"/>
      <c r="HJO338" s="959"/>
      <c r="HJP338" s="959"/>
      <c r="HJQ338" s="959"/>
      <c r="HJR338" s="959"/>
      <c r="HJS338" s="959"/>
      <c r="HJT338" s="959"/>
      <c r="HJU338" s="959"/>
      <c r="HJV338" s="959"/>
      <c r="HJW338" s="959"/>
      <c r="HJX338" s="959"/>
      <c r="HJY338" s="959"/>
      <c r="HJZ338" s="959"/>
      <c r="HKA338" s="959"/>
      <c r="HKB338" s="959"/>
      <c r="HKC338" s="959"/>
      <c r="HKD338" s="959"/>
      <c r="HKE338" s="959"/>
      <c r="HKF338" s="959"/>
      <c r="HKG338" s="959"/>
      <c r="HKH338" s="959"/>
      <c r="HKI338" s="959"/>
      <c r="HKJ338" s="959"/>
      <c r="HKK338" s="959"/>
      <c r="HKL338" s="959"/>
      <c r="HKM338" s="959"/>
      <c r="HKN338" s="959"/>
      <c r="HKO338" s="959"/>
      <c r="HKP338" s="959"/>
      <c r="HKQ338" s="959"/>
      <c r="HKR338" s="959"/>
      <c r="HKS338" s="959"/>
      <c r="HKT338" s="959"/>
      <c r="HKU338" s="959"/>
      <c r="HKV338" s="959"/>
      <c r="HKW338" s="959"/>
      <c r="HKX338" s="959"/>
      <c r="HKY338" s="959"/>
      <c r="HKZ338" s="959"/>
      <c r="HLA338" s="959"/>
      <c r="HLB338" s="959"/>
      <c r="HLC338" s="959"/>
      <c r="HLD338" s="959"/>
      <c r="HLE338" s="959"/>
      <c r="HLF338" s="959"/>
      <c r="HLG338" s="959"/>
      <c r="HLH338" s="959"/>
      <c r="HLI338" s="959"/>
      <c r="HLJ338" s="959"/>
      <c r="HLK338" s="959"/>
      <c r="HLL338" s="959"/>
      <c r="HLM338" s="959"/>
      <c r="HLN338" s="959"/>
      <c r="HLO338" s="959"/>
      <c r="HLP338" s="959"/>
      <c r="HLQ338" s="959"/>
      <c r="HLR338" s="959"/>
      <c r="HLS338" s="959"/>
      <c r="HLT338" s="959"/>
      <c r="HLU338" s="959"/>
      <c r="HLV338" s="959"/>
      <c r="HLW338" s="959"/>
      <c r="HLX338" s="959"/>
      <c r="HLY338" s="959"/>
      <c r="HLZ338" s="959"/>
      <c r="HMA338" s="959"/>
      <c r="HMB338" s="959"/>
      <c r="HMC338" s="959"/>
      <c r="HMD338" s="959"/>
      <c r="HME338" s="959"/>
      <c r="HMF338" s="959"/>
      <c r="HMG338" s="959"/>
      <c r="HMH338" s="959"/>
      <c r="HMI338" s="959"/>
      <c r="HMJ338" s="959"/>
      <c r="HMK338" s="959"/>
      <c r="HML338" s="959"/>
      <c r="HMM338" s="959"/>
      <c r="HMN338" s="959"/>
      <c r="HMO338" s="959"/>
      <c r="HMP338" s="959"/>
      <c r="HMQ338" s="959"/>
      <c r="HMR338" s="959"/>
      <c r="HMS338" s="959"/>
      <c r="HMT338" s="959"/>
      <c r="HMU338" s="959"/>
      <c r="HMV338" s="959"/>
      <c r="HMW338" s="959"/>
      <c r="HMX338" s="959"/>
      <c r="HMY338" s="959"/>
      <c r="HMZ338" s="959"/>
      <c r="HNA338" s="959"/>
      <c r="HNB338" s="959"/>
      <c r="HNC338" s="959"/>
      <c r="HND338" s="959"/>
      <c r="HNE338" s="959"/>
      <c r="HNF338" s="959"/>
      <c r="HNG338" s="959"/>
      <c r="HNH338" s="959"/>
      <c r="HNI338" s="959"/>
      <c r="HNJ338" s="959"/>
      <c r="HNK338" s="959"/>
      <c r="HNL338" s="959"/>
      <c r="HNM338" s="959"/>
      <c r="HNN338" s="959"/>
      <c r="HNO338" s="959"/>
      <c r="HNP338" s="959"/>
      <c r="HNQ338" s="959"/>
      <c r="HNR338" s="959"/>
      <c r="HNS338" s="959"/>
      <c r="HNT338" s="959"/>
      <c r="HNU338" s="959"/>
      <c r="HNV338" s="959"/>
      <c r="HNW338" s="959"/>
      <c r="HNX338" s="959"/>
      <c r="HNY338" s="959"/>
      <c r="HNZ338" s="959"/>
      <c r="HOA338" s="959"/>
      <c r="HOB338" s="959"/>
      <c r="HOC338" s="959"/>
      <c r="HOD338" s="959"/>
      <c r="HOE338" s="959"/>
      <c r="HOF338" s="959"/>
      <c r="HOG338" s="959"/>
      <c r="HOH338" s="959"/>
      <c r="HOI338" s="959"/>
      <c r="HOJ338" s="959"/>
      <c r="HOK338" s="959"/>
      <c r="HOL338" s="959"/>
      <c r="HOM338" s="959"/>
      <c r="HON338" s="959"/>
      <c r="HOO338" s="959"/>
      <c r="HOP338" s="959"/>
      <c r="HOQ338" s="959"/>
      <c r="HOR338" s="959"/>
      <c r="HOS338" s="959"/>
      <c r="HOT338" s="959"/>
      <c r="HOU338" s="959"/>
      <c r="HOV338" s="959"/>
      <c r="HOW338" s="959"/>
      <c r="HOX338" s="959"/>
      <c r="HOY338" s="959"/>
      <c r="HOZ338" s="959"/>
      <c r="HPA338" s="959"/>
      <c r="HPB338" s="959"/>
      <c r="HPC338" s="959"/>
      <c r="HPD338" s="959"/>
      <c r="HPE338" s="959"/>
      <c r="HPF338" s="959"/>
      <c r="HPG338" s="959"/>
      <c r="HPH338" s="959"/>
      <c r="HPI338" s="959"/>
      <c r="HPJ338" s="959"/>
      <c r="HPK338" s="959"/>
      <c r="HPL338" s="959"/>
      <c r="HPM338" s="959"/>
      <c r="HPN338" s="959"/>
      <c r="HPO338" s="959"/>
      <c r="HPP338" s="959"/>
      <c r="HPQ338" s="959"/>
      <c r="HPR338" s="959"/>
      <c r="HPS338" s="959"/>
      <c r="HPT338" s="959"/>
      <c r="HPU338" s="959"/>
      <c r="HPV338" s="959"/>
      <c r="HPW338" s="959"/>
      <c r="HPX338" s="959"/>
      <c r="HPY338" s="959"/>
      <c r="HPZ338" s="959"/>
      <c r="HQA338" s="959"/>
      <c r="HQB338" s="959"/>
      <c r="HQC338" s="959"/>
      <c r="HQD338" s="959"/>
      <c r="HQE338" s="959"/>
      <c r="HQF338" s="959"/>
      <c r="HQG338" s="959"/>
      <c r="HQH338" s="959"/>
      <c r="HQI338" s="959"/>
      <c r="HQJ338" s="959"/>
      <c r="HQK338" s="959"/>
      <c r="HQL338" s="959"/>
      <c r="HQM338" s="959"/>
      <c r="HQN338" s="959"/>
      <c r="HQO338" s="959"/>
      <c r="HQP338" s="959"/>
      <c r="HQQ338" s="959"/>
      <c r="HQR338" s="959"/>
      <c r="HQS338" s="959"/>
      <c r="HQT338" s="959"/>
      <c r="HQU338" s="959"/>
      <c r="HQV338" s="959"/>
      <c r="HQW338" s="959"/>
      <c r="HQX338" s="959"/>
      <c r="HQY338" s="959"/>
      <c r="HQZ338" s="959"/>
      <c r="HRA338" s="959"/>
      <c r="HRB338" s="959"/>
      <c r="HRC338" s="959"/>
      <c r="HRD338" s="959"/>
      <c r="HRE338" s="959"/>
      <c r="HRF338" s="959"/>
      <c r="HRG338" s="959"/>
      <c r="HRH338" s="959"/>
      <c r="HRI338" s="959"/>
      <c r="HRJ338" s="959"/>
      <c r="HRK338" s="959"/>
      <c r="HRL338" s="959"/>
      <c r="HRM338" s="959"/>
      <c r="HRN338" s="959"/>
      <c r="HRO338" s="959"/>
      <c r="HRP338" s="959"/>
      <c r="HRQ338" s="959"/>
      <c r="HRR338" s="959"/>
      <c r="HRS338" s="959"/>
      <c r="HRT338" s="959"/>
      <c r="HRU338" s="959"/>
      <c r="HRV338" s="959"/>
      <c r="HRW338" s="959"/>
      <c r="HRX338" s="959"/>
      <c r="HRY338" s="959"/>
      <c r="HRZ338" s="959"/>
      <c r="HSA338" s="959"/>
      <c r="HSB338" s="959"/>
      <c r="HSC338" s="959"/>
      <c r="HSD338" s="959"/>
      <c r="HSE338" s="959"/>
      <c r="HSF338" s="959"/>
      <c r="HSG338" s="959"/>
      <c r="HSH338" s="959"/>
      <c r="HSI338" s="959"/>
      <c r="HSJ338" s="959"/>
      <c r="HSK338" s="959"/>
      <c r="HSL338" s="959"/>
      <c r="HSM338" s="959"/>
      <c r="HSN338" s="959"/>
      <c r="HSO338" s="959"/>
      <c r="HSP338" s="959"/>
      <c r="HSQ338" s="959"/>
      <c r="HSR338" s="959"/>
      <c r="HSS338" s="959"/>
      <c r="HST338" s="959"/>
      <c r="HSU338" s="959"/>
      <c r="HSV338" s="959"/>
      <c r="HSW338" s="959"/>
      <c r="HSX338" s="959"/>
      <c r="HSY338" s="959"/>
      <c r="HSZ338" s="959"/>
      <c r="HTA338" s="959"/>
      <c r="HTB338" s="959"/>
      <c r="HTC338" s="959"/>
      <c r="HTD338" s="959"/>
      <c r="HTE338" s="959"/>
      <c r="HTF338" s="959"/>
      <c r="HTG338" s="959"/>
      <c r="HTH338" s="959"/>
      <c r="HTI338" s="959"/>
      <c r="HTJ338" s="959"/>
      <c r="HTK338" s="959"/>
      <c r="HTL338" s="959"/>
      <c r="HTM338" s="959"/>
      <c r="HTN338" s="959"/>
      <c r="HTO338" s="959"/>
      <c r="HTP338" s="959"/>
      <c r="HTQ338" s="959"/>
      <c r="HTR338" s="959"/>
      <c r="HTS338" s="959"/>
      <c r="HTT338" s="959"/>
      <c r="HTU338" s="959"/>
      <c r="HTV338" s="959"/>
      <c r="HTW338" s="959"/>
      <c r="HTX338" s="959"/>
      <c r="HTY338" s="959"/>
      <c r="HTZ338" s="959"/>
      <c r="HUA338" s="959"/>
      <c r="HUB338" s="959"/>
      <c r="HUC338" s="959"/>
      <c r="HUD338" s="959"/>
      <c r="HUE338" s="959"/>
      <c r="HUF338" s="959"/>
      <c r="HUG338" s="959"/>
      <c r="HUH338" s="959"/>
      <c r="HUI338" s="959"/>
      <c r="HUJ338" s="959"/>
      <c r="HUK338" s="959"/>
      <c r="HUL338" s="959"/>
      <c r="HUM338" s="959"/>
      <c r="HUN338" s="959"/>
      <c r="HUO338" s="959"/>
      <c r="HUP338" s="959"/>
      <c r="HUQ338" s="959"/>
      <c r="HUR338" s="959"/>
      <c r="HUS338" s="959"/>
      <c r="HUT338" s="959"/>
      <c r="HUU338" s="959"/>
      <c r="HUV338" s="959"/>
      <c r="HUW338" s="959"/>
      <c r="HUX338" s="959"/>
      <c r="HUY338" s="959"/>
      <c r="HUZ338" s="959"/>
      <c r="HVA338" s="959"/>
      <c r="HVB338" s="959"/>
      <c r="HVC338" s="959"/>
      <c r="HVD338" s="959"/>
      <c r="HVE338" s="959"/>
      <c r="HVF338" s="959"/>
      <c r="HVG338" s="959"/>
      <c r="HVH338" s="959"/>
      <c r="HVI338" s="959"/>
      <c r="HVJ338" s="959"/>
      <c r="HVK338" s="959"/>
      <c r="HVL338" s="959"/>
      <c r="HVM338" s="959"/>
      <c r="HVN338" s="959"/>
      <c r="HVO338" s="959"/>
      <c r="HVP338" s="959"/>
      <c r="HVQ338" s="959"/>
      <c r="HVR338" s="959"/>
      <c r="HVS338" s="959"/>
      <c r="HVT338" s="959"/>
      <c r="HVU338" s="959"/>
      <c r="HVV338" s="959"/>
      <c r="HVW338" s="959"/>
      <c r="HVX338" s="959"/>
      <c r="HVY338" s="959"/>
      <c r="HVZ338" s="959"/>
      <c r="HWA338" s="959"/>
      <c r="HWB338" s="959"/>
      <c r="HWC338" s="959"/>
      <c r="HWD338" s="959"/>
      <c r="HWE338" s="959"/>
      <c r="HWF338" s="959"/>
      <c r="HWG338" s="959"/>
      <c r="HWH338" s="959"/>
      <c r="HWI338" s="959"/>
      <c r="HWJ338" s="959"/>
      <c r="HWK338" s="959"/>
      <c r="HWL338" s="959"/>
      <c r="HWM338" s="959"/>
      <c r="HWN338" s="959"/>
      <c r="HWO338" s="959"/>
      <c r="HWP338" s="959"/>
      <c r="HWQ338" s="959"/>
      <c r="HWR338" s="959"/>
      <c r="HWS338" s="959"/>
      <c r="HWT338" s="959"/>
      <c r="HWU338" s="959"/>
      <c r="HWV338" s="959"/>
      <c r="HWW338" s="959"/>
      <c r="HWX338" s="959"/>
      <c r="HWY338" s="959"/>
      <c r="HWZ338" s="959"/>
      <c r="HXA338" s="959"/>
      <c r="HXB338" s="959"/>
      <c r="HXC338" s="959"/>
      <c r="HXD338" s="959"/>
      <c r="HXE338" s="959"/>
      <c r="HXF338" s="959"/>
      <c r="HXG338" s="959"/>
      <c r="HXH338" s="959"/>
      <c r="HXI338" s="959"/>
      <c r="HXJ338" s="959"/>
      <c r="HXK338" s="959"/>
      <c r="HXL338" s="959"/>
      <c r="HXM338" s="959"/>
      <c r="HXN338" s="959"/>
      <c r="HXO338" s="959"/>
      <c r="HXP338" s="959"/>
      <c r="HXQ338" s="959"/>
      <c r="HXR338" s="959"/>
      <c r="HXS338" s="959"/>
      <c r="HXT338" s="959"/>
      <c r="HXU338" s="959"/>
      <c r="HXV338" s="959"/>
      <c r="HXW338" s="959"/>
      <c r="HXX338" s="959"/>
      <c r="HXY338" s="959"/>
      <c r="HXZ338" s="959"/>
      <c r="HYA338" s="959"/>
      <c r="HYB338" s="959"/>
      <c r="HYC338" s="959"/>
      <c r="HYD338" s="959"/>
      <c r="HYE338" s="959"/>
      <c r="HYF338" s="959"/>
      <c r="HYG338" s="959"/>
      <c r="HYH338" s="959"/>
      <c r="HYI338" s="959"/>
      <c r="HYJ338" s="959"/>
      <c r="HYK338" s="959"/>
      <c r="HYL338" s="959"/>
      <c r="HYM338" s="959"/>
      <c r="HYN338" s="959"/>
      <c r="HYO338" s="959"/>
      <c r="HYP338" s="959"/>
      <c r="HYQ338" s="959"/>
      <c r="HYR338" s="959"/>
      <c r="HYS338" s="959"/>
      <c r="HYT338" s="959"/>
      <c r="HYU338" s="959"/>
      <c r="HYV338" s="959"/>
      <c r="HYW338" s="959"/>
      <c r="HYX338" s="959"/>
      <c r="HYY338" s="959"/>
      <c r="HYZ338" s="959"/>
      <c r="HZA338" s="959"/>
      <c r="HZB338" s="959"/>
      <c r="HZC338" s="959"/>
      <c r="HZD338" s="959"/>
      <c r="HZE338" s="959"/>
      <c r="HZF338" s="959"/>
      <c r="HZG338" s="959"/>
      <c r="HZH338" s="959"/>
      <c r="HZI338" s="959"/>
      <c r="HZJ338" s="959"/>
      <c r="HZK338" s="959"/>
      <c r="HZL338" s="959"/>
      <c r="HZM338" s="959"/>
      <c r="HZN338" s="959"/>
      <c r="HZO338" s="959"/>
      <c r="HZP338" s="959"/>
      <c r="HZQ338" s="959"/>
      <c r="HZR338" s="959"/>
      <c r="HZS338" s="959"/>
      <c r="HZT338" s="959"/>
      <c r="HZU338" s="959"/>
      <c r="HZV338" s="959"/>
      <c r="HZW338" s="959"/>
      <c r="HZX338" s="959"/>
      <c r="HZY338" s="959"/>
      <c r="HZZ338" s="959"/>
      <c r="IAA338" s="959"/>
      <c r="IAB338" s="959"/>
      <c r="IAC338" s="959"/>
      <c r="IAD338" s="959"/>
      <c r="IAE338" s="959"/>
      <c r="IAF338" s="959"/>
      <c r="IAG338" s="959"/>
      <c r="IAH338" s="959"/>
      <c r="IAI338" s="959"/>
      <c r="IAJ338" s="959"/>
      <c r="IAK338" s="959"/>
      <c r="IAL338" s="959"/>
      <c r="IAM338" s="959"/>
      <c r="IAN338" s="959"/>
      <c r="IAO338" s="959"/>
      <c r="IAP338" s="959"/>
      <c r="IAQ338" s="959"/>
      <c r="IAR338" s="959"/>
      <c r="IAS338" s="959"/>
      <c r="IAT338" s="959"/>
      <c r="IAU338" s="959"/>
      <c r="IAV338" s="959"/>
      <c r="IAW338" s="959"/>
      <c r="IAX338" s="959"/>
      <c r="IAY338" s="959"/>
      <c r="IAZ338" s="959"/>
      <c r="IBA338" s="959"/>
      <c r="IBB338" s="959"/>
      <c r="IBC338" s="959"/>
      <c r="IBD338" s="959"/>
      <c r="IBE338" s="959"/>
      <c r="IBF338" s="959"/>
      <c r="IBG338" s="959"/>
      <c r="IBH338" s="959"/>
      <c r="IBI338" s="959"/>
      <c r="IBJ338" s="959"/>
      <c r="IBK338" s="959"/>
      <c r="IBL338" s="959"/>
      <c r="IBM338" s="959"/>
      <c r="IBN338" s="959"/>
      <c r="IBO338" s="959"/>
      <c r="IBP338" s="959"/>
      <c r="IBQ338" s="959"/>
      <c r="IBR338" s="959"/>
      <c r="IBS338" s="959"/>
      <c r="IBT338" s="959"/>
      <c r="IBU338" s="959"/>
      <c r="IBV338" s="959"/>
      <c r="IBW338" s="959"/>
      <c r="IBX338" s="959"/>
      <c r="IBY338" s="959"/>
      <c r="IBZ338" s="959"/>
      <c r="ICA338" s="959"/>
      <c r="ICB338" s="959"/>
      <c r="ICC338" s="959"/>
      <c r="ICD338" s="959"/>
      <c r="ICE338" s="959"/>
      <c r="ICF338" s="959"/>
      <c r="ICG338" s="959"/>
      <c r="ICH338" s="959"/>
      <c r="ICI338" s="959"/>
      <c r="ICJ338" s="959"/>
      <c r="ICK338" s="959"/>
      <c r="ICL338" s="959"/>
      <c r="ICM338" s="959"/>
      <c r="ICN338" s="959"/>
      <c r="ICO338" s="959"/>
      <c r="ICP338" s="959"/>
      <c r="ICQ338" s="959"/>
      <c r="ICR338" s="959"/>
      <c r="ICS338" s="959"/>
      <c r="ICT338" s="959"/>
      <c r="ICU338" s="959"/>
      <c r="ICV338" s="959"/>
      <c r="ICW338" s="959"/>
      <c r="ICX338" s="959"/>
      <c r="ICY338" s="959"/>
      <c r="ICZ338" s="959"/>
      <c r="IDA338" s="959"/>
      <c r="IDB338" s="959"/>
      <c r="IDC338" s="959"/>
      <c r="IDD338" s="959"/>
      <c r="IDE338" s="959"/>
      <c r="IDF338" s="959"/>
      <c r="IDG338" s="959"/>
      <c r="IDH338" s="959"/>
      <c r="IDI338" s="959"/>
      <c r="IDJ338" s="959"/>
      <c r="IDK338" s="959"/>
      <c r="IDL338" s="959"/>
      <c r="IDM338" s="959"/>
      <c r="IDN338" s="959"/>
      <c r="IDO338" s="959"/>
      <c r="IDP338" s="959"/>
      <c r="IDQ338" s="959"/>
      <c r="IDR338" s="959"/>
      <c r="IDS338" s="959"/>
      <c r="IDT338" s="959"/>
      <c r="IDU338" s="959"/>
      <c r="IDV338" s="959"/>
      <c r="IDW338" s="959"/>
      <c r="IDX338" s="959"/>
      <c r="IDY338" s="959"/>
      <c r="IDZ338" s="959"/>
      <c r="IEA338" s="959"/>
      <c r="IEB338" s="959"/>
      <c r="IEC338" s="959"/>
      <c r="IED338" s="959"/>
      <c r="IEE338" s="959"/>
      <c r="IEF338" s="959"/>
      <c r="IEG338" s="959"/>
      <c r="IEH338" s="959"/>
      <c r="IEI338" s="959"/>
      <c r="IEJ338" s="959"/>
      <c r="IEK338" s="959"/>
      <c r="IEL338" s="959"/>
      <c r="IEM338" s="959"/>
      <c r="IEN338" s="959"/>
      <c r="IEO338" s="959"/>
      <c r="IEP338" s="959"/>
      <c r="IEQ338" s="959"/>
      <c r="IER338" s="959"/>
      <c r="IES338" s="959"/>
      <c r="IET338" s="959"/>
      <c r="IEU338" s="959"/>
      <c r="IEV338" s="959"/>
      <c r="IEW338" s="959"/>
      <c r="IEX338" s="959"/>
      <c r="IEY338" s="959"/>
      <c r="IEZ338" s="959"/>
      <c r="IFA338" s="959"/>
      <c r="IFB338" s="959"/>
      <c r="IFC338" s="959"/>
      <c r="IFD338" s="959"/>
      <c r="IFE338" s="959"/>
      <c r="IFF338" s="959"/>
      <c r="IFG338" s="959"/>
      <c r="IFH338" s="959"/>
      <c r="IFI338" s="959"/>
      <c r="IFJ338" s="959"/>
      <c r="IFK338" s="959"/>
      <c r="IFL338" s="959"/>
      <c r="IFM338" s="959"/>
      <c r="IFN338" s="959"/>
      <c r="IFO338" s="959"/>
      <c r="IFP338" s="959"/>
      <c r="IFQ338" s="959"/>
      <c r="IFR338" s="959"/>
      <c r="IFS338" s="959"/>
      <c r="IFT338" s="959"/>
      <c r="IFU338" s="959"/>
      <c r="IFV338" s="959"/>
      <c r="IFW338" s="959"/>
      <c r="IFX338" s="959"/>
      <c r="IFY338" s="959"/>
      <c r="IFZ338" s="959"/>
      <c r="IGA338" s="959"/>
      <c r="IGB338" s="959"/>
      <c r="IGC338" s="959"/>
      <c r="IGD338" s="959"/>
      <c r="IGE338" s="959"/>
      <c r="IGF338" s="959"/>
      <c r="IGG338" s="959"/>
      <c r="IGH338" s="959"/>
      <c r="IGI338" s="959"/>
      <c r="IGJ338" s="959"/>
      <c r="IGK338" s="959"/>
      <c r="IGL338" s="959"/>
      <c r="IGM338" s="959"/>
      <c r="IGN338" s="959"/>
      <c r="IGO338" s="959"/>
      <c r="IGP338" s="959"/>
      <c r="IGQ338" s="959"/>
      <c r="IGR338" s="959"/>
      <c r="IGS338" s="959"/>
      <c r="IGT338" s="959"/>
      <c r="IGU338" s="959"/>
      <c r="IGV338" s="959"/>
      <c r="IGW338" s="959"/>
      <c r="IGX338" s="959"/>
      <c r="IGY338" s="959"/>
      <c r="IGZ338" s="959"/>
      <c r="IHA338" s="959"/>
      <c r="IHB338" s="959"/>
      <c r="IHC338" s="959"/>
      <c r="IHD338" s="959"/>
      <c r="IHE338" s="959"/>
      <c r="IHF338" s="959"/>
      <c r="IHG338" s="959"/>
      <c r="IHH338" s="959"/>
      <c r="IHI338" s="959"/>
      <c r="IHJ338" s="959"/>
      <c r="IHK338" s="959"/>
      <c r="IHL338" s="959"/>
      <c r="IHM338" s="959"/>
      <c r="IHN338" s="959"/>
      <c r="IHO338" s="959"/>
      <c r="IHP338" s="959"/>
      <c r="IHQ338" s="959"/>
      <c r="IHR338" s="959"/>
      <c r="IHS338" s="959"/>
      <c r="IHT338" s="959"/>
      <c r="IHU338" s="959"/>
      <c r="IHV338" s="959"/>
      <c r="IHW338" s="959"/>
      <c r="IHX338" s="959"/>
      <c r="IHY338" s="959"/>
      <c r="IHZ338" s="959"/>
      <c r="IIA338" s="959"/>
      <c r="IIB338" s="959"/>
      <c r="IIC338" s="959"/>
      <c r="IID338" s="959"/>
      <c r="IIE338" s="959"/>
      <c r="IIF338" s="959"/>
      <c r="IIG338" s="959"/>
      <c r="IIH338" s="959"/>
      <c r="III338" s="959"/>
      <c r="IIJ338" s="959"/>
      <c r="IIK338" s="959"/>
      <c r="IIL338" s="959"/>
      <c r="IIM338" s="959"/>
      <c r="IIN338" s="959"/>
      <c r="IIO338" s="959"/>
      <c r="IIP338" s="959"/>
      <c r="IIQ338" s="959"/>
      <c r="IIR338" s="959"/>
      <c r="IIS338" s="959"/>
      <c r="IIT338" s="959"/>
      <c r="IIU338" s="959"/>
      <c r="IIV338" s="959"/>
      <c r="IIW338" s="959"/>
      <c r="IIX338" s="959"/>
      <c r="IIY338" s="959"/>
      <c r="IIZ338" s="959"/>
      <c r="IJA338" s="959"/>
      <c r="IJB338" s="959"/>
      <c r="IJC338" s="959"/>
      <c r="IJD338" s="959"/>
      <c r="IJE338" s="959"/>
      <c r="IJF338" s="959"/>
      <c r="IJG338" s="959"/>
      <c r="IJH338" s="959"/>
      <c r="IJI338" s="959"/>
      <c r="IJJ338" s="959"/>
      <c r="IJK338" s="959"/>
      <c r="IJL338" s="959"/>
      <c r="IJM338" s="959"/>
      <c r="IJN338" s="959"/>
      <c r="IJO338" s="959"/>
      <c r="IJP338" s="959"/>
      <c r="IJQ338" s="959"/>
      <c r="IJR338" s="959"/>
      <c r="IJS338" s="959"/>
      <c r="IJT338" s="959"/>
      <c r="IJU338" s="959"/>
      <c r="IJV338" s="959"/>
      <c r="IJW338" s="959"/>
      <c r="IJX338" s="959"/>
      <c r="IJY338" s="959"/>
      <c r="IJZ338" s="959"/>
      <c r="IKA338" s="959"/>
      <c r="IKB338" s="959"/>
      <c r="IKC338" s="959"/>
      <c r="IKD338" s="959"/>
      <c r="IKE338" s="959"/>
      <c r="IKF338" s="959"/>
      <c r="IKG338" s="959"/>
      <c r="IKH338" s="959"/>
      <c r="IKI338" s="959"/>
      <c r="IKJ338" s="959"/>
      <c r="IKK338" s="959"/>
      <c r="IKL338" s="959"/>
      <c r="IKM338" s="959"/>
      <c r="IKN338" s="959"/>
      <c r="IKO338" s="959"/>
      <c r="IKP338" s="959"/>
      <c r="IKQ338" s="959"/>
      <c r="IKR338" s="959"/>
      <c r="IKS338" s="959"/>
      <c r="IKT338" s="959"/>
      <c r="IKU338" s="959"/>
      <c r="IKV338" s="959"/>
      <c r="IKW338" s="959"/>
      <c r="IKX338" s="959"/>
      <c r="IKY338" s="959"/>
      <c r="IKZ338" s="959"/>
      <c r="ILA338" s="959"/>
      <c r="ILB338" s="959"/>
      <c r="ILC338" s="959"/>
      <c r="ILD338" s="959"/>
      <c r="ILE338" s="959"/>
      <c r="ILF338" s="959"/>
      <c r="ILG338" s="959"/>
      <c r="ILH338" s="959"/>
      <c r="ILI338" s="959"/>
      <c r="ILJ338" s="959"/>
      <c r="ILK338" s="959"/>
      <c r="ILL338" s="959"/>
      <c r="ILM338" s="959"/>
      <c r="ILN338" s="959"/>
      <c r="ILO338" s="959"/>
      <c r="ILP338" s="959"/>
      <c r="ILQ338" s="959"/>
      <c r="ILR338" s="959"/>
      <c r="ILS338" s="959"/>
      <c r="ILT338" s="959"/>
      <c r="ILU338" s="959"/>
      <c r="ILV338" s="959"/>
      <c r="ILW338" s="959"/>
      <c r="ILX338" s="959"/>
      <c r="ILY338" s="959"/>
      <c r="ILZ338" s="959"/>
      <c r="IMA338" s="959"/>
      <c r="IMB338" s="959"/>
      <c r="IMC338" s="959"/>
      <c r="IMD338" s="959"/>
      <c r="IME338" s="959"/>
      <c r="IMF338" s="959"/>
      <c r="IMG338" s="959"/>
      <c r="IMH338" s="959"/>
      <c r="IMI338" s="959"/>
      <c r="IMJ338" s="959"/>
      <c r="IMK338" s="959"/>
      <c r="IML338" s="959"/>
      <c r="IMM338" s="959"/>
      <c r="IMN338" s="959"/>
      <c r="IMO338" s="959"/>
      <c r="IMP338" s="959"/>
      <c r="IMQ338" s="959"/>
      <c r="IMR338" s="959"/>
      <c r="IMS338" s="959"/>
      <c r="IMT338" s="959"/>
      <c r="IMU338" s="959"/>
      <c r="IMV338" s="959"/>
      <c r="IMW338" s="959"/>
      <c r="IMX338" s="959"/>
      <c r="IMY338" s="959"/>
      <c r="IMZ338" s="959"/>
      <c r="INA338" s="959"/>
      <c r="INB338" s="959"/>
      <c r="INC338" s="959"/>
      <c r="IND338" s="959"/>
      <c r="INE338" s="959"/>
      <c r="INF338" s="959"/>
      <c r="ING338" s="959"/>
      <c r="INH338" s="959"/>
      <c r="INI338" s="959"/>
      <c r="INJ338" s="959"/>
      <c r="INK338" s="959"/>
      <c r="INL338" s="959"/>
      <c r="INM338" s="959"/>
      <c r="INN338" s="959"/>
      <c r="INO338" s="959"/>
      <c r="INP338" s="959"/>
      <c r="INQ338" s="959"/>
      <c r="INR338" s="959"/>
      <c r="INS338" s="959"/>
      <c r="INT338" s="959"/>
      <c r="INU338" s="959"/>
      <c r="INV338" s="959"/>
      <c r="INW338" s="959"/>
      <c r="INX338" s="959"/>
      <c r="INY338" s="959"/>
      <c r="INZ338" s="959"/>
      <c r="IOA338" s="959"/>
      <c r="IOB338" s="959"/>
      <c r="IOC338" s="959"/>
      <c r="IOD338" s="959"/>
      <c r="IOE338" s="959"/>
      <c r="IOF338" s="959"/>
      <c r="IOG338" s="959"/>
      <c r="IOH338" s="959"/>
      <c r="IOI338" s="959"/>
      <c r="IOJ338" s="959"/>
      <c r="IOK338" s="959"/>
      <c r="IOL338" s="959"/>
      <c r="IOM338" s="959"/>
      <c r="ION338" s="959"/>
      <c r="IOO338" s="959"/>
      <c r="IOP338" s="959"/>
      <c r="IOQ338" s="959"/>
      <c r="IOR338" s="959"/>
      <c r="IOS338" s="959"/>
      <c r="IOT338" s="959"/>
      <c r="IOU338" s="959"/>
      <c r="IOV338" s="959"/>
      <c r="IOW338" s="959"/>
      <c r="IOX338" s="959"/>
      <c r="IOY338" s="959"/>
      <c r="IOZ338" s="959"/>
      <c r="IPA338" s="959"/>
      <c r="IPB338" s="959"/>
      <c r="IPC338" s="959"/>
      <c r="IPD338" s="959"/>
      <c r="IPE338" s="959"/>
      <c r="IPF338" s="959"/>
      <c r="IPG338" s="959"/>
      <c r="IPH338" s="959"/>
      <c r="IPI338" s="959"/>
      <c r="IPJ338" s="959"/>
      <c r="IPK338" s="959"/>
      <c r="IPL338" s="959"/>
      <c r="IPM338" s="959"/>
      <c r="IPN338" s="959"/>
      <c r="IPO338" s="959"/>
      <c r="IPP338" s="959"/>
      <c r="IPQ338" s="959"/>
      <c r="IPR338" s="959"/>
      <c r="IPS338" s="959"/>
      <c r="IPT338" s="959"/>
      <c r="IPU338" s="959"/>
      <c r="IPV338" s="959"/>
      <c r="IPW338" s="959"/>
      <c r="IPX338" s="959"/>
      <c r="IPY338" s="959"/>
      <c r="IPZ338" s="959"/>
      <c r="IQA338" s="959"/>
      <c r="IQB338" s="959"/>
      <c r="IQC338" s="959"/>
      <c r="IQD338" s="959"/>
      <c r="IQE338" s="959"/>
      <c r="IQF338" s="959"/>
      <c r="IQG338" s="959"/>
      <c r="IQH338" s="959"/>
      <c r="IQI338" s="959"/>
      <c r="IQJ338" s="959"/>
      <c r="IQK338" s="959"/>
      <c r="IQL338" s="959"/>
      <c r="IQM338" s="959"/>
      <c r="IQN338" s="959"/>
      <c r="IQO338" s="959"/>
      <c r="IQP338" s="959"/>
      <c r="IQQ338" s="959"/>
      <c r="IQR338" s="959"/>
      <c r="IQS338" s="959"/>
      <c r="IQT338" s="959"/>
      <c r="IQU338" s="959"/>
      <c r="IQV338" s="959"/>
      <c r="IQW338" s="959"/>
      <c r="IQX338" s="959"/>
      <c r="IQY338" s="959"/>
      <c r="IQZ338" s="959"/>
      <c r="IRA338" s="959"/>
      <c r="IRB338" s="959"/>
      <c r="IRC338" s="959"/>
      <c r="IRD338" s="959"/>
      <c r="IRE338" s="959"/>
      <c r="IRF338" s="959"/>
      <c r="IRG338" s="959"/>
      <c r="IRH338" s="959"/>
      <c r="IRI338" s="959"/>
      <c r="IRJ338" s="959"/>
      <c r="IRK338" s="959"/>
      <c r="IRL338" s="959"/>
      <c r="IRM338" s="959"/>
      <c r="IRN338" s="959"/>
      <c r="IRO338" s="959"/>
      <c r="IRP338" s="959"/>
      <c r="IRQ338" s="959"/>
      <c r="IRR338" s="959"/>
      <c r="IRS338" s="959"/>
      <c r="IRT338" s="959"/>
      <c r="IRU338" s="959"/>
      <c r="IRV338" s="959"/>
      <c r="IRW338" s="959"/>
      <c r="IRX338" s="959"/>
      <c r="IRY338" s="959"/>
      <c r="IRZ338" s="959"/>
      <c r="ISA338" s="959"/>
      <c r="ISB338" s="959"/>
      <c r="ISC338" s="959"/>
      <c r="ISD338" s="959"/>
      <c r="ISE338" s="959"/>
      <c r="ISF338" s="959"/>
      <c r="ISG338" s="959"/>
      <c r="ISH338" s="959"/>
      <c r="ISI338" s="959"/>
      <c r="ISJ338" s="959"/>
      <c r="ISK338" s="959"/>
      <c r="ISL338" s="959"/>
      <c r="ISM338" s="959"/>
      <c r="ISN338" s="959"/>
      <c r="ISO338" s="959"/>
      <c r="ISP338" s="959"/>
      <c r="ISQ338" s="959"/>
      <c r="ISR338" s="959"/>
      <c r="ISS338" s="959"/>
      <c r="IST338" s="959"/>
      <c r="ISU338" s="959"/>
      <c r="ISV338" s="959"/>
      <c r="ISW338" s="959"/>
      <c r="ISX338" s="959"/>
      <c r="ISY338" s="959"/>
      <c r="ISZ338" s="959"/>
      <c r="ITA338" s="959"/>
      <c r="ITB338" s="959"/>
      <c r="ITC338" s="959"/>
      <c r="ITD338" s="959"/>
      <c r="ITE338" s="959"/>
      <c r="ITF338" s="959"/>
      <c r="ITG338" s="959"/>
      <c r="ITH338" s="959"/>
      <c r="ITI338" s="959"/>
      <c r="ITJ338" s="959"/>
      <c r="ITK338" s="959"/>
      <c r="ITL338" s="959"/>
      <c r="ITM338" s="959"/>
      <c r="ITN338" s="959"/>
      <c r="ITO338" s="959"/>
      <c r="ITP338" s="959"/>
      <c r="ITQ338" s="959"/>
      <c r="ITR338" s="959"/>
      <c r="ITS338" s="959"/>
      <c r="ITT338" s="959"/>
      <c r="ITU338" s="959"/>
      <c r="ITV338" s="959"/>
      <c r="ITW338" s="959"/>
      <c r="ITX338" s="959"/>
      <c r="ITY338" s="959"/>
      <c r="ITZ338" s="959"/>
      <c r="IUA338" s="959"/>
      <c r="IUB338" s="959"/>
      <c r="IUC338" s="959"/>
      <c r="IUD338" s="959"/>
      <c r="IUE338" s="959"/>
      <c r="IUF338" s="959"/>
      <c r="IUG338" s="959"/>
      <c r="IUH338" s="959"/>
      <c r="IUI338" s="959"/>
      <c r="IUJ338" s="959"/>
      <c r="IUK338" s="959"/>
      <c r="IUL338" s="959"/>
      <c r="IUM338" s="959"/>
      <c r="IUN338" s="959"/>
      <c r="IUO338" s="959"/>
      <c r="IUP338" s="959"/>
      <c r="IUQ338" s="959"/>
      <c r="IUR338" s="959"/>
      <c r="IUS338" s="959"/>
      <c r="IUT338" s="959"/>
      <c r="IUU338" s="959"/>
      <c r="IUV338" s="959"/>
      <c r="IUW338" s="959"/>
      <c r="IUX338" s="959"/>
      <c r="IUY338" s="959"/>
      <c r="IUZ338" s="959"/>
      <c r="IVA338" s="959"/>
      <c r="IVB338" s="959"/>
      <c r="IVC338" s="959"/>
      <c r="IVD338" s="959"/>
      <c r="IVE338" s="959"/>
      <c r="IVF338" s="959"/>
      <c r="IVG338" s="959"/>
      <c r="IVH338" s="959"/>
      <c r="IVI338" s="959"/>
      <c r="IVJ338" s="959"/>
      <c r="IVK338" s="959"/>
      <c r="IVL338" s="959"/>
      <c r="IVM338" s="959"/>
      <c r="IVN338" s="959"/>
      <c r="IVO338" s="959"/>
      <c r="IVP338" s="959"/>
      <c r="IVQ338" s="959"/>
      <c r="IVR338" s="959"/>
      <c r="IVS338" s="959"/>
      <c r="IVT338" s="959"/>
      <c r="IVU338" s="959"/>
      <c r="IVV338" s="959"/>
      <c r="IVW338" s="959"/>
      <c r="IVX338" s="959"/>
      <c r="IVY338" s="959"/>
      <c r="IVZ338" s="959"/>
      <c r="IWA338" s="959"/>
      <c r="IWB338" s="959"/>
      <c r="IWC338" s="959"/>
      <c r="IWD338" s="959"/>
      <c r="IWE338" s="959"/>
      <c r="IWF338" s="959"/>
      <c r="IWG338" s="959"/>
      <c r="IWH338" s="959"/>
      <c r="IWI338" s="959"/>
      <c r="IWJ338" s="959"/>
      <c r="IWK338" s="959"/>
      <c r="IWL338" s="959"/>
      <c r="IWM338" s="959"/>
      <c r="IWN338" s="959"/>
      <c r="IWO338" s="959"/>
      <c r="IWP338" s="959"/>
      <c r="IWQ338" s="959"/>
      <c r="IWR338" s="959"/>
      <c r="IWS338" s="959"/>
      <c r="IWT338" s="959"/>
      <c r="IWU338" s="959"/>
      <c r="IWV338" s="959"/>
      <c r="IWW338" s="959"/>
      <c r="IWX338" s="959"/>
      <c r="IWY338" s="959"/>
      <c r="IWZ338" s="959"/>
      <c r="IXA338" s="959"/>
      <c r="IXB338" s="959"/>
      <c r="IXC338" s="959"/>
      <c r="IXD338" s="959"/>
      <c r="IXE338" s="959"/>
      <c r="IXF338" s="959"/>
      <c r="IXG338" s="959"/>
      <c r="IXH338" s="959"/>
      <c r="IXI338" s="959"/>
      <c r="IXJ338" s="959"/>
      <c r="IXK338" s="959"/>
      <c r="IXL338" s="959"/>
      <c r="IXM338" s="959"/>
      <c r="IXN338" s="959"/>
      <c r="IXO338" s="959"/>
      <c r="IXP338" s="959"/>
      <c r="IXQ338" s="959"/>
      <c r="IXR338" s="959"/>
      <c r="IXS338" s="959"/>
      <c r="IXT338" s="959"/>
      <c r="IXU338" s="959"/>
      <c r="IXV338" s="959"/>
      <c r="IXW338" s="959"/>
      <c r="IXX338" s="959"/>
      <c r="IXY338" s="959"/>
      <c r="IXZ338" s="959"/>
      <c r="IYA338" s="959"/>
      <c r="IYB338" s="959"/>
      <c r="IYC338" s="959"/>
      <c r="IYD338" s="959"/>
      <c r="IYE338" s="959"/>
      <c r="IYF338" s="959"/>
      <c r="IYG338" s="959"/>
      <c r="IYH338" s="959"/>
      <c r="IYI338" s="959"/>
      <c r="IYJ338" s="959"/>
      <c r="IYK338" s="959"/>
      <c r="IYL338" s="959"/>
      <c r="IYM338" s="959"/>
      <c r="IYN338" s="959"/>
      <c r="IYO338" s="959"/>
      <c r="IYP338" s="959"/>
      <c r="IYQ338" s="959"/>
      <c r="IYR338" s="959"/>
      <c r="IYS338" s="959"/>
      <c r="IYT338" s="959"/>
      <c r="IYU338" s="959"/>
      <c r="IYV338" s="959"/>
      <c r="IYW338" s="959"/>
      <c r="IYX338" s="959"/>
      <c r="IYY338" s="959"/>
      <c r="IYZ338" s="959"/>
      <c r="IZA338" s="959"/>
      <c r="IZB338" s="959"/>
      <c r="IZC338" s="959"/>
      <c r="IZD338" s="959"/>
      <c r="IZE338" s="959"/>
      <c r="IZF338" s="959"/>
      <c r="IZG338" s="959"/>
      <c r="IZH338" s="959"/>
      <c r="IZI338" s="959"/>
      <c r="IZJ338" s="959"/>
      <c r="IZK338" s="959"/>
      <c r="IZL338" s="959"/>
      <c r="IZM338" s="959"/>
      <c r="IZN338" s="959"/>
      <c r="IZO338" s="959"/>
      <c r="IZP338" s="959"/>
      <c r="IZQ338" s="959"/>
      <c r="IZR338" s="959"/>
      <c r="IZS338" s="959"/>
      <c r="IZT338" s="959"/>
      <c r="IZU338" s="959"/>
      <c r="IZV338" s="959"/>
      <c r="IZW338" s="959"/>
      <c r="IZX338" s="959"/>
      <c r="IZY338" s="959"/>
      <c r="IZZ338" s="959"/>
      <c r="JAA338" s="959"/>
      <c r="JAB338" s="959"/>
      <c r="JAC338" s="959"/>
      <c r="JAD338" s="959"/>
      <c r="JAE338" s="959"/>
      <c r="JAF338" s="959"/>
      <c r="JAG338" s="959"/>
      <c r="JAH338" s="959"/>
      <c r="JAI338" s="959"/>
      <c r="JAJ338" s="959"/>
      <c r="JAK338" s="959"/>
      <c r="JAL338" s="959"/>
      <c r="JAM338" s="959"/>
      <c r="JAN338" s="959"/>
      <c r="JAO338" s="959"/>
      <c r="JAP338" s="959"/>
      <c r="JAQ338" s="959"/>
      <c r="JAR338" s="959"/>
      <c r="JAS338" s="959"/>
      <c r="JAT338" s="959"/>
      <c r="JAU338" s="959"/>
      <c r="JAV338" s="959"/>
      <c r="JAW338" s="959"/>
      <c r="JAX338" s="959"/>
      <c r="JAY338" s="959"/>
      <c r="JAZ338" s="959"/>
      <c r="JBA338" s="959"/>
      <c r="JBB338" s="959"/>
      <c r="JBC338" s="959"/>
      <c r="JBD338" s="959"/>
      <c r="JBE338" s="959"/>
      <c r="JBF338" s="959"/>
      <c r="JBG338" s="959"/>
      <c r="JBH338" s="959"/>
      <c r="JBI338" s="959"/>
      <c r="JBJ338" s="959"/>
      <c r="JBK338" s="959"/>
      <c r="JBL338" s="959"/>
      <c r="JBM338" s="959"/>
      <c r="JBN338" s="959"/>
      <c r="JBO338" s="959"/>
      <c r="JBP338" s="959"/>
      <c r="JBQ338" s="959"/>
      <c r="JBR338" s="959"/>
      <c r="JBS338" s="959"/>
      <c r="JBT338" s="959"/>
      <c r="JBU338" s="959"/>
      <c r="JBV338" s="959"/>
      <c r="JBW338" s="959"/>
      <c r="JBX338" s="959"/>
      <c r="JBY338" s="959"/>
      <c r="JBZ338" s="959"/>
      <c r="JCA338" s="959"/>
      <c r="JCB338" s="959"/>
      <c r="JCC338" s="959"/>
      <c r="JCD338" s="959"/>
      <c r="JCE338" s="959"/>
      <c r="JCF338" s="959"/>
      <c r="JCG338" s="959"/>
      <c r="JCH338" s="959"/>
      <c r="JCI338" s="959"/>
      <c r="JCJ338" s="959"/>
      <c r="JCK338" s="959"/>
      <c r="JCL338" s="959"/>
      <c r="JCM338" s="959"/>
      <c r="JCN338" s="959"/>
      <c r="JCO338" s="959"/>
      <c r="JCP338" s="959"/>
      <c r="JCQ338" s="959"/>
      <c r="JCR338" s="959"/>
      <c r="JCS338" s="959"/>
      <c r="JCT338" s="959"/>
      <c r="JCU338" s="959"/>
      <c r="JCV338" s="959"/>
      <c r="JCW338" s="959"/>
      <c r="JCX338" s="959"/>
      <c r="JCY338" s="959"/>
      <c r="JCZ338" s="959"/>
      <c r="JDA338" s="959"/>
      <c r="JDB338" s="959"/>
      <c r="JDC338" s="959"/>
      <c r="JDD338" s="959"/>
      <c r="JDE338" s="959"/>
      <c r="JDF338" s="959"/>
      <c r="JDG338" s="959"/>
      <c r="JDH338" s="959"/>
      <c r="JDI338" s="959"/>
      <c r="JDJ338" s="959"/>
      <c r="JDK338" s="959"/>
      <c r="JDL338" s="959"/>
      <c r="JDM338" s="959"/>
      <c r="JDN338" s="959"/>
      <c r="JDO338" s="959"/>
      <c r="JDP338" s="959"/>
      <c r="JDQ338" s="959"/>
      <c r="JDR338" s="959"/>
      <c r="JDS338" s="959"/>
      <c r="JDT338" s="959"/>
      <c r="JDU338" s="959"/>
      <c r="JDV338" s="959"/>
      <c r="JDW338" s="959"/>
      <c r="JDX338" s="959"/>
      <c r="JDY338" s="959"/>
      <c r="JDZ338" s="959"/>
      <c r="JEA338" s="959"/>
      <c r="JEB338" s="959"/>
      <c r="JEC338" s="959"/>
      <c r="JED338" s="959"/>
      <c r="JEE338" s="959"/>
      <c r="JEF338" s="959"/>
      <c r="JEG338" s="959"/>
      <c r="JEH338" s="959"/>
      <c r="JEI338" s="959"/>
      <c r="JEJ338" s="959"/>
      <c r="JEK338" s="959"/>
      <c r="JEL338" s="959"/>
      <c r="JEM338" s="959"/>
      <c r="JEN338" s="959"/>
      <c r="JEO338" s="959"/>
      <c r="JEP338" s="959"/>
      <c r="JEQ338" s="959"/>
      <c r="JER338" s="959"/>
      <c r="JES338" s="959"/>
      <c r="JET338" s="959"/>
      <c r="JEU338" s="959"/>
      <c r="JEV338" s="959"/>
      <c r="JEW338" s="959"/>
      <c r="JEX338" s="959"/>
      <c r="JEY338" s="959"/>
      <c r="JEZ338" s="959"/>
      <c r="JFA338" s="959"/>
      <c r="JFB338" s="959"/>
      <c r="JFC338" s="959"/>
      <c r="JFD338" s="959"/>
      <c r="JFE338" s="959"/>
      <c r="JFF338" s="959"/>
      <c r="JFG338" s="959"/>
      <c r="JFH338" s="959"/>
      <c r="JFI338" s="959"/>
      <c r="JFJ338" s="959"/>
      <c r="JFK338" s="959"/>
      <c r="JFL338" s="959"/>
      <c r="JFM338" s="959"/>
      <c r="JFN338" s="959"/>
      <c r="JFO338" s="959"/>
      <c r="JFP338" s="959"/>
      <c r="JFQ338" s="959"/>
      <c r="JFR338" s="959"/>
      <c r="JFS338" s="959"/>
      <c r="JFT338" s="959"/>
      <c r="JFU338" s="959"/>
      <c r="JFV338" s="959"/>
      <c r="JFW338" s="959"/>
      <c r="JFX338" s="959"/>
      <c r="JFY338" s="959"/>
      <c r="JFZ338" s="959"/>
      <c r="JGA338" s="959"/>
      <c r="JGB338" s="959"/>
      <c r="JGC338" s="959"/>
      <c r="JGD338" s="959"/>
      <c r="JGE338" s="959"/>
      <c r="JGF338" s="959"/>
      <c r="JGG338" s="959"/>
      <c r="JGH338" s="959"/>
      <c r="JGI338" s="959"/>
      <c r="JGJ338" s="959"/>
      <c r="JGK338" s="959"/>
      <c r="JGL338" s="959"/>
      <c r="JGM338" s="959"/>
      <c r="JGN338" s="959"/>
      <c r="JGO338" s="959"/>
      <c r="JGP338" s="959"/>
      <c r="JGQ338" s="959"/>
      <c r="JGR338" s="959"/>
      <c r="JGS338" s="959"/>
      <c r="JGT338" s="959"/>
      <c r="JGU338" s="959"/>
      <c r="JGV338" s="959"/>
      <c r="JGW338" s="959"/>
      <c r="JGX338" s="959"/>
      <c r="JGY338" s="959"/>
      <c r="JGZ338" s="959"/>
      <c r="JHA338" s="959"/>
      <c r="JHB338" s="959"/>
      <c r="JHC338" s="959"/>
      <c r="JHD338" s="959"/>
      <c r="JHE338" s="959"/>
      <c r="JHF338" s="959"/>
      <c r="JHG338" s="959"/>
      <c r="JHH338" s="959"/>
      <c r="JHI338" s="959"/>
      <c r="JHJ338" s="959"/>
      <c r="JHK338" s="959"/>
      <c r="JHL338" s="959"/>
      <c r="JHM338" s="959"/>
      <c r="JHN338" s="959"/>
      <c r="JHO338" s="959"/>
      <c r="JHP338" s="959"/>
      <c r="JHQ338" s="959"/>
      <c r="JHR338" s="959"/>
      <c r="JHS338" s="959"/>
      <c r="JHT338" s="959"/>
      <c r="JHU338" s="959"/>
      <c r="JHV338" s="959"/>
      <c r="JHW338" s="959"/>
      <c r="JHX338" s="959"/>
      <c r="JHY338" s="959"/>
      <c r="JHZ338" s="959"/>
      <c r="JIA338" s="959"/>
      <c r="JIB338" s="959"/>
      <c r="JIC338" s="959"/>
      <c r="JID338" s="959"/>
      <c r="JIE338" s="959"/>
      <c r="JIF338" s="959"/>
      <c r="JIG338" s="959"/>
      <c r="JIH338" s="959"/>
      <c r="JII338" s="959"/>
      <c r="JIJ338" s="959"/>
      <c r="JIK338" s="959"/>
      <c r="JIL338" s="959"/>
      <c r="JIM338" s="959"/>
      <c r="JIN338" s="959"/>
      <c r="JIO338" s="959"/>
      <c r="JIP338" s="959"/>
      <c r="JIQ338" s="959"/>
      <c r="JIR338" s="959"/>
      <c r="JIS338" s="959"/>
      <c r="JIT338" s="959"/>
      <c r="JIU338" s="959"/>
      <c r="JIV338" s="959"/>
      <c r="JIW338" s="959"/>
      <c r="JIX338" s="959"/>
      <c r="JIY338" s="959"/>
      <c r="JIZ338" s="959"/>
      <c r="JJA338" s="959"/>
      <c r="JJB338" s="959"/>
      <c r="JJC338" s="959"/>
      <c r="JJD338" s="959"/>
      <c r="JJE338" s="959"/>
      <c r="JJF338" s="959"/>
      <c r="JJG338" s="959"/>
      <c r="JJH338" s="959"/>
      <c r="JJI338" s="959"/>
      <c r="JJJ338" s="959"/>
      <c r="JJK338" s="959"/>
      <c r="JJL338" s="959"/>
      <c r="JJM338" s="959"/>
      <c r="JJN338" s="959"/>
      <c r="JJO338" s="959"/>
      <c r="JJP338" s="959"/>
      <c r="JJQ338" s="959"/>
      <c r="JJR338" s="959"/>
      <c r="JJS338" s="959"/>
      <c r="JJT338" s="959"/>
      <c r="JJU338" s="959"/>
      <c r="JJV338" s="959"/>
      <c r="JJW338" s="959"/>
      <c r="JJX338" s="959"/>
      <c r="JJY338" s="959"/>
      <c r="JJZ338" s="959"/>
      <c r="JKA338" s="959"/>
      <c r="JKB338" s="959"/>
      <c r="JKC338" s="959"/>
      <c r="JKD338" s="959"/>
      <c r="JKE338" s="959"/>
      <c r="JKF338" s="959"/>
      <c r="JKG338" s="959"/>
      <c r="JKH338" s="959"/>
      <c r="JKI338" s="959"/>
      <c r="JKJ338" s="959"/>
      <c r="JKK338" s="959"/>
      <c r="JKL338" s="959"/>
      <c r="JKM338" s="959"/>
      <c r="JKN338" s="959"/>
      <c r="JKO338" s="959"/>
      <c r="JKP338" s="959"/>
      <c r="JKQ338" s="959"/>
      <c r="JKR338" s="959"/>
      <c r="JKS338" s="959"/>
      <c r="JKT338" s="959"/>
      <c r="JKU338" s="959"/>
      <c r="JKV338" s="959"/>
      <c r="JKW338" s="959"/>
      <c r="JKX338" s="959"/>
      <c r="JKY338" s="959"/>
      <c r="JKZ338" s="959"/>
      <c r="JLA338" s="959"/>
      <c r="JLB338" s="959"/>
      <c r="JLC338" s="959"/>
      <c r="JLD338" s="959"/>
      <c r="JLE338" s="959"/>
      <c r="JLF338" s="959"/>
      <c r="JLG338" s="959"/>
      <c r="JLH338" s="959"/>
      <c r="JLI338" s="959"/>
      <c r="JLJ338" s="959"/>
      <c r="JLK338" s="959"/>
      <c r="JLL338" s="959"/>
      <c r="JLM338" s="959"/>
      <c r="JLN338" s="959"/>
      <c r="JLO338" s="959"/>
      <c r="JLP338" s="959"/>
      <c r="JLQ338" s="959"/>
      <c r="JLR338" s="959"/>
      <c r="JLS338" s="959"/>
      <c r="JLT338" s="959"/>
      <c r="JLU338" s="959"/>
      <c r="JLV338" s="959"/>
      <c r="JLW338" s="959"/>
      <c r="JLX338" s="959"/>
      <c r="JLY338" s="959"/>
      <c r="JLZ338" s="959"/>
      <c r="JMA338" s="959"/>
      <c r="JMB338" s="959"/>
      <c r="JMC338" s="959"/>
      <c r="JMD338" s="959"/>
      <c r="JME338" s="959"/>
      <c r="JMF338" s="959"/>
      <c r="JMG338" s="959"/>
      <c r="JMH338" s="959"/>
      <c r="JMI338" s="959"/>
      <c r="JMJ338" s="959"/>
      <c r="JMK338" s="959"/>
      <c r="JML338" s="959"/>
      <c r="JMM338" s="959"/>
      <c r="JMN338" s="959"/>
      <c r="JMO338" s="959"/>
      <c r="JMP338" s="959"/>
      <c r="JMQ338" s="959"/>
      <c r="JMR338" s="959"/>
      <c r="JMS338" s="959"/>
      <c r="JMT338" s="959"/>
      <c r="JMU338" s="959"/>
      <c r="JMV338" s="959"/>
      <c r="JMW338" s="959"/>
      <c r="JMX338" s="959"/>
      <c r="JMY338" s="959"/>
      <c r="JMZ338" s="959"/>
      <c r="JNA338" s="959"/>
      <c r="JNB338" s="959"/>
      <c r="JNC338" s="959"/>
      <c r="JND338" s="959"/>
      <c r="JNE338" s="959"/>
      <c r="JNF338" s="959"/>
      <c r="JNG338" s="959"/>
      <c r="JNH338" s="959"/>
      <c r="JNI338" s="959"/>
      <c r="JNJ338" s="959"/>
      <c r="JNK338" s="959"/>
      <c r="JNL338" s="959"/>
      <c r="JNM338" s="959"/>
      <c r="JNN338" s="959"/>
      <c r="JNO338" s="959"/>
      <c r="JNP338" s="959"/>
      <c r="JNQ338" s="959"/>
      <c r="JNR338" s="959"/>
      <c r="JNS338" s="959"/>
      <c r="JNT338" s="959"/>
      <c r="JNU338" s="959"/>
      <c r="JNV338" s="959"/>
      <c r="JNW338" s="959"/>
      <c r="JNX338" s="959"/>
      <c r="JNY338" s="959"/>
      <c r="JNZ338" s="959"/>
      <c r="JOA338" s="959"/>
      <c r="JOB338" s="959"/>
      <c r="JOC338" s="959"/>
      <c r="JOD338" s="959"/>
      <c r="JOE338" s="959"/>
      <c r="JOF338" s="959"/>
      <c r="JOG338" s="959"/>
      <c r="JOH338" s="959"/>
      <c r="JOI338" s="959"/>
      <c r="JOJ338" s="959"/>
      <c r="JOK338" s="959"/>
      <c r="JOL338" s="959"/>
      <c r="JOM338" s="959"/>
      <c r="JON338" s="959"/>
      <c r="JOO338" s="959"/>
      <c r="JOP338" s="959"/>
      <c r="JOQ338" s="959"/>
      <c r="JOR338" s="959"/>
      <c r="JOS338" s="959"/>
      <c r="JOT338" s="959"/>
      <c r="JOU338" s="959"/>
      <c r="JOV338" s="959"/>
      <c r="JOW338" s="959"/>
      <c r="JOX338" s="959"/>
      <c r="JOY338" s="959"/>
      <c r="JOZ338" s="959"/>
      <c r="JPA338" s="959"/>
      <c r="JPB338" s="959"/>
      <c r="JPC338" s="959"/>
      <c r="JPD338" s="959"/>
      <c r="JPE338" s="959"/>
      <c r="JPF338" s="959"/>
      <c r="JPG338" s="959"/>
      <c r="JPH338" s="959"/>
      <c r="JPI338" s="959"/>
      <c r="JPJ338" s="959"/>
      <c r="JPK338" s="959"/>
      <c r="JPL338" s="959"/>
      <c r="JPM338" s="959"/>
      <c r="JPN338" s="959"/>
      <c r="JPO338" s="959"/>
      <c r="JPP338" s="959"/>
      <c r="JPQ338" s="959"/>
      <c r="JPR338" s="959"/>
      <c r="JPS338" s="959"/>
      <c r="JPT338" s="959"/>
      <c r="JPU338" s="959"/>
      <c r="JPV338" s="959"/>
      <c r="JPW338" s="959"/>
      <c r="JPX338" s="959"/>
      <c r="JPY338" s="959"/>
      <c r="JPZ338" s="959"/>
      <c r="JQA338" s="959"/>
      <c r="JQB338" s="959"/>
      <c r="JQC338" s="959"/>
      <c r="JQD338" s="959"/>
      <c r="JQE338" s="959"/>
      <c r="JQF338" s="959"/>
      <c r="JQG338" s="959"/>
      <c r="JQH338" s="959"/>
      <c r="JQI338" s="959"/>
      <c r="JQJ338" s="959"/>
      <c r="JQK338" s="959"/>
      <c r="JQL338" s="959"/>
      <c r="JQM338" s="959"/>
      <c r="JQN338" s="959"/>
      <c r="JQO338" s="959"/>
      <c r="JQP338" s="959"/>
      <c r="JQQ338" s="959"/>
      <c r="JQR338" s="959"/>
      <c r="JQS338" s="959"/>
      <c r="JQT338" s="959"/>
      <c r="JQU338" s="959"/>
      <c r="JQV338" s="959"/>
      <c r="JQW338" s="959"/>
      <c r="JQX338" s="959"/>
      <c r="JQY338" s="959"/>
      <c r="JQZ338" s="959"/>
      <c r="JRA338" s="959"/>
      <c r="JRB338" s="959"/>
      <c r="JRC338" s="959"/>
      <c r="JRD338" s="959"/>
      <c r="JRE338" s="959"/>
      <c r="JRF338" s="959"/>
      <c r="JRG338" s="959"/>
      <c r="JRH338" s="959"/>
      <c r="JRI338" s="959"/>
      <c r="JRJ338" s="959"/>
      <c r="JRK338" s="959"/>
      <c r="JRL338" s="959"/>
      <c r="JRM338" s="959"/>
      <c r="JRN338" s="959"/>
      <c r="JRO338" s="959"/>
      <c r="JRP338" s="959"/>
      <c r="JRQ338" s="959"/>
      <c r="JRR338" s="959"/>
      <c r="JRS338" s="959"/>
      <c r="JRT338" s="959"/>
      <c r="JRU338" s="959"/>
      <c r="JRV338" s="959"/>
      <c r="JRW338" s="959"/>
      <c r="JRX338" s="959"/>
      <c r="JRY338" s="959"/>
      <c r="JRZ338" s="959"/>
      <c r="JSA338" s="959"/>
      <c r="JSB338" s="959"/>
      <c r="JSC338" s="959"/>
      <c r="JSD338" s="959"/>
      <c r="JSE338" s="959"/>
      <c r="JSF338" s="959"/>
      <c r="JSG338" s="959"/>
      <c r="JSH338" s="959"/>
      <c r="JSI338" s="959"/>
      <c r="JSJ338" s="959"/>
      <c r="JSK338" s="959"/>
      <c r="JSL338" s="959"/>
      <c r="JSM338" s="959"/>
      <c r="JSN338" s="959"/>
      <c r="JSO338" s="959"/>
      <c r="JSP338" s="959"/>
      <c r="JSQ338" s="959"/>
      <c r="JSR338" s="959"/>
      <c r="JSS338" s="959"/>
      <c r="JST338" s="959"/>
      <c r="JSU338" s="959"/>
      <c r="JSV338" s="959"/>
      <c r="JSW338" s="959"/>
      <c r="JSX338" s="959"/>
      <c r="JSY338" s="959"/>
      <c r="JSZ338" s="959"/>
      <c r="JTA338" s="959"/>
      <c r="JTB338" s="959"/>
      <c r="JTC338" s="959"/>
      <c r="JTD338" s="959"/>
      <c r="JTE338" s="959"/>
      <c r="JTF338" s="959"/>
      <c r="JTG338" s="959"/>
      <c r="JTH338" s="959"/>
      <c r="JTI338" s="959"/>
      <c r="JTJ338" s="959"/>
      <c r="JTK338" s="959"/>
      <c r="JTL338" s="959"/>
      <c r="JTM338" s="959"/>
      <c r="JTN338" s="959"/>
      <c r="JTO338" s="959"/>
      <c r="JTP338" s="959"/>
      <c r="JTQ338" s="959"/>
      <c r="JTR338" s="959"/>
      <c r="JTS338" s="959"/>
      <c r="JTT338" s="959"/>
      <c r="JTU338" s="959"/>
      <c r="JTV338" s="959"/>
      <c r="JTW338" s="959"/>
      <c r="JTX338" s="959"/>
      <c r="JTY338" s="959"/>
      <c r="JTZ338" s="959"/>
      <c r="JUA338" s="959"/>
      <c r="JUB338" s="959"/>
      <c r="JUC338" s="959"/>
      <c r="JUD338" s="959"/>
      <c r="JUE338" s="959"/>
      <c r="JUF338" s="959"/>
      <c r="JUG338" s="959"/>
      <c r="JUH338" s="959"/>
      <c r="JUI338" s="959"/>
      <c r="JUJ338" s="959"/>
      <c r="JUK338" s="959"/>
      <c r="JUL338" s="959"/>
      <c r="JUM338" s="959"/>
      <c r="JUN338" s="959"/>
      <c r="JUO338" s="959"/>
      <c r="JUP338" s="959"/>
      <c r="JUQ338" s="959"/>
      <c r="JUR338" s="959"/>
      <c r="JUS338" s="959"/>
      <c r="JUT338" s="959"/>
      <c r="JUU338" s="959"/>
      <c r="JUV338" s="959"/>
      <c r="JUW338" s="959"/>
      <c r="JUX338" s="959"/>
      <c r="JUY338" s="959"/>
      <c r="JUZ338" s="959"/>
      <c r="JVA338" s="959"/>
      <c r="JVB338" s="959"/>
      <c r="JVC338" s="959"/>
      <c r="JVD338" s="959"/>
      <c r="JVE338" s="959"/>
      <c r="JVF338" s="959"/>
      <c r="JVG338" s="959"/>
      <c r="JVH338" s="959"/>
      <c r="JVI338" s="959"/>
      <c r="JVJ338" s="959"/>
      <c r="JVK338" s="959"/>
      <c r="JVL338" s="959"/>
      <c r="JVM338" s="959"/>
      <c r="JVN338" s="959"/>
      <c r="JVO338" s="959"/>
      <c r="JVP338" s="959"/>
      <c r="JVQ338" s="959"/>
      <c r="JVR338" s="959"/>
      <c r="JVS338" s="959"/>
      <c r="JVT338" s="959"/>
      <c r="JVU338" s="959"/>
      <c r="JVV338" s="959"/>
      <c r="JVW338" s="959"/>
      <c r="JVX338" s="959"/>
      <c r="JVY338" s="959"/>
      <c r="JVZ338" s="959"/>
      <c r="JWA338" s="959"/>
      <c r="JWB338" s="959"/>
      <c r="JWC338" s="959"/>
      <c r="JWD338" s="959"/>
      <c r="JWE338" s="959"/>
      <c r="JWF338" s="959"/>
      <c r="JWG338" s="959"/>
      <c r="JWH338" s="959"/>
      <c r="JWI338" s="959"/>
      <c r="JWJ338" s="959"/>
      <c r="JWK338" s="959"/>
      <c r="JWL338" s="959"/>
      <c r="JWM338" s="959"/>
      <c r="JWN338" s="959"/>
      <c r="JWO338" s="959"/>
      <c r="JWP338" s="959"/>
      <c r="JWQ338" s="959"/>
      <c r="JWR338" s="959"/>
      <c r="JWS338" s="959"/>
      <c r="JWT338" s="959"/>
      <c r="JWU338" s="959"/>
      <c r="JWV338" s="959"/>
      <c r="JWW338" s="959"/>
      <c r="JWX338" s="959"/>
      <c r="JWY338" s="959"/>
      <c r="JWZ338" s="959"/>
      <c r="JXA338" s="959"/>
      <c r="JXB338" s="959"/>
      <c r="JXC338" s="959"/>
      <c r="JXD338" s="959"/>
      <c r="JXE338" s="959"/>
      <c r="JXF338" s="959"/>
      <c r="JXG338" s="959"/>
      <c r="JXH338" s="959"/>
      <c r="JXI338" s="959"/>
      <c r="JXJ338" s="959"/>
      <c r="JXK338" s="959"/>
      <c r="JXL338" s="959"/>
      <c r="JXM338" s="959"/>
      <c r="JXN338" s="959"/>
      <c r="JXO338" s="959"/>
      <c r="JXP338" s="959"/>
      <c r="JXQ338" s="959"/>
      <c r="JXR338" s="959"/>
      <c r="JXS338" s="959"/>
      <c r="JXT338" s="959"/>
      <c r="JXU338" s="959"/>
      <c r="JXV338" s="959"/>
      <c r="JXW338" s="959"/>
      <c r="JXX338" s="959"/>
      <c r="JXY338" s="959"/>
      <c r="JXZ338" s="959"/>
      <c r="JYA338" s="959"/>
      <c r="JYB338" s="959"/>
      <c r="JYC338" s="959"/>
      <c r="JYD338" s="959"/>
      <c r="JYE338" s="959"/>
      <c r="JYF338" s="959"/>
      <c r="JYG338" s="959"/>
      <c r="JYH338" s="959"/>
      <c r="JYI338" s="959"/>
      <c r="JYJ338" s="959"/>
      <c r="JYK338" s="959"/>
      <c r="JYL338" s="959"/>
      <c r="JYM338" s="959"/>
      <c r="JYN338" s="959"/>
      <c r="JYO338" s="959"/>
      <c r="JYP338" s="959"/>
      <c r="JYQ338" s="959"/>
      <c r="JYR338" s="959"/>
      <c r="JYS338" s="959"/>
      <c r="JYT338" s="959"/>
      <c r="JYU338" s="959"/>
      <c r="JYV338" s="959"/>
      <c r="JYW338" s="959"/>
      <c r="JYX338" s="959"/>
      <c r="JYY338" s="959"/>
      <c r="JYZ338" s="959"/>
      <c r="JZA338" s="959"/>
      <c r="JZB338" s="959"/>
      <c r="JZC338" s="959"/>
      <c r="JZD338" s="959"/>
      <c r="JZE338" s="959"/>
      <c r="JZF338" s="959"/>
      <c r="JZG338" s="959"/>
      <c r="JZH338" s="959"/>
      <c r="JZI338" s="959"/>
      <c r="JZJ338" s="959"/>
      <c r="JZK338" s="959"/>
      <c r="JZL338" s="959"/>
      <c r="JZM338" s="959"/>
      <c r="JZN338" s="959"/>
      <c r="JZO338" s="959"/>
      <c r="JZP338" s="959"/>
      <c r="JZQ338" s="959"/>
      <c r="JZR338" s="959"/>
      <c r="JZS338" s="959"/>
      <c r="JZT338" s="959"/>
      <c r="JZU338" s="959"/>
      <c r="JZV338" s="959"/>
      <c r="JZW338" s="959"/>
      <c r="JZX338" s="959"/>
      <c r="JZY338" s="959"/>
      <c r="JZZ338" s="959"/>
      <c r="KAA338" s="959"/>
      <c r="KAB338" s="959"/>
      <c r="KAC338" s="959"/>
      <c r="KAD338" s="959"/>
      <c r="KAE338" s="959"/>
      <c r="KAF338" s="959"/>
      <c r="KAG338" s="959"/>
      <c r="KAH338" s="959"/>
      <c r="KAI338" s="959"/>
      <c r="KAJ338" s="959"/>
      <c r="KAK338" s="959"/>
      <c r="KAL338" s="959"/>
      <c r="KAM338" s="959"/>
      <c r="KAN338" s="959"/>
      <c r="KAO338" s="959"/>
      <c r="KAP338" s="959"/>
      <c r="KAQ338" s="959"/>
      <c r="KAR338" s="959"/>
      <c r="KAS338" s="959"/>
      <c r="KAT338" s="959"/>
      <c r="KAU338" s="959"/>
      <c r="KAV338" s="959"/>
      <c r="KAW338" s="959"/>
      <c r="KAX338" s="959"/>
      <c r="KAY338" s="959"/>
      <c r="KAZ338" s="959"/>
      <c r="KBA338" s="959"/>
      <c r="KBB338" s="959"/>
      <c r="KBC338" s="959"/>
      <c r="KBD338" s="959"/>
      <c r="KBE338" s="959"/>
      <c r="KBF338" s="959"/>
      <c r="KBG338" s="959"/>
      <c r="KBH338" s="959"/>
      <c r="KBI338" s="959"/>
      <c r="KBJ338" s="959"/>
      <c r="KBK338" s="959"/>
      <c r="KBL338" s="959"/>
      <c r="KBM338" s="959"/>
      <c r="KBN338" s="959"/>
      <c r="KBO338" s="959"/>
      <c r="KBP338" s="959"/>
      <c r="KBQ338" s="959"/>
      <c r="KBR338" s="959"/>
      <c r="KBS338" s="959"/>
      <c r="KBT338" s="959"/>
      <c r="KBU338" s="959"/>
      <c r="KBV338" s="959"/>
      <c r="KBW338" s="959"/>
      <c r="KBX338" s="959"/>
      <c r="KBY338" s="959"/>
      <c r="KBZ338" s="959"/>
      <c r="KCA338" s="959"/>
      <c r="KCB338" s="959"/>
      <c r="KCC338" s="959"/>
      <c r="KCD338" s="959"/>
      <c r="KCE338" s="959"/>
      <c r="KCF338" s="959"/>
      <c r="KCG338" s="959"/>
      <c r="KCH338" s="959"/>
      <c r="KCI338" s="959"/>
      <c r="KCJ338" s="959"/>
      <c r="KCK338" s="959"/>
      <c r="KCL338" s="959"/>
      <c r="KCM338" s="959"/>
      <c r="KCN338" s="959"/>
      <c r="KCO338" s="959"/>
      <c r="KCP338" s="959"/>
      <c r="KCQ338" s="959"/>
      <c r="KCR338" s="959"/>
      <c r="KCS338" s="959"/>
      <c r="KCT338" s="959"/>
      <c r="KCU338" s="959"/>
      <c r="KCV338" s="959"/>
      <c r="KCW338" s="959"/>
      <c r="KCX338" s="959"/>
      <c r="KCY338" s="959"/>
      <c r="KCZ338" s="959"/>
      <c r="KDA338" s="959"/>
      <c r="KDB338" s="959"/>
      <c r="KDC338" s="959"/>
      <c r="KDD338" s="959"/>
      <c r="KDE338" s="959"/>
      <c r="KDF338" s="959"/>
      <c r="KDG338" s="959"/>
      <c r="KDH338" s="959"/>
      <c r="KDI338" s="959"/>
      <c r="KDJ338" s="959"/>
      <c r="KDK338" s="959"/>
      <c r="KDL338" s="959"/>
      <c r="KDM338" s="959"/>
      <c r="KDN338" s="959"/>
      <c r="KDO338" s="959"/>
      <c r="KDP338" s="959"/>
      <c r="KDQ338" s="959"/>
      <c r="KDR338" s="959"/>
      <c r="KDS338" s="959"/>
      <c r="KDT338" s="959"/>
      <c r="KDU338" s="959"/>
      <c r="KDV338" s="959"/>
      <c r="KDW338" s="959"/>
      <c r="KDX338" s="959"/>
      <c r="KDY338" s="959"/>
      <c r="KDZ338" s="959"/>
      <c r="KEA338" s="959"/>
      <c r="KEB338" s="959"/>
      <c r="KEC338" s="959"/>
      <c r="KED338" s="959"/>
      <c r="KEE338" s="959"/>
      <c r="KEF338" s="959"/>
      <c r="KEG338" s="959"/>
      <c r="KEH338" s="959"/>
      <c r="KEI338" s="959"/>
      <c r="KEJ338" s="959"/>
      <c r="KEK338" s="959"/>
      <c r="KEL338" s="959"/>
      <c r="KEM338" s="959"/>
      <c r="KEN338" s="959"/>
      <c r="KEO338" s="959"/>
      <c r="KEP338" s="959"/>
      <c r="KEQ338" s="959"/>
      <c r="KER338" s="959"/>
      <c r="KES338" s="959"/>
      <c r="KET338" s="959"/>
      <c r="KEU338" s="959"/>
      <c r="KEV338" s="959"/>
      <c r="KEW338" s="959"/>
      <c r="KEX338" s="959"/>
      <c r="KEY338" s="959"/>
      <c r="KEZ338" s="959"/>
      <c r="KFA338" s="959"/>
      <c r="KFB338" s="959"/>
      <c r="KFC338" s="959"/>
      <c r="KFD338" s="959"/>
      <c r="KFE338" s="959"/>
      <c r="KFF338" s="959"/>
      <c r="KFG338" s="959"/>
      <c r="KFH338" s="959"/>
      <c r="KFI338" s="959"/>
      <c r="KFJ338" s="959"/>
      <c r="KFK338" s="959"/>
      <c r="KFL338" s="959"/>
      <c r="KFM338" s="959"/>
      <c r="KFN338" s="959"/>
      <c r="KFO338" s="959"/>
      <c r="KFP338" s="959"/>
      <c r="KFQ338" s="959"/>
      <c r="KFR338" s="959"/>
      <c r="KFS338" s="959"/>
      <c r="KFT338" s="959"/>
      <c r="KFU338" s="959"/>
      <c r="KFV338" s="959"/>
      <c r="KFW338" s="959"/>
      <c r="KFX338" s="959"/>
      <c r="KFY338" s="959"/>
      <c r="KFZ338" s="959"/>
      <c r="KGA338" s="959"/>
      <c r="KGB338" s="959"/>
      <c r="KGC338" s="959"/>
      <c r="KGD338" s="959"/>
      <c r="KGE338" s="959"/>
      <c r="KGF338" s="959"/>
      <c r="KGG338" s="959"/>
      <c r="KGH338" s="959"/>
      <c r="KGI338" s="959"/>
      <c r="KGJ338" s="959"/>
      <c r="KGK338" s="959"/>
      <c r="KGL338" s="959"/>
      <c r="KGM338" s="959"/>
      <c r="KGN338" s="959"/>
      <c r="KGO338" s="959"/>
      <c r="KGP338" s="959"/>
      <c r="KGQ338" s="959"/>
      <c r="KGR338" s="959"/>
      <c r="KGS338" s="959"/>
      <c r="KGT338" s="959"/>
      <c r="KGU338" s="959"/>
      <c r="KGV338" s="959"/>
      <c r="KGW338" s="959"/>
      <c r="KGX338" s="959"/>
      <c r="KGY338" s="959"/>
      <c r="KGZ338" s="959"/>
      <c r="KHA338" s="959"/>
      <c r="KHB338" s="959"/>
      <c r="KHC338" s="959"/>
      <c r="KHD338" s="959"/>
      <c r="KHE338" s="959"/>
      <c r="KHF338" s="959"/>
      <c r="KHG338" s="959"/>
      <c r="KHH338" s="959"/>
      <c r="KHI338" s="959"/>
      <c r="KHJ338" s="959"/>
      <c r="KHK338" s="959"/>
      <c r="KHL338" s="959"/>
      <c r="KHM338" s="959"/>
      <c r="KHN338" s="959"/>
      <c r="KHO338" s="959"/>
      <c r="KHP338" s="959"/>
      <c r="KHQ338" s="959"/>
      <c r="KHR338" s="959"/>
      <c r="KHS338" s="959"/>
      <c r="KHT338" s="959"/>
      <c r="KHU338" s="959"/>
      <c r="KHV338" s="959"/>
      <c r="KHW338" s="959"/>
      <c r="KHX338" s="959"/>
      <c r="KHY338" s="959"/>
      <c r="KHZ338" s="959"/>
      <c r="KIA338" s="959"/>
      <c r="KIB338" s="959"/>
      <c r="KIC338" s="959"/>
      <c r="KID338" s="959"/>
      <c r="KIE338" s="959"/>
      <c r="KIF338" s="959"/>
      <c r="KIG338" s="959"/>
      <c r="KIH338" s="959"/>
      <c r="KII338" s="959"/>
      <c r="KIJ338" s="959"/>
      <c r="KIK338" s="959"/>
      <c r="KIL338" s="959"/>
      <c r="KIM338" s="959"/>
      <c r="KIN338" s="959"/>
      <c r="KIO338" s="959"/>
      <c r="KIP338" s="959"/>
      <c r="KIQ338" s="959"/>
      <c r="KIR338" s="959"/>
      <c r="KIS338" s="959"/>
      <c r="KIT338" s="959"/>
      <c r="KIU338" s="959"/>
      <c r="KIV338" s="959"/>
      <c r="KIW338" s="959"/>
      <c r="KIX338" s="959"/>
      <c r="KIY338" s="959"/>
      <c r="KIZ338" s="959"/>
      <c r="KJA338" s="959"/>
      <c r="KJB338" s="959"/>
      <c r="KJC338" s="959"/>
      <c r="KJD338" s="959"/>
      <c r="KJE338" s="959"/>
      <c r="KJF338" s="959"/>
      <c r="KJG338" s="959"/>
      <c r="KJH338" s="959"/>
      <c r="KJI338" s="959"/>
      <c r="KJJ338" s="959"/>
      <c r="KJK338" s="959"/>
      <c r="KJL338" s="959"/>
      <c r="KJM338" s="959"/>
      <c r="KJN338" s="959"/>
      <c r="KJO338" s="959"/>
      <c r="KJP338" s="959"/>
      <c r="KJQ338" s="959"/>
      <c r="KJR338" s="959"/>
      <c r="KJS338" s="959"/>
      <c r="KJT338" s="959"/>
      <c r="KJU338" s="959"/>
      <c r="KJV338" s="959"/>
      <c r="KJW338" s="959"/>
      <c r="KJX338" s="959"/>
      <c r="KJY338" s="959"/>
      <c r="KJZ338" s="959"/>
      <c r="KKA338" s="959"/>
      <c r="KKB338" s="959"/>
      <c r="KKC338" s="959"/>
      <c r="KKD338" s="959"/>
      <c r="KKE338" s="959"/>
      <c r="KKF338" s="959"/>
      <c r="KKG338" s="959"/>
      <c r="KKH338" s="959"/>
      <c r="KKI338" s="959"/>
      <c r="KKJ338" s="959"/>
      <c r="KKK338" s="959"/>
      <c r="KKL338" s="959"/>
      <c r="KKM338" s="959"/>
      <c r="KKN338" s="959"/>
      <c r="KKO338" s="959"/>
      <c r="KKP338" s="959"/>
      <c r="KKQ338" s="959"/>
      <c r="KKR338" s="959"/>
      <c r="KKS338" s="959"/>
      <c r="KKT338" s="959"/>
      <c r="KKU338" s="959"/>
      <c r="KKV338" s="959"/>
      <c r="KKW338" s="959"/>
      <c r="KKX338" s="959"/>
      <c r="KKY338" s="959"/>
      <c r="KKZ338" s="959"/>
      <c r="KLA338" s="959"/>
      <c r="KLB338" s="959"/>
      <c r="KLC338" s="959"/>
      <c r="KLD338" s="959"/>
      <c r="KLE338" s="959"/>
      <c r="KLF338" s="959"/>
      <c r="KLG338" s="959"/>
      <c r="KLH338" s="959"/>
      <c r="KLI338" s="959"/>
      <c r="KLJ338" s="959"/>
      <c r="KLK338" s="959"/>
      <c r="KLL338" s="959"/>
      <c r="KLM338" s="959"/>
      <c r="KLN338" s="959"/>
      <c r="KLO338" s="959"/>
      <c r="KLP338" s="959"/>
      <c r="KLQ338" s="959"/>
      <c r="KLR338" s="959"/>
      <c r="KLS338" s="959"/>
      <c r="KLT338" s="959"/>
      <c r="KLU338" s="959"/>
      <c r="KLV338" s="959"/>
      <c r="KLW338" s="959"/>
      <c r="KLX338" s="959"/>
      <c r="KLY338" s="959"/>
      <c r="KLZ338" s="959"/>
      <c r="KMA338" s="959"/>
      <c r="KMB338" s="959"/>
      <c r="KMC338" s="959"/>
      <c r="KMD338" s="959"/>
      <c r="KME338" s="959"/>
      <c r="KMF338" s="959"/>
      <c r="KMG338" s="959"/>
      <c r="KMH338" s="959"/>
      <c r="KMI338" s="959"/>
      <c r="KMJ338" s="959"/>
      <c r="KMK338" s="959"/>
      <c r="KML338" s="959"/>
      <c r="KMM338" s="959"/>
      <c r="KMN338" s="959"/>
      <c r="KMO338" s="959"/>
      <c r="KMP338" s="959"/>
      <c r="KMQ338" s="959"/>
      <c r="KMR338" s="959"/>
      <c r="KMS338" s="959"/>
      <c r="KMT338" s="959"/>
      <c r="KMU338" s="959"/>
      <c r="KMV338" s="959"/>
      <c r="KMW338" s="959"/>
      <c r="KMX338" s="959"/>
      <c r="KMY338" s="959"/>
      <c r="KMZ338" s="959"/>
      <c r="KNA338" s="959"/>
      <c r="KNB338" s="959"/>
      <c r="KNC338" s="959"/>
      <c r="KND338" s="959"/>
      <c r="KNE338" s="959"/>
      <c r="KNF338" s="959"/>
      <c r="KNG338" s="959"/>
      <c r="KNH338" s="959"/>
      <c r="KNI338" s="959"/>
      <c r="KNJ338" s="959"/>
      <c r="KNK338" s="959"/>
      <c r="KNL338" s="959"/>
      <c r="KNM338" s="959"/>
      <c r="KNN338" s="959"/>
      <c r="KNO338" s="959"/>
      <c r="KNP338" s="959"/>
      <c r="KNQ338" s="959"/>
      <c r="KNR338" s="959"/>
      <c r="KNS338" s="959"/>
      <c r="KNT338" s="959"/>
      <c r="KNU338" s="959"/>
      <c r="KNV338" s="959"/>
      <c r="KNW338" s="959"/>
      <c r="KNX338" s="959"/>
      <c r="KNY338" s="959"/>
      <c r="KNZ338" s="959"/>
      <c r="KOA338" s="959"/>
      <c r="KOB338" s="959"/>
      <c r="KOC338" s="959"/>
      <c r="KOD338" s="959"/>
      <c r="KOE338" s="959"/>
      <c r="KOF338" s="959"/>
      <c r="KOG338" s="959"/>
      <c r="KOH338" s="959"/>
      <c r="KOI338" s="959"/>
      <c r="KOJ338" s="959"/>
      <c r="KOK338" s="959"/>
      <c r="KOL338" s="959"/>
      <c r="KOM338" s="959"/>
      <c r="KON338" s="959"/>
      <c r="KOO338" s="959"/>
      <c r="KOP338" s="959"/>
      <c r="KOQ338" s="959"/>
      <c r="KOR338" s="959"/>
      <c r="KOS338" s="959"/>
      <c r="KOT338" s="959"/>
      <c r="KOU338" s="959"/>
      <c r="KOV338" s="959"/>
      <c r="KOW338" s="959"/>
      <c r="KOX338" s="959"/>
      <c r="KOY338" s="959"/>
      <c r="KOZ338" s="959"/>
      <c r="KPA338" s="959"/>
      <c r="KPB338" s="959"/>
      <c r="KPC338" s="959"/>
      <c r="KPD338" s="959"/>
      <c r="KPE338" s="959"/>
      <c r="KPF338" s="959"/>
      <c r="KPG338" s="959"/>
      <c r="KPH338" s="959"/>
      <c r="KPI338" s="959"/>
      <c r="KPJ338" s="959"/>
      <c r="KPK338" s="959"/>
      <c r="KPL338" s="959"/>
      <c r="KPM338" s="959"/>
      <c r="KPN338" s="959"/>
      <c r="KPO338" s="959"/>
      <c r="KPP338" s="959"/>
      <c r="KPQ338" s="959"/>
      <c r="KPR338" s="959"/>
      <c r="KPS338" s="959"/>
      <c r="KPT338" s="959"/>
      <c r="KPU338" s="959"/>
      <c r="KPV338" s="959"/>
      <c r="KPW338" s="959"/>
      <c r="KPX338" s="959"/>
      <c r="KPY338" s="959"/>
      <c r="KPZ338" s="959"/>
      <c r="KQA338" s="959"/>
      <c r="KQB338" s="959"/>
      <c r="KQC338" s="959"/>
      <c r="KQD338" s="959"/>
      <c r="KQE338" s="959"/>
      <c r="KQF338" s="959"/>
      <c r="KQG338" s="959"/>
      <c r="KQH338" s="959"/>
      <c r="KQI338" s="959"/>
      <c r="KQJ338" s="959"/>
      <c r="KQK338" s="959"/>
      <c r="KQL338" s="959"/>
      <c r="KQM338" s="959"/>
      <c r="KQN338" s="959"/>
      <c r="KQO338" s="959"/>
      <c r="KQP338" s="959"/>
      <c r="KQQ338" s="959"/>
      <c r="KQR338" s="959"/>
      <c r="KQS338" s="959"/>
      <c r="KQT338" s="959"/>
      <c r="KQU338" s="959"/>
      <c r="KQV338" s="959"/>
      <c r="KQW338" s="959"/>
      <c r="KQX338" s="959"/>
      <c r="KQY338" s="959"/>
      <c r="KQZ338" s="959"/>
      <c r="KRA338" s="959"/>
      <c r="KRB338" s="959"/>
      <c r="KRC338" s="959"/>
      <c r="KRD338" s="959"/>
      <c r="KRE338" s="959"/>
      <c r="KRF338" s="959"/>
      <c r="KRG338" s="959"/>
      <c r="KRH338" s="959"/>
      <c r="KRI338" s="959"/>
      <c r="KRJ338" s="959"/>
      <c r="KRK338" s="959"/>
      <c r="KRL338" s="959"/>
      <c r="KRM338" s="959"/>
      <c r="KRN338" s="959"/>
      <c r="KRO338" s="959"/>
      <c r="KRP338" s="959"/>
      <c r="KRQ338" s="959"/>
      <c r="KRR338" s="959"/>
      <c r="KRS338" s="959"/>
      <c r="KRT338" s="959"/>
      <c r="KRU338" s="959"/>
      <c r="KRV338" s="959"/>
      <c r="KRW338" s="959"/>
      <c r="KRX338" s="959"/>
      <c r="KRY338" s="959"/>
      <c r="KRZ338" s="959"/>
      <c r="KSA338" s="959"/>
      <c r="KSB338" s="959"/>
      <c r="KSC338" s="959"/>
      <c r="KSD338" s="959"/>
      <c r="KSE338" s="959"/>
      <c r="KSF338" s="959"/>
      <c r="KSG338" s="959"/>
      <c r="KSH338" s="959"/>
      <c r="KSI338" s="959"/>
      <c r="KSJ338" s="959"/>
      <c r="KSK338" s="959"/>
      <c r="KSL338" s="959"/>
      <c r="KSM338" s="959"/>
      <c r="KSN338" s="959"/>
      <c r="KSO338" s="959"/>
      <c r="KSP338" s="959"/>
      <c r="KSQ338" s="959"/>
      <c r="KSR338" s="959"/>
      <c r="KSS338" s="959"/>
      <c r="KST338" s="959"/>
      <c r="KSU338" s="959"/>
      <c r="KSV338" s="959"/>
      <c r="KSW338" s="959"/>
      <c r="KSX338" s="959"/>
      <c r="KSY338" s="959"/>
      <c r="KSZ338" s="959"/>
      <c r="KTA338" s="959"/>
      <c r="KTB338" s="959"/>
      <c r="KTC338" s="959"/>
      <c r="KTD338" s="959"/>
      <c r="KTE338" s="959"/>
      <c r="KTF338" s="959"/>
      <c r="KTG338" s="959"/>
      <c r="KTH338" s="959"/>
      <c r="KTI338" s="959"/>
      <c r="KTJ338" s="959"/>
      <c r="KTK338" s="959"/>
      <c r="KTL338" s="959"/>
      <c r="KTM338" s="959"/>
      <c r="KTN338" s="959"/>
      <c r="KTO338" s="959"/>
      <c r="KTP338" s="959"/>
      <c r="KTQ338" s="959"/>
      <c r="KTR338" s="959"/>
      <c r="KTS338" s="959"/>
      <c r="KTT338" s="959"/>
      <c r="KTU338" s="959"/>
      <c r="KTV338" s="959"/>
      <c r="KTW338" s="959"/>
      <c r="KTX338" s="959"/>
      <c r="KTY338" s="959"/>
      <c r="KTZ338" s="959"/>
      <c r="KUA338" s="959"/>
      <c r="KUB338" s="959"/>
      <c r="KUC338" s="959"/>
      <c r="KUD338" s="959"/>
      <c r="KUE338" s="959"/>
      <c r="KUF338" s="959"/>
      <c r="KUG338" s="959"/>
      <c r="KUH338" s="959"/>
      <c r="KUI338" s="959"/>
      <c r="KUJ338" s="959"/>
      <c r="KUK338" s="959"/>
      <c r="KUL338" s="959"/>
      <c r="KUM338" s="959"/>
      <c r="KUN338" s="959"/>
      <c r="KUO338" s="959"/>
      <c r="KUP338" s="959"/>
      <c r="KUQ338" s="959"/>
      <c r="KUR338" s="959"/>
      <c r="KUS338" s="959"/>
      <c r="KUT338" s="959"/>
      <c r="KUU338" s="959"/>
      <c r="KUV338" s="959"/>
      <c r="KUW338" s="959"/>
      <c r="KUX338" s="959"/>
      <c r="KUY338" s="959"/>
      <c r="KUZ338" s="959"/>
      <c r="KVA338" s="959"/>
      <c r="KVB338" s="959"/>
      <c r="KVC338" s="959"/>
      <c r="KVD338" s="959"/>
      <c r="KVE338" s="959"/>
      <c r="KVF338" s="959"/>
      <c r="KVG338" s="959"/>
      <c r="KVH338" s="959"/>
      <c r="KVI338" s="959"/>
      <c r="KVJ338" s="959"/>
      <c r="KVK338" s="959"/>
      <c r="KVL338" s="959"/>
      <c r="KVM338" s="959"/>
      <c r="KVN338" s="959"/>
      <c r="KVO338" s="959"/>
      <c r="KVP338" s="959"/>
      <c r="KVQ338" s="959"/>
      <c r="KVR338" s="959"/>
      <c r="KVS338" s="959"/>
      <c r="KVT338" s="959"/>
      <c r="KVU338" s="959"/>
      <c r="KVV338" s="959"/>
      <c r="KVW338" s="959"/>
      <c r="KVX338" s="959"/>
      <c r="KVY338" s="959"/>
      <c r="KVZ338" s="959"/>
      <c r="KWA338" s="959"/>
      <c r="KWB338" s="959"/>
      <c r="KWC338" s="959"/>
      <c r="KWD338" s="959"/>
      <c r="KWE338" s="959"/>
      <c r="KWF338" s="959"/>
      <c r="KWG338" s="959"/>
      <c r="KWH338" s="959"/>
      <c r="KWI338" s="959"/>
      <c r="KWJ338" s="959"/>
      <c r="KWK338" s="959"/>
      <c r="KWL338" s="959"/>
      <c r="KWM338" s="959"/>
      <c r="KWN338" s="959"/>
      <c r="KWO338" s="959"/>
      <c r="KWP338" s="959"/>
      <c r="KWQ338" s="959"/>
      <c r="KWR338" s="959"/>
      <c r="KWS338" s="959"/>
      <c r="KWT338" s="959"/>
      <c r="KWU338" s="959"/>
      <c r="KWV338" s="959"/>
      <c r="KWW338" s="959"/>
      <c r="KWX338" s="959"/>
      <c r="KWY338" s="959"/>
      <c r="KWZ338" s="959"/>
      <c r="KXA338" s="959"/>
      <c r="KXB338" s="959"/>
      <c r="KXC338" s="959"/>
      <c r="KXD338" s="959"/>
      <c r="KXE338" s="959"/>
      <c r="KXF338" s="959"/>
      <c r="KXG338" s="959"/>
      <c r="KXH338" s="959"/>
      <c r="KXI338" s="959"/>
      <c r="KXJ338" s="959"/>
      <c r="KXK338" s="959"/>
      <c r="KXL338" s="959"/>
      <c r="KXM338" s="959"/>
      <c r="KXN338" s="959"/>
      <c r="KXO338" s="959"/>
      <c r="KXP338" s="959"/>
      <c r="KXQ338" s="959"/>
      <c r="KXR338" s="959"/>
      <c r="KXS338" s="959"/>
      <c r="KXT338" s="959"/>
      <c r="KXU338" s="959"/>
      <c r="KXV338" s="959"/>
      <c r="KXW338" s="959"/>
      <c r="KXX338" s="959"/>
      <c r="KXY338" s="959"/>
      <c r="KXZ338" s="959"/>
      <c r="KYA338" s="959"/>
      <c r="KYB338" s="959"/>
      <c r="KYC338" s="959"/>
      <c r="KYD338" s="959"/>
      <c r="KYE338" s="959"/>
      <c r="KYF338" s="959"/>
      <c r="KYG338" s="959"/>
      <c r="KYH338" s="959"/>
      <c r="KYI338" s="959"/>
      <c r="KYJ338" s="959"/>
      <c r="KYK338" s="959"/>
      <c r="KYL338" s="959"/>
      <c r="KYM338" s="959"/>
      <c r="KYN338" s="959"/>
      <c r="KYO338" s="959"/>
      <c r="KYP338" s="959"/>
      <c r="KYQ338" s="959"/>
      <c r="KYR338" s="959"/>
      <c r="KYS338" s="959"/>
      <c r="KYT338" s="959"/>
      <c r="KYU338" s="959"/>
      <c r="KYV338" s="959"/>
      <c r="KYW338" s="959"/>
      <c r="KYX338" s="959"/>
      <c r="KYY338" s="959"/>
      <c r="KYZ338" s="959"/>
      <c r="KZA338" s="959"/>
      <c r="KZB338" s="959"/>
      <c r="KZC338" s="959"/>
      <c r="KZD338" s="959"/>
      <c r="KZE338" s="959"/>
      <c r="KZF338" s="959"/>
      <c r="KZG338" s="959"/>
      <c r="KZH338" s="959"/>
      <c r="KZI338" s="959"/>
      <c r="KZJ338" s="959"/>
      <c r="KZK338" s="959"/>
      <c r="KZL338" s="959"/>
      <c r="KZM338" s="959"/>
      <c r="KZN338" s="959"/>
      <c r="KZO338" s="959"/>
      <c r="KZP338" s="959"/>
      <c r="KZQ338" s="959"/>
      <c r="KZR338" s="959"/>
      <c r="KZS338" s="959"/>
      <c r="KZT338" s="959"/>
      <c r="KZU338" s="959"/>
      <c r="KZV338" s="959"/>
      <c r="KZW338" s="959"/>
      <c r="KZX338" s="959"/>
      <c r="KZY338" s="959"/>
      <c r="KZZ338" s="959"/>
      <c r="LAA338" s="959"/>
      <c r="LAB338" s="959"/>
      <c r="LAC338" s="959"/>
      <c r="LAD338" s="959"/>
      <c r="LAE338" s="959"/>
      <c r="LAF338" s="959"/>
      <c r="LAG338" s="959"/>
      <c r="LAH338" s="959"/>
      <c r="LAI338" s="959"/>
      <c r="LAJ338" s="959"/>
      <c r="LAK338" s="959"/>
      <c r="LAL338" s="959"/>
      <c r="LAM338" s="959"/>
      <c r="LAN338" s="959"/>
      <c r="LAO338" s="959"/>
      <c r="LAP338" s="959"/>
      <c r="LAQ338" s="959"/>
      <c r="LAR338" s="959"/>
      <c r="LAS338" s="959"/>
      <c r="LAT338" s="959"/>
      <c r="LAU338" s="959"/>
      <c r="LAV338" s="959"/>
      <c r="LAW338" s="959"/>
      <c r="LAX338" s="959"/>
      <c r="LAY338" s="959"/>
      <c r="LAZ338" s="959"/>
      <c r="LBA338" s="959"/>
      <c r="LBB338" s="959"/>
      <c r="LBC338" s="959"/>
      <c r="LBD338" s="959"/>
      <c r="LBE338" s="959"/>
      <c r="LBF338" s="959"/>
      <c r="LBG338" s="959"/>
      <c r="LBH338" s="959"/>
      <c r="LBI338" s="959"/>
      <c r="LBJ338" s="959"/>
      <c r="LBK338" s="959"/>
      <c r="LBL338" s="959"/>
      <c r="LBM338" s="959"/>
      <c r="LBN338" s="959"/>
      <c r="LBO338" s="959"/>
      <c r="LBP338" s="959"/>
      <c r="LBQ338" s="959"/>
      <c r="LBR338" s="959"/>
      <c r="LBS338" s="959"/>
      <c r="LBT338" s="959"/>
      <c r="LBU338" s="959"/>
      <c r="LBV338" s="959"/>
      <c r="LBW338" s="959"/>
      <c r="LBX338" s="959"/>
      <c r="LBY338" s="959"/>
      <c r="LBZ338" s="959"/>
      <c r="LCA338" s="959"/>
      <c r="LCB338" s="959"/>
      <c r="LCC338" s="959"/>
      <c r="LCD338" s="959"/>
      <c r="LCE338" s="959"/>
      <c r="LCF338" s="959"/>
      <c r="LCG338" s="959"/>
      <c r="LCH338" s="959"/>
      <c r="LCI338" s="959"/>
      <c r="LCJ338" s="959"/>
      <c r="LCK338" s="959"/>
      <c r="LCL338" s="959"/>
      <c r="LCM338" s="959"/>
      <c r="LCN338" s="959"/>
      <c r="LCO338" s="959"/>
      <c r="LCP338" s="959"/>
      <c r="LCQ338" s="959"/>
      <c r="LCR338" s="959"/>
      <c r="LCS338" s="959"/>
      <c r="LCT338" s="959"/>
      <c r="LCU338" s="959"/>
      <c r="LCV338" s="959"/>
      <c r="LCW338" s="959"/>
      <c r="LCX338" s="959"/>
      <c r="LCY338" s="959"/>
      <c r="LCZ338" s="959"/>
      <c r="LDA338" s="959"/>
      <c r="LDB338" s="959"/>
      <c r="LDC338" s="959"/>
      <c r="LDD338" s="959"/>
      <c r="LDE338" s="959"/>
      <c r="LDF338" s="959"/>
      <c r="LDG338" s="959"/>
      <c r="LDH338" s="959"/>
      <c r="LDI338" s="959"/>
      <c r="LDJ338" s="959"/>
      <c r="LDK338" s="959"/>
      <c r="LDL338" s="959"/>
      <c r="LDM338" s="959"/>
      <c r="LDN338" s="959"/>
      <c r="LDO338" s="959"/>
      <c r="LDP338" s="959"/>
      <c r="LDQ338" s="959"/>
      <c r="LDR338" s="959"/>
      <c r="LDS338" s="959"/>
      <c r="LDT338" s="959"/>
      <c r="LDU338" s="959"/>
      <c r="LDV338" s="959"/>
      <c r="LDW338" s="959"/>
      <c r="LDX338" s="959"/>
      <c r="LDY338" s="959"/>
      <c r="LDZ338" s="959"/>
      <c r="LEA338" s="959"/>
      <c r="LEB338" s="959"/>
      <c r="LEC338" s="959"/>
      <c r="LED338" s="959"/>
      <c r="LEE338" s="959"/>
      <c r="LEF338" s="959"/>
      <c r="LEG338" s="959"/>
      <c r="LEH338" s="959"/>
      <c r="LEI338" s="959"/>
      <c r="LEJ338" s="959"/>
      <c r="LEK338" s="959"/>
      <c r="LEL338" s="959"/>
      <c r="LEM338" s="959"/>
      <c r="LEN338" s="959"/>
      <c r="LEO338" s="959"/>
      <c r="LEP338" s="959"/>
      <c r="LEQ338" s="959"/>
      <c r="LER338" s="959"/>
      <c r="LES338" s="959"/>
      <c r="LET338" s="959"/>
      <c r="LEU338" s="959"/>
      <c r="LEV338" s="959"/>
      <c r="LEW338" s="959"/>
      <c r="LEX338" s="959"/>
      <c r="LEY338" s="959"/>
      <c r="LEZ338" s="959"/>
      <c r="LFA338" s="959"/>
      <c r="LFB338" s="959"/>
      <c r="LFC338" s="959"/>
      <c r="LFD338" s="959"/>
      <c r="LFE338" s="959"/>
      <c r="LFF338" s="959"/>
      <c r="LFG338" s="959"/>
      <c r="LFH338" s="959"/>
      <c r="LFI338" s="959"/>
      <c r="LFJ338" s="959"/>
      <c r="LFK338" s="959"/>
    </row>
    <row r="339" spans="1:8279" s="24" customFormat="1" ht="29.25" hidden="1" customHeight="1">
      <c r="A339" s="7"/>
      <c r="B339" s="23" t="s">
        <v>3738</v>
      </c>
      <c r="C339" s="8">
        <v>2014</v>
      </c>
      <c r="D339" s="8"/>
      <c r="E339" s="23" t="s">
        <v>3579</v>
      </c>
      <c r="F339" s="8" t="s">
        <v>1182</v>
      </c>
      <c r="G339" s="8" t="s">
        <v>3748</v>
      </c>
      <c r="H339" s="8">
        <v>5</v>
      </c>
      <c r="I339" s="8" t="s">
        <v>1020</v>
      </c>
      <c r="J339" s="648" t="s">
        <v>3200</v>
      </c>
      <c r="K339" s="8" t="s">
        <v>3200</v>
      </c>
      <c r="L339" s="8" t="s">
        <v>3200</v>
      </c>
      <c r="M339" s="155" t="s">
        <v>3410</v>
      </c>
      <c r="N339" s="155"/>
      <c r="O339" s="155"/>
      <c r="P339" s="155" t="s">
        <v>3808</v>
      </c>
      <c r="Q339" s="7" t="s">
        <v>980</v>
      </c>
      <c r="R339" s="8"/>
      <c r="S339" s="8" t="s">
        <v>3297</v>
      </c>
      <c r="T339" s="9" t="s">
        <v>1300</v>
      </c>
      <c r="U339" s="1022" t="s">
        <v>1233</v>
      </c>
      <c r="V339" s="785">
        <v>964343.33</v>
      </c>
      <c r="W339" s="922"/>
      <c r="X339" s="961">
        <v>264343.33</v>
      </c>
      <c r="Y339" s="767"/>
      <c r="Z339" s="787"/>
      <c r="AA339" s="241"/>
      <c r="AB339" s="241"/>
      <c r="AC339" s="241"/>
      <c r="AD339" s="241"/>
      <c r="AE339" s="242"/>
      <c r="AF339" s="892"/>
      <c r="AG339" s="892"/>
      <c r="AH339" s="8" t="s">
        <v>3749</v>
      </c>
      <c r="AI339" s="146">
        <v>660</v>
      </c>
      <c r="AJ339" s="8" t="s">
        <v>1064</v>
      </c>
      <c r="AK339" s="8"/>
      <c r="AL339" s="8"/>
      <c r="AM339" s="8"/>
      <c r="AN339" s="8"/>
      <c r="AO339" s="8"/>
      <c r="AP339" s="8"/>
      <c r="AQ339" s="8"/>
      <c r="AR339" s="177" t="s">
        <v>2606</v>
      </c>
      <c r="AS339" s="8" t="s">
        <v>260</v>
      </c>
      <c r="AT339" s="8" t="s">
        <v>260</v>
      </c>
      <c r="AU339" s="8" t="s">
        <v>260</v>
      </c>
      <c r="AV339" s="8"/>
      <c r="AW339" s="8" t="s">
        <v>260</v>
      </c>
      <c r="AX339" s="8" t="s">
        <v>260</v>
      </c>
      <c r="AY339" s="8" t="s">
        <v>260</v>
      </c>
      <c r="AZ339" s="8"/>
      <c r="BA339" s="185" t="s">
        <v>260</v>
      </c>
      <c r="BB339" s="207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 t="s">
        <v>260</v>
      </c>
      <c r="BU339" s="8"/>
      <c r="BV339" s="8"/>
      <c r="BW339" s="8"/>
      <c r="BX339" s="8"/>
      <c r="BY339" s="8"/>
      <c r="BZ339" s="8"/>
      <c r="CA339" s="8"/>
      <c r="CB339" s="8"/>
      <c r="CC339" s="8"/>
      <c r="CD339" s="8"/>
      <c r="CE339" s="8"/>
      <c r="CF339" s="8"/>
      <c r="CG339" s="8"/>
      <c r="CH339" s="8"/>
      <c r="CI339" s="8"/>
      <c r="CJ339" s="8"/>
      <c r="CK339" s="8"/>
      <c r="CL339" s="8"/>
      <c r="CM339" s="8"/>
      <c r="CN339" s="8"/>
      <c r="CO339" s="619"/>
      <c r="CP339" s="619"/>
      <c r="CQ339" s="8"/>
      <c r="CR339" s="8"/>
    </row>
    <row r="340" spans="1:8279" s="24" customFormat="1" ht="30" hidden="1" customHeight="1">
      <c r="A340" s="7"/>
      <c r="B340" s="23" t="s">
        <v>3738</v>
      </c>
      <c r="C340" s="8">
        <v>2014</v>
      </c>
      <c r="D340" s="8"/>
      <c r="E340" s="23" t="s">
        <v>3579</v>
      </c>
      <c r="F340" s="8" t="s">
        <v>1182</v>
      </c>
      <c r="G340" s="106" t="s">
        <v>3748</v>
      </c>
      <c r="H340" s="8">
        <v>1</v>
      </c>
      <c r="I340" s="8" t="s">
        <v>1020</v>
      </c>
      <c r="J340" s="648" t="s">
        <v>3200</v>
      </c>
      <c r="K340" s="8" t="s">
        <v>3200</v>
      </c>
      <c r="L340" s="8" t="s">
        <v>3200</v>
      </c>
      <c r="M340" s="155" t="s">
        <v>3411</v>
      </c>
      <c r="N340" s="155"/>
      <c r="O340" s="155"/>
      <c r="P340" s="155" t="s">
        <v>3284</v>
      </c>
      <c r="Q340" s="7" t="s">
        <v>980</v>
      </c>
      <c r="R340" s="8"/>
      <c r="S340" s="8" t="s">
        <v>3297</v>
      </c>
      <c r="T340" s="9" t="s">
        <v>918</v>
      </c>
      <c r="U340" s="1022" t="s">
        <v>2791</v>
      </c>
      <c r="V340" s="785">
        <v>41666.46</v>
      </c>
      <c r="W340" s="922"/>
      <c r="X340" s="961">
        <v>41666.46</v>
      </c>
      <c r="Y340" s="767"/>
      <c r="Z340" s="787"/>
      <c r="AA340" s="241"/>
      <c r="AB340" s="241"/>
      <c r="AC340" s="241"/>
      <c r="AD340" s="241"/>
      <c r="AE340" s="242"/>
      <c r="AF340" s="892"/>
      <c r="AG340" s="892"/>
      <c r="AH340" s="8" t="s">
        <v>3749</v>
      </c>
      <c r="AI340" s="146">
        <v>41.2</v>
      </c>
      <c r="AJ340" s="8" t="s">
        <v>1064</v>
      </c>
      <c r="AK340" s="8"/>
      <c r="AL340" s="8"/>
      <c r="AM340" s="8"/>
      <c r="AN340" s="8"/>
      <c r="AO340" s="8"/>
      <c r="AP340" s="8"/>
      <c r="AQ340" s="8"/>
      <c r="AR340" s="177" t="s">
        <v>3018</v>
      </c>
      <c r="AS340" s="8" t="s">
        <v>260</v>
      </c>
      <c r="AT340" s="8" t="s">
        <v>260</v>
      </c>
      <c r="AU340" s="8" t="s">
        <v>260</v>
      </c>
      <c r="AV340" s="8"/>
      <c r="AW340" s="8" t="s">
        <v>260</v>
      </c>
      <c r="AX340" s="8" t="s">
        <v>260</v>
      </c>
      <c r="AY340" s="8" t="s">
        <v>260</v>
      </c>
      <c r="AZ340" s="8"/>
      <c r="BA340" s="185" t="s">
        <v>260</v>
      </c>
      <c r="BB340" s="207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 t="s">
        <v>260</v>
      </c>
      <c r="BU340" s="8"/>
      <c r="BV340" s="8"/>
      <c r="BW340" s="8"/>
      <c r="BX340" s="8"/>
      <c r="BY340" s="8"/>
      <c r="BZ340" s="8"/>
      <c r="CA340" s="8"/>
      <c r="CB340" s="8"/>
      <c r="CC340" s="8"/>
      <c r="CD340" s="8"/>
      <c r="CE340" s="8"/>
      <c r="CF340" s="8"/>
      <c r="CG340" s="8"/>
      <c r="CH340" s="8"/>
      <c r="CI340" s="8"/>
      <c r="CJ340" s="8"/>
      <c r="CK340" s="8"/>
      <c r="CL340" s="8"/>
      <c r="CM340" s="8"/>
      <c r="CN340" s="8"/>
      <c r="CO340" s="619"/>
      <c r="CP340" s="619"/>
      <c r="CQ340" s="8"/>
      <c r="CR340" s="8"/>
    </row>
    <row r="341" spans="1:8279" s="24" customFormat="1" ht="30" hidden="1">
      <c r="A341" s="7"/>
      <c r="B341" s="23" t="s">
        <v>3738</v>
      </c>
      <c r="C341" s="8">
        <v>2014</v>
      </c>
      <c r="D341" s="8"/>
      <c r="E341" s="23" t="s">
        <v>3579</v>
      </c>
      <c r="F341" s="8" t="s">
        <v>1182</v>
      </c>
      <c r="G341" s="8"/>
      <c r="H341" s="8"/>
      <c r="I341" s="8" t="s">
        <v>1020</v>
      </c>
      <c r="J341" s="648" t="s">
        <v>3200</v>
      </c>
      <c r="K341" s="8" t="s">
        <v>3200</v>
      </c>
      <c r="L341" s="8" t="s">
        <v>3200</v>
      </c>
      <c r="M341" s="155" t="s">
        <v>3412</v>
      </c>
      <c r="N341" s="155"/>
      <c r="O341" s="155"/>
      <c r="P341" s="155" t="s">
        <v>3284</v>
      </c>
      <c r="Q341" s="7" t="s">
        <v>980</v>
      </c>
      <c r="R341" s="8"/>
      <c r="S341" s="8" t="s">
        <v>1476</v>
      </c>
      <c r="T341" s="9" t="s">
        <v>984</v>
      </c>
      <c r="U341" s="1022" t="s">
        <v>1233</v>
      </c>
      <c r="V341" s="785">
        <v>309369.59000000003</v>
      </c>
      <c r="W341" s="922"/>
      <c r="X341" s="961">
        <v>309369.59000000003</v>
      </c>
      <c r="Y341" s="767"/>
      <c r="Z341" s="787"/>
      <c r="AA341" s="241"/>
      <c r="AB341" s="241"/>
      <c r="AC341" s="241"/>
      <c r="AD341" s="241"/>
      <c r="AE341" s="242"/>
      <c r="AF341" s="892"/>
      <c r="AG341" s="892"/>
      <c r="AH341" s="8" t="s">
        <v>3749</v>
      </c>
      <c r="AI341" s="146">
        <v>314.67</v>
      </c>
      <c r="AJ341" s="8" t="s">
        <v>1064</v>
      </c>
      <c r="AK341" s="8"/>
      <c r="AL341" s="8"/>
      <c r="AM341" s="8"/>
      <c r="AN341" s="8"/>
      <c r="AO341" s="8"/>
      <c r="AP341" s="8"/>
      <c r="AQ341" s="8"/>
      <c r="AR341" s="177" t="s">
        <v>3750</v>
      </c>
      <c r="AS341" s="8" t="s">
        <v>260</v>
      </c>
      <c r="AT341" s="8" t="s">
        <v>260</v>
      </c>
      <c r="AU341" s="8" t="s">
        <v>260</v>
      </c>
      <c r="AV341" s="8"/>
      <c r="AW341" s="8" t="s">
        <v>260</v>
      </c>
      <c r="AX341" s="8" t="s">
        <v>260</v>
      </c>
      <c r="AY341" s="8" t="s">
        <v>260</v>
      </c>
      <c r="AZ341" s="8"/>
      <c r="BA341" s="185" t="s">
        <v>260</v>
      </c>
      <c r="BB341" s="207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 t="s">
        <v>260</v>
      </c>
      <c r="BU341" s="8"/>
      <c r="BV341" s="8"/>
      <c r="BW341" s="8"/>
      <c r="BX341" s="8"/>
      <c r="BY341" s="8"/>
      <c r="BZ341" s="8"/>
      <c r="CA341" s="8"/>
      <c r="CB341" s="8"/>
      <c r="CC341" s="8"/>
      <c r="CD341" s="8"/>
      <c r="CE341" s="8"/>
      <c r="CF341" s="8"/>
      <c r="CG341" s="8"/>
      <c r="CH341" s="8"/>
      <c r="CI341" s="8"/>
      <c r="CJ341" s="8"/>
      <c r="CK341" s="8"/>
      <c r="CL341" s="8"/>
      <c r="CM341" s="8"/>
      <c r="CN341" s="8"/>
      <c r="CO341" s="619"/>
      <c r="CP341" s="619"/>
      <c r="CQ341" s="8"/>
      <c r="CR341" s="8"/>
    </row>
    <row r="342" spans="1:8279" s="24" customFormat="1" ht="30" hidden="1">
      <c r="A342" s="7"/>
      <c r="B342" s="23" t="s">
        <v>3738</v>
      </c>
      <c r="C342" s="8">
        <v>2014</v>
      </c>
      <c r="D342" s="8"/>
      <c r="E342" s="23" t="s">
        <v>3579</v>
      </c>
      <c r="F342" s="8" t="s">
        <v>1182</v>
      </c>
      <c r="G342" s="106" t="s">
        <v>3748</v>
      </c>
      <c r="H342" s="8">
        <v>3</v>
      </c>
      <c r="I342" s="8" t="s">
        <v>1020</v>
      </c>
      <c r="J342" s="648" t="s">
        <v>3200</v>
      </c>
      <c r="K342" s="8" t="s">
        <v>3200</v>
      </c>
      <c r="L342" s="8" t="s">
        <v>3200</v>
      </c>
      <c r="M342" s="155" t="s">
        <v>3413</v>
      </c>
      <c r="N342" s="155"/>
      <c r="O342" s="155"/>
      <c r="P342" s="155" t="s">
        <v>3202</v>
      </c>
      <c r="Q342" s="7" t="s">
        <v>618</v>
      </c>
      <c r="R342" s="8"/>
      <c r="S342" s="8" t="s">
        <v>3298</v>
      </c>
      <c r="T342" s="9" t="s">
        <v>712</v>
      </c>
      <c r="U342" s="1022" t="s">
        <v>2791</v>
      </c>
      <c r="V342" s="785">
        <v>284992.28999999998</v>
      </c>
      <c r="W342" s="922"/>
      <c r="X342" s="961">
        <v>284992.28999999998</v>
      </c>
      <c r="Y342" s="767"/>
      <c r="Z342" s="787"/>
      <c r="AA342" s="241"/>
      <c r="AB342" s="241"/>
      <c r="AC342" s="241"/>
      <c r="AD342" s="241"/>
      <c r="AE342" s="242"/>
      <c r="AF342" s="892"/>
      <c r="AG342" s="892"/>
      <c r="AH342" s="8" t="s">
        <v>3749</v>
      </c>
      <c r="AI342" s="146">
        <v>373.78</v>
      </c>
      <c r="AJ342" s="8" t="s">
        <v>1064</v>
      </c>
      <c r="AK342" s="8"/>
      <c r="AL342" s="8"/>
      <c r="AM342" s="8"/>
      <c r="AN342" s="8"/>
      <c r="AO342" s="8"/>
      <c r="AP342" s="8"/>
      <c r="AQ342" s="8"/>
      <c r="AR342" s="177" t="s">
        <v>3236</v>
      </c>
      <c r="AS342" s="8" t="s">
        <v>260</v>
      </c>
      <c r="AT342" s="8" t="s">
        <v>260</v>
      </c>
      <c r="AU342" s="8" t="s">
        <v>260</v>
      </c>
      <c r="AV342" s="8"/>
      <c r="AW342" s="8" t="s">
        <v>260</v>
      </c>
      <c r="AX342" s="8" t="s">
        <v>260</v>
      </c>
      <c r="AY342" s="8" t="s">
        <v>260</v>
      </c>
      <c r="AZ342" s="8"/>
      <c r="BA342" s="185" t="s">
        <v>260</v>
      </c>
      <c r="BB342" s="207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 t="s">
        <v>260</v>
      </c>
      <c r="BU342" s="8"/>
      <c r="BV342" s="8"/>
      <c r="BW342" s="8"/>
      <c r="BX342" s="8"/>
      <c r="BY342" s="8"/>
      <c r="BZ342" s="8"/>
      <c r="CA342" s="8"/>
      <c r="CB342" s="8"/>
      <c r="CC342" s="8"/>
      <c r="CD342" s="8"/>
      <c r="CE342" s="8"/>
      <c r="CF342" s="8"/>
      <c r="CG342" s="8"/>
      <c r="CH342" s="8"/>
      <c r="CI342" s="8"/>
      <c r="CJ342" s="8"/>
      <c r="CK342" s="8"/>
      <c r="CL342" s="8"/>
      <c r="CM342" s="8"/>
      <c r="CN342" s="8"/>
      <c r="CO342" s="619"/>
      <c r="CP342" s="619"/>
      <c r="CQ342" s="8"/>
      <c r="CR342" s="8"/>
    </row>
    <row r="343" spans="1:8279" s="24" customFormat="1" ht="30" hidden="1">
      <c r="A343" s="7"/>
      <c r="B343" s="23" t="s">
        <v>3738</v>
      </c>
      <c r="C343" s="8">
        <v>2014</v>
      </c>
      <c r="D343" s="8"/>
      <c r="E343" s="23" t="s">
        <v>3579</v>
      </c>
      <c r="F343" s="8" t="s">
        <v>1182</v>
      </c>
      <c r="G343" s="8"/>
      <c r="H343" s="8"/>
      <c r="I343" s="8" t="s">
        <v>1020</v>
      </c>
      <c r="J343" s="648" t="s">
        <v>3200</v>
      </c>
      <c r="K343" s="8" t="s">
        <v>3200</v>
      </c>
      <c r="L343" s="8" t="s">
        <v>3200</v>
      </c>
      <c r="M343" s="155" t="s">
        <v>3414</v>
      </c>
      <c r="N343" s="155"/>
      <c r="O343" s="155"/>
      <c r="P343" s="155" t="s">
        <v>3285</v>
      </c>
      <c r="Q343" s="7" t="s">
        <v>618</v>
      </c>
      <c r="R343" s="8"/>
      <c r="S343" s="8" t="s">
        <v>1476</v>
      </c>
      <c r="T343" s="9" t="s">
        <v>984</v>
      </c>
      <c r="U343" s="1022" t="s">
        <v>1233</v>
      </c>
      <c r="V343" s="785">
        <v>310139.62</v>
      </c>
      <c r="W343" s="922"/>
      <c r="X343" s="961">
        <v>310139.62</v>
      </c>
      <c r="Y343" s="767"/>
      <c r="Z343" s="787"/>
      <c r="AA343" s="241"/>
      <c r="AB343" s="241"/>
      <c r="AC343" s="241"/>
      <c r="AD343" s="241"/>
      <c r="AE343" s="242"/>
      <c r="AF343" s="892"/>
      <c r="AG343" s="892"/>
      <c r="AH343" s="8" t="s">
        <v>3749</v>
      </c>
      <c r="AI343" s="146">
        <v>314.67</v>
      </c>
      <c r="AJ343" s="8" t="s">
        <v>1064</v>
      </c>
      <c r="AK343" s="8"/>
      <c r="AL343" s="8"/>
      <c r="AM343" s="8"/>
      <c r="AN343" s="8"/>
      <c r="AO343" s="8"/>
      <c r="AP343" s="8"/>
      <c r="AQ343" s="8"/>
      <c r="AR343" s="177" t="s">
        <v>3751</v>
      </c>
      <c r="AS343" s="8" t="s">
        <v>260</v>
      </c>
      <c r="AT343" s="8" t="s">
        <v>260</v>
      </c>
      <c r="AU343" s="8" t="s">
        <v>260</v>
      </c>
      <c r="AV343" s="8"/>
      <c r="AW343" s="8" t="s">
        <v>260</v>
      </c>
      <c r="AX343" s="8" t="s">
        <v>260</v>
      </c>
      <c r="AY343" s="8" t="s">
        <v>260</v>
      </c>
      <c r="AZ343" s="8"/>
      <c r="BA343" s="185" t="s">
        <v>260</v>
      </c>
      <c r="BB343" s="207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 t="s">
        <v>260</v>
      </c>
      <c r="BU343" s="8"/>
      <c r="BV343" s="8"/>
      <c r="BW343" s="8"/>
      <c r="BX343" s="8"/>
      <c r="BY343" s="8"/>
      <c r="BZ343" s="8"/>
      <c r="CA343" s="8"/>
      <c r="CB343" s="8"/>
      <c r="CC343" s="8"/>
      <c r="CD343" s="8"/>
      <c r="CE343" s="8"/>
      <c r="CF343" s="8"/>
      <c r="CG343" s="8"/>
      <c r="CH343" s="8"/>
      <c r="CI343" s="8"/>
      <c r="CJ343" s="8"/>
      <c r="CK343" s="8"/>
      <c r="CL343" s="8"/>
      <c r="CM343" s="8"/>
      <c r="CN343" s="8"/>
      <c r="CO343" s="619"/>
      <c r="CP343" s="619"/>
      <c r="CQ343" s="8"/>
      <c r="CR343" s="8"/>
    </row>
    <row r="344" spans="1:8279" s="24" customFormat="1" ht="30.75" hidden="1" customHeight="1">
      <c r="A344" s="7"/>
      <c r="B344" s="23" t="s">
        <v>3738</v>
      </c>
      <c r="C344" s="8">
        <v>2014</v>
      </c>
      <c r="D344" s="8"/>
      <c r="E344" s="23" t="s">
        <v>3579</v>
      </c>
      <c r="F344" s="8" t="s">
        <v>1182</v>
      </c>
      <c r="G344" s="106" t="s">
        <v>3748</v>
      </c>
      <c r="H344" s="8">
        <v>2</v>
      </c>
      <c r="I344" s="8" t="s">
        <v>1020</v>
      </c>
      <c r="J344" s="648" t="s">
        <v>3200</v>
      </c>
      <c r="K344" s="8" t="s">
        <v>3200</v>
      </c>
      <c r="L344" s="8" t="s">
        <v>3200</v>
      </c>
      <c r="M344" s="155" t="s">
        <v>3415</v>
      </c>
      <c r="N344" s="155"/>
      <c r="O344" s="155"/>
      <c r="P344" s="155" t="s">
        <v>3202</v>
      </c>
      <c r="Q344" s="7" t="s">
        <v>618</v>
      </c>
      <c r="R344" s="8"/>
      <c r="S344" s="8" t="s">
        <v>3297</v>
      </c>
      <c r="T344" s="9" t="s">
        <v>918</v>
      </c>
      <c r="U344" s="1022" t="s">
        <v>2791</v>
      </c>
      <c r="V344" s="785">
        <v>45687.08</v>
      </c>
      <c r="W344" s="922"/>
      <c r="X344" s="961">
        <v>45687.08</v>
      </c>
      <c r="Y344" s="767"/>
      <c r="Z344" s="787"/>
      <c r="AA344" s="241"/>
      <c r="AB344" s="241"/>
      <c r="AC344" s="241"/>
      <c r="AD344" s="241"/>
      <c r="AE344" s="242"/>
      <c r="AF344" s="892"/>
      <c r="AG344" s="892"/>
      <c r="AH344" s="8" t="s">
        <v>3749</v>
      </c>
      <c r="AI344" s="146">
        <v>41.2</v>
      </c>
      <c r="AJ344" s="8" t="s">
        <v>1064</v>
      </c>
      <c r="AK344" s="8"/>
      <c r="AL344" s="8"/>
      <c r="AM344" s="8"/>
      <c r="AN344" s="8"/>
      <c r="AO344" s="8"/>
      <c r="AP344" s="8"/>
      <c r="AQ344" s="8"/>
      <c r="AR344" s="177" t="s">
        <v>3315</v>
      </c>
      <c r="AS344" s="8" t="s">
        <v>260</v>
      </c>
      <c r="AT344" s="8" t="s">
        <v>260</v>
      </c>
      <c r="AU344" s="8" t="s">
        <v>260</v>
      </c>
      <c r="AV344" s="8"/>
      <c r="AW344" s="8" t="s">
        <v>260</v>
      </c>
      <c r="AX344" s="8" t="s">
        <v>260</v>
      </c>
      <c r="AY344" s="8" t="s">
        <v>260</v>
      </c>
      <c r="AZ344" s="8"/>
      <c r="BA344" s="185" t="s">
        <v>260</v>
      </c>
      <c r="BB344" s="207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 t="s">
        <v>260</v>
      </c>
      <c r="BU344" s="8"/>
      <c r="BV344" s="8"/>
      <c r="BW344" s="8"/>
      <c r="BX344" s="8"/>
      <c r="BY344" s="8"/>
      <c r="BZ344" s="8"/>
      <c r="CA344" s="8"/>
      <c r="CB344" s="8"/>
      <c r="CC344" s="8"/>
      <c r="CD344" s="8"/>
      <c r="CE344" s="8"/>
      <c r="CF344" s="8"/>
      <c r="CG344" s="8"/>
      <c r="CH344" s="8"/>
      <c r="CI344" s="8"/>
      <c r="CJ344" s="8"/>
      <c r="CK344" s="8"/>
      <c r="CL344" s="8"/>
      <c r="CM344" s="8"/>
      <c r="CN344" s="8"/>
      <c r="CO344" s="619"/>
      <c r="CP344" s="619"/>
      <c r="CQ344" s="8"/>
      <c r="CR344" s="8"/>
    </row>
    <row r="345" spans="1:8279" s="1191" customFormat="1" ht="45" hidden="1">
      <c r="A345" s="1175"/>
      <c r="B345" s="23" t="s">
        <v>3738</v>
      </c>
      <c r="C345" s="521">
        <v>2014</v>
      </c>
      <c r="D345" s="521"/>
      <c r="E345" s="1176" t="s">
        <v>3579</v>
      </c>
      <c r="F345" s="521" t="s">
        <v>1182</v>
      </c>
      <c r="G345" s="521" t="s">
        <v>3748</v>
      </c>
      <c r="H345" s="521">
        <v>4</v>
      </c>
      <c r="I345" s="521" t="s">
        <v>1020</v>
      </c>
      <c r="J345" s="523" t="s">
        <v>3200</v>
      </c>
      <c r="K345" s="521" t="s">
        <v>3200</v>
      </c>
      <c r="L345" s="521" t="s">
        <v>3200</v>
      </c>
      <c r="M345" s="1096"/>
      <c r="N345" s="1096"/>
      <c r="O345" s="1096"/>
      <c r="P345" s="1177" t="s">
        <v>3202</v>
      </c>
      <c r="Q345" s="1175" t="s">
        <v>618</v>
      </c>
      <c r="R345" s="521"/>
      <c r="S345" s="521" t="s">
        <v>3299</v>
      </c>
      <c r="T345" s="1178" t="s">
        <v>1215</v>
      </c>
      <c r="U345" s="1179" t="s">
        <v>1437</v>
      </c>
      <c r="V345" s="1180">
        <v>139571.29</v>
      </c>
      <c r="W345" s="1181"/>
      <c r="X345" s="1182">
        <v>139571.29</v>
      </c>
      <c r="Y345" s="1183"/>
      <c r="Z345" s="1184"/>
      <c r="AA345" s="1185"/>
      <c r="AB345" s="1185"/>
      <c r="AC345" s="1185"/>
      <c r="AD345" s="1185"/>
      <c r="AE345" s="1186"/>
      <c r="AF345" s="892"/>
      <c r="AG345" s="892"/>
      <c r="AH345" s="521" t="s">
        <v>3749</v>
      </c>
      <c r="AI345" s="1187">
        <v>108</v>
      </c>
      <c r="AJ345" s="521" t="s">
        <v>1064</v>
      </c>
      <c r="AK345" s="521"/>
      <c r="AL345" s="521"/>
      <c r="AM345" s="521"/>
      <c r="AN345" s="521"/>
      <c r="AO345" s="521"/>
      <c r="AP345" s="521"/>
      <c r="AQ345" s="521"/>
      <c r="AR345" s="1188" t="s">
        <v>2333</v>
      </c>
      <c r="AS345" s="521" t="s">
        <v>260</v>
      </c>
      <c r="AT345" s="521" t="s">
        <v>260</v>
      </c>
      <c r="AU345" s="521" t="s">
        <v>260</v>
      </c>
      <c r="AV345" s="521"/>
      <c r="AW345" s="521" t="s">
        <v>260</v>
      </c>
      <c r="AX345" s="521" t="s">
        <v>260</v>
      </c>
      <c r="AY345" s="521" t="s">
        <v>260</v>
      </c>
      <c r="AZ345" s="521"/>
      <c r="BA345" s="1189" t="s">
        <v>260</v>
      </c>
      <c r="BB345" s="1190"/>
      <c r="BC345" s="521"/>
      <c r="BD345" s="521"/>
      <c r="BE345" s="521"/>
      <c r="BF345" s="521"/>
      <c r="BG345" s="521"/>
      <c r="BH345" s="521"/>
      <c r="BI345" s="521"/>
      <c r="BJ345" s="521"/>
      <c r="BK345" s="521"/>
      <c r="BL345" s="521"/>
      <c r="BM345" s="521"/>
      <c r="BN345" s="521"/>
      <c r="BO345" s="521"/>
      <c r="BP345" s="521"/>
      <c r="BQ345" s="521"/>
      <c r="BR345" s="521"/>
      <c r="BS345" s="521"/>
      <c r="BT345" s="521" t="s">
        <v>260</v>
      </c>
      <c r="BU345" s="521"/>
      <c r="BV345" s="521"/>
      <c r="BW345" s="521"/>
      <c r="BX345" s="521"/>
      <c r="BY345" s="521"/>
      <c r="BZ345" s="521"/>
      <c r="CA345" s="521"/>
      <c r="CB345" s="521"/>
      <c r="CC345" s="521"/>
      <c r="CD345" s="521"/>
      <c r="CE345" s="521"/>
      <c r="CF345" s="521"/>
      <c r="CG345" s="521"/>
      <c r="CH345" s="521"/>
      <c r="CI345" s="521"/>
      <c r="CJ345" s="521"/>
      <c r="CK345" s="521"/>
      <c r="CL345" s="521"/>
      <c r="CM345" s="521"/>
      <c r="CN345" s="521"/>
      <c r="CO345" s="521"/>
      <c r="CP345" s="521"/>
      <c r="CQ345" s="521"/>
      <c r="CR345" s="521"/>
    </row>
    <row r="346" spans="1:8279" s="229" customFormat="1" ht="25.5" hidden="1">
      <c r="A346" s="319"/>
      <c r="B346" s="320" t="s">
        <v>3897</v>
      </c>
      <c r="C346" s="228">
        <v>2014</v>
      </c>
      <c r="D346" s="228"/>
      <c r="E346" s="320" t="s">
        <v>3725</v>
      </c>
      <c r="F346" s="228" t="s">
        <v>683</v>
      </c>
      <c r="G346" s="228"/>
      <c r="H346" s="228"/>
      <c r="I346" s="319" t="s">
        <v>261</v>
      </c>
      <c r="J346" s="648" t="s">
        <v>1432</v>
      </c>
      <c r="K346" s="228"/>
      <c r="L346" s="228" t="s">
        <v>718</v>
      </c>
      <c r="M346" s="155"/>
      <c r="N346" s="155"/>
      <c r="O346" s="155"/>
      <c r="P346" s="321" t="s">
        <v>3329</v>
      </c>
      <c r="Q346" s="319" t="s">
        <v>266</v>
      </c>
      <c r="R346" s="228"/>
      <c r="S346" s="228" t="s">
        <v>269</v>
      </c>
      <c r="T346" s="323" t="s">
        <v>264</v>
      </c>
      <c r="U346" s="412" t="s">
        <v>1437</v>
      </c>
      <c r="V346" s="1320" t="s">
        <v>127</v>
      </c>
      <c r="W346" s="1320" t="s">
        <v>127</v>
      </c>
      <c r="X346" s="1320" t="s">
        <v>127</v>
      </c>
      <c r="Y346" s="1236">
        <f>NOM!Q862+FACT!R1031</f>
        <v>7322.1900000000005</v>
      </c>
      <c r="Z346" s="1237">
        <v>0</v>
      </c>
      <c r="AA346" s="1321" t="s">
        <v>127</v>
      </c>
      <c r="AB346" s="1321" t="s">
        <v>127</v>
      </c>
      <c r="AC346" s="1321">
        <f t="shared" ref="AC346:AC351" si="42">Y346</f>
        <v>7322.1900000000005</v>
      </c>
      <c r="AD346" s="1321" t="s">
        <v>127</v>
      </c>
      <c r="AE346" s="1322" t="s">
        <v>127</v>
      </c>
      <c r="AF346" s="1239">
        <v>41640</v>
      </c>
      <c r="AG346" s="1239">
        <v>42004</v>
      </c>
      <c r="AH346" s="228"/>
      <c r="AI346" s="1299"/>
      <c r="AJ346" s="228"/>
      <c r="AK346" s="228"/>
      <c r="AL346" s="228"/>
      <c r="AM346" s="228"/>
      <c r="AN346" s="228"/>
      <c r="AO346" s="228"/>
      <c r="AP346" s="228"/>
      <c r="AQ346" s="228"/>
      <c r="AR346" s="326"/>
      <c r="AS346" s="228"/>
      <c r="AT346" s="228"/>
      <c r="AU346" s="228"/>
      <c r="AV346" s="228"/>
      <c r="AW346" s="228"/>
      <c r="AX346" s="228"/>
      <c r="AY346" s="228"/>
      <c r="AZ346" s="228"/>
      <c r="BA346" s="185"/>
      <c r="BB346" s="185"/>
      <c r="BC346" s="228"/>
      <c r="BD346" s="228"/>
      <c r="BE346" s="228"/>
      <c r="BF346" s="228"/>
      <c r="BG346" s="228"/>
      <c r="BH346" s="228"/>
      <c r="BI346" s="228"/>
      <c r="BJ346" s="228"/>
      <c r="BK346" s="228"/>
      <c r="BL346" s="228"/>
      <c r="BM346" s="228"/>
      <c r="BN346" s="228"/>
      <c r="BO346" s="228"/>
      <c r="BP346" s="228"/>
      <c r="BQ346" s="228"/>
      <c r="BR346" s="228"/>
      <c r="BS346" s="228"/>
      <c r="BT346" s="228"/>
      <c r="BU346" s="228"/>
      <c r="BV346" s="228"/>
      <c r="BW346" s="228"/>
      <c r="BX346" s="228"/>
      <c r="BY346" s="228"/>
      <c r="BZ346" s="228"/>
      <c r="CA346" s="228"/>
      <c r="CB346" s="228"/>
      <c r="CC346" s="228"/>
      <c r="CD346" s="228"/>
      <c r="CE346" s="228"/>
      <c r="CF346" s="228"/>
      <c r="CG346" s="228"/>
      <c r="CH346" s="228"/>
      <c r="CI346" s="228"/>
      <c r="CJ346" s="228"/>
      <c r="CK346" s="228"/>
      <c r="CL346" s="228"/>
      <c r="CM346" s="228"/>
      <c r="CN346" s="228"/>
      <c r="CO346" s="1240"/>
      <c r="CP346" s="1240"/>
      <c r="CQ346" s="228"/>
      <c r="CR346" s="228"/>
    </row>
    <row r="347" spans="1:8279" s="24" customFormat="1" ht="25.5" hidden="1">
      <c r="A347" s="1672"/>
      <c r="B347" s="23" t="s">
        <v>3897</v>
      </c>
      <c r="C347" s="8">
        <v>2014</v>
      </c>
      <c r="D347" s="8"/>
      <c r="E347" s="23" t="s">
        <v>3723</v>
      </c>
      <c r="F347" s="8" t="s">
        <v>683</v>
      </c>
      <c r="G347" s="8"/>
      <c r="H347" s="8"/>
      <c r="I347" s="7" t="s">
        <v>261</v>
      </c>
      <c r="J347" s="648" t="s">
        <v>1432</v>
      </c>
      <c r="K347" s="8"/>
      <c r="L347" s="8" t="s">
        <v>718</v>
      </c>
      <c r="M347" s="155"/>
      <c r="N347" s="155"/>
      <c r="O347" s="155"/>
      <c r="P347" s="155" t="s">
        <v>3401</v>
      </c>
      <c r="Q347" s="7" t="s">
        <v>266</v>
      </c>
      <c r="R347" s="8"/>
      <c r="S347" s="8" t="s">
        <v>3400</v>
      </c>
      <c r="T347" s="244" t="s">
        <v>1067</v>
      </c>
      <c r="U347" s="410" t="s">
        <v>1437</v>
      </c>
      <c r="V347" s="785" t="s">
        <v>127</v>
      </c>
      <c r="W347" s="785" t="s">
        <v>127</v>
      </c>
      <c r="X347" s="786" t="s">
        <v>127</v>
      </c>
      <c r="Y347" s="767">
        <f>NOM!Q861+FACT!R1032</f>
        <v>49598.8</v>
      </c>
      <c r="Z347" s="787">
        <v>0</v>
      </c>
      <c r="AA347" s="804">
        <v>0</v>
      </c>
      <c r="AB347" s="804">
        <v>0</v>
      </c>
      <c r="AC347" s="804">
        <f t="shared" si="42"/>
        <v>49598.8</v>
      </c>
      <c r="AD347" s="804">
        <v>0</v>
      </c>
      <c r="AE347" s="997">
        <v>0</v>
      </c>
      <c r="AF347" s="130">
        <v>41640</v>
      </c>
      <c r="AG347" s="130">
        <v>42004</v>
      </c>
      <c r="AH347" s="8"/>
      <c r="AI347" s="146"/>
      <c r="AJ347" s="8"/>
      <c r="AK347" s="8"/>
      <c r="AL347" s="8"/>
      <c r="AM347" s="8"/>
      <c r="AN347" s="8"/>
      <c r="AO347" s="8"/>
      <c r="AP347" s="8"/>
      <c r="AQ347" s="8"/>
      <c r="AR347" s="177"/>
      <c r="AS347" s="8"/>
      <c r="AT347" s="8"/>
      <c r="AU347" s="8"/>
      <c r="AV347" s="8"/>
      <c r="AW347" s="8"/>
      <c r="AX347" s="8"/>
      <c r="AY347" s="8"/>
      <c r="AZ347" s="8"/>
      <c r="BA347" s="185"/>
      <c r="BB347" s="207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  <c r="CD347" s="8"/>
      <c r="CE347" s="8"/>
      <c r="CF347" s="8"/>
      <c r="CG347" s="8"/>
      <c r="CH347" s="8"/>
      <c r="CI347" s="8"/>
      <c r="CJ347" s="8"/>
      <c r="CK347" s="8"/>
      <c r="CL347" s="8"/>
      <c r="CM347" s="8"/>
      <c r="CN347" s="8"/>
      <c r="CO347" s="619"/>
      <c r="CP347" s="619"/>
      <c r="CQ347" s="8"/>
      <c r="CR347" s="8"/>
    </row>
    <row r="348" spans="1:8279" s="24" customFormat="1" ht="25.5" hidden="1">
      <c r="A348" s="7"/>
      <c r="B348" s="23" t="s">
        <v>3897</v>
      </c>
      <c r="C348" s="8">
        <v>2014</v>
      </c>
      <c r="D348" s="8"/>
      <c r="E348" s="23" t="s">
        <v>3723</v>
      </c>
      <c r="F348" s="8" t="s">
        <v>683</v>
      </c>
      <c r="G348" s="8"/>
      <c r="H348" s="8"/>
      <c r="I348" s="7" t="s">
        <v>261</v>
      </c>
      <c r="J348" s="648" t="s">
        <v>1432</v>
      </c>
      <c r="K348" s="8"/>
      <c r="L348" s="8" t="s">
        <v>718</v>
      </c>
      <c r="M348" s="155"/>
      <c r="N348" s="155"/>
      <c r="O348" s="155"/>
      <c r="P348" s="155" t="s">
        <v>266</v>
      </c>
      <c r="Q348" s="7" t="s">
        <v>266</v>
      </c>
      <c r="R348" s="8"/>
      <c r="S348" s="8" t="s">
        <v>696</v>
      </c>
      <c r="T348" s="9" t="s">
        <v>259</v>
      </c>
      <c r="U348" s="410" t="s">
        <v>1437</v>
      </c>
      <c r="V348" s="785" t="s">
        <v>127</v>
      </c>
      <c r="W348" s="785" t="s">
        <v>127</v>
      </c>
      <c r="X348" s="786" t="s">
        <v>127</v>
      </c>
      <c r="Y348" s="767">
        <f>NOM!Q863+FACT!R1033</f>
        <v>37118.67</v>
      </c>
      <c r="Z348" s="787">
        <v>0</v>
      </c>
      <c r="AA348" s="804">
        <v>0</v>
      </c>
      <c r="AB348" s="804">
        <v>0</v>
      </c>
      <c r="AC348" s="804">
        <f t="shared" si="42"/>
        <v>37118.67</v>
      </c>
      <c r="AD348" s="804">
        <v>0</v>
      </c>
      <c r="AE348" s="997">
        <v>0</v>
      </c>
      <c r="AF348" s="130">
        <v>41640</v>
      </c>
      <c r="AG348" s="130">
        <v>42004</v>
      </c>
      <c r="AH348" s="8"/>
      <c r="AI348" s="146"/>
      <c r="AJ348" s="8"/>
      <c r="AK348" s="8"/>
      <c r="AL348" s="8"/>
      <c r="AM348" s="8"/>
      <c r="AN348" s="8"/>
      <c r="AO348" s="8"/>
      <c r="AP348" s="8"/>
      <c r="AQ348" s="8"/>
      <c r="AR348" s="177"/>
      <c r="AS348" s="8"/>
      <c r="AT348" s="8"/>
      <c r="AU348" s="8"/>
      <c r="AV348" s="8"/>
      <c r="AW348" s="8"/>
      <c r="AX348" s="8"/>
      <c r="AY348" s="8"/>
      <c r="AZ348" s="8"/>
      <c r="BA348" s="185"/>
      <c r="BB348" s="207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619"/>
      <c r="CP348" s="619"/>
      <c r="CQ348" s="8"/>
      <c r="CR348" s="8"/>
    </row>
    <row r="349" spans="1:8279" s="24" customFormat="1" ht="30" hidden="1">
      <c r="A349" s="7"/>
      <c r="B349" s="23" t="s">
        <v>3897</v>
      </c>
      <c r="C349" s="8">
        <v>2014</v>
      </c>
      <c r="D349" s="8"/>
      <c r="E349" s="23" t="s">
        <v>3723</v>
      </c>
      <c r="F349" s="8" t="s">
        <v>683</v>
      </c>
      <c r="G349" s="8"/>
      <c r="H349" s="8"/>
      <c r="I349" s="7" t="s">
        <v>261</v>
      </c>
      <c r="J349" s="648" t="s">
        <v>1432</v>
      </c>
      <c r="K349" s="8"/>
      <c r="L349" s="8" t="s">
        <v>718</v>
      </c>
      <c r="M349" s="155"/>
      <c r="N349" s="155"/>
      <c r="O349" s="155"/>
      <c r="P349" s="155" t="s">
        <v>266</v>
      </c>
      <c r="Q349" s="7" t="s">
        <v>1220</v>
      </c>
      <c r="R349" s="8"/>
      <c r="S349" s="8" t="s">
        <v>1219</v>
      </c>
      <c r="T349" s="9" t="s">
        <v>259</v>
      </c>
      <c r="U349" s="410" t="s">
        <v>1437</v>
      </c>
      <c r="V349" s="785" t="s">
        <v>127</v>
      </c>
      <c r="W349" s="785" t="s">
        <v>127</v>
      </c>
      <c r="X349" s="786" t="s">
        <v>127</v>
      </c>
      <c r="Y349" s="767">
        <f>NOM!Q864+FACT!R1034</f>
        <v>59576.71</v>
      </c>
      <c r="Z349" s="787">
        <v>0</v>
      </c>
      <c r="AA349" s="804">
        <v>0</v>
      </c>
      <c r="AB349" s="804">
        <v>0</v>
      </c>
      <c r="AC349" s="804">
        <f t="shared" si="42"/>
        <v>59576.71</v>
      </c>
      <c r="AD349" s="804">
        <v>0</v>
      </c>
      <c r="AE349" s="997">
        <v>0</v>
      </c>
      <c r="AF349" s="130">
        <v>41640</v>
      </c>
      <c r="AG349" s="130">
        <v>42004</v>
      </c>
      <c r="AH349" s="8"/>
      <c r="AI349" s="146"/>
      <c r="AJ349" s="8"/>
      <c r="AK349" s="8"/>
      <c r="AL349" s="8"/>
      <c r="AM349" s="8"/>
      <c r="AN349" s="8"/>
      <c r="AO349" s="8"/>
      <c r="AP349" s="8"/>
      <c r="AQ349" s="8"/>
      <c r="AR349" s="177"/>
      <c r="AS349" s="8"/>
      <c r="AT349" s="8"/>
      <c r="AU349" s="8"/>
      <c r="AV349" s="8"/>
      <c r="AW349" s="8"/>
      <c r="AX349" s="8"/>
      <c r="AY349" s="8"/>
      <c r="AZ349" s="8"/>
      <c r="BA349" s="185"/>
      <c r="BB349" s="207"/>
      <c r="BC349" s="8"/>
      <c r="BD349" s="8"/>
      <c r="BE349" s="8"/>
      <c r="BF349" s="8"/>
      <c r="BG349" s="8"/>
      <c r="BH349" s="8"/>
      <c r="BI349" s="8"/>
      <c r="BJ349" s="8"/>
      <c r="BK349" s="8"/>
      <c r="BL349" s="8"/>
      <c r="BM349" s="8"/>
      <c r="BN349" s="8"/>
      <c r="BO349" s="8"/>
      <c r="BP349" s="8"/>
      <c r="BQ349" s="8"/>
      <c r="BR349" s="8"/>
      <c r="BS349" s="8"/>
      <c r="BT349" s="8"/>
      <c r="BU349" s="8"/>
      <c r="BV349" s="8"/>
      <c r="BW349" s="8"/>
      <c r="BX349" s="8"/>
      <c r="BY349" s="8"/>
      <c r="BZ349" s="8"/>
      <c r="CA349" s="8"/>
      <c r="CB349" s="8"/>
      <c r="CC349" s="8"/>
      <c r="CD349" s="8"/>
      <c r="CE349" s="8"/>
      <c r="CF349" s="8"/>
      <c r="CG349" s="8"/>
      <c r="CH349" s="8"/>
      <c r="CI349" s="8"/>
      <c r="CJ349" s="8"/>
      <c r="CK349" s="8"/>
      <c r="CL349" s="8"/>
      <c r="CM349" s="8"/>
      <c r="CN349" s="8"/>
      <c r="CO349" s="619"/>
      <c r="CP349" s="619"/>
      <c r="CQ349" s="8"/>
      <c r="CR349" s="8"/>
    </row>
    <row r="350" spans="1:8279" s="24" customFormat="1" ht="25.5" hidden="1">
      <c r="A350" s="7"/>
      <c r="B350" s="23" t="s">
        <v>3897</v>
      </c>
      <c r="C350" s="8">
        <v>2014</v>
      </c>
      <c r="D350" s="8"/>
      <c r="E350" s="23" t="s">
        <v>3723</v>
      </c>
      <c r="F350" s="8" t="s">
        <v>683</v>
      </c>
      <c r="G350" s="8"/>
      <c r="H350" s="8"/>
      <c r="I350" s="8" t="s">
        <v>261</v>
      </c>
      <c r="J350" s="648" t="s">
        <v>1432</v>
      </c>
      <c r="K350" s="8" t="s">
        <v>127</v>
      </c>
      <c r="L350" s="8" t="s">
        <v>718</v>
      </c>
      <c r="M350" s="155"/>
      <c r="N350" s="155"/>
      <c r="O350" s="155"/>
      <c r="P350" s="155" t="s">
        <v>3364</v>
      </c>
      <c r="Q350" s="7" t="s">
        <v>266</v>
      </c>
      <c r="R350" s="8"/>
      <c r="S350" s="8" t="s">
        <v>4</v>
      </c>
      <c r="T350" s="9" t="s">
        <v>294</v>
      </c>
      <c r="U350" s="410" t="s">
        <v>1437</v>
      </c>
      <c r="V350" s="785" t="s">
        <v>127</v>
      </c>
      <c r="W350" s="785" t="s">
        <v>127</v>
      </c>
      <c r="X350" s="786" t="s">
        <v>127</v>
      </c>
      <c r="Y350" s="767">
        <f>NOM!Q865</f>
        <v>2000</v>
      </c>
      <c r="Z350" s="787">
        <v>0</v>
      </c>
      <c r="AA350" s="804">
        <v>0</v>
      </c>
      <c r="AB350" s="804">
        <v>0</v>
      </c>
      <c r="AC350" s="804">
        <f t="shared" si="42"/>
        <v>2000</v>
      </c>
      <c r="AD350" s="804">
        <v>0</v>
      </c>
      <c r="AE350" s="997">
        <v>0</v>
      </c>
      <c r="AF350" s="130">
        <v>41640</v>
      </c>
      <c r="AG350" s="130">
        <v>42004</v>
      </c>
      <c r="AH350" s="8"/>
      <c r="AI350" s="146"/>
      <c r="AJ350" s="8"/>
      <c r="AK350" s="8"/>
      <c r="AL350" s="8"/>
      <c r="AM350" s="8"/>
      <c r="AN350" s="8"/>
      <c r="AO350" s="8"/>
      <c r="AP350" s="8"/>
      <c r="AQ350" s="8"/>
      <c r="AR350" s="177"/>
      <c r="AS350" s="8"/>
      <c r="AT350" s="8"/>
      <c r="AU350" s="8"/>
      <c r="AV350" s="8"/>
      <c r="AW350" s="8"/>
      <c r="AX350" s="8"/>
      <c r="AY350" s="8"/>
      <c r="AZ350" s="8"/>
      <c r="BA350" s="185"/>
      <c r="BB350" s="207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  <c r="BW350" s="8"/>
      <c r="BX350" s="8"/>
      <c r="BY350" s="8"/>
      <c r="BZ350" s="8"/>
      <c r="CA350" s="8"/>
      <c r="CB350" s="8"/>
      <c r="CC350" s="8"/>
      <c r="CD350" s="8"/>
      <c r="CE350" s="8"/>
      <c r="CF350" s="8"/>
      <c r="CG350" s="8"/>
      <c r="CH350" s="8"/>
      <c r="CI350" s="8"/>
      <c r="CJ350" s="8"/>
      <c r="CK350" s="8"/>
      <c r="CL350" s="8"/>
      <c r="CM350" s="8"/>
      <c r="CN350" s="8"/>
      <c r="CO350" s="619"/>
      <c r="CP350" s="619"/>
      <c r="CQ350" s="8"/>
      <c r="CR350" s="8"/>
    </row>
    <row r="351" spans="1:8279" s="24" customFormat="1" ht="30" hidden="1">
      <c r="A351" s="7"/>
      <c r="B351" s="23" t="s">
        <v>4088</v>
      </c>
      <c r="C351" s="8">
        <v>2014</v>
      </c>
      <c r="D351" s="8"/>
      <c r="E351" s="23" t="s">
        <v>3729</v>
      </c>
      <c r="F351" s="8" t="s">
        <v>683</v>
      </c>
      <c r="G351" s="106" t="s">
        <v>3992</v>
      </c>
      <c r="H351" s="8"/>
      <c r="I351" s="8" t="s">
        <v>261</v>
      </c>
      <c r="J351" s="648" t="s">
        <v>1432</v>
      </c>
      <c r="K351" s="8" t="s">
        <v>127</v>
      </c>
      <c r="L351" s="8" t="s">
        <v>718</v>
      </c>
      <c r="M351" s="155"/>
      <c r="N351" s="155"/>
      <c r="O351" s="155"/>
      <c r="P351" s="155" t="s">
        <v>3993</v>
      </c>
      <c r="Q351" s="7" t="s">
        <v>948</v>
      </c>
      <c r="R351" s="8"/>
      <c r="S351" s="8" t="s">
        <v>3350</v>
      </c>
      <c r="T351" s="9" t="s">
        <v>264</v>
      </c>
      <c r="U351" s="410" t="s">
        <v>1437</v>
      </c>
      <c r="V351" s="1209" t="s">
        <v>127</v>
      </c>
      <c r="W351" s="1209" t="s">
        <v>127</v>
      </c>
      <c r="X351" s="961">
        <v>12000</v>
      </c>
      <c r="Y351" s="767">
        <f>NOM!Q867+FACT!R1036</f>
        <v>20946.309999999998</v>
      </c>
      <c r="Z351" s="787">
        <f>X351-Y351</f>
        <v>-8946.3099999999977</v>
      </c>
      <c r="AA351" s="804" t="s">
        <v>127</v>
      </c>
      <c r="AB351" s="804" t="s">
        <v>127</v>
      </c>
      <c r="AC351" s="804">
        <f t="shared" si="42"/>
        <v>20946.309999999998</v>
      </c>
      <c r="AD351" s="804" t="s">
        <v>127</v>
      </c>
      <c r="AE351" s="997" t="s">
        <v>127</v>
      </c>
      <c r="AF351" s="130">
        <v>41640</v>
      </c>
      <c r="AG351" s="130">
        <v>42004</v>
      </c>
      <c r="AH351" s="8"/>
      <c r="AI351" s="146"/>
      <c r="AJ351" s="8"/>
      <c r="AK351" s="8"/>
      <c r="AL351" s="8"/>
      <c r="AM351" s="8"/>
      <c r="AN351" s="8"/>
      <c r="AO351" s="8"/>
      <c r="AP351" s="8"/>
      <c r="AQ351" s="8"/>
      <c r="AR351" s="177"/>
      <c r="AS351" s="8"/>
      <c r="AT351" s="8"/>
      <c r="AU351" s="8"/>
      <c r="AV351" s="8"/>
      <c r="AW351" s="8"/>
      <c r="AX351" s="8"/>
      <c r="AY351" s="8"/>
      <c r="AZ351" s="8"/>
      <c r="BA351" s="185"/>
      <c r="BB351" s="207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  <c r="BW351" s="8"/>
      <c r="BX351" s="8"/>
      <c r="BY351" s="8"/>
      <c r="BZ351" s="8"/>
      <c r="CA351" s="8"/>
      <c r="CB351" s="8"/>
      <c r="CC351" s="8"/>
      <c r="CD351" s="8"/>
      <c r="CE351" s="8"/>
      <c r="CF351" s="8"/>
      <c r="CG351" s="8"/>
      <c r="CH351" s="8"/>
      <c r="CI351" s="8"/>
      <c r="CJ351" s="8"/>
      <c r="CK351" s="8"/>
      <c r="CL351" s="8"/>
      <c r="CM351" s="8"/>
      <c r="CN351" s="8"/>
      <c r="CO351" s="619"/>
      <c r="CP351" s="619"/>
      <c r="CQ351" s="8"/>
      <c r="CR351" s="8"/>
    </row>
    <row r="352" spans="1:8279" s="24" customFormat="1" ht="24" hidden="1">
      <c r="A352" s="7"/>
      <c r="B352" s="23"/>
      <c r="C352" s="8">
        <v>2014</v>
      </c>
      <c r="D352" s="8"/>
      <c r="E352" s="23"/>
      <c r="F352" s="8" t="s">
        <v>1182</v>
      </c>
      <c r="G352" s="8"/>
      <c r="H352" s="8"/>
      <c r="I352" s="8" t="s">
        <v>1020</v>
      </c>
      <c r="J352" s="648" t="s">
        <v>3200</v>
      </c>
      <c r="K352" s="8" t="s">
        <v>3200</v>
      </c>
      <c r="L352" s="8" t="s">
        <v>3200</v>
      </c>
      <c r="M352" s="155" t="s">
        <v>3416</v>
      </c>
      <c r="N352" s="155"/>
      <c r="O352" s="155"/>
      <c r="P352" s="155" t="s">
        <v>2309</v>
      </c>
      <c r="Q352" s="7" t="s">
        <v>1235</v>
      </c>
      <c r="R352" s="8"/>
      <c r="S352" s="8" t="s">
        <v>127</v>
      </c>
      <c r="T352" s="9" t="s">
        <v>1231</v>
      </c>
      <c r="U352" s="1022" t="s">
        <v>1233</v>
      </c>
      <c r="V352" s="785">
        <v>560000</v>
      </c>
      <c r="W352" s="922"/>
      <c r="X352" s="961"/>
      <c r="Y352" s="767"/>
      <c r="Z352" s="787"/>
      <c r="AA352" s="241"/>
      <c r="AB352" s="241"/>
      <c r="AC352" s="241"/>
      <c r="AD352" s="241"/>
      <c r="AE352" s="242"/>
      <c r="AF352" s="892"/>
      <c r="AG352" s="892"/>
      <c r="AH352" s="8"/>
      <c r="AI352" s="146"/>
      <c r="AJ352" s="8"/>
      <c r="AK352" s="8"/>
      <c r="AL352" s="8"/>
      <c r="AM352" s="8"/>
      <c r="AN352" s="8"/>
      <c r="AO352" s="8"/>
      <c r="AP352" s="8"/>
      <c r="AQ352" s="8"/>
      <c r="AR352" s="177"/>
      <c r="AS352" s="8"/>
      <c r="AT352" s="8"/>
      <c r="AU352" s="8"/>
      <c r="AV352" s="8"/>
      <c r="AW352" s="8"/>
      <c r="AX352" s="8"/>
      <c r="AY352" s="8"/>
      <c r="AZ352" s="8"/>
      <c r="BA352" s="185"/>
      <c r="BB352" s="207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  <c r="BW352" s="8"/>
      <c r="BX352" s="8"/>
      <c r="BY352" s="8"/>
      <c r="BZ352" s="8"/>
      <c r="CA352" s="8"/>
      <c r="CB352" s="8"/>
      <c r="CC352" s="8"/>
      <c r="CD352" s="8"/>
      <c r="CE352" s="8"/>
      <c r="CF352" s="8"/>
      <c r="CG352" s="8"/>
      <c r="CH352" s="8"/>
      <c r="CI352" s="8"/>
      <c r="CJ352" s="8"/>
      <c r="CK352" s="8"/>
      <c r="CL352" s="8"/>
      <c r="CM352" s="8"/>
      <c r="CN352" s="8"/>
      <c r="CO352" s="619"/>
      <c r="CP352" s="619"/>
      <c r="CQ352" s="8"/>
      <c r="CR352" s="8"/>
    </row>
    <row r="353" spans="1:96" s="24" customFormat="1" ht="36" hidden="1">
      <c r="A353" s="7"/>
      <c r="B353" s="23"/>
      <c r="C353" s="8">
        <v>2014</v>
      </c>
      <c r="D353" s="8"/>
      <c r="E353" s="23"/>
      <c r="F353" s="8" t="s">
        <v>1182</v>
      </c>
      <c r="G353" s="8"/>
      <c r="H353" s="8"/>
      <c r="I353" s="8" t="s">
        <v>1020</v>
      </c>
      <c r="J353" s="648" t="s">
        <v>3200</v>
      </c>
      <c r="K353" s="8" t="s">
        <v>3200</v>
      </c>
      <c r="L353" s="8" t="s">
        <v>3200</v>
      </c>
      <c r="M353" s="155" t="s">
        <v>3417</v>
      </c>
      <c r="N353" s="155"/>
      <c r="O353" s="155"/>
      <c r="P353" s="155" t="s">
        <v>3408</v>
      </c>
      <c r="Q353" s="7" t="s">
        <v>1235</v>
      </c>
      <c r="R353" s="8"/>
      <c r="S353" s="8" t="s">
        <v>127</v>
      </c>
      <c r="T353" s="9" t="s">
        <v>981</v>
      </c>
      <c r="U353" s="1022" t="s">
        <v>2791</v>
      </c>
      <c r="V353" s="785">
        <v>1500000</v>
      </c>
      <c r="W353" s="922"/>
      <c r="X353" s="961"/>
      <c r="Y353" s="767"/>
      <c r="Z353" s="787"/>
      <c r="AA353" s="241"/>
      <c r="AB353" s="241"/>
      <c r="AC353" s="241"/>
      <c r="AD353" s="241"/>
      <c r="AE353" s="242"/>
      <c r="AF353" s="892"/>
      <c r="AG353" s="892"/>
      <c r="AH353" s="8"/>
      <c r="AI353" s="146"/>
      <c r="AJ353" s="8"/>
      <c r="AK353" s="8"/>
      <c r="AL353" s="8"/>
      <c r="AM353" s="8"/>
      <c r="AN353" s="8"/>
      <c r="AO353" s="8"/>
      <c r="AP353" s="8"/>
      <c r="AQ353" s="8"/>
      <c r="AR353" s="177"/>
      <c r="AS353" s="8"/>
      <c r="AT353" s="8"/>
      <c r="AU353" s="8"/>
      <c r="AV353" s="8"/>
      <c r="AW353" s="8"/>
      <c r="AX353" s="8"/>
      <c r="AY353" s="8"/>
      <c r="AZ353" s="8"/>
      <c r="BA353" s="185"/>
      <c r="BB353" s="207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  <c r="BW353" s="8"/>
      <c r="BX353" s="8"/>
      <c r="BY353" s="8"/>
      <c r="BZ353" s="8"/>
      <c r="CA353" s="8"/>
      <c r="CB353" s="8"/>
      <c r="CC353" s="8"/>
      <c r="CD353" s="8"/>
      <c r="CE353" s="8"/>
      <c r="CF353" s="8"/>
      <c r="CG353" s="8"/>
      <c r="CH353" s="8"/>
      <c r="CI353" s="8"/>
      <c r="CJ353" s="8"/>
      <c r="CK353" s="8"/>
      <c r="CL353" s="8"/>
      <c r="CM353" s="8"/>
      <c r="CN353" s="8"/>
      <c r="CO353" s="619"/>
      <c r="CP353" s="619"/>
      <c r="CQ353" s="8"/>
      <c r="CR353" s="8"/>
    </row>
    <row r="354" spans="1:96" s="24" customFormat="1" ht="24" hidden="1">
      <c r="A354" s="7"/>
      <c r="B354" s="23"/>
      <c r="C354" s="8">
        <v>2014</v>
      </c>
      <c r="D354" s="8"/>
      <c r="E354" s="23"/>
      <c r="F354" s="8" t="s">
        <v>1182</v>
      </c>
      <c r="G354" s="8"/>
      <c r="H354" s="8"/>
      <c r="I354" s="8" t="s">
        <v>1020</v>
      </c>
      <c r="J354" s="648" t="s">
        <v>3200</v>
      </c>
      <c r="K354" s="8" t="s">
        <v>3200</v>
      </c>
      <c r="L354" s="8" t="s">
        <v>3200</v>
      </c>
      <c r="M354" s="155" t="s">
        <v>3418</v>
      </c>
      <c r="N354" s="155"/>
      <c r="O354" s="155"/>
      <c r="P354" s="155" t="s">
        <v>2309</v>
      </c>
      <c r="Q354" s="7" t="s">
        <v>1235</v>
      </c>
      <c r="R354" s="8"/>
      <c r="S354" s="8" t="s">
        <v>3409</v>
      </c>
      <c r="T354" s="9" t="s">
        <v>918</v>
      </c>
      <c r="U354" s="1022" t="s">
        <v>1233</v>
      </c>
      <c r="V354" s="785">
        <v>450000</v>
      </c>
      <c r="W354" s="922"/>
      <c r="X354" s="961"/>
      <c r="Y354" s="767"/>
      <c r="Z354" s="787"/>
      <c r="AA354" s="241"/>
      <c r="AB354" s="241"/>
      <c r="AC354" s="241"/>
      <c r="AD354" s="241"/>
      <c r="AE354" s="242"/>
      <c r="AF354" s="892"/>
      <c r="AG354" s="892"/>
      <c r="AH354" s="8"/>
      <c r="AI354" s="146"/>
      <c r="AJ354" s="8"/>
      <c r="AK354" s="8"/>
      <c r="AL354" s="8"/>
      <c r="AM354" s="8"/>
      <c r="AN354" s="8"/>
      <c r="AO354" s="8"/>
      <c r="AP354" s="8"/>
      <c r="AQ354" s="8"/>
      <c r="AR354" s="177"/>
      <c r="AS354" s="8"/>
      <c r="AT354" s="8"/>
      <c r="AU354" s="8"/>
      <c r="AV354" s="8"/>
      <c r="AW354" s="8"/>
      <c r="AX354" s="8"/>
      <c r="AY354" s="8"/>
      <c r="AZ354" s="8"/>
      <c r="BA354" s="185"/>
      <c r="BB354" s="207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  <c r="BW354" s="8"/>
      <c r="BX354" s="8"/>
      <c r="BY354" s="8"/>
      <c r="BZ354" s="8"/>
      <c r="CA354" s="8"/>
      <c r="CB354" s="8"/>
      <c r="CC354" s="8"/>
      <c r="CD354" s="8"/>
      <c r="CE354" s="8"/>
      <c r="CF354" s="8"/>
      <c r="CG354" s="8"/>
      <c r="CH354" s="8"/>
      <c r="CI354" s="8"/>
      <c r="CJ354" s="8"/>
      <c r="CK354" s="8"/>
      <c r="CL354" s="8"/>
      <c r="CM354" s="8"/>
      <c r="CN354" s="8"/>
      <c r="CO354" s="619"/>
      <c r="CP354" s="619"/>
      <c r="CQ354" s="8"/>
      <c r="CR354" s="8"/>
    </row>
    <row r="355" spans="1:96" s="24" customFormat="1" ht="30" hidden="1">
      <c r="A355" s="7"/>
      <c r="B355" s="23" t="s">
        <v>3738</v>
      </c>
      <c r="C355" s="8">
        <v>2014</v>
      </c>
      <c r="D355" s="8"/>
      <c r="E355" s="23" t="s">
        <v>3688</v>
      </c>
      <c r="F355" s="8" t="s">
        <v>1182</v>
      </c>
      <c r="G355" s="106" t="s">
        <v>3745</v>
      </c>
      <c r="H355" s="8">
        <v>1</v>
      </c>
      <c r="I355" s="8" t="s">
        <v>616</v>
      </c>
      <c r="J355" s="648" t="s">
        <v>1436</v>
      </c>
      <c r="K355" s="8" t="s">
        <v>2466</v>
      </c>
      <c r="L355" s="8" t="s">
        <v>3428</v>
      </c>
      <c r="M355" s="155"/>
      <c r="N355" s="155"/>
      <c r="O355" s="155"/>
      <c r="P355" s="155" t="s">
        <v>3436</v>
      </c>
      <c r="Q355" s="7" t="s">
        <v>618</v>
      </c>
      <c r="R355" s="8"/>
      <c r="S355" s="8" t="s">
        <v>1476</v>
      </c>
      <c r="T355" s="9" t="s">
        <v>918</v>
      </c>
      <c r="U355" s="410" t="s">
        <v>1437</v>
      </c>
      <c r="V355" s="785">
        <v>302222.87</v>
      </c>
      <c r="W355" s="922">
        <v>295674.09999999998</v>
      </c>
      <c r="X355" s="961">
        <v>109593.60000000001</v>
      </c>
      <c r="Y355" s="767">
        <f>NOM!Q848+FACT!R1040</f>
        <v>274203.5</v>
      </c>
      <c r="Z355" s="787">
        <f t="shared" ref="Z355:Z363" si="43">W355-Y355</f>
        <v>21470.599999999977</v>
      </c>
      <c r="AA355" s="804">
        <v>0</v>
      </c>
      <c r="AB355" s="804">
        <v>0</v>
      </c>
      <c r="AC355" s="804">
        <f t="shared" ref="AC355:AC361" si="44">W355</f>
        <v>295674.09999999998</v>
      </c>
      <c r="AD355" s="804">
        <v>0</v>
      </c>
      <c r="AE355" s="997">
        <v>0</v>
      </c>
      <c r="AF355" s="892">
        <v>41823</v>
      </c>
      <c r="AG355" s="892">
        <v>41871</v>
      </c>
      <c r="AH355" s="8" t="s">
        <v>3030</v>
      </c>
      <c r="AI355" s="247">
        <v>185</v>
      </c>
      <c r="AJ355" s="155" t="s">
        <v>1064</v>
      </c>
      <c r="AK355" s="767">
        <f t="shared" ref="AK355:AK370" si="45">Y355/AI355</f>
        <v>1482.1810810810812</v>
      </c>
      <c r="AL355" s="8">
        <v>100</v>
      </c>
      <c r="AM355" s="8">
        <f t="shared" ref="AM355:AM360" si="46">AO355+AP355</f>
        <v>2002</v>
      </c>
      <c r="AN355" s="8"/>
      <c r="AO355" s="8">
        <v>1000</v>
      </c>
      <c r="AP355" s="8">
        <v>1002</v>
      </c>
      <c r="AQ355" s="8" t="s">
        <v>1540</v>
      </c>
      <c r="AR355" s="177" t="s">
        <v>3315</v>
      </c>
      <c r="AS355" s="8" t="s">
        <v>260</v>
      </c>
      <c r="AT355" s="8" t="s">
        <v>260</v>
      </c>
      <c r="AU355" s="8" t="s">
        <v>260</v>
      </c>
      <c r="AV355" s="8"/>
      <c r="AW355" s="8" t="s">
        <v>260</v>
      </c>
      <c r="AX355" s="8" t="s">
        <v>260</v>
      </c>
      <c r="AY355" s="8" t="s">
        <v>260</v>
      </c>
      <c r="AZ355" s="8"/>
      <c r="BA355" s="185" t="s">
        <v>260</v>
      </c>
      <c r="BB355" s="207"/>
      <c r="BC355" s="8"/>
      <c r="BD355" s="8"/>
      <c r="BE355" s="8"/>
      <c r="BF355" s="8"/>
      <c r="BG355" s="8" t="s">
        <v>260</v>
      </c>
      <c r="BH355" s="8"/>
      <c r="BI355" s="8"/>
      <c r="BJ355" s="8"/>
      <c r="BK355" s="8"/>
      <c r="BL355" s="8"/>
      <c r="BM355" s="8"/>
      <c r="BN355" s="8"/>
      <c r="BO355" s="8"/>
      <c r="BP355" s="8"/>
      <c r="BQ355" s="8" t="s">
        <v>260</v>
      </c>
      <c r="BR355" s="8" t="s">
        <v>127</v>
      </c>
      <c r="BS355" s="8"/>
      <c r="BT355" s="8" t="s">
        <v>260</v>
      </c>
      <c r="BU355" s="8" t="s">
        <v>260</v>
      </c>
      <c r="BV355" s="8"/>
      <c r="BW355" s="8"/>
      <c r="BX355" s="8"/>
      <c r="BY355" s="8"/>
      <c r="BZ355" s="8" t="s">
        <v>260</v>
      </c>
      <c r="CA355" s="8"/>
      <c r="CB355" s="8"/>
      <c r="CC355" s="8"/>
      <c r="CD355" s="8"/>
      <c r="CE355" s="8"/>
      <c r="CF355" s="8" t="s">
        <v>260</v>
      </c>
      <c r="CG355" s="8" t="s">
        <v>260</v>
      </c>
      <c r="CH355" s="8"/>
      <c r="CI355" s="8" t="s">
        <v>260</v>
      </c>
      <c r="CJ355" s="8" t="s">
        <v>260</v>
      </c>
      <c r="CK355" s="8" t="s">
        <v>260</v>
      </c>
      <c r="CL355" s="8" t="s">
        <v>260</v>
      </c>
      <c r="CM355" s="8" t="s">
        <v>127</v>
      </c>
      <c r="CN355" s="8"/>
      <c r="CO355" s="619" t="s">
        <v>3745</v>
      </c>
      <c r="CP355" s="619">
        <v>1</v>
      </c>
      <c r="CQ355" s="8" t="s">
        <v>3746</v>
      </c>
      <c r="CR355" s="8"/>
    </row>
    <row r="356" spans="1:96" s="24" customFormat="1" ht="36" hidden="1">
      <c r="A356" s="7"/>
      <c r="B356" s="23" t="s">
        <v>3738</v>
      </c>
      <c r="C356" s="8">
        <v>2014</v>
      </c>
      <c r="D356" s="8"/>
      <c r="E356" s="23" t="s">
        <v>3688</v>
      </c>
      <c r="F356" s="8" t="s">
        <v>1182</v>
      </c>
      <c r="G356" s="106" t="s">
        <v>3745</v>
      </c>
      <c r="H356" s="8">
        <v>2</v>
      </c>
      <c r="I356" s="8" t="s">
        <v>616</v>
      </c>
      <c r="J356" s="648" t="s">
        <v>1436</v>
      </c>
      <c r="K356" s="8" t="s">
        <v>2466</v>
      </c>
      <c r="L356" s="8" t="s">
        <v>3431</v>
      </c>
      <c r="M356" s="155"/>
      <c r="N356" s="155"/>
      <c r="O356" s="155"/>
      <c r="P356" s="155" t="s">
        <v>3429</v>
      </c>
      <c r="Q356" s="7" t="s">
        <v>980</v>
      </c>
      <c r="R356" s="8"/>
      <c r="S356" s="8" t="s">
        <v>1476</v>
      </c>
      <c r="T356" s="9" t="s">
        <v>918</v>
      </c>
      <c r="U356" s="410" t="s">
        <v>1437</v>
      </c>
      <c r="V356" s="785">
        <v>221263.96</v>
      </c>
      <c r="W356" s="922">
        <v>220909.46</v>
      </c>
      <c r="X356" s="961">
        <v>75328.27</v>
      </c>
      <c r="Y356" s="767">
        <f>NOM!Q847+FACT!R1039</f>
        <v>231494.67</v>
      </c>
      <c r="Z356" s="787">
        <f t="shared" si="43"/>
        <v>-10585.210000000021</v>
      </c>
      <c r="AA356" s="804">
        <v>0</v>
      </c>
      <c r="AB356" s="804">
        <v>0</v>
      </c>
      <c r="AC356" s="804">
        <f t="shared" si="44"/>
        <v>220909.46</v>
      </c>
      <c r="AD356" s="804">
        <v>0</v>
      </c>
      <c r="AE356" s="997">
        <v>0</v>
      </c>
      <c r="AF356" s="892">
        <v>41844</v>
      </c>
      <c r="AG356" s="892">
        <v>41853</v>
      </c>
      <c r="AH356" s="8" t="s">
        <v>3030</v>
      </c>
      <c r="AI356" s="247">
        <v>185</v>
      </c>
      <c r="AJ356" s="155" t="s">
        <v>1064</v>
      </c>
      <c r="AK356" s="767">
        <f t="shared" si="45"/>
        <v>1251.3225405405406</v>
      </c>
      <c r="AL356" s="8">
        <v>100</v>
      </c>
      <c r="AM356" s="8">
        <f t="shared" si="46"/>
        <v>2002</v>
      </c>
      <c r="AN356" s="8"/>
      <c r="AO356" s="8">
        <f t="shared" ref="AO356:AP360" si="47">AO355</f>
        <v>1000</v>
      </c>
      <c r="AP356" s="8">
        <f t="shared" si="47"/>
        <v>1002</v>
      </c>
      <c r="AQ356" s="8" t="s">
        <v>1540</v>
      </c>
      <c r="AR356" s="177" t="s">
        <v>3315</v>
      </c>
      <c r="AS356" s="8" t="s">
        <v>260</v>
      </c>
      <c r="AT356" s="8" t="s">
        <v>260</v>
      </c>
      <c r="AU356" s="8" t="s">
        <v>260</v>
      </c>
      <c r="AV356" s="8"/>
      <c r="AW356" s="8" t="s">
        <v>260</v>
      </c>
      <c r="AX356" s="8" t="s">
        <v>260</v>
      </c>
      <c r="AY356" s="8" t="s">
        <v>260</v>
      </c>
      <c r="AZ356" s="8"/>
      <c r="BA356" s="185" t="s">
        <v>260</v>
      </c>
      <c r="BB356" s="207"/>
      <c r="BC356" s="8"/>
      <c r="BD356" s="8"/>
      <c r="BE356" s="8"/>
      <c r="BF356" s="8"/>
      <c r="BG356" s="8" t="s">
        <v>260</v>
      </c>
      <c r="BH356" s="8"/>
      <c r="BI356" s="8"/>
      <c r="BJ356" s="8"/>
      <c r="BK356" s="8"/>
      <c r="BL356" s="8"/>
      <c r="BM356" s="8"/>
      <c r="BN356" s="8"/>
      <c r="BO356" s="8"/>
      <c r="BP356" s="8"/>
      <c r="BQ356" s="8" t="s">
        <v>260</v>
      </c>
      <c r="BR356" s="8" t="s">
        <v>127</v>
      </c>
      <c r="BS356" s="8"/>
      <c r="BT356" s="8" t="s">
        <v>260</v>
      </c>
      <c r="BU356" s="8" t="s">
        <v>260</v>
      </c>
      <c r="BV356" s="8"/>
      <c r="BW356" s="8"/>
      <c r="BX356" s="8"/>
      <c r="BY356" s="8"/>
      <c r="BZ356" s="8" t="s">
        <v>260</v>
      </c>
      <c r="CA356" s="8"/>
      <c r="CB356" s="8"/>
      <c r="CC356" s="8"/>
      <c r="CD356" s="8"/>
      <c r="CE356" s="8"/>
      <c r="CF356" s="8" t="s">
        <v>260</v>
      </c>
      <c r="CG356" s="8" t="s">
        <v>260</v>
      </c>
      <c r="CH356" s="8"/>
      <c r="CI356" s="8" t="s">
        <v>260</v>
      </c>
      <c r="CJ356" s="8" t="s">
        <v>260</v>
      </c>
      <c r="CK356" s="8" t="s">
        <v>260</v>
      </c>
      <c r="CL356" s="8" t="s">
        <v>260</v>
      </c>
      <c r="CM356" s="8" t="s">
        <v>127</v>
      </c>
      <c r="CN356" s="8"/>
      <c r="CO356" s="619" t="s">
        <v>3745</v>
      </c>
      <c r="CP356" s="619">
        <v>2</v>
      </c>
      <c r="CQ356" s="8" t="s">
        <v>3746</v>
      </c>
      <c r="CR356" s="8"/>
    </row>
    <row r="357" spans="1:96" s="24" customFormat="1" ht="45" hidden="1">
      <c r="A357" s="7"/>
      <c r="B357" s="23" t="s">
        <v>3738</v>
      </c>
      <c r="C357" s="8">
        <v>2014</v>
      </c>
      <c r="D357" s="8"/>
      <c r="E357" s="23" t="s">
        <v>3689</v>
      </c>
      <c r="F357" s="8" t="s">
        <v>1182</v>
      </c>
      <c r="G357" s="106" t="s">
        <v>3745</v>
      </c>
      <c r="H357" s="8">
        <v>6</v>
      </c>
      <c r="I357" s="8" t="s">
        <v>616</v>
      </c>
      <c r="J357" s="648" t="s">
        <v>1436</v>
      </c>
      <c r="K357" s="8" t="s">
        <v>2466</v>
      </c>
      <c r="L357" s="8" t="s">
        <v>3439</v>
      </c>
      <c r="M357" s="155"/>
      <c r="N357" s="155"/>
      <c r="O357" s="155"/>
      <c r="P357" s="155" t="s">
        <v>3436</v>
      </c>
      <c r="Q357" s="7" t="s">
        <v>618</v>
      </c>
      <c r="R357" s="8"/>
      <c r="S357" s="8" t="s">
        <v>1051</v>
      </c>
      <c r="T357" s="9" t="s">
        <v>918</v>
      </c>
      <c r="U357" s="410" t="s">
        <v>1437</v>
      </c>
      <c r="V357" s="785">
        <v>205622.84</v>
      </c>
      <c r="W357" s="922">
        <v>200492.77</v>
      </c>
      <c r="X357" s="961">
        <v>56400.28</v>
      </c>
      <c r="Y357" s="767">
        <f>NOM!Q849+FACT!R1018</f>
        <v>226560.27999999997</v>
      </c>
      <c r="Z357" s="787">
        <f t="shared" si="43"/>
        <v>-26067.50999999998</v>
      </c>
      <c r="AA357" s="804">
        <v>0</v>
      </c>
      <c r="AB357" s="804">
        <v>0</v>
      </c>
      <c r="AC357" s="804">
        <f t="shared" si="44"/>
        <v>200492.77</v>
      </c>
      <c r="AD357" s="804">
        <v>0</v>
      </c>
      <c r="AE357" s="997">
        <v>0</v>
      </c>
      <c r="AF357" s="892">
        <v>41830</v>
      </c>
      <c r="AG357" s="892">
        <v>41878</v>
      </c>
      <c r="AH357" s="8" t="s">
        <v>3021</v>
      </c>
      <c r="AI357" s="247">
        <v>119</v>
      </c>
      <c r="AJ357" s="155" t="s">
        <v>1064</v>
      </c>
      <c r="AK357" s="767">
        <f t="shared" si="45"/>
        <v>1903.8678991596637</v>
      </c>
      <c r="AL357" s="8">
        <v>100</v>
      </c>
      <c r="AM357" s="8">
        <f t="shared" si="46"/>
        <v>2002</v>
      </c>
      <c r="AN357" s="8">
        <v>16</v>
      </c>
      <c r="AO357" s="8">
        <f t="shared" si="47"/>
        <v>1000</v>
      </c>
      <c r="AP357" s="8">
        <f t="shared" si="47"/>
        <v>1002</v>
      </c>
      <c r="AQ357" s="8" t="s">
        <v>1540</v>
      </c>
      <c r="AR357" s="177" t="s">
        <v>3315</v>
      </c>
      <c r="AS357" s="8" t="s">
        <v>260</v>
      </c>
      <c r="AT357" s="8" t="s">
        <v>260</v>
      </c>
      <c r="AU357" s="8" t="s">
        <v>260</v>
      </c>
      <c r="AV357" s="8"/>
      <c r="AW357" s="8" t="s">
        <v>260</v>
      </c>
      <c r="AX357" s="8" t="s">
        <v>260</v>
      </c>
      <c r="AY357" s="8" t="s">
        <v>260</v>
      </c>
      <c r="AZ357" s="8"/>
      <c r="BA357" s="185" t="s">
        <v>260</v>
      </c>
      <c r="BB357" s="207"/>
      <c r="BC357" s="8"/>
      <c r="BD357" s="8"/>
      <c r="BE357" s="8"/>
      <c r="BF357" s="8"/>
      <c r="BG357" s="8" t="s">
        <v>260</v>
      </c>
      <c r="BH357" s="8"/>
      <c r="BI357" s="8"/>
      <c r="BJ357" s="8"/>
      <c r="BK357" s="8"/>
      <c r="BL357" s="8"/>
      <c r="BM357" s="8"/>
      <c r="BN357" s="8"/>
      <c r="BO357" s="8"/>
      <c r="BP357" s="8"/>
      <c r="BQ357" s="8" t="s">
        <v>260</v>
      </c>
      <c r="BR357" s="8" t="s">
        <v>127</v>
      </c>
      <c r="BS357" s="8"/>
      <c r="BT357" s="8" t="s">
        <v>260</v>
      </c>
      <c r="BU357" s="8" t="s">
        <v>260</v>
      </c>
      <c r="BV357" s="8"/>
      <c r="BW357" s="8"/>
      <c r="BX357" s="8"/>
      <c r="BY357" s="8"/>
      <c r="BZ357" s="8" t="s">
        <v>260</v>
      </c>
      <c r="CA357" s="8"/>
      <c r="CB357" s="8"/>
      <c r="CC357" s="8"/>
      <c r="CD357" s="8"/>
      <c r="CE357" s="8"/>
      <c r="CF357" s="8" t="s">
        <v>260</v>
      </c>
      <c r="CG357" s="8" t="s">
        <v>260</v>
      </c>
      <c r="CH357" s="8"/>
      <c r="CI357" s="8" t="s">
        <v>260</v>
      </c>
      <c r="CJ357" s="8" t="s">
        <v>260</v>
      </c>
      <c r="CK357" s="8" t="s">
        <v>260</v>
      </c>
      <c r="CL357" s="8" t="s">
        <v>260</v>
      </c>
      <c r="CM357" s="8" t="s">
        <v>127</v>
      </c>
      <c r="CN357" s="8"/>
      <c r="CO357" s="619" t="s">
        <v>3745</v>
      </c>
      <c r="CP357" s="619">
        <v>6</v>
      </c>
      <c r="CQ357" s="8" t="s">
        <v>3746</v>
      </c>
      <c r="CR357" s="8"/>
    </row>
    <row r="358" spans="1:96" s="24" customFormat="1" ht="45" hidden="1">
      <c r="A358" s="7"/>
      <c r="B358" s="23" t="s">
        <v>3738</v>
      </c>
      <c r="C358" s="8">
        <v>2014</v>
      </c>
      <c r="D358" s="8"/>
      <c r="E358" s="23" t="s">
        <v>3689</v>
      </c>
      <c r="F358" s="8" t="s">
        <v>1182</v>
      </c>
      <c r="G358" s="106" t="s">
        <v>3745</v>
      </c>
      <c r="H358" s="8">
        <v>5</v>
      </c>
      <c r="I358" s="8" t="s">
        <v>616</v>
      </c>
      <c r="J358" s="648" t="s">
        <v>1436</v>
      </c>
      <c r="K358" s="8" t="s">
        <v>2466</v>
      </c>
      <c r="L358" s="8" t="s">
        <v>3440</v>
      </c>
      <c r="M358" s="155"/>
      <c r="N358" s="155"/>
      <c r="O358" s="155"/>
      <c r="P358" s="155" t="s">
        <v>3429</v>
      </c>
      <c r="Q358" s="7" t="s">
        <v>980</v>
      </c>
      <c r="R358" s="8"/>
      <c r="S358" s="8" t="s">
        <v>1051</v>
      </c>
      <c r="T358" s="9" t="s">
        <v>918</v>
      </c>
      <c r="U358" s="410" t="s">
        <v>1437</v>
      </c>
      <c r="V358" s="785">
        <v>200808.1</v>
      </c>
      <c r="W358" s="922">
        <v>191497.02</v>
      </c>
      <c r="X358" s="961">
        <v>48856.42</v>
      </c>
      <c r="Y358" s="767">
        <f>NOM!Q846+FACT!R1017</f>
        <v>268616.07999999996</v>
      </c>
      <c r="Z358" s="787">
        <f t="shared" si="43"/>
        <v>-77119.059999999969</v>
      </c>
      <c r="AA358" s="804">
        <v>0</v>
      </c>
      <c r="AB358" s="804">
        <v>0</v>
      </c>
      <c r="AC358" s="804">
        <f t="shared" si="44"/>
        <v>191497.02</v>
      </c>
      <c r="AD358" s="804">
        <v>0</v>
      </c>
      <c r="AE358" s="997">
        <v>0</v>
      </c>
      <c r="AF358" s="892">
        <v>41844</v>
      </c>
      <c r="AG358" s="892">
        <v>41873</v>
      </c>
      <c r="AH358" s="8" t="s">
        <v>3021</v>
      </c>
      <c r="AI358" s="247">
        <v>119</v>
      </c>
      <c r="AJ358" s="155" t="s">
        <v>1064</v>
      </c>
      <c r="AK358" s="767">
        <f t="shared" si="45"/>
        <v>2257.2779831932771</v>
      </c>
      <c r="AL358" s="8">
        <v>100</v>
      </c>
      <c r="AM358" s="8">
        <f t="shared" si="46"/>
        <v>2002</v>
      </c>
      <c r="AN358" s="8">
        <v>16</v>
      </c>
      <c r="AO358" s="8">
        <f t="shared" si="47"/>
        <v>1000</v>
      </c>
      <c r="AP358" s="8">
        <f t="shared" si="47"/>
        <v>1002</v>
      </c>
      <c r="AQ358" s="8" t="s">
        <v>1540</v>
      </c>
      <c r="AR358" s="177" t="s">
        <v>3018</v>
      </c>
      <c r="AS358" s="8" t="s">
        <v>260</v>
      </c>
      <c r="AT358" s="8" t="s">
        <v>260</v>
      </c>
      <c r="AU358" s="8" t="s">
        <v>260</v>
      </c>
      <c r="AV358" s="8"/>
      <c r="AW358" s="8" t="s">
        <v>260</v>
      </c>
      <c r="AX358" s="8" t="s">
        <v>260</v>
      </c>
      <c r="AY358" s="8" t="s">
        <v>260</v>
      </c>
      <c r="AZ358" s="8"/>
      <c r="BA358" s="185" t="s">
        <v>260</v>
      </c>
      <c r="BB358" s="207"/>
      <c r="BC358" s="8"/>
      <c r="BD358" s="8"/>
      <c r="BE358" s="8"/>
      <c r="BF358" s="8"/>
      <c r="BG358" s="8" t="s">
        <v>260</v>
      </c>
      <c r="BH358" s="8"/>
      <c r="BI358" s="8"/>
      <c r="BJ358" s="8"/>
      <c r="BK358" s="8"/>
      <c r="BL358" s="8"/>
      <c r="BM358" s="8"/>
      <c r="BN358" s="8"/>
      <c r="BO358" s="8"/>
      <c r="BP358" s="8"/>
      <c r="BQ358" s="8" t="s">
        <v>260</v>
      </c>
      <c r="BR358" s="8" t="s">
        <v>127</v>
      </c>
      <c r="BS358" s="8"/>
      <c r="BT358" s="8" t="s">
        <v>260</v>
      </c>
      <c r="BU358" s="8" t="s">
        <v>260</v>
      </c>
      <c r="BV358" s="8"/>
      <c r="BW358" s="8"/>
      <c r="BX358" s="8"/>
      <c r="BY358" s="8"/>
      <c r="BZ358" s="8" t="s">
        <v>260</v>
      </c>
      <c r="CA358" s="8"/>
      <c r="CB358" s="8"/>
      <c r="CC358" s="8"/>
      <c r="CD358" s="8"/>
      <c r="CE358" s="8"/>
      <c r="CF358" s="8" t="s">
        <v>260</v>
      </c>
      <c r="CG358" s="8" t="s">
        <v>260</v>
      </c>
      <c r="CH358" s="8"/>
      <c r="CI358" s="8" t="s">
        <v>260</v>
      </c>
      <c r="CJ358" s="8" t="s">
        <v>260</v>
      </c>
      <c r="CK358" s="8" t="s">
        <v>260</v>
      </c>
      <c r="CL358" s="8" t="s">
        <v>260</v>
      </c>
      <c r="CM358" s="8" t="s">
        <v>127</v>
      </c>
      <c r="CN358" s="8"/>
      <c r="CO358" s="619" t="s">
        <v>3745</v>
      </c>
      <c r="CP358" s="619">
        <v>5</v>
      </c>
      <c r="CQ358" s="8" t="s">
        <v>3746</v>
      </c>
      <c r="CR358" s="8"/>
    </row>
    <row r="359" spans="1:96" s="24" customFormat="1" ht="30" hidden="1">
      <c r="A359" s="7"/>
      <c r="B359" s="23" t="s">
        <v>3738</v>
      </c>
      <c r="C359" s="8">
        <v>2014</v>
      </c>
      <c r="D359" s="8"/>
      <c r="E359" s="23" t="s">
        <v>3690</v>
      </c>
      <c r="F359" s="8" t="s">
        <v>1182</v>
      </c>
      <c r="G359" s="106" t="s">
        <v>3745</v>
      </c>
      <c r="H359" s="8">
        <v>9</v>
      </c>
      <c r="I359" s="8" t="s">
        <v>616</v>
      </c>
      <c r="J359" s="648" t="s">
        <v>1436</v>
      </c>
      <c r="K359" s="8" t="s">
        <v>2466</v>
      </c>
      <c r="L359" s="8" t="s">
        <v>3437</v>
      </c>
      <c r="M359" s="155"/>
      <c r="N359" s="155"/>
      <c r="O359" s="155"/>
      <c r="P359" s="155" t="s">
        <v>3436</v>
      </c>
      <c r="Q359" s="7" t="s">
        <v>618</v>
      </c>
      <c r="R359" s="8"/>
      <c r="S359" s="8" t="s">
        <v>3056</v>
      </c>
      <c r="T359" s="9" t="s">
        <v>918</v>
      </c>
      <c r="U359" s="410" t="s">
        <v>1437</v>
      </c>
      <c r="V359" s="785">
        <v>237219.82</v>
      </c>
      <c r="W359" s="922">
        <v>278434.27</v>
      </c>
      <c r="X359" s="961">
        <v>129939.7</v>
      </c>
      <c r="Y359" s="767">
        <f>NOM!Q853+FACT!R1022</f>
        <v>291425.38</v>
      </c>
      <c r="Z359" s="787">
        <f t="shared" si="43"/>
        <v>-12991.109999999986</v>
      </c>
      <c r="AA359" s="804">
        <v>0</v>
      </c>
      <c r="AB359" s="804">
        <v>0</v>
      </c>
      <c r="AC359" s="804">
        <f t="shared" si="44"/>
        <v>278434.27</v>
      </c>
      <c r="AD359" s="804">
        <v>0</v>
      </c>
      <c r="AE359" s="997">
        <v>0</v>
      </c>
      <c r="AF359" s="892">
        <v>41851</v>
      </c>
      <c r="AG359" s="892">
        <v>41906</v>
      </c>
      <c r="AH359" s="8" t="s">
        <v>3057</v>
      </c>
      <c r="AI359" s="247">
        <v>127.4</v>
      </c>
      <c r="AJ359" s="155" t="s">
        <v>1064</v>
      </c>
      <c r="AK359" s="767">
        <f t="shared" si="45"/>
        <v>2287.4833594976453</v>
      </c>
      <c r="AL359" s="8">
        <v>100</v>
      </c>
      <c r="AM359" s="8">
        <f t="shared" si="46"/>
        <v>2002</v>
      </c>
      <c r="AN359" s="8"/>
      <c r="AO359" s="8">
        <f t="shared" si="47"/>
        <v>1000</v>
      </c>
      <c r="AP359" s="8">
        <f t="shared" si="47"/>
        <v>1002</v>
      </c>
      <c r="AQ359" s="8"/>
      <c r="AR359" s="177"/>
      <c r="AS359" s="8"/>
      <c r="AT359" s="8"/>
      <c r="AU359" s="8"/>
      <c r="AV359" s="8"/>
      <c r="AW359" s="8"/>
      <c r="AX359" s="8"/>
      <c r="AY359" s="8"/>
      <c r="AZ359" s="8"/>
      <c r="BA359" s="185"/>
      <c r="BB359" s="207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  <c r="BW359" s="8"/>
      <c r="BX359" s="8"/>
      <c r="BY359" s="8"/>
      <c r="BZ359" s="8"/>
      <c r="CA359" s="8"/>
      <c r="CB359" s="8"/>
      <c r="CC359" s="8"/>
      <c r="CD359" s="8"/>
      <c r="CE359" s="8"/>
      <c r="CF359" s="8"/>
      <c r="CG359" s="8"/>
      <c r="CH359" s="8"/>
      <c r="CI359" s="8"/>
      <c r="CJ359" s="8"/>
      <c r="CK359" s="8"/>
      <c r="CL359" s="8"/>
      <c r="CM359" s="8"/>
      <c r="CN359" s="8"/>
      <c r="CO359" s="619" t="s">
        <v>3745</v>
      </c>
      <c r="CP359" s="619"/>
      <c r="CQ359" s="8"/>
      <c r="CR359" s="8"/>
    </row>
    <row r="360" spans="1:96" s="24" customFormat="1" ht="36" hidden="1">
      <c r="A360" s="7"/>
      <c r="B360" s="23" t="s">
        <v>3738</v>
      </c>
      <c r="C360" s="8">
        <v>2014</v>
      </c>
      <c r="D360" s="8"/>
      <c r="E360" s="23" t="s">
        <v>3690</v>
      </c>
      <c r="F360" s="8" t="s">
        <v>1182</v>
      </c>
      <c r="G360" s="106" t="s">
        <v>3745</v>
      </c>
      <c r="H360" s="8">
        <v>8</v>
      </c>
      <c r="I360" s="8" t="s">
        <v>616</v>
      </c>
      <c r="J360" s="648" t="s">
        <v>1436</v>
      </c>
      <c r="K360" s="8" t="s">
        <v>2466</v>
      </c>
      <c r="L360" s="8" t="s">
        <v>3438</v>
      </c>
      <c r="M360" s="155"/>
      <c r="N360" s="155"/>
      <c r="O360" s="155"/>
      <c r="P360" s="155" t="s">
        <v>3429</v>
      </c>
      <c r="Q360" s="7" t="s">
        <v>980</v>
      </c>
      <c r="R360" s="8"/>
      <c r="S360" s="8" t="s">
        <v>3056</v>
      </c>
      <c r="T360" s="9" t="s">
        <v>918</v>
      </c>
      <c r="U360" s="410" t="s">
        <v>1437</v>
      </c>
      <c r="V360" s="785">
        <v>280551.09000000003</v>
      </c>
      <c r="W360" s="922">
        <v>231798.06</v>
      </c>
      <c r="X360" s="961">
        <v>100696.44</v>
      </c>
      <c r="Y360" s="767">
        <f>NOM!Q852+FACT!R1021</f>
        <v>238914.3</v>
      </c>
      <c r="Z360" s="787">
        <f t="shared" si="43"/>
        <v>-7116.2399999999907</v>
      </c>
      <c r="AA360" s="804">
        <v>0</v>
      </c>
      <c r="AB360" s="804">
        <v>0</v>
      </c>
      <c r="AC360" s="804">
        <f t="shared" si="44"/>
        <v>231798.06</v>
      </c>
      <c r="AD360" s="804">
        <v>0</v>
      </c>
      <c r="AE360" s="997">
        <v>0</v>
      </c>
      <c r="AF360" s="892">
        <v>41867</v>
      </c>
      <c r="AG360" s="892">
        <v>41902</v>
      </c>
      <c r="AH360" s="8" t="s">
        <v>3057</v>
      </c>
      <c r="AI360" s="247">
        <v>127.4</v>
      </c>
      <c r="AJ360" s="155" t="s">
        <v>1064</v>
      </c>
      <c r="AK360" s="767">
        <f t="shared" si="45"/>
        <v>1875.3084772370485</v>
      </c>
      <c r="AL360" s="8">
        <v>100</v>
      </c>
      <c r="AM360" s="8">
        <f t="shared" si="46"/>
        <v>2002</v>
      </c>
      <c r="AN360" s="8"/>
      <c r="AO360" s="8">
        <f t="shared" si="47"/>
        <v>1000</v>
      </c>
      <c r="AP360" s="8">
        <f t="shared" si="47"/>
        <v>1002</v>
      </c>
      <c r="AQ360" s="8"/>
      <c r="AR360" s="177"/>
      <c r="AS360" s="8"/>
      <c r="AT360" s="8"/>
      <c r="AU360" s="8"/>
      <c r="AV360" s="8"/>
      <c r="AW360" s="8"/>
      <c r="AX360" s="8"/>
      <c r="AY360" s="8"/>
      <c r="AZ360" s="8"/>
      <c r="BA360" s="185"/>
      <c r="BB360" s="207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  <c r="BW360" s="8"/>
      <c r="BX360" s="8"/>
      <c r="BY360" s="8"/>
      <c r="BZ360" s="8"/>
      <c r="CA360" s="8"/>
      <c r="CB360" s="8"/>
      <c r="CC360" s="8"/>
      <c r="CD360" s="8"/>
      <c r="CE360" s="8"/>
      <c r="CF360" s="8"/>
      <c r="CG360" s="8"/>
      <c r="CH360" s="8"/>
      <c r="CI360" s="8"/>
      <c r="CJ360" s="8"/>
      <c r="CK360" s="8"/>
      <c r="CL360" s="8"/>
      <c r="CM360" s="8"/>
      <c r="CN360" s="8"/>
      <c r="CO360" s="619" t="s">
        <v>3745</v>
      </c>
      <c r="CP360" s="619"/>
      <c r="CQ360" s="8"/>
      <c r="CR360" s="8"/>
    </row>
    <row r="361" spans="1:96" s="24" customFormat="1" ht="53.25" hidden="1">
      <c r="A361" s="7"/>
      <c r="B361" s="23" t="s">
        <v>4763</v>
      </c>
      <c r="C361" s="8">
        <v>2015</v>
      </c>
      <c r="D361" s="8"/>
      <c r="E361" s="23" t="s">
        <v>4408</v>
      </c>
      <c r="F361" s="8" t="s">
        <v>1182</v>
      </c>
      <c r="G361" s="8"/>
      <c r="H361" s="8"/>
      <c r="I361" s="8" t="s">
        <v>616</v>
      </c>
      <c r="J361" s="648" t="s">
        <v>1436</v>
      </c>
      <c r="K361" s="8" t="s">
        <v>3546</v>
      </c>
      <c r="L361" s="8" t="s">
        <v>3548</v>
      </c>
      <c r="M361" s="155"/>
      <c r="N361" s="155">
        <v>26</v>
      </c>
      <c r="O361" s="155">
        <v>1126</v>
      </c>
      <c r="P361" s="155" t="s">
        <v>3547</v>
      </c>
      <c r="Q361" s="7" t="s">
        <v>1235</v>
      </c>
      <c r="R361" s="8" t="s">
        <v>3550</v>
      </c>
      <c r="S361" s="8" t="s">
        <v>3549</v>
      </c>
      <c r="T361" s="9" t="s">
        <v>918</v>
      </c>
      <c r="U361" s="410" t="s">
        <v>1437</v>
      </c>
      <c r="V361" s="785">
        <v>265913.18</v>
      </c>
      <c r="W361" s="922">
        <v>265913.18</v>
      </c>
      <c r="X361" s="961"/>
      <c r="Y361" s="767">
        <f>FACT!R1065</f>
        <v>265891.17</v>
      </c>
      <c r="Z361" s="787">
        <f t="shared" si="43"/>
        <v>22.010000000009313</v>
      </c>
      <c r="AA361" s="241" t="s">
        <v>127</v>
      </c>
      <c r="AB361" s="241" t="s">
        <v>127</v>
      </c>
      <c r="AC361" s="241">
        <f t="shared" si="44"/>
        <v>265913.18</v>
      </c>
      <c r="AD361" s="241" t="s">
        <v>127</v>
      </c>
      <c r="AE361" s="242" t="s">
        <v>127</v>
      </c>
      <c r="AF361" s="1486">
        <v>42016</v>
      </c>
      <c r="AG361" s="920">
        <v>42024</v>
      </c>
      <c r="AH361" s="1487"/>
      <c r="AI361" s="247">
        <v>14</v>
      </c>
      <c r="AJ361" s="1773" t="s">
        <v>4106</v>
      </c>
      <c r="AK361" s="767">
        <f t="shared" si="45"/>
        <v>18992.226428571426</v>
      </c>
      <c r="AL361" s="8">
        <v>100</v>
      </c>
      <c r="AM361" s="8">
        <v>400</v>
      </c>
      <c r="AN361" s="8">
        <v>80</v>
      </c>
      <c r="AO361" s="8"/>
      <c r="AP361" s="8"/>
      <c r="AQ361" s="8"/>
      <c r="AR361" s="177" t="s">
        <v>4847</v>
      </c>
      <c r="AS361" s="8" t="s">
        <v>260</v>
      </c>
      <c r="AT361" s="8"/>
      <c r="AU361" s="8"/>
      <c r="AV361" s="8"/>
      <c r="AW361" s="8" t="s">
        <v>260</v>
      </c>
      <c r="AX361" s="8" t="s">
        <v>260</v>
      </c>
      <c r="AY361" s="8"/>
      <c r="AZ361" s="8"/>
      <c r="BA361" s="185"/>
      <c r="BB361" s="207"/>
      <c r="BC361" s="8"/>
      <c r="BD361" s="8"/>
      <c r="BE361" s="8"/>
      <c r="BF361" s="8"/>
      <c r="BG361" s="8"/>
      <c r="BH361" s="8"/>
      <c r="BI361" s="8" t="s">
        <v>260</v>
      </c>
      <c r="BJ361" s="8" t="s">
        <v>260</v>
      </c>
      <c r="BK361" s="8"/>
      <c r="BL361" s="8" t="s">
        <v>260</v>
      </c>
      <c r="BM361" s="8"/>
      <c r="BN361" s="8" t="s">
        <v>260</v>
      </c>
      <c r="BO361" s="8" t="s">
        <v>260</v>
      </c>
      <c r="BP361" s="8"/>
      <c r="BQ361" s="8" t="s">
        <v>260</v>
      </c>
      <c r="BR361" s="8" t="s">
        <v>260</v>
      </c>
      <c r="BS361" s="8" t="s">
        <v>260</v>
      </c>
      <c r="BT361" s="8" t="s">
        <v>260</v>
      </c>
      <c r="BU361" s="8" t="s">
        <v>260</v>
      </c>
      <c r="BV361" s="8"/>
      <c r="BW361" s="8"/>
      <c r="BX361" s="8"/>
      <c r="BY361" s="8"/>
      <c r="BZ361" s="8"/>
      <c r="CA361" s="8"/>
      <c r="CB361" s="8"/>
      <c r="CC361" s="8" t="s">
        <v>260</v>
      </c>
      <c r="CD361" s="8" t="s">
        <v>260</v>
      </c>
      <c r="CE361" s="8" t="s">
        <v>260</v>
      </c>
      <c r="CF361" s="8"/>
      <c r="CG361" s="8"/>
      <c r="CH361" s="8"/>
      <c r="CI361" s="8" t="s">
        <v>260</v>
      </c>
      <c r="CJ361" s="8" t="s">
        <v>260</v>
      </c>
      <c r="CK361" s="8"/>
      <c r="CL361" s="8" t="s">
        <v>260</v>
      </c>
      <c r="CM361" s="8"/>
      <c r="CN361" s="8"/>
      <c r="CO361" s="619"/>
      <c r="CP361" s="619"/>
      <c r="CQ361" s="8"/>
      <c r="CR361" s="8"/>
    </row>
    <row r="362" spans="1:96" s="24" customFormat="1" ht="30" hidden="1">
      <c r="A362" s="7"/>
      <c r="B362" s="23" t="s">
        <v>4729</v>
      </c>
      <c r="C362" s="8">
        <v>2015</v>
      </c>
      <c r="D362" s="8"/>
      <c r="E362" s="23" t="s">
        <v>4411</v>
      </c>
      <c r="F362" s="8" t="s">
        <v>683</v>
      </c>
      <c r="G362" s="8"/>
      <c r="H362" s="8"/>
      <c r="I362" s="8" t="s">
        <v>616</v>
      </c>
      <c r="J362" s="648" t="s">
        <v>1436</v>
      </c>
      <c r="K362" s="8" t="s">
        <v>3568</v>
      </c>
      <c r="L362" s="8" t="s">
        <v>3569</v>
      </c>
      <c r="M362" s="155"/>
      <c r="N362" s="155">
        <v>8</v>
      </c>
      <c r="O362" s="155"/>
      <c r="P362" s="155" t="s">
        <v>3570</v>
      </c>
      <c r="Q362" s="7" t="s">
        <v>618</v>
      </c>
      <c r="R362" s="8"/>
      <c r="S362" s="8" t="s">
        <v>3571</v>
      </c>
      <c r="T362" s="9" t="s">
        <v>276</v>
      </c>
      <c r="U362" s="410" t="s">
        <v>1437</v>
      </c>
      <c r="V362" s="785">
        <v>95412.76</v>
      </c>
      <c r="W362" s="922">
        <v>95412.78</v>
      </c>
      <c r="X362" s="961"/>
      <c r="Y362" s="767">
        <f>FACT!R1066</f>
        <v>94772.53</v>
      </c>
      <c r="Z362" s="787">
        <f t="shared" si="43"/>
        <v>640.25</v>
      </c>
      <c r="AA362" s="241"/>
      <c r="AB362" s="241"/>
      <c r="AC362" s="241"/>
      <c r="AD362" s="241"/>
      <c r="AE362" s="242"/>
      <c r="AF362" s="892">
        <v>42006</v>
      </c>
      <c r="AG362" s="892">
        <v>42015</v>
      </c>
      <c r="AH362" s="8"/>
      <c r="AI362" s="247">
        <v>87</v>
      </c>
      <c r="AJ362" s="155" t="s">
        <v>1064</v>
      </c>
      <c r="AK362" s="767">
        <f t="shared" si="45"/>
        <v>1089.3394252873563</v>
      </c>
      <c r="AL362" s="8">
        <v>100</v>
      </c>
      <c r="AM362" s="8">
        <f t="shared" ref="AM362" si="48">AO362+AP362</f>
        <v>2552</v>
      </c>
      <c r="AN362" s="8"/>
      <c r="AO362" s="8">
        <v>1243</v>
      </c>
      <c r="AP362" s="8">
        <v>1309</v>
      </c>
      <c r="AQ362" s="8"/>
      <c r="AR362" s="177"/>
      <c r="AS362" s="8"/>
      <c r="AT362" s="8"/>
      <c r="AU362" s="8"/>
      <c r="AV362" s="8"/>
      <c r="AW362" s="8"/>
      <c r="AX362" s="8"/>
      <c r="AY362" s="8"/>
      <c r="AZ362" s="8"/>
      <c r="BA362" s="185"/>
      <c r="BB362" s="207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  <c r="BW362" s="8"/>
      <c r="BX362" s="8"/>
      <c r="BY362" s="8"/>
      <c r="BZ362" s="8"/>
      <c r="CA362" s="8"/>
      <c r="CB362" s="8"/>
      <c r="CC362" s="8"/>
      <c r="CD362" s="8"/>
      <c r="CE362" s="8"/>
      <c r="CF362" s="8"/>
      <c r="CG362" s="8"/>
      <c r="CH362" s="8"/>
      <c r="CI362" s="8"/>
      <c r="CJ362" s="8"/>
      <c r="CK362" s="8"/>
      <c r="CL362" s="8"/>
      <c r="CM362" s="8"/>
      <c r="CN362" s="8"/>
      <c r="CO362" s="619"/>
      <c r="CP362" s="619"/>
      <c r="CQ362" s="8"/>
      <c r="CR362" s="8"/>
    </row>
    <row r="363" spans="1:96" s="24" customFormat="1" ht="36">
      <c r="A363" s="7" t="s">
        <v>260</v>
      </c>
      <c r="B363" s="23" t="s">
        <v>4763</v>
      </c>
      <c r="C363" s="8">
        <v>2015</v>
      </c>
      <c r="D363" s="8"/>
      <c r="E363" s="23" t="s">
        <v>4409</v>
      </c>
      <c r="F363" s="8" t="s">
        <v>1182</v>
      </c>
      <c r="G363" s="8"/>
      <c r="H363" s="8"/>
      <c r="I363" s="8" t="s">
        <v>616</v>
      </c>
      <c r="J363" s="648" t="s">
        <v>1434</v>
      </c>
      <c r="K363" s="8" t="s">
        <v>3559</v>
      </c>
      <c r="L363" s="8" t="s">
        <v>3560</v>
      </c>
      <c r="M363" s="155"/>
      <c r="N363" s="155"/>
      <c r="O363" s="155">
        <v>1140</v>
      </c>
      <c r="P363" s="155" t="s">
        <v>4562</v>
      </c>
      <c r="Q363" s="7" t="s">
        <v>980</v>
      </c>
      <c r="R363" s="8"/>
      <c r="S363" s="8" t="s">
        <v>3561</v>
      </c>
      <c r="T363" s="9" t="s">
        <v>981</v>
      </c>
      <c r="U363" s="410" t="s">
        <v>1437</v>
      </c>
      <c r="V363" s="1618">
        <v>1674421.48</v>
      </c>
      <c r="W363" s="922">
        <v>2359096.67</v>
      </c>
      <c r="X363" s="961">
        <v>2600000</v>
      </c>
      <c r="Y363" s="767">
        <f>FACT!R1067</f>
        <v>2336472.5699999998</v>
      </c>
      <c r="Z363" s="787">
        <f t="shared" si="43"/>
        <v>22624.100000000093</v>
      </c>
      <c r="AA363" s="241" t="s">
        <v>127</v>
      </c>
      <c r="AB363" s="241" t="s">
        <v>127</v>
      </c>
      <c r="AC363" s="241">
        <f>W363</f>
        <v>2359096.67</v>
      </c>
      <c r="AD363" s="241" t="s">
        <v>127</v>
      </c>
      <c r="AE363" s="242" t="s">
        <v>127</v>
      </c>
      <c r="AF363" s="1490">
        <v>42051</v>
      </c>
      <c r="AG363" s="1491">
        <v>42080</v>
      </c>
      <c r="AH363" s="1487"/>
      <c r="AI363" s="247">
        <v>210</v>
      </c>
      <c r="AJ363" s="155" t="s">
        <v>1064</v>
      </c>
      <c r="AK363" s="767">
        <f t="shared" si="45"/>
        <v>11126.059857142856</v>
      </c>
      <c r="AL363" s="8">
        <v>100</v>
      </c>
      <c r="AM363" s="8">
        <f>AO363+AP363</f>
        <v>394</v>
      </c>
      <c r="AN363" s="8">
        <v>100</v>
      </c>
      <c r="AO363" s="8">
        <v>204</v>
      </c>
      <c r="AP363" s="8">
        <v>190</v>
      </c>
      <c r="AQ363" s="8"/>
      <c r="AR363" s="177" t="s">
        <v>4017</v>
      </c>
      <c r="AS363" s="8" t="s">
        <v>2669</v>
      </c>
      <c r="AT363" s="8" t="s">
        <v>2669</v>
      </c>
      <c r="AU363" s="8" t="s">
        <v>2669</v>
      </c>
      <c r="AV363" s="8"/>
      <c r="AW363" s="8" t="s">
        <v>260</v>
      </c>
      <c r="AX363" s="8" t="s">
        <v>260</v>
      </c>
      <c r="AY363" s="8" t="s">
        <v>2669</v>
      </c>
      <c r="AZ363" s="8"/>
      <c r="BA363" s="185"/>
      <c r="BB363" s="207"/>
      <c r="BC363" s="8"/>
      <c r="BD363" s="8"/>
      <c r="BE363" s="8"/>
      <c r="BF363" s="8"/>
      <c r="BG363" s="8"/>
      <c r="BH363" s="8"/>
      <c r="BI363" s="8"/>
      <c r="BJ363" s="8" t="s">
        <v>260</v>
      </c>
      <c r="BK363" s="8" t="s">
        <v>260</v>
      </c>
      <c r="BL363" s="8" t="s">
        <v>2669</v>
      </c>
      <c r="BM363" s="8" t="s">
        <v>260</v>
      </c>
      <c r="BN363" s="8" t="s">
        <v>260</v>
      </c>
      <c r="BO363" s="8" t="s">
        <v>2669</v>
      </c>
      <c r="BP363" s="8"/>
      <c r="BQ363" s="8" t="s">
        <v>2669</v>
      </c>
      <c r="BR363" s="8" t="s">
        <v>2669</v>
      </c>
      <c r="BS363" s="8"/>
      <c r="BT363" s="8" t="s">
        <v>260</v>
      </c>
      <c r="BU363" s="8" t="s">
        <v>260</v>
      </c>
      <c r="BV363" s="8"/>
      <c r="BW363" s="8"/>
      <c r="BX363" s="8" t="s">
        <v>260</v>
      </c>
      <c r="BY363" s="8" t="s">
        <v>260</v>
      </c>
      <c r="BZ363" s="8" t="s">
        <v>260</v>
      </c>
      <c r="CA363" s="8" t="s">
        <v>260</v>
      </c>
      <c r="CB363" s="8" t="s">
        <v>260</v>
      </c>
      <c r="CC363" s="8" t="s">
        <v>260</v>
      </c>
      <c r="CD363" s="8" t="s">
        <v>260</v>
      </c>
      <c r="CE363" s="8" t="s">
        <v>260</v>
      </c>
      <c r="CF363" s="8"/>
      <c r="CG363" s="8"/>
      <c r="CH363" s="8" t="s">
        <v>2669</v>
      </c>
      <c r="CI363" s="8" t="s">
        <v>2669</v>
      </c>
      <c r="CJ363" s="8" t="s">
        <v>2669</v>
      </c>
      <c r="CK363" s="8"/>
      <c r="CL363" s="8" t="s">
        <v>260</v>
      </c>
      <c r="CM363" s="8" t="s">
        <v>2669</v>
      </c>
      <c r="CN363" s="8"/>
      <c r="CO363" s="619"/>
      <c r="CP363" s="619"/>
      <c r="CQ363" s="8"/>
      <c r="CR363" s="8"/>
    </row>
    <row r="364" spans="1:96" s="24" customFormat="1" ht="36">
      <c r="A364" s="7" t="s">
        <v>260</v>
      </c>
      <c r="B364" s="23" t="s">
        <v>4763</v>
      </c>
      <c r="C364" s="8">
        <v>2015</v>
      </c>
      <c r="D364" s="8"/>
      <c r="E364" s="23" t="s">
        <v>4409</v>
      </c>
      <c r="F364" s="8" t="s">
        <v>1182</v>
      </c>
      <c r="G364" s="8"/>
      <c r="H364" s="8"/>
      <c r="I364" s="8" t="s">
        <v>616</v>
      </c>
      <c r="J364" s="648" t="s">
        <v>1434</v>
      </c>
      <c r="K364" s="8" t="s">
        <v>3559</v>
      </c>
      <c r="L364" s="8" t="s">
        <v>3560</v>
      </c>
      <c r="M364" s="155"/>
      <c r="N364" s="155"/>
      <c r="O364" s="155">
        <v>5257</v>
      </c>
      <c r="P364" s="155" t="s">
        <v>4563</v>
      </c>
      <c r="Q364" s="7" t="s">
        <v>980</v>
      </c>
      <c r="R364" s="8"/>
      <c r="S364" s="8" t="s">
        <v>3561</v>
      </c>
      <c r="T364" s="9" t="s">
        <v>981</v>
      </c>
      <c r="U364" s="410" t="s">
        <v>1437</v>
      </c>
      <c r="V364" s="1618">
        <v>603947</v>
      </c>
      <c r="W364" s="922" t="s">
        <v>127</v>
      </c>
      <c r="X364" s="922" t="s">
        <v>127</v>
      </c>
      <c r="Y364" s="767" t="s">
        <v>127</v>
      </c>
      <c r="Z364" s="787" t="s">
        <v>127</v>
      </c>
      <c r="AA364" s="241" t="s">
        <v>127</v>
      </c>
      <c r="AB364" s="241" t="s">
        <v>127</v>
      </c>
      <c r="AC364" s="241" t="s">
        <v>127</v>
      </c>
      <c r="AD364" s="241" t="s">
        <v>127</v>
      </c>
      <c r="AE364" s="242" t="s">
        <v>127</v>
      </c>
      <c r="AF364" s="1490">
        <v>42051</v>
      </c>
      <c r="AG364" s="1491">
        <v>42080</v>
      </c>
      <c r="AH364" s="1487"/>
      <c r="AI364" s="146">
        <v>210</v>
      </c>
      <c r="AJ364" s="8" t="s">
        <v>1064</v>
      </c>
      <c r="AK364" s="767" t="s">
        <v>127</v>
      </c>
      <c r="AL364" s="8">
        <v>80</v>
      </c>
      <c r="AM364" s="8">
        <f>AO364+AP364</f>
        <v>394</v>
      </c>
      <c r="AN364" s="8">
        <v>100</v>
      </c>
      <c r="AO364" s="8">
        <v>204</v>
      </c>
      <c r="AP364" s="8">
        <v>190</v>
      </c>
      <c r="AQ364" s="8"/>
      <c r="AR364" s="177" t="s">
        <v>4017</v>
      </c>
      <c r="AS364" s="8" t="s">
        <v>2669</v>
      </c>
      <c r="AT364" s="8" t="s">
        <v>2669</v>
      </c>
      <c r="AU364" s="8" t="s">
        <v>2669</v>
      </c>
      <c r="AV364" s="8"/>
      <c r="AW364" s="8" t="s">
        <v>260</v>
      </c>
      <c r="AX364" s="8" t="s">
        <v>260</v>
      </c>
      <c r="AY364" s="8" t="s">
        <v>2669</v>
      </c>
      <c r="AZ364" s="8"/>
      <c r="BA364" s="185"/>
      <c r="BB364" s="207"/>
      <c r="BC364" s="8"/>
      <c r="BD364" s="8"/>
      <c r="BE364" s="8"/>
      <c r="BF364" s="8"/>
      <c r="BG364" s="8"/>
      <c r="BH364" s="8"/>
      <c r="BI364" s="8"/>
      <c r="BJ364" s="8" t="s">
        <v>260</v>
      </c>
      <c r="BK364" s="8" t="s">
        <v>260</v>
      </c>
      <c r="BL364" s="8" t="s">
        <v>2669</v>
      </c>
      <c r="BM364" s="8" t="s">
        <v>260</v>
      </c>
      <c r="BN364" s="8" t="s">
        <v>260</v>
      </c>
      <c r="BO364" s="8" t="s">
        <v>2669</v>
      </c>
      <c r="BP364" s="8"/>
      <c r="BQ364" s="8" t="s">
        <v>2669</v>
      </c>
      <c r="BR364" s="8" t="s">
        <v>2669</v>
      </c>
      <c r="BS364" s="8"/>
      <c r="BT364" s="8" t="s">
        <v>260</v>
      </c>
      <c r="BU364" s="8" t="s">
        <v>260</v>
      </c>
      <c r="BV364" s="8"/>
      <c r="BW364" s="8"/>
      <c r="BX364" s="8" t="s">
        <v>260</v>
      </c>
      <c r="BY364" s="8" t="s">
        <v>260</v>
      </c>
      <c r="BZ364" s="8" t="s">
        <v>260</v>
      </c>
      <c r="CA364" s="8" t="s">
        <v>260</v>
      </c>
      <c r="CB364" s="8" t="s">
        <v>260</v>
      </c>
      <c r="CC364" s="8" t="s">
        <v>260</v>
      </c>
      <c r="CD364" s="8" t="s">
        <v>260</v>
      </c>
      <c r="CE364" s="8" t="s">
        <v>260</v>
      </c>
      <c r="CF364" s="8"/>
      <c r="CG364" s="8"/>
      <c r="CH364" s="8" t="s">
        <v>2669</v>
      </c>
      <c r="CI364" s="8" t="s">
        <v>2669</v>
      </c>
      <c r="CJ364" s="8" t="s">
        <v>2669</v>
      </c>
      <c r="CK364" s="8"/>
      <c r="CL364" s="8" t="s">
        <v>260</v>
      </c>
      <c r="CM364" s="8" t="s">
        <v>2669</v>
      </c>
      <c r="CN364" s="8"/>
      <c r="CO364" s="619"/>
      <c r="CP364" s="619"/>
      <c r="CQ364" s="8"/>
      <c r="CR364" s="8"/>
    </row>
    <row r="365" spans="1:96" s="24" customFormat="1" ht="42" hidden="1" customHeight="1">
      <c r="A365" s="7"/>
      <c r="B365" s="23" t="s">
        <v>4763</v>
      </c>
      <c r="C365" s="8">
        <v>2015</v>
      </c>
      <c r="D365" s="8"/>
      <c r="E365" s="23" t="s">
        <v>4409</v>
      </c>
      <c r="F365" s="8" t="s">
        <v>1182</v>
      </c>
      <c r="G365" s="8"/>
      <c r="H365" s="8"/>
      <c r="I365" s="8" t="s">
        <v>616</v>
      </c>
      <c r="J365" s="648" t="s">
        <v>1434</v>
      </c>
      <c r="K365" s="8" t="s">
        <v>3559</v>
      </c>
      <c r="L365" s="8" t="s">
        <v>4105</v>
      </c>
      <c r="M365" s="155"/>
      <c r="N365" s="155"/>
      <c r="O365" s="155">
        <v>5243</v>
      </c>
      <c r="P365" s="155" t="s">
        <v>4564</v>
      </c>
      <c r="Q365" s="7" t="s">
        <v>1235</v>
      </c>
      <c r="R365" s="8"/>
      <c r="S365" s="8" t="s">
        <v>3561</v>
      </c>
      <c r="T365" s="9" t="s">
        <v>981</v>
      </c>
      <c r="U365" s="410" t="s">
        <v>1437</v>
      </c>
      <c r="V365" s="785">
        <v>225000</v>
      </c>
      <c r="W365" s="922">
        <v>225000</v>
      </c>
      <c r="X365" s="961"/>
      <c r="Y365" s="767">
        <f>FACT!R1085</f>
        <v>227660.7</v>
      </c>
      <c r="Z365" s="787"/>
      <c r="AA365" s="241"/>
      <c r="AB365" s="241"/>
      <c r="AC365" s="241"/>
      <c r="AD365" s="241"/>
      <c r="AE365" s="242"/>
      <c r="AF365" s="1488">
        <v>42191</v>
      </c>
      <c r="AG365" s="1489">
        <v>42213</v>
      </c>
      <c r="AH365" s="1487"/>
      <c r="AI365" s="1777">
        <v>1</v>
      </c>
      <c r="AJ365" s="155" t="s">
        <v>4099</v>
      </c>
      <c r="AK365" s="767">
        <f t="shared" si="45"/>
        <v>227660.7</v>
      </c>
      <c r="AL365" s="8">
        <v>100</v>
      </c>
      <c r="AM365" s="8">
        <f>AO365+AP365</f>
        <v>394</v>
      </c>
      <c r="AN365" s="8">
        <v>100</v>
      </c>
      <c r="AO365" s="8">
        <v>204</v>
      </c>
      <c r="AP365" s="8">
        <v>190</v>
      </c>
      <c r="AQ365" s="8"/>
      <c r="AR365" s="177" t="s">
        <v>4017</v>
      </c>
      <c r="AS365" s="8" t="s">
        <v>260</v>
      </c>
      <c r="AT365" s="8" t="s">
        <v>2669</v>
      </c>
      <c r="AU365" s="8" t="s">
        <v>2669</v>
      </c>
      <c r="AV365" s="8"/>
      <c r="AW365" s="8" t="s">
        <v>260</v>
      </c>
      <c r="AX365" s="8" t="s">
        <v>260</v>
      </c>
      <c r="AY365" s="8" t="s">
        <v>2669</v>
      </c>
      <c r="AZ365" s="8"/>
      <c r="BA365" s="185"/>
      <c r="BB365" s="207"/>
      <c r="BC365" s="8"/>
      <c r="BD365" s="8"/>
      <c r="BE365" s="8"/>
      <c r="BF365" s="8"/>
      <c r="BG365" s="8"/>
      <c r="BH365" s="8"/>
      <c r="BI365" s="8" t="s">
        <v>260</v>
      </c>
      <c r="BJ365" s="8" t="s">
        <v>260</v>
      </c>
      <c r="BK365" s="8"/>
      <c r="BL365" s="8" t="s">
        <v>260</v>
      </c>
      <c r="BM365" s="8"/>
      <c r="BN365" s="8" t="s">
        <v>1442</v>
      </c>
      <c r="BO365" s="8" t="s">
        <v>2669</v>
      </c>
      <c r="BP365" s="8"/>
      <c r="BQ365" s="8" t="s">
        <v>2669</v>
      </c>
      <c r="BR365" s="8" t="s">
        <v>2669</v>
      </c>
      <c r="BS365" s="8"/>
      <c r="BT365" s="8" t="s">
        <v>260</v>
      </c>
      <c r="BU365" s="8" t="s">
        <v>2669</v>
      </c>
      <c r="BV365" s="8"/>
      <c r="BW365" s="8"/>
      <c r="BX365" s="8"/>
      <c r="BY365" s="8"/>
      <c r="BZ365" s="8"/>
      <c r="CA365" s="8"/>
      <c r="CB365" s="8"/>
      <c r="CC365" s="8" t="s">
        <v>260</v>
      </c>
      <c r="CD365" s="8" t="s">
        <v>260</v>
      </c>
      <c r="CE365" s="8" t="s">
        <v>260</v>
      </c>
      <c r="CF365" s="8"/>
      <c r="CG365" s="8"/>
      <c r="CH365" s="8" t="s">
        <v>2669</v>
      </c>
      <c r="CI365" s="8" t="s">
        <v>2669</v>
      </c>
      <c r="CJ365" s="8" t="s">
        <v>2669</v>
      </c>
      <c r="CK365" s="8"/>
      <c r="CL365" s="8" t="s">
        <v>1442</v>
      </c>
      <c r="CM365" s="8" t="s">
        <v>2669</v>
      </c>
      <c r="CN365" s="8"/>
      <c r="CO365" s="619"/>
      <c r="CP365" s="619"/>
      <c r="CQ365" s="8"/>
      <c r="CR365" s="8"/>
    </row>
    <row r="366" spans="1:96" s="24" customFormat="1" ht="45" hidden="1">
      <c r="A366" s="7"/>
      <c r="B366" s="23" t="s">
        <v>4763</v>
      </c>
      <c r="C366" s="8">
        <v>2015</v>
      </c>
      <c r="D366" s="8"/>
      <c r="E366" s="23" t="s">
        <v>4408</v>
      </c>
      <c r="F366" s="8" t="s">
        <v>1182</v>
      </c>
      <c r="G366" s="8"/>
      <c r="H366" s="8"/>
      <c r="I366" s="8" t="s">
        <v>616</v>
      </c>
      <c r="J366" s="8" t="s">
        <v>4999</v>
      </c>
      <c r="K366" s="8" t="s">
        <v>3546</v>
      </c>
      <c r="L366" s="8" t="s">
        <v>3545</v>
      </c>
      <c r="M366" s="155"/>
      <c r="N366" s="155"/>
      <c r="O366" s="155">
        <v>1196</v>
      </c>
      <c r="P366" s="155" t="s">
        <v>3547</v>
      </c>
      <c r="Q366" s="7" t="s">
        <v>1235</v>
      </c>
      <c r="R366" s="8" t="s">
        <v>3550</v>
      </c>
      <c r="S366" s="8" t="s">
        <v>4662</v>
      </c>
      <c r="T366" s="9" t="s">
        <v>294</v>
      </c>
      <c r="U366" s="410" t="s">
        <v>1437</v>
      </c>
      <c r="V366" s="785">
        <v>307899.96000000002</v>
      </c>
      <c r="W366" s="922">
        <v>307899.96000000002</v>
      </c>
      <c r="X366" s="961"/>
      <c r="Y366" s="767">
        <f>FACT!R1068</f>
        <v>369416.21</v>
      </c>
      <c r="Z366" s="787">
        <f>W366-Y366</f>
        <v>-61516.25</v>
      </c>
      <c r="AA366" s="241" t="s">
        <v>127</v>
      </c>
      <c r="AB366" s="241" t="s">
        <v>127</v>
      </c>
      <c r="AC366" s="241">
        <f>W366</f>
        <v>307899.96000000002</v>
      </c>
      <c r="AD366" s="241" t="s">
        <v>127</v>
      </c>
      <c r="AE366" s="242" t="s">
        <v>127</v>
      </c>
      <c r="AF366" s="1486">
        <v>42051</v>
      </c>
      <c r="AG366" s="920">
        <v>42065</v>
      </c>
      <c r="AH366" s="1487" t="s">
        <v>4663</v>
      </c>
      <c r="AI366" s="247">
        <v>4</v>
      </c>
      <c r="AJ366" s="155" t="s">
        <v>5000</v>
      </c>
      <c r="AK366" s="767">
        <f t="shared" si="45"/>
        <v>92354.052500000005</v>
      </c>
      <c r="AL366" s="8">
        <v>100</v>
      </c>
      <c r="AM366" s="8">
        <v>140</v>
      </c>
      <c r="AN366" s="8">
        <v>30</v>
      </c>
      <c r="AO366" s="8"/>
      <c r="AP366" s="8"/>
      <c r="AQ366" s="8"/>
      <c r="AR366" s="177"/>
      <c r="AS366" s="8" t="s">
        <v>260</v>
      </c>
      <c r="AT366" s="8" t="s">
        <v>260</v>
      </c>
      <c r="AU366" s="8" t="s">
        <v>260</v>
      </c>
      <c r="AV366" s="8"/>
      <c r="AW366" s="8" t="s">
        <v>260</v>
      </c>
      <c r="AX366" s="8" t="s">
        <v>260</v>
      </c>
      <c r="AY366" s="8" t="s">
        <v>260</v>
      </c>
      <c r="AZ366" s="8"/>
      <c r="BA366" s="185" t="s">
        <v>260</v>
      </c>
      <c r="BB366" s="207"/>
      <c r="BC366" s="8"/>
      <c r="BD366" s="8"/>
      <c r="BE366" s="8"/>
      <c r="BF366" s="8"/>
      <c r="BG366" s="8"/>
      <c r="BH366" s="8" t="s">
        <v>260</v>
      </c>
      <c r="BI366" s="8" t="s">
        <v>260</v>
      </c>
      <c r="BJ366" s="8" t="s">
        <v>260</v>
      </c>
      <c r="BK366" s="8"/>
      <c r="BL366" s="8" t="s">
        <v>260</v>
      </c>
      <c r="BM366" s="8"/>
      <c r="BN366" s="8" t="s">
        <v>260</v>
      </c>
      <c r="BO366" s="8" t="s">
        <v>260</v>
      </c>
      <c r="BP366" s="8"/>
      <c r="BQ366" s="8" t="s">
        <v>260</v>
      </c>
      <c r="BR366" s="8" t="s">
        <v>260</v>
      </c>
      <c r="BS366" s="8" t="s">
        <v>260</v>
      </c>
      <c r="BT366" s="8" t="s">
        <v>260</v>
      </c>
      <c r="BU366" s="8" t="s">
        <v>260</v>
      </c>
      <c r="BV366" s="8"/>
      <c r="BW366" s="8"/>
      <c r="BX366" s="8"/>
      <c r="BY366" s="8" t="s">
        <v>260</v>
      </c>
      <c r="BZ366" s="8" t="s">
        <v>260</v>
      </c>
      <c r="CA366" s="8"/>
      <c r="CB366" s="8"/>
      <c r="CC366" s="8" t="s">
        <v>260</v>
      </c>
      <c r="CD366" s="8"/>
      <c r="CE366" s="8" t="s">
        <v>260</v>
      </c>
      <c r="CF366" s="8"/>
      <c r="CG366" s="8"/>
      <c r="CH366" s="8"/>
      <c r="CI366" s="8" t="s">
        <v>260</v>
      </c>
      <c r="CJ366" s="8" t="s">
        <v>260</v>
      </c>
      <c r="CK366" s="8"/>
      <c r="CL366" s="8" t="s">
        <v>260</v>
      </c>
      <c r="CM366" s="8"/>
      <c r="CN366" s="8"/>
      <c r="CO366" s="619" t="s">
        <v>4845</v>
      </c>
      <c r="CP366" s="619"/>
      <c r="CQ366" s="8"/>
      <c r="CR366" s="8"/>
    </row>
    <row r="367" spans="1:96" s="24" customFormat="1" ht="45" hidden="1">
      <c r="A367" s="7"/>
      <c r="B367" s="23"/>
      <c r="C367" s="8">
        <v>2014</v>
      </c>
      <c r="D367" s="8"/>
      <c r="E367" s="23"/>
      <c r="F367" s="8" t="s">
        <v>1520</v>
      </c>
      <c r="G367" s="8"/>
      <c r="H367" s="8"/>
      <c r="I367" s="8" t="s">
        <v>1020</v>
      </c>
      <c r="J367" s="648" t="s">
        <v>3199</v>
      </c>
      <c r="K367" s="8" t="s">
        <v>3301</v>
      </c>
      <c r="L367" s="8" t="s">
        <v>3582</v>
      </c>
      <c r="M367" s="155"/>
      <c r="N367" s="155"/>
      <c r="O367" s="155"/>
      <c r="P367" s="155" t="s">
        <v>1226</v>
      </c>
      <c r="Q367" s="7" t="s">
        <v>704</v>
      </c>
      <c r="R367" s="8"/>
      <c r="S367" s="8" t="s">
        <v>3299</v>
      </c>
      <c r="T367" s="9" t="s">
        <v>1215</v>
      </c>
      <c r="U367" s="1098" t="s">
        <v>3587</v>
      </c>
      <c r="V367" s="785">
        <v>397644.66</v>
      </c>
      <c r="W367" s="922"/>
      <c r="X367" s="961">
        <f>V367</f>
        <v>397644.66</v>
      </c>
      <c r="Y367" s="1195">
        <f>X367</f>
        <v>397644.66</v>
      </c>
      <c r="Z367" s="1196"/>
      <c r="AA367" s="241"/>
      <c r="AB367" s="241"/>
      <c r="AC367" s="241"/>
      <c r="AD367" s="241"/>
      <c r="AE367" s="242"/>
      <c r="AF367" s="892"/>
      <c r="AG367" s="892"/>
      <c r="AH367" s="8"/>
      <c r="AI367" s="247">
        <v>936.91</v>
      </c>
      <c r="AJ367" s="8" t="s">
        <v>1065</v>
      </c>
      <c r="AK367" s="19">
        <f t="shared" si="45"/>
        <v>424.42140653851487</v>
      </c>
      <c r="AL367" s="8">
        <v>0</v>
      </c>
      <c r="AM367" s="8"/>
      <c r="AN367" s="8"/>
      <c r="AO367" s="8"/>
      <c r="AP367" s="8"/>
      <c r="AQ367" s="8"/>
      <c r="AR367" s="177"/>
      <c r="AS367" s="8"/>
      <c r="AT367" s="8"/>
      <c r="AU367" s="8"/>
      <c r="AV367" s="8"/>
      <c r="AW367" s="8"/>
      <c r="AX367" s="8"/>
      <c r="AY367" s="8"/>
      <c r="AZ367" s="8"/>
      <c r="BA367" s="185"/>
      <c r="BB367" s="207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  <c r="BW367" s="8"/>
      <c r="BX367" s="8"/>
      <c r="BY367" s="8"/>
      <c r="BZ367" s="8"/>
      <c r="CA367" s="8"/>
      <c r="CB367" s="8"/>
      <c r="CC367" s="8"/>
      <c r="CD367" s="8"/>
      <c r="CE367" s="8"/>
      <c r="CF367" s="8"/>
      <c r="CG367" s="8"/>
      <c r="CH367" s="8"/>
      <c r="CI367" s="8"/>
      <c r="CJ367" s="8"/>
      <c r="CK367" s="8"/>
      <c r="CL367" s="8"/>
      <c r="CM367" s="8"/>
      <c r="CN367" s="8"/>
      <c r="CO367" s="619"/>
      <c r="CP367" s="619"/>
      <c r="CQ367" s="8"/>
      <c r="CR367" s="8"/>
    </row>
    <row r="368" spans="1:96" s="24" customFormat="1" ht="45" hidden="1">
      <c r="A368" s="7"/>
      <c r="B368" s="23"/>
      <c r="C368" s="8">
        <v>2014</v>
      </c>
      <c r="D368" s="8"/>
      <c r="E368" s="23"/>
      <c r="F368" s="8" t="s">
        <v>1520</v>
      </c>
      <c r="G368" s="8"/>
      <c r="H368" s="8"/>
      <c r="I368" s="8" t="s">
        <v>1020</v>
      </c>
      <c r="J368" s="648" t="s">
        <v>3199</v>
      </c>
      <c r="K368" s="8" t="s">
        <v>3301</v>
      </c>
      <c r="L368" s="8" t="s">
        <v>3582</v>
      </c>
      <c r="M368" s="155"/>
      <c r="N368" s="155"/>
      <c r="O368" s="155"/>
      <c r="P368" s="155" t="s">
        <v>1226</v>
      </c>
      <c r="Q368" s="7" t="s">
        <v>704</v>
      </c>
      <c r="R368" s="8"/>
      <c r="S368" s="8" t="s">
        <v>1299</v>
      </c>
      <c r="T368" s="9" t="s">
        <v>712</v>
      </c>
      <c r="U368" s="1098" t="s">
        <v>3587</v>
      </c>
      <c r="V368" s="785">
        <v>1641282.1</v>
      </c>
      <c r="W368" s="922"/>
      <c r="X368" s="961">
        <f>V368</f>
        <v>1641282.1</v>
      </c>
      <c r="Y368" s="1195">
        <f>X368</f>
        <v>1641282.1</v>
      </c>
      <c r="Z368" s="1196"/>
      <c r="AA368" s="241"/>
      <c r="AB368" s="241"/>
      <c r="AC368" s="241"/>
      <c r="AD368" s="241"/>
      <c r="AE368" s="242"/>
      <c r="AF368" s="892"/>
      <c r="AG368" s="892"/>
      <c r="AH368" s="8" t="s">
        <v>3591</v>
      </c>
      <c r="AI368" s="247">
        <v>3032.69</v>
      </c>
      <c r="AJ368" s="8" t="s">
        <v>1065</v>
      </c>
      <c r="AK368" s="19">
        <f t="shared" si="45"/>
        <v>541.19679228671578</v>
      </c>
      <c r="AL368" s="8">
        <v>30</v>
      </c>
      <c r="AM368" s="8">
        <f t="shared" ref="AM368" si="49">AO368+AP368</f>
        <v>5036</v>
      </c>
      <c r="AN368" s="8">
        <v>11</v>
      </c>
      <c r="AO368" s="8">
        <f>1851+634</f>
        <v>2485</v>
      </c>
      <c r="AP368" s="8">
        <f>1943+608</f>
        <v>2551</v>
      </c>
      <c r="AQ368" s="8"/>
      <c r="AR368" s="177"/>
      <c r="AS368" s="8"/>
      <c r="AT368" s="8"/>
      <c r="AU368" s="8"/>
      <c r="AV368" s="8"/>
      <c r="AW368" s="8"/>
      <c r="AX368" s="8"/>
      <c r="AY368" s="8"/>
      <c r="AZ368" s="8"/>
      <c r="BA368" s="185"/>
      <c r="BB368" s="207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8"/>
      <c r="CC368" s="8"/>
      <c r="CD368" s="8"/>
      <c r="CE368" s="8"/>
      <c r="CF368" s="8"/>
      <c r="CG368" s="8"/>
      <c r="CH368" s="8"/>
      <c r="CI368" s="8"/>
      <c r="CJ368" s="8"/>
      <c r="CK368" s="8"/>
      <c r="CL368" s="8"/>
      <c r="CM368" s="8"/>
      <c r="CN368" s="8"/>
      <c r="CO368" s="619"/>
      <c r="CP368" s="619"/>
      <c r="CQ368" s="8"/>
      <c r="CR368" s="8"/>
    </row>
    <row r="369" spans="1:96" s="24" customFormat="1" ht="30" hidden="1">
      <c r="A369" s="7"/>
      <c r="B369" s="23"/>
      <c r="C369" s="8">
        <v>2014</v>
      </c>
      <c r="D369" s="8"/>
      <c r="E369" s="23"/>
      <c r="F369" s="8" t="s">
        <v>1520</v>
      </c>
      <c r="G369" s="8"/>
      <c r="H369" s="8"/>
      <c r="I369" s="8" t="s">
        <v>1020</v>
      </c>
      <c r="J369" s="648" t="s">
        <v>3199</v>
      </c>
      <c r="K369" s="8" t="s">
        <v>3301</v>
      </c>
      <c r="L369" s="8" t="s">
        <v>3582</v>
      </c>
      <c r="M369" s="155"/>
      <c r="N369" s="155"/>
      <c r="O369" s="155"/>
      <c r="P369" s="155" t="s">
        <v>1226</v>
      </c>
      <c r="Q369" s="7" t="s">
        <v>704</v>
      </c>
      <c r="R369" s="8"/>
      <c r="S369" s="8" t="s">
        <v>1476</v>
      </c>
      <c r="T369" s="9" t="s">
        <v>984</v>
      </c>
      <c r="U369" s="1098" t="s">
        <v>1233</v>
      </c>
      <c r="V369" s="785">
        <v>850769.21</v>
      </c>
      <c r="W369" s="922"/>
      <c r="X369" s="961">
        <f>V369</f>
        <v>850769.21</v>
      </c>
      <c r="Y369" s="1195">
        <f>X369</f>
        <v>850769.21</v>
      </c>
      <c r="Z369" s="1184"/>
      <c r="AA369" s="241"/>
      <c r="AB369" s="241"/>
      <c r="AC369" s="241"/>
      <c r="AD369" s="241"/>
      <c r="AE369" s="242"/>
      <c r="AF369" s="892"/>
      <c r="AG369" s="892"/>
      <c r="AH369" s="8" t="s">
        <v>3592</v>
      </c>
      <c r="AI369" s="146">
        <v>2059.8200000000002</v>
      </c>
      <c r="AJ369" s="8" t="s">
        <v>1065</v>
      </c>
      <c r="AK369" s="19"/>
      <c r="AL369" s="8">
        <v>0</v>
      </c>
      <c r="AM369" s="8"/>
      <c r="AN369" s="8"/>
      <c r="AO369" s="8"/>
      <c r="AP369" s="8"/>
      <c r="AQ369" s="8"/>
      <c r="AR369" s="177"/>
      <c r="AS369" s="8"/>
      <c r="AT369" s="8"/>
      <c r="AU369" s="8"/>
      <c r="AV369" s="8"/>
      <c r="AW369" s="8"/>
      <c r="AX369" s="8"/>
      <c r="AY369" s="8"/>
      <c r="AZ369" s="8"/>
      <c r="BA369" s="185"/>
      <c r="BB369" s="207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  <c r="BW369" s="8"/>
      <c r="BX369" s="8"/>
      <c r="BY369" s="8"/>
      <c r="BZ369" s="8"/>
      <c r="CA369" s="8"/>
      <c r="CB369" s="8"/>
      <c r="CC369" s="8"/>
      <c r="CD369" s="8"/>
      <c r="CE369" s="8"/>
      <c r="CF369" s="8"/>
      <c r="CG369" s="8"/>
      <c r="CH369" s="8"/>
      <c r="CI369" s="8"/>
      <c r="CJ369" s="8"/>
      <c r="CK369" s="8"/>
      <c r="CL369" s="8"/>
      <c r="CM369" s="8"/>
      <c r="CN369" s="8"/>
      <c r="CO369" s="619"/>
      <c r="CP369" s="619"/>
      <c r="CQ369" s="8"/>
      <c r="CR369" s="8"/>
    </row>
    <row r="370" spans="1:96" s="24" customFormat="1" ht="45" hidden="1">
      <c r="A370" s="7"/>
      <c r="B370" s="23"/>
      <c r="C370" s="8">
        <v>2014</v>
      </c>
      <c r="D370" s="8"/>
      <c r="E370" s="23"/>
      <c r="F370" s="8" t="s">
        <v>3581</v>
      </c>
      <c r="G370" s="106"/>
      <c r="H370" s="8"/>
      <c r="I370" s="8" t="s">
        <v>1020</v>
      </c>
      <c r="J370" s="648" t="s">
        <v>3199</v>
      </c>
      <c r="K370" s="8" t="s">
        <v>3301</v>
      </c>
      <c r="L370" s="8" t="s">
        <v>3582</v>
      </c>
      <c r="M370" s="155"/>
      <c r="N370" s="155"/>
      <c r="O370" s="155"/>
      <c r="P370" s="155" t="s">
        <v>3589</v>
      </c>
      <c r="Q370" s="7" t="s">
        <v>704</v>
      </c>
      <c r="R370" s="8"/>
      <c r="S370" s="8" t="s">
        <v>3297</v>
      </c>
      <c r="T370" s="9" t="s">
        <v>918</v>
      </c>
      <c r="U370" s="1098" t="s">
        <v>3587</v>
      </c>
      <c r="V370" s="785">
        <v>606899.73</v>
      </c>
      <c r="W370" s="922"/>
      <c r="X370" s="961">
        <f>V370</f>
        <v>606899.73</v>
      </c>
      <c r="Y370" s="1195">
        <f>X370</f>
        <v>606899.73</v>
      </c>
      <c r="Z370" s="1196"/>
      <c r="AA370" s="241"/>
      <c r="AB370" s="241"/>
      <c r="AC370" s="241"/>
      <c r="AD370" s="241"/>
      <c r="AE370" s="242"/>
      <c r="AF370" s="892"/>
      <c r="AG370" s="892"/>
      <c r="AH370" s="8" t="s">
        <v>3593</v>
      </c>
      <c r="AI370" s="247">
        <v>1254.76</v>
      </c>
      <c r="AJ370" s="8" t="s">
        <v>1065</v>
      </c>
      <c r="AK370" s="19">
        <f t="shared" si="45"/>
        <v>483.6779384105327</v>
      </c>
      <c r="AL370" s="8">
        <v>40</v>
      </c>
      <c r="AM370" s="8"/>
      <c r="AN370" s="8"/>
      <c r="AO370" s="8"/>
      <c r="AP370" s="8"/>
      <c r="AQ370" s="8"/>
      <c r="AR370" s="177" t="s">
        <v>3316</v>
      </c>
      <c r="AS370" s="8" t="s">
        <v>260</v>
      </c>
      <c r="AT370" s="8" t="s">
        <v>260</v>
      </c>
      <c r="AU370" s="8" t="s">
        <v>260</v>
      </c>
      <c r="AV370" s="8"/>
      <c r="AW370" s="8" t="s">
        <v>260</v>
      </c>
      <c r="AX370" s="8" t="s">
        <v>260</v>
      </c>
      <c r="AY370" s="8" t="s">
        <v>260</v>
      </c>
      <c r="AZ370" s="8"/>
      <c r="BA370" s="185" t="s">
        <v>260</v>
      </c>
      <c r="BB370" s="207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 t="s">
        <v>260</v>
      </c>
      <c r="BU370" s="8"/>
      <c r="BV370" s="8"/>
      <c r="BW370" s="8"/>
      <c r="BX370" s="8"/>
      <c r="BY370" s="8"/>
      <c r="BZ370" s="8"/>
      <c r="CA370" s="8"/>
      <c r="CB370" s="8"/>
      <c r="CC370" s="8"/>
      <c r="CD370" s="8"/>
      <c r="CE370" s="8"/>
      <c r="CF370" s="8"/>
      <c r="CG370" s="8"/>
      <c r="CH370" s="8"/>
      <c r="CI370" s="8"/>
      <c r="CJ370" s="8"/>
      <c r="CK370" s="8"/>
      <c r="CL370" s="8"/>
      <c r="CM370" s="8"/>
      <c r="CN370" s="8"/>
      <c r="CO370" s="619"/>
      <c r="CP370" s="619"/>
      <c r="CQ370" s="8"/>
      <c r="CR370" s="8"/>
    </row>
    <row r="371" spans="1:96" s="24" customFormat="1" ht="25.5" hidden="1">
      <c r="A371" s="7"/>
      <c r="B371" s="23" t="s">
        <v>4088</v>
      </c>
      <c r="C371" s="8">
        <v>2014</v>
      </c>
      <c r="D371" s="8"/>
      <c r="E371" s="582" t="s">
        <v>3728</v>
      </c>
      <c r="F371" s="8" t="s">
        <v>683</v>
      </c>
      <c r="G371" s="106"/>
      <c r="H371" s="8"/>
      <c r="I371" s="8" t="s">
        <v>261</v>
      </c>
      <c r="J371" s="648" t="s">
        <v>1434</v>
      </c>
      <c r="K371" s="8" t="s">
        <v>2466</v>
      </c>
      <c r="L371" s="8" t="s">
        <v>693</v>
      </c>
      <c r="M371" s="155"/>
      <c r="N371" s="155"/>
      <c r="O371" s="155"/>
      <c r="P371" s="155" t="s">
        <v>265</v>
      </c>
      <c r="Q371" s="7" t="s">
        <v>693</v>
      </c>
      <c r="R371" s="8"/>
      <c r="S371" s="8" t="s">
        <v>269</v>
      </c>
      <c r="T371" s="9" t="s">
        <v>918</v>
      </c>
      <c r="U371" s="410" t="s">
        <v>1437</v>
      </c>
      <c r="V371" s="785"/>
      <c r="W371" s="922"/>
      <c r="X371" s="961"/>
      <c r="Y371" s="767" t="s">
        <v>127</v>
      </c>
      <c r="Z371" s="787"/>
      <c r="AA371" s="241"/>
      <c r="AB371" s="241"/>
      <c r="AC371" s="241"/>
      <c r="AD371" s="804" t="s">
        <v>127</v>
      </c>
      <c r="AE371" s="997" t="s">
        <v>127</v>
      </c>
      <c r="AF371" s="892"/>
      <c r="AG371" s="892"/>
      <c r="AH371" s="8"/>
      <c r="AI371" s="146"/>
      <c r="AJ371" s="8"/>
      <c r="AK371" s="8"/>
      <c r="AL371" s="8"/>
      <c r="AM371" s="8"/>
      <c r="AN371" s="8"/>
      <c r="AO371" s="8"/>
      <c r="AP371" s="8"/>
      <c r="AQ371" s="8"/>
      <c r="AR371" s="177"/>
      <c r="AS371" s="8"/>
      <c r="AT371" s="8"/>
      <c r="AU371" s="8"/>
      <c r="AV371" s="8"/>
      <c r="AW371" s="8"/>
      <c r="AX371" s="8"/>
      <c r="AY371" s="8"/>
      <c r="AZ371" s="8"/>
      <c r="BA371" s="185"/>
      <c r="BB371" s="207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  <c r="CD371" s="8"/>
      <c r="CE371" s="8"/>
      <c r="CF371" s="8"/>
      <c r="CG371" s="8"/>
      <c r="CH371" s="8"/>
      <c r="CI371" s="8"/>
      <c r="CJ371" s="8"/>
      <c r="CK371" s="8"/>
      <c r="CL371" s="8"/>
      <c r="CM371" s="8"/>
      <c r="CN371" s="8"/>
      <c r="CO371" s="619"/>
      <c r="CP371" s="619"/>
      <c r="CQ371" s="8"/>
      <c r="CR371" s="8"/>
    </row>
    <row r="372" spans="1:96" s="24" customFormat="1" hidden="1">
      <c r="A372" s="7"/>
      <c r="B372" s="1193" t="s">
        <v>3897</v>
      </c>
      <c r="C372" s="8">
        <v>2014</v>
      </c>
      <c r="D372" s="8"/>
      <c r="E372" s="23" t="s">
        <v>3725</v>
      </c>
      <c r="F372" s="8" t="s">
        <v>683</v>
      </c>
      <c r="G372" s="106"/>
      <c r="H372" s="8"/>
      <c r="I372" s="8" t="s">
        <v>261</v>
      </c>
      <c r="J372" s="648" t="s">
        <v>1434</v>
      </c>
      <c r="K372" s="8" t="s">
        <v>2466</v>
      </c>
      <c r="L372" s="8" t="s">
        <v>693</v>
      </c>
      <c r="M372" s="155"/>
      <c r="N372" s="155"/>
      <c r="O372" s="155"/>
      <c r="P372" s="155" t="s">
        <v>265</v>
      </c>
      <c r="Q372" s="7" t="s">
        <v>693</v>
      </c>
      <c r="R372" s="8"/>
      <c r="S372" s="8" t="s">
        <v>269</v>
      </c>
      <c r="T372" s="9" t="s">
        <v>259</v>
      </c>
      <c r="U372" s="410" t="s">
        <v>1437</v>
      </c>
      <c r="V372" s="878" t="s">
        <v>127</v>
      </c>
      <c r="W372" s="878" t="s">
        <v>127</v>
      </c>
      <c r="X372" s="878" t="s">
        <v>127</v>
      </c>
      <c r="Y372" s="878" t="s">
        <v>127</v>
      </c>
      <c r="Z372" s="879" t="s">
        <v>127</v>
      </c>
      <c r="AA372" s="995" t="s">
        <v>127</v>
      </c>
      <c r="AB372" s="995" t="s">
        <v>127</v>
      </c>
      <c r="AC372" s="995" t="str">
        <f>Y372</f>
        <v>-</v>
      </c>
      <c r="AD372" s="995" t="s">
        <v>127</v>
      </c>
      <c r="AE372" s="996" t="s">
        <v>127</v>
      </c>
      <c r="AF372" s="999">
        <v>41640</v>
      </c>
      <c r="AG372" s="999">
        <v>42004</v>
      </c>
      <c r="AH372" s="8"/>
      <c r="AI372" s="146"/>
      <c r="AJ372" s="8"/>
      <c r="AK372" s="8"/>
      <c r="AL372" s="8"/>
      <c r="AM372" s="8"/>
      <c r="AN372" s="8"/>
      <c r="AO372" s="8"/>
      <c r="AP372" s="8"/>
      <c r="AQ372" s="8"/>
      <c r="AR372" s="177"/>
      <c r="AS372" s="8"/>
      <c r="AT372" s="8"/>
      <c r="AU372" s="8"/>
      <c r="AV372" s="8"/>
      <c r="AW372" s="8"/>
      <c r="AX372" s="8"/>
      <c r="AY372" s="8"/>
      <c r="AZ372" s="8"/>
      <c r="BA372" s="185"/>
      <c r="BB372" s="207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  <c r="BW372" s="8"/>
      <c r="BX372" s="8"/>
      <c r="BY372" s="8"/>
      <c r="BZ372" s="8"/>
      <c r="CA372" s="8"/>
      <c r="CB372" s="8"/>
      <c r="CC372" s="8"/>
      <c r="CD372" s="8"/>
      <c r="CE372" s="8"/>
      <c r="CF372" s="8"/>
      <c r="CG372" s="8"/>
      <c r="CH372" s="8"/>
      <c r="CI372" s="8"/>
      <c r="CJ372" s="8"/>
      <c r="CK372" s="8"/>
      <c r="CL372" s="8"/>
      <c r="CM372" s="8"/>
      <c r="CN372" s="8"/>
      <c r="CO372" s="619"/>
      <c r="CP372" s="619"/>
      <c r="CQ372" s="8"/>
      <c r="CR372" s="8"/>
    </row>
    <row r="373" spans="1:96" s="24" customFormat="1" ht="53.25" hidden="1">
      <c r="A373" s="7"/>
      <c r="B373" s="23" t="s">
        <v>4763</v>
      </c>
      <c r="C373" s="8">
        <v>2015</v>
      </c>
      <c r="D373" s="8"/>
      <c r="E373" s="23" t="s">
        <v>4409</v>
      </c>
      <c r="F373" s="8" t="s">
        <v>1182</v>
      </c>
      <c r="G373" s="8"/>
      <c r="H373" s="8"/>
      <c r="I373" s="8" t="s">
        <v>616</v>
      </c>
      <c r="J373" s="648" t="s">
        <v>1436</v>
      </c>
      <c r="K373" s="8" t="s">
        <v>3546</v>
      </c>
      <c r="L373" s="8" t="s">
        <v>3609</v>
      </c>
      <c r="M373" s="155"/>
      <c r="N373" s="155"/>
      <c r="O373" s="155">
        <v>7853</v>
      </c>
      <c r="P373" s="155" t="s">
        <v>3547</v>
      </c>
      <c r="Q373" s="7" t="s">
        <v>1235</v>
      </c>
      <c r="R373" s="8" t="s">
        <v>3610</v>
      </c>
      <c r="S373" s="8" t="s">
        <v>3549</v>
      </c>
      <c r="T373" s="9" t="s">
        <v>918</v>
      </c>
      <c r="U373" s="410" t="s">
        <v>1437</v>
      </c>
      <c r="V373" s="785">
        <v>422690.66</v>
      </c>
      <c r="W373" s="922">
        <v>422690.66</v>
      </c>
      <c r="X373" s="961"/>
      <c r="Y373" s="767">
        <f>FACT!R1069</f>
        <v>422399.16000000003</v>
      </c>
      <c r="Z373" s="787">
        <f>W373-Y373</f>
        <v>291.49999999994179</v>
      </c>
      <c r="AA373" s="241"/>
      <c r="AB373" s="241"/>
      <c r="AC373" s="241"/>
      <c r="AD373" s="241"/>
      <c r="AE373" s="242"/>
      <c r="AF373" s="1486">
        <v>42114</v>
      </c>
      <c r="AG373" s="920">
        <v>41763</v>
      </c>
      <c r="AH373" s="1487"/>
      <c r="AI373" s="247">
        <v>23</v>
      </c>
      <c r="AJ373" s="1773" t="s">
        <v>4106</v>
      </c>
      <c r="AK373" s="767">
        <f t="shared" ref="AK373:AK376" si="50">Y373/AI373</f>
        <v>18365.180869565218</v>
      </c>
      <c r="AL373" s="8">
        <v>100</v>
      </c>
      <c r="AM373" s="8">
        <v>400</v>
      </c>
      <c r="AN373" s="8">
        <v>80</v>
      </c>
      <c r="AO373" s="8"/>
      <c r="AP373" s="8"/>
      <c r="AQ373" s="8"/>
      <c r="AR373" s="177" t="s">
        <v>4847</v>
      </c>
      <c r="AS373" s="8" t="s">
        <v>260</v>
      </c>
      <c r="AT373" s="8"/>
      <c r="AU373" s="8"/>
      <c r="AV373" s="8"/>
      <c r="AW373" s="8" t="s">
        <v>260</v>
      </c>
      <c r="AX373" s="8" t="s">
        <v>260</v>
      </c>
      <c r="AY373" s="8"/>
      <c r="AZ373" s="8"/>
      <c r="BA373" s="185"/>
      <c r="BB373" s="207"/>
      <c r="BC373" s="8"/>
      <c r="BD373" s="8"/>
      <c r="BE373" s="8"/>
      <c r="BF373" s="8"/>
      <c r="BG373" s="8"/>
      <c r="BH373" s="8"/>
      <c r="BI373" s="8" t="s">
        <v>260</v>
      </c>
      <c r="BJ373" s="8" t="s">
        <v>260</v>
      </c>
      <c r="BK373" s="8"/>
      <c r="BL373" s="8" t="s">
        <v>260</v>
      </c>
      <c r="BM373" s="8"/>
      <c r="BN373" s="8" t="s">
        <v>260</v>
      </c>
      <c r="BO373" s="8" t="s">
        <v>260</v>
      </c>
      <c r="BP373" s="8"/>
      <c r="BQ373" s="8" t="s">
        <v>260</v>
      </c>
      <c r="BR373" s="8" t="s">
        <v>260</v>
      </c>
      <c r="BS373" s="8" t="s">
        <v>260</v>
      </c>
      <c r="BT373" s="8" t="s">
        <v>260</v>
      </c>
      <c r="BU373" s="8" t="s">
        <v>260</v>
      </c>
      <c r="BV373" s="8"/>
      <c r="BW373" s="8"/>
      <c r="BX373" s="8"/>
      <c r="BY373" s="8"/>
      <c r="BZ373" s="8"/>
      <c r="CA373" s="8"/>
      <c r="CB373" s="8"/>
      <c r="CC373" s="8" t="s">
        <v>260</v>
      </c>
      <c r="CD373" s="8" t="s">
        <v>260</v>
      </c>
      <c r="CE373" s="8" t="s">
        <v>260</v>
      </c>
      <c r="CF373" s="8"/>
      <c r="CG373" s="8"/>
      <c r="CH373" s="8"/>
      <c r="CI373" s="8" t="s">
        <v>260</v>
      </c>
      <c r="CJ373" s="8" t="s">
        <v>260</v>
      </c>
      <c r="CK373" s="8"/>
      <c r="CL373" s="8" t="s">
        <v>260</v>
      </c>
      <c r="CM373" s="8"/>
      <c r="CN373" s="8"/>
      <c r="CO373" s="619" t="s">
        <v>4846</v>
      </c>
      <c r="CP373" s="619"/>
      <c r="CQ373" s="8"/>
      <c r="CR373" s="8"/>
    </row>
    <row r="374" spans="1:96" s="24" customFormat="1" ht="30">
      <c r="A374" s="7" t="s">
        <v>260</v>
      </c>
      <c r="B374" s="23" t="s">
        <v>4089</v>
      </c>
      <c r="C374" s="8">
        <v>2014</v>
      </c>
      <c r="D374" s="8"/>
      <c r="E374" s="23" t="s">
        <v>4027</v>
      </c>
      <c r="F374" s="8" t="s">
        <v>1311</v>
      </c>
      <c r="G374" s="106" t="s">
        <v>4078</v>
      </c>
      <c r="H374" s="8">
        <v>1</v>
      </c>
      <c r="I374" s="8" t="s">
        <v>616</v>
      </c>
      <c r="J374" s="648" t="s">
        <v>1434</v>
      </c>
      <c r="K374" s="8" t="s">
        <v>3260</v>
      </c>
      <c r="L374" s="8" t="s">
        <v>3193</v>
      </c>
      <c r="M374" s="155"/>
      <c r="N374" s="155"/>
      <c r="O374" s="155"/>
      <c r="P374" s="8" t="s">
        <v>3261</v>
      </c>
      <c r="Q374" s="7" t="s">
        <v>948</v>
      </c>
      <c r="R374" s="648"/>
      <c r="S374" s="8" t="s">
        <v>1974</v>
      </c>
      <c r="T374" s="9" t="s">
        <v>654</v>
      </c>
      <c r="U374" s="410" t="s">
        <v>1437</v>
      </c>
      <c r="V374" s="785" t="s">
        <v>127</v>
      </c>
      <c r="W374" s="922" t="s">
        <v>127</v>
      </c>
      <c r="X374" s="1481" t="s">
        <v>127</v>
      </c>
      <c r="Y374" s="767">
        <f>FACT!R1071</f>
        <v>81200</v>
      </c>
      <c r="Z374" s="787" t="s">
        <v>127</v>
      </c>
      <c r="AA374" s="241" t="s">
        <v>127</v>
      </c>
      <c r="AB374" s="241" t="s">
        <v>127</v>
      </c>
      <c r="AC374" s="241" t="s">
        <v>127</v>
      </c>
      <c r="AD374" s="241" t="s">
        <v>127</v>
      </c>
      <c r="AE374" s="242" t="s">
        <v>127</v>
      </c>
      <c r="AF374" s="892">
        <v>41856</v>
      </c>
      <c r="AG374" s="892">
        <v>42014</v>
      </c>
      <c r="AH374" s="8" t="s">
        <v>1168</v>
      </c>
      <c r="AI374" s="146" t="s">
        <v>127</v>
      </c>
      <c r="AJ374" s="8" t="s">
        <v>127</v>
      </c>
      <c r="AK374" s="767" t="e">
        <f t="shared" si="50"/>
        <v>#VALUE!</v>
      </c>
      <c r="AL374" s="8">
        <v>100</v>
      </c>
      <c r="AM374" s="8">
        <f>AO374+AP374</f>
        <v>0</v>
      </c>
      <c r="AN374" s="8"/>
      <c r="AO374" s="8"/>
      <c r="AP374" s="8"/>
      <c r="AQ374" s="8"/>
      <c r="AR374" s="177" t="s">
        <v>948</v>
      </c>
      <c r="AS374" s="8" t="s">
        <v>260</v>
      </c>
      <c r="AT374" s="8" t="s">
        <v>260</v>
      </c>
      <c r="AU374" s="8" t="s">
        <v>260</v>
      </c>
      <c r="AV374" s="8" t="s">
        <v>260</v>
      </c>
      <c r="AW374" s="156" t="s">
        <v>260</v>
      </c>
      <c r="AX374" s="156" t="s">
        <v>260</v>
      </c>
      <c r="AY374" s="8" t="s">
        <v>260</v>
      </c>
      <c r="AZ374" s="8"/>
      <c r="BA374" s="185" t="s">
        <v>260</v>
      </c>
      <c r="BB374" s="1483" t="s">
        <v>260</v>
      </c>
      <c r="BC374" s="156"/>
      <c r="BD374" s="156"/>
      <c r="BE374" s="156"/>
      <c r="BF374" s="156"/>
      <c r="BG374" s="156"/>
      <c r="BH374" s="156" t="s">
        <v>260</v>
      </c>
      <c r="BI374" s="156"/>
      <c r="BJ374" s="156" t="s">
        <v>260</v>
      </c>
      <c r="BK374" s="156" t="s">
        <v>260</v>
      </c>
      <c r="BL374" s="156" t="s">
        <v>260</v>
      </c>
      <c r="BM374" s="156" t="s">
        <v>260</v>
      </c>
      <c r="BN374" s="156" t="s">
        <v>260</v>
      </c>
      <c r="BO374" s="520" t="s">
        <v>1442</v>
      </c>
      <c r="BP374" s="1164"/>
      <c r="BQ374" s="156" t="s">
        <v>260</v>
      </c>
      <c r="BR374" s="156" t="s">
        <v>260</v>
      </c>
      <c r="BS374" s="156"/>
      <c r="BT374" s="156" t="s">
        <v>260</v>
      </c>
      <c r="BU374" s="156" t="s">
        <v>260</v>
      </c>
      <c r="BV374" s="156"/>
      <c r="BW374" s="156" t="s">
        <v>260</v>
      </c>
      <c r="BX374" s="156" t="s">
        <v>260</v>
      </c>
      <c r="BY374" s="156" t="s">
        <v>260</v>
      </c>
      <c r="BZ374" s="156" t="s">
        <v>260</v>
      </c>
      <c r="CA374" s="156"/>
      <c r="CB374" s="156" t="s">
        <v>260</v>
      </c>
      <c r="CC374" s="156" t="s">
        <v>260</v>
      </c>
      <c r="CD374" s="156" t="s">
        <v>260</v>
      </c>
      <c r="CE374" s="156" t="s">
        <v>260</v>
      </c>
      <c r="CF374" s="156"/>
      <c r="CG374" s="156"/>
      <c r="CH374" s="156" t="s">
        <v>260</v>
      </c>
      <c r="CI374" s="156" t="s">
        <v>260</v>
      </c>
      <c r="CJ374" s="156" t="s">
        <v>260</v>
      </c>
      <c r="CK374" s="156"/>
      <c r="CL374" s="1484" t="s">
        <v>1442</v>
      </c>
      <c r="CM374" s="8" t="s">
        <v>260</v>
      </c>
      <c r="CN374" s="156"/>
      <c r="CO374" s="619" t="s">
        <v>4078</v>
      </c>
      <c r="CP374" s="619">
        <v>1</v>
      </c>
      <c r="CQ374" s="8"/>
      <c r="CR374" s="8"/>
    </row>
    <row r="375" spans="1:96" s="24" customFormat="1" ht="30" hidden="1">
      <c r="A375" s="7"/>
      <c r="B375" s="23" t="s">
        <v>4763</v>
      </c>
      <c r="C375" s="8">
        <v>2015</v>
      </c>
      <c r="D375" s="8"/>
      <c r="E375" s="23" t="s">
        <v>4407</v>
      </c>
      <c r="F375" s="8" t="s">
        <v>1182</v>
      </c>
      <c r="G375" s="106" t="s">
        <v>4581</v>
      </c>
      <c r="H375" s="8">
        <v>16</v>
      </c>
      <c r="I375" s="8" t="s">
        <v>616</v>
      </c>
      <c r="J375" s="648" t="s">
        <v>4018</v>
      </c>
      <c r="K375" s="8" t="s">
        <v>127</v>
      </c>
      <c r="L375" s="8" t="s">
        <v>4706</v>
      </c>
      <c r="M375" s="155"/>
      <c r="N375" s="155">
        <v>16</v>
      </c>
      <c r="O375" s="155">
        <v>7837</v>
      </c>
      <c r="P375" s="155" t="s">
        <v>4100</v>
      </c>
      <c r="Q375" s="7" t="s">
        <v>618</v>
      </c>
      <c r="R375" s="8"/>
      <c r="S375" s="8" t="s">
        <v>3611</v>
      </c>
      <c r="T375" s="9" t="s">
        <v>276</v>
      </c>
      <c r="U375" s="410" t="s">
        <v>1437</v>
      </c>
      <c r="V375" s="1156">
        <v>410196.06</v>
      </c>
      <c r="W375" s="922">
        <v>410196.06</v>
      </c>
      <c r="X375" s="1679">
        <v>410196.06</v>
      </c>
      <c r="Y375" s="1678">
        <f>NOM!Q934+FACT!R1120</f>
        <v>383228.64</v>
      </c>
      <c r="Z375" s="787"/>
      <c r="AA375" s="241"/>
      <c r="AB375" s="241"/>
      <c r="AC375" s="241">
        <f>Y375</f>
        <v>383228.64</v>
      </c>
      <c r="AD375" s="241"/>
      <c r="AE375" s="242"/>
      <c r="AF375" s="1488">
        <v>42156</v>
      </c>
      <c r="AG375" s="1489">
        <v>42167</v>
      </c>
      <c r="AH375" s="1487" t="s">
        <v>4567</v>
      </c>
      <c r="AI375" s="247">
        <v>367</v>
      </c>
      <c r="AJ375" s="155" t="s">
        <v>1064</v>
      </c>
      <c r="AK375" s="767">
        <f t="shared" si="50"/>
        <v>1044.219727520436</v>
      </c>
      <c r="AL375" s="8">
        <v>100</v>
      </c>
      <c r="AM375" s="8">
        <v>150</v>
      </c>
      <c r="AN375" s="8">
        <v>46</v>
      </c>
      <c r="AO375" s="8"/>
      <c r="AP375" s="8"/>
      <c r="AQ375" s="8"/>
      <c r="AR375" s="177"/>
      <c r="AS375" s="8"/>
      <c r="AT375" s="8"/>
      <c r="AU375" s="8"/>
      <c r="AV375" s="8"/>
      <c r="AW375" s="8"/>
      <c r="AX375" s="8"/>
      <c r="AY375" s="8"/>
      <c r="AZ375" s="8"/>
      <c r="BA375" s="185"/>
      <c r="BB375" s="207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  <c r="BU375" s="8"/>
      <c r="BV375" s="8"/>
      <c r="BW375" s="8"/>
      <c r="BX375" s="8"/>
      <c r="BY375" s="8"/>
      <c r="BZ375" s="8"/>
      <c r="CA375" s="8"/>
      <c r="CB375" s="8"/>
      <c r="CC375" s="8"/>
      <c r="CD375" s="8"/>
      <c r="CE375" s="8"/>
      <c r="CF375" s="8"/>
      <c r="CG375" s="8"/>
      <c r="CH375" s="8"/>
      <c r="CI375" s="8"/>
      <c r="CJ375" s="8"/>
      <c r="CK375" s="8"/>
      <c r="CL375" s="8"/>
      <c r="CM375" s="8"/>
      <c r="CN375" s="8"/>
      <c r="CO375" s="619" t="s">
        <v>4581</v>
      </c>
      <c r="CP375" s="619"/>
      <c r="CQ375" s="8"/>
      <c r="CR375" s="8"/>
    </row>
    <row r="376" spans="1:96" s="24" customFormat="1" ht="30" hidden="1">
      <c r="A376" s="7"/>
      <c r="B376" s="23" t="s">
        <v>4763</v>
      </c>
      <c r="C376" s="8">
        <v>2015</v>
      </c>
      <c r="D376" s="8"/>
      <c r="E376" s="23" t="s">
        <v>4405</v>
      </c>
      <c r="F376" s="8" t="s">
        <v>1182</v>
      </c>
      <c r="G376" s="106" t="s">
        <v>4581</v>
      </c>
      <c r="H376" s="8">
        <v>9</v>
      </c>
      <c r="I376" s="8" t="s">
        <v>616</v>
      </c>
      <c r="J376" s="648" t="s">
        <v>4018</v>
      </c>
      <c r="K376" s="8" t="s">
        <v>127</v>
      </c>
      <c r="L376" s="8" t="s">
        <v>4574</v>
      </c>
      <c r="M376" s="155"/>
      <c r="N376" s="155">
        <v>9</v>
      </c>
      <c r="O376" s="155">
        <v>7842</v>
      </c>
      <c r="P376" s="155" t="s">
        <v>4101</v>
      </c>
      <c r="Q376" s="7" t="s">
        <v>980</v>
      </c>
      <c r="R376" s="8"/>
      <c r="S376" s="8" t="s">
        <v>3611</v>
      </c>
      <c r="T376" s="9" t="s">
        <v>276</v>
      </c>
      <c r="U376" s="410" t="s">
        <v>1437</v>
      </c>
      <c r="V376" s="785">
        <v>373029.3</v>
      </c>
      <c r="W376" s="922">
        <v>373029.23</v>
      </c>
      <c r="X376" s="961">
        <v>400121.57</v>
      </c>
      <c r="Y376" s="1678">
        <f>NOM!Q928+FACT!R1114</f>
        <v>374361.23</v>
      </c>
      <c r="Z376" s="787"/>
      <c r="AA376" s="241"/>
      <c r="AB376" s="241"/>
      <c r="AC376" s="241">
        <f>Y376</f>
        <v>374361.23</v>
      </c>
      <c r="AD376" s="241"/>
      <c r="AE376" s="242"/>
      <c r="AF376" s="1489">
        <v>42156</v>
      </c>
      <c r="AG376" s="1489">
        <v>42167</v>
      </c>
      <c r="AH376" s="1487" t="s">
        <v>4555</v>
      </c>
      <c r="AI376" s="247">
        <v>367</v>
      </c>
      <c r="AJ376" s="155" t="s">
        <v>1064</v>
      </c>
      <c r="AK376" s="767">
        <f t="shared" si="50"/>
        <v>1020.0578474114441</v>
      </c>
      <c r="AL376" s="8">
        <v>100</v>
      </c>
      <c r="AM376" s="8">
        <v>150</v>
      </c>
      <c r="AN376" s="8">
        <v>46</v>
      </c>
      <c r="AO376" s="8"/>
      <c r="AP376" s="8"/>
      <c r="AQ376" s="8"/>
      <c r="AR376" s="177"/>
      <c r="AS376" s="8"/>
      <c r="AT376" s="8"/>
      <c r="AU376" s="8"/>
      <c r="AV376" s="8"/>
      <c r="AW376" s="8"/>
      <c r="AX376" s="8"/>
      <c r="AY376" s="8"/>
      <c r="AZ376" s="8"/>
      <c r="BA376" s="185"/>
      <c r="BB376" s="207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  <c r="BW376" s="8"/>
      <c r="BX376" s="8"/>
      <c r="BY376" s="8"/>
      <c r="BZ376" s="8"/>
      <c r="CA376" s="8"/>
      <c r="CB376" s="8"/>
      <c r="CC376" s="8"/>
      <c r="CD376" s="8"/>
      <c r="CE376" s="8"/>
      <c r="CF376" s="8"/>
      <c r="CG376" s="8"/>
      <c r="CH376" s="8"/>
      <c r="CI376" s="8"/>
      <c r="CJ376" s="8"/>
      <c r="CK376" s="8"/>
      <c r="CL376" s="8"/>
      <c r="CM376" s="8"/>
      <c r="CN376" s="8"/>
      <c r="CO376" s="619" t="s">
        <v>4581</v>
      </c>
      <c r="CP376" s="619"/>
      <c r="CQ376" s="8"/>
      <c r="CR376" s="8"/>
    </row>
    <row r="377" spans="1:96" s="24" customFormat="1" ht="25.5" hidden="1">
      <c r="A377" s="7"/>
      <c r="B377" s="23" t="s">
        <v>3708</v>
      </c>
      <c r="C377" s="8">
        <v>2014</v>
      </c>
      <c r="D377" s="8"/>
      <c r="E377" s="23" t="s">
        <v>1894</v>
      </c>
      <c r="F377" s="8" t="s">
        <v>1182</v>
      </c>
      <c r="G377" s="8"/>
      <c r="H377" s="8"/>
      <c r="I377" s="106" t="s">
        <v>12</v>
      </c>
      <c r="J377" s="648" t="s">
        <v>2685</v>
      </c>
      <c r="K377" s="8" t="s">
        <v>127</v>
      </c>
      <c r="L377" s="8" t="s">
        <v>127</v>
      </c>
      <c r="M377" s="155"/>
      <c r="N377" s="155"/>
      <c r="O377" s="155"/>
      <c r="P377" s="155" t="s">
        <v>3709</v>
      </c>
      <c r="Q377" s="7" t="s">
        <v>887</v>
      </c>
      <c r="R377" s="8"/>
      <c r="S377" s="8" t="s">
        <v>127</v>
      </c>
      <c r="T377" s="9" t="s">
        <v>127</v>
      </c>
      <c r="U377" s="410"/>
      <c r="V377" s="9" t="s">
        <v>127</v>
      </c>
      <c r="W377" s="9" t="s">
        <v>127</v>
      </c>
      <c r="X377" s="222" t="s">
        <v>127</v>
      </c>
      <c r="Y377" s="8" t="s">
        <v>127</v>
      </c>
      <c r="Z377" s="334" t="s">
        <v>127</v>
      </c>
      <c r="AA377" s="804" t="s">
        <v>127</v>
      </c>
      <c r="AB377" s="804" t="s">
        <v>127</v>
      </c>
      <c r="AC377" s="804" t="s">
        <v>127</v>
      </c>
      <c r="AD377" s="804" t="s">
        <v>127</v>
      </c>
      <c r="AE377" s="997" t="s">
        <v>127</v>
      </c>
      <c r="AF377" s="130" t="s">
        <v>127</v>
      </c>
      <c r="AG377" s="130" t="s">
        <v>127</v>
      </c>
      <c r="AH377" s="8"/>
      <c r="AI377" s="146"/>
      <c r="AJ377" s="8"/>
      <c r="AK377" s="8"/>
      <c r="AL377" s="8"/>
      <c r="AM377" s="8"/>
      <c r="AN377" s="8"/>
      <c r="AO377" s="8"/>
      <c r="AP377" s="8"/>
      <c r="AQ377" s="8"/>
      <c r="AR377" s="177"/>
      <c r="AS377" s="8"/>
      <c r="AT377" s="8"/>
      <c r="AU377" s="8"/>
      <c r="AV377" s="8"/>
      <c r="AW377" s="8"/>
      <c r="AX377" s="8"/>
      <c r="AY377" s="8"/>
      <c r="AZ377" s="8"/>
      <c r="BA377" s="185"/>
      <c r="BB377" s="207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8"/>
      <c r="BV377" s="8"/>
      <c r="BW377" s="8"/>
      <c r="BX377" s="8"/>
      <c r="BY377" s="8"/>
      <c r="BZ377" s="8"/>
      <c r="CA377" s="8"/>
      <c r="CB377" s="8"/>
      <c r="CC377" s="8"/>
      <c r="CD377" s="8"/>
      <c r="CE377" s="8"/>
      <c r="CF377" s="8"/>
      <c r="CG377" s="8"/>
      <c r="CH377" s="8"/>
      <c r="CI377" s="8"/>
      <c r="CJ377" s="8"/>
      <c r="CK377" s="8"/>
      <c r="CL377" s="8"/>
      <c r="CM377" s="8"/>
      <c r="CN377" s="8"/>
      <c r="CO377" s="619"/>
      <c r="CP377" s="619"/>
      <c r="CQ377" s="8"/>
      <c r="CR377" s="8"/>
    </row>
    <row r="378" spans="1:96" s="24" customFormat="1" ht="25.5" hidden="1">
      <c r="A378" s="7"/>
      <c r="B378" s="23" t="s">
        <v>3708</v>
      </c>
      <c r="C378" s="8">
        <v>2014</v>
      </c>
      <c r="D378" s="8"/>
      <c r="E378" s="23" t="s">
        <v>3683</v>
      </c>
      <c r="F378" s="8" t="s">
        <v>1182</v>
      </c>
      <c r="G378" s="8"/>
      <c r="H378" s="8"/>
      <c r="I378" s="106" t="s">
        <v>3710</v>
      </c>
      <c r="J378" s="648" t="s">
        <v>2685</v>
      </c>
      <c r="K378" s="8" t="s">
        <v>127</v>
      </c>
      <c r="L378" s="8" t="s">
        <v>127</v>
      </c>
      <c r="M378" s="155"/>
      <c r="N378" s="155"/>
      <c r="O378" s="155"/>
      <c r="P378" s="155" t="s">
        <v>3711</v>
      </c>
      <c r="Q378" s="7" t="s">
        <v>887</v>
      </c>
      <c r="R378" s="8"/>
      <c r="S378" s="8" t="s">
        <v>127</v>
      </c>
      <c r="T378" s="9" t="s">
        <v>127</v>
      </c>
      <c r="U378" s="410"/>
      <c r="V378" s="9" t="s">
        <v>127</v>
      </c>
      <c r="W378" s="9" t="s">
        <v>127</v>
      </c>
      <c r="X378" s="222" t="s">
        <v>127</v>
      </c>
      <c r="Y378" s="8" t="s">
        <v>127</v>
      </c>
      <c r="Z378" s="334" t="s">
        <v>127</v>
      </c>
      <c r="AA378" s="241"/>
      <c r="AB378" s="241"/>
      <c r="AC378" s="241"/>
      <c r="AD378" s="241"/>
      <c r="AE378" s="242"/>
      <c r="AF378" s="892"/>
      <c r="AG378" s="892"/>
      <c r="AH378" s="8"/>
      <c r="AI378" s="146"/>
      <c r="AJ378" s="8"/>
      <c r="AK378" s="8"/>
      <c r="AL378" s="8"/>
      <c r="AM378" s="8"/>
      <c r="AN378" s="8"/>
      <c r="AO378" s="8"/>
      <c r="AP378" s="8"/>
      <c r="AQ378" s="8"/>
      <c r="AR378" s="177"/>
      <c r="AS378" s="8"/>
      <c r="AT378" s="8"/>
      <c r="AU378" s="8"/>
      <c r="AV378" s="8"/>
      <c r="AW378" s="8"/>
      <c r="AX378" s="8"/>
      <c r="AY378" s="8"/>
      <c r="AZ378" s="8"/>
      <c r="BA378" s="185"/>
      <c r="BB378" s="207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  <c r="BW378" s="8"/>
      <c r="BX378" s="8"/>
      <c r="BY378" s="8"/>
      <c r="BZ378" s="8"/>
      <c r="CA378" s="8"/>
      <c r="CB378" s="8"/>
      <c r="CC378" s="8"/>
      <c r="CD378" s="8"/>
      <c r="CE378" s="8"/>
      <c r="CF378" s="8"/>
      <c r="CG378" s="8"/>
      <c r="CH378" s="8"/>
      <c r="CI378" s="8"/>
      <c r="CJ378" s="8"/>
      <c r="CK378" s="8"/>
      <c r="CL378" s="8"/>
      <c r="CM378" s="8"/>
      <c r="CN378" s="8"/>
      <c r="CO378" s="619"/>
      <c r="CP378" s="619"/>
      <c r="CQ378" s="8"/>
      <c r="CR378" s="8"/>
    </row>
    <row r="379" spans="1:96" s="24" customFormat="1" ht="25.5" hidden="1">
      <c r="A379" s="7"/>
      <c r="B379" s="23" t="s">
        <v>3708</v>
      </c>
      <c r="C379" s="8">
        <v>2014</v>
      </c>
      <c r="D379" s="8"/>
      <c r="E379" s="23" t="s">
        <v>3683</v>
      </c>
      <c r="F379" s="8" t="s">
        <v>1182</v>
      </c>
      <c r="G379" s="8"/>
      <c r="H379" s="8"/>
      <c r="I379" s="106" t="s">
        <v>3712</v>
      </c>
      <c r="J379" s="648" t="s">
        <v>2685</v>
      </c>
      <c r="K379" s="8" t="s">
        <v>127</v>
      </c>
      <c r="L379" s="8" t="s">
        <v>127</v>
      </c>
      <c r="M379" s="155"/>
      <c r="N379" s="155"/>
      <c r="O379" s="155"/>
      <c r="P379" s="155" t="s">
        <v>3713</v>
      </c>
      <c r="Q379" s="7" t="s">
        <v>887</v>
      </c>
      <c r="R379" s="8"/>
      <c r="S379" s="8" t="s">
        <v>127</v>
      </c>
      <c r="T379" s="9" t="s">
        <v>127</v>
      </c>
      <c r="U379" s="410"/>
      <c r="V379" s="9" t="s">
        <v>127</v>
      </c>
      <c r="W379" s="9" t="s">
        <v>127</v>
      </c>
      <c r="X379" s="222" t="s">
        <v>127</v>
      </c>
      <c r="Y379" s="8" t="s">
        <v>127</v>
      </c>
      <c r="Z379" s="334" t="s">
        <v>127</v>
      </c>
      <c r="AA379" s="804" t="s">
        <v>127</v>
      </c>
      <c r="AB379" s="804" t="s">
        <v>127</v>
      </c>
      <c r="AC379" s="804" t="s">
        <v>127</v>
      </c>
      <c r="AD379" s="804" t="s">
        <v>127</v>
      </c>
      <c r="AE379" s="997" t="s">
        <v>127</v>
      </c>
      <c r="AF379" s="130" t="s">
        <v>127</v>
      </c>
      <c r="AG379" s="130" t="s">
        <v>127</v>
      </c>
      <c r="AH379" s="8"/>
      <c r="AI379" s="146"/>
      <c r="AJ379" s="8"/>
      <c r="AK379" s="8"/>
      <c r="AL379" s="8"/>
      <c r="AM379" s="8"/>
      <c r="AN379" s="8"/>
      <c r="AO379" s="8"/>
      <c r="AP379" s="8"/>
      <c r="AQ379" s="8"/>
      <c r="AR379" s="177"/>
      <c r="AS379" s="8"/>
      <c r="AT379" s="8"/>
      <c r="AU379" s="8"/>
      <c r="AV379" s="8"/>
      <c r="AW379" s="8"/>
      <c r="AX379" s="8"/>
      <c r="AY379" s="8"/>
      <c r="AZ379" s="8"/>
      <c r="BA379" s="185"/>
      <c r="BB379" s="207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  <c r="BW379" s="8"/>
      <c r="BX379" s="8"/>
      <c r="BY379" s="8"/>
      <c r="BZ379" s="8"/>
      <c r="CA379" s="8"/>
      <c r="CB379" s="8"/>
      <c r="CC379" s="8"/>
      <c r="CD379" s="8"/>
      <c r="CE379" s="8"/>
      <c r="CF379" s="8"/>
      <c r="CG379" s="8"/>
      <c r="CH379" s="8"/>
      <c r="CI379" s="8"/>
      <c r="CJ379" s="8"/>
      <c r="CK379" s="8"/>
      <c r="CL379" s="8"/>
      <c r="CM379" s="8"/>
      <c r="CN379" s="8"/>
      <c r="CO379" s="619"/>
      <c r="CP379" s="619"/>
      <c r="CQ379" s="8"/>
      <c r="CR379" s="8"/>
    </row>
    <row r="380" spans="1:96" s="24" customFormat="1" ht="25.5" hidden="1">
      <c r="A380" s="7"/>
      <c r="B380" s="23" t="s">
        <v>3753</v>
      </c>
      <c r="C380" s="8">
        <v>2014</v>
      </c>
      <c r="D380" s="8"/>
      <c r="E380" s="23" t="s">
        <v>3693</v>
      </c>
      <c r="F380" s="8" t="s">
        <v>683</v>
      </c>
      <c r="G380" s="8"/>
      <c r="H380" s="8"/>
      <c r="I380" s="106" t="s">
        <v>1173</v>
      </c>
      <c r="J380" s="648" t="s">
        <v>2685</v>
      </c>
      <c r="K380" s="8" t="s">
        <v>127</v>
      </c>
      <c r="L380" s="8" t="s">
        <v>127</v>
      </c>
      <c r="M380" s="155"/>
      <c r="N380" s="155"/>
      <c r="O380" s="155"/>
      <c r="P380" s="155" t="s">
        <v>1173</v>
      </c>
      <c r="Q380" s="7" t="s">
        <v>887</v>
      </c>
      <c r="R380" s="8"/>
      <c r="S380" s="8" t="s">
        <v>127</v>
      </c>
      <c r="T380" s="9" t="s">
        <v>127</v>
      </c>
      <c r="U380" s="410"/>
      <c r="V380" s="9" t="s">
        <v>127</v>
      </c>
      <c r="W380" s="9" t="s">
        <v>127</v>
      </c>
      <c r="X380" s="222" t="s">
        <v>127</v>
      </c>
      <c r="Y380" s="8" t="s">
        <v>127</v>
      </c>
      <c r="Z380" s="334" t="s">
        <v>127</v>
      </c>
      <c r="AA380" s="804" t="s">
        <v>127</v>
      </c>
      <c r="AB380" s="804" t="s">
        <v>127</v>
      </c>
      <c r="AC380" s="804" t="s">
        <v>127</v>
      </c>
      <c r="AD380" s="804" t="s">
        <v>127</v>
      </c>
      <c r="AE380" s="997" t="s">
        <v>127</v>
      </c>
      <c r="AF380" s="130" t="s">
        <v>127</v>
      </c>
      <c r="AG380" s="130" t="s">
        <v>127</v>
      </c>
      <c r="AH380" s="8"/>
      <c r="AI380" s="146"/>
      <c r="AJ380" s="8"/>
      <c r="AK380" s="8"/>
      <c r="AL380" s="8"/>
      <c r="AM380" s="8"/>
      <c r="AN380" s="8"/>
      <c r="AO380" s="8"/>
      <c r="AP380" s="8"/>
      <c r="AQ380" s="8"/>
      <c r="AR380" s="177"/>
      <c r="AS380" s="8"/>
      <c r="AT380" s="8"/>
      <c r="AU380" s="8"/>
      <c r="AV380" s="8"/>
      <c r="AW380" s="8"/>
      <c r="AX380" s="8"/>
      <c r="AY380" s="8"/>
      <c r="AZ380" s="8"/>
      <c r="BA380" s="185"/>
      <c r="BB380" s="207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  <c r="BW380" s="8"/>
      <c r="BX380" s="8"/>
      <c r="BY380" s="8"/>
      <c r="BZ380" s="8"/>
      <c r="CA380" s="8"/>
      <c r="CB380" s="8"/>
      <c r="CC380" s="8"/>
      <c r="CD380" s="8"/>
      <c r="CE380" s="8"/>
      <c r="CF380" s="8"/>
      <c r="CG380" s="8"/>
      <c r="CH380" s="8"/>
      <c r="CI380" s="8"/>
      <c r="CJ380" s="8"/>
      <c r="CK380" s="8"/>
      <c r="CL380" s="8"/>
      <c r="CM380" s="8"/>
      <c r="CN380" s="8"/>
      <c r="CO380" s="619"/>
      <c r="CP380" s="619"/>
      <c r="CQ380" s="8"/>
      <c r="CR380" s="8"/>
    </row>
    <row r="381" spans="1:96" s="24" customFormat="1" ht="25.5" hidden="1">
      <c r="A381" s="7"/>
      <c r="B381" s="23" t="s">
        <v>3753</v>
      </c>
      <c r="C381" s="8">
        <v>2014</v>
      </c>
      <c r="D381" s="8"/>
      <c r="E381" s="23" t="s">
        <v>3693</v>
      </c>
      <c r="F381" s="8" t="s">
        <v>683</v>
      </c>
      <c r="G381" s="8"/>
      <c r="H381" s="8"/>
      <c r="I381" s="106" t="s">
        <v>1173</v>
      </c>
      <c r="J381" s="648" t="s">
        <v>2685</v>
      </c>
      <c r="K381" s="8" t="s">
        <v>127</v>
      </c>
      <c r="L381" s="8" t="s">
        <v>127</v>
      </c>
      <c r="M381" s="155"/>
      <c r="N381" s="155"/>
      <c r="O381" s="155"/>
      <c r="P381" s="155" t="s">
        <v>3754</v>
      </c>
      <c r="Q381" s="7" t="s">
        <v>887</v>
      </c>
      <c r="R381" s="8"/>
      <c r="S381" s="8" t="s">
        <v>127</v>
      </c>
      <c r="T381" s="9" t="s">
        <v>127</v>
      </c>
      <c r="U381" s="410"/>
      <c r="V381" s="9" t="s">
        <v>127</v>
      </c>
      <c r="W381" s="9" t="s">
        <v>127</v>
      </c>
      <c r="X381" s="222" t="s">
        <v>127</v>
      </c>
      <c r="Y381" s="8" t="s">
        <v>127</v>
      </c>
      <c r="Z381" s="334" t="s">
        <v>127</v>
      </c>
      <c r="AA381" s="804" t="s">
        <v>127</v>
      </c>
      <c r="AB381" s="804" t="s">
        <v>127</v>
      </c>
      <c r="AC381" s="804" t="s">
        <v>127</v>
      </c>
      <c r="AD381" s="804" t="s">
        <v>127</v>
      </c>
      <c r="AE381" s="997" t="s">
        <v>127</v>
      </c>
      <c r="AF381" s="130" t="s">
        <v>127</v>
      </c>
      <c r="AG381" s="130" t="s">
        <v>127</v>
      </c>
      <c r="AH381" s="8"/>
      <c r="AI381" s="146"/>
      <c r="AJ381" s="8"/>
      <c r="AK381" s="8"/>
      <c r="AL381" s="8"/>
      <c r="AM381" s="8"/>
      <c r="AN381" s="8"/>
      <c r="AO381" s="8"/>
      <c r="AP381" s="8"/>
      <c r="AQ381" s="8"/>
      <c r="AR381" s="177"/>
      <c r="AS381" s="8"/>
      <c r="AT381" s="8"/>
      <c r="AU381" s="8"/>
      <c r="AV381" s="8"/>
      <c r="AW381" s="8"/>
      <c r="AX381" s="8"/>
      <c r="AY381" s="8"/>
      <c r="AZ381" s="8"/>
      <c r="BA381" s="185"/>
      <c r="BB381" s="207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  <c r="BW381" s="8"/>
      <c r="BX381" s="8"/>
      <c r="BY381" s="8"/>
      <c r="BZ381" s="8"/>
      <c r="CA381" s="8"/>
      <c r="CB381" s="8"/>
      <c r="CC381" s="8"/>
      <c r="CD381" s="8"/>
      <c r="CE381" s="8"/>
      <c r="CF381" s="8"/>
      <c r="CG381" s="8"/>
      <c r="CH381" s="8"/>
      <c r="CI381" s="8"/>
      <c r="CJ381" s="8"/>
      <c r="CK381" s="8"/>
      <c r="CL381" s="8"/>
      <c r="CM381" s="8"/>
      <c r="CN381" s="8"/>
      <c r="CO381" s="619"/>
      <c r="CP381" s="619"/>
      <c r="CQ381" s="8"/>
      <c r="CR381" s="8"/>
    </row>
    <row r="382" spans="1:96" s="24" customFormat="1" ht="25.5" hidden="1">
      <c r="A382" s="7"/>
      <c r="B382" s="23" t="s">
        <v>3753</v>
      </c>
      <c r="C382" s="8">
        <v>2014</v>
      </c>
      <c r="D382" s="8"/>
      <c r="E382" s="23" t="s">
        <v>3693</v>
      </c>
      <c r="F382" s="8" t="s">
        <v>683</v>
      </c>
      <c r="G382" s="8"/>
      <c r="H382" s="8"/>
      <c r="I382" s="106" t="s">
        <v>12</v>
      </c>
      <c r="J382" s="648" t="s">
        <v>2685</v>
      </c>
      <c r="K382" s="8" t="s">
        <v>127</v>
      </c>
      <c r="L382" s="8" t="s">
        <v>127</v>
      </c>
      <c r="M382" s="155"/>
      <c r="N382" s="155"/>
      <c r="O382" s="155"/>
      <c r="P382" s="155" t="s">
        <v>3755</v>
      </c>
      <c r="Q382" s="7" t="s">
        <v>887</v>
      </c>
      <c r="R382" s="8"/>
      <c r="S382" s="8" t="s">
        <v>127</v>
      </c>
      <c r="T382" s="9" t="s">
        <v>127</v>
      </c>
      <c r="U382" s="410"/>
      <c r="V382" s="9" t="s">
        <v>127</v>
      </c>
      <c r="W382" s="9" t="s">
        <v>127</v>
      </c>
      <c r="X382" s="222" t="s">
        <v>127</v>
      </c>
      <c r="Y382" s="8" t="s">
        <v>127</v>
      </c>
      <c r="Z382" s="334" t="s">
        <v>127</v>
      </c>
      <c r="AA382" s="804" t="s">
        <v>127</v>
      </c>
      <c r="AB382" s="804" t="s">
        <v>127</v>
      </c>
      <c r="AC382" s="804" t="s">
        <v>127</v>
      </c>
      <c r="AD382" s="804" t="s">
        <v>127</v>
      </c>
      <c r="AE382" s="997" t="s">
        <v>127</v>
      </c>
      <c r="AF382" s="130" t="s">
        <v>127</v>
      </c>
      <c r="AG382" s="130" t="s">
        <v>127</v>
      </c>
      <c r="AH382" s="8"/>
      <c r="AI382" s="146"/>
      <c r="AJ382" s="8"/>
      <c r="AK382" s="8"/>
      <c r="AL382" s="8"/>
      <c r="AM382" s="8"/>
      <c r="AN382" s="8"/>
      <c r="AO382" s="8"/>
      <c r="AP382" s="8"/>
      <c r="AQ382" s="8"/>
      <c r="AR382" s="177"/>
      <c r="AS382" s="8"/>
      <c r="AT382" s="8"/>
      <c r="AU382" s="8"/>
      <c r="AV382" s="8"/>
      <c r="AW382" s="8"/>
      <c r="AX382" s="8"/>
      <c r="AY382" s="8"/>
      <c r="AZ382" s="8"/>
      <c r="BA382" s="185"/>
      <c r="BB382" s="207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  <c r="BW382" s="8"/>
      <c r="BX382" s="8"/>
      <c r="BY382" s="8"/>
      <c r="BZ382" s="8"/>
      <c r="CA382" s="8"/>
      <c r="CB382" s="8"/>
      <c r="CC382" s="8"/>
      <c r="CD382" s="8"/>
      <c r="CE382" s="8"/>
      <c r="CF382" s="8"/>
      <c r="CG382" s="8"/>
      <c r="CH382" s="8"/>
      <c r="CI382" s="8"/>
      <c r="CJ382" s="8"/>
      <c r="CK382" s="8"/>
      <c r="CL382" s="8"/>
      <c r="CM382" s="8"/>
      <c r="CN382" s="8"/>
      <c r="CO382" s="619"/>
      <c r="CP382" s="619"/>
      <c r="CQ382" s="8"/>
      <c r="CR382" s="8"/>
    </row>
    <row r="383" spans="1:96" s="24" customFormat="1" ht="25.5" hidden="1">
      <c r="A383" s="7"/>
      <c r="B383" s="23" t="s">
        <v>3753</v>
      </c>
      <c r="C383" s="8">
        <v>2014</v>
      </c>
      <c r="D383" s="8"/>
      <c r="E383" s="23" t="s">
        <v>3693</v>
      </c>
      <c r="F383" s="8" t="s">
        <v>683</v>
      </c>
      <c r="G383" s="8"/>
      <c r="H383" s="8"/>
      <c r="I383" s="106" t="s">
        <v>12</v>
      </c>
      <c r="J383" s="648" t="s">
        <v>2685</v>
      </c>
      <c r="K383" s="8" t="s">
        <v>127</v>
      </c>
      <c r="L383" s="8" t="s">
        <v>127</v>
      </c>
      <c r="M383" s="155"/>
      <c r="N383" s="155"/>
      <c r="O383" s="155"/>
      <c r="P383" s="155" t="s">
        <v>3756</v>
      </c>
      <c r="Q383" s="7" t="s">
        <v>887</v>
      </c>
      <c r="R383" s="8"/>
      <c r="S383" s="8" t="s">
        <v>127</v>
      </c>
      <c r="T383" s="9" t="s">
        <v>127</v>
      </c>
      <c r="U383" s="410"/>
      <c r="V383" s="9" t="s">
        <v>127</v>
      </c>
      <c r="W383" s="9" t="s">
        <v>127</v>
      </c>
      <c r="X383" s="222" t="s">
        <v>127</v>
      </c>
      <c r="Y383" s="8" t="s">
        <v>127</v>
      </c>
      <c r="Z383" s="334" t="s">
        <v>127</v>
      </c>
      <c r="AA383" s="804" t="s">
        <v>127</v>
      </c>
      <c r="AB383" s="804" t="s">
        <v>127</v>
      </c>
      <c r="AC383" s="804" t="s">
        <v>127</v>
      </c>
      <c r="AD383" s="804" t="s">
        <v>127</v>
      </c>
      <c r="AE383" s="997" t="s">
        <v>127</v>
      </c>
      <c r="AF383" s="130" t="s">
        <v>127</v>
      </c>
      <c r="AG383" s="130" t="s">
        <v>127</v>
      </c>
      <c r="AH383" s="8"/>
      <c r="AI383" s="146"/>
      <c r="AJ383" s="8"/>
      <c r="AK383" s="8"/>
      <c r="AL383" s="8"/>
      <c r="AM383" s="8"/>
      <c r="AN383" s="8"/>
      <c r="AO383" s="8"/>
      <c r="AP383" s="8"/>
      <c r="AQ383" s="8"/>
      <c r="AR383" s="177"/>
      <c r="AS383" s="8"/>
      <c r="AT383" s="8"/>
      <c r="AU383" s="8"/>
      <c r="AV383" s="8"/>
      <c r="AW383" s="8"/>
      <c r="AX383" s="8"/>
      <c r="AY383" s="8"/>
      <c r="AZ383" s="8"/>
      <c r="BA383" s="185"/>
      <c r="BB383" s="207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  <c r="CD383" s="8"/>
      <c r="CE383" s="8"/>
      <c r="CF383" s="8"/>
      <c r="CG383" s="8"/>
      <c r="CH383" s="8"/>
      <c r="CI383" s="8"/>
      <c r="CJ383" s="8"/>
      <c r="CK383" s="8"/>
      <c r="CL383" s="8"/>
      <c r="CM383" s="8"/>
      <c r="CN383" s="8"/>
      <c r="CO383" s="619"/>
      <c r="CP383" s="619"/>
      <c r="CQ383" s="8"/>
      <c r="CR383" s="8"/>
    </row>
    <row r="384" spans="1:96" s="24" customFormat="1" ht="25.5" hidden="1">
      <c r="A384" s="7"/>
      <c r="B384" s="23" t="s">
        <v>3753</v>
      </c>
      <c r="C384" s="8">
        <v>2014</v>
      </c>
      <c r="D384" s="8"/>
      <c r="E384" s="23" t="s">
        <v>3694</v>
      </c>
      <c r="F384" s="8" t="s">
        <v>683</v>
      </c>
      <c r="G384" s="8"/>
      <c r="H384" s="8"/>
      <c r="I384" s="106" t="s">
        <v>1893</v>
      </c>
      <c r="J384" s="648" t="s">
        <v>2685</v>
      </c>
      <c r="K384" s="8" t="s">
        <v>127</v>
      </c>
      <c r="L384" s="8" t="s">
        <v>127</v>
      </c>
      <c r="M384" s="155"/>
      <c r="N384" s="155"/>
      <c r="O384" s="155"/>
      <c r="P384" s="155" t="s">
        <v>3758</v>
      </c>
      <c r="Q384" s="7" t="s">
        <v>887</v>
      </c>
      <c r="R384" s="8"/>
      <c r="S384" s="8" t="s">
        <v>127</v>
      </c>
      <c r="T384" s="9" t="s">
        <v>127</v>
      </c>
      <c r="U384" s="410"/>
      <c r="V384" s="9" t="s">
        <v>127</v>
      </c>
      <c r="W384" s="9" t="s">
        <v>127</v>
      </c>
      <c r="X384" s="222" t="s">
        <v>127</v>
      </c>
      <c r="Y384" s="8" t="s">
        <v>127</v>
      </c>
      <c r="Z384" s="334" t="s">
        <v>127</v>
      </c>
      <c r="AA384" s="804" t="s">
        <v>127</v>
      </c>
      <c r="AB384" s="804" t="s">
        <v>127</v>
      </c>
      <c r="AC384" s="804" t="s">
        <v>127</v>
      </c>
      <c r="AD384" s="804" t="s">
        <v>127</v>
      </c>
      <c r="AE384" s="997" t="s">
        <v>127</v>
      </c>
      <c r="AF384" s="130" t="s">
        <v>127</v>
      </c>
      <c r="AG384" s="130" t="s">
        <v>127</v>
      </c>
      <c r="AH384" s="8"/>
      <c r="AI384" s="146"/>
      <c r="AJ384" s="8"/>
      <c r="AK384" s="8"/>
      <c r="AL384" s="8"/>
      <c r="AM384" s="8"/>
      <c r="AN384" s="8"/>
      <c r="AO384" s="8"/>
      <c r="AP384" s="8"/>
      <c r="AQ384" s="8"/>
      <c r="AR384" s="177"/>
      <c r="AS384" s="8"/>
      <c r="AT384" s="8"/>
      <c r="AU384" s="8"/>
      <c r="AV384" s="8"/>
      <c r="AW384" s="8"/>
      <c r="AX384" s="8"/>
      <c r="AY384" s="8"/>
      <c r="AZ384" s="8"/>
      <c r="BA384" s="185"/>
      <c r="BB384" s="207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  <c r="BW384" s="8"/>
      <c r="BX384" s="8"/>
      <c r="BY384" s="8"/>
      <c r="BZ384" s="8"/>
      <c r="CA384" s="8"/>
      <c r="CB384" s="8"/>
      <c r="CC384" s="8"/>
      <c r="CD384" s="8"/>
      <c r="CE384" s="8"/>
      <c r="CF384" s="8"/>
      <c r="CG384" s="8"/>
      <c r="CH384" s="8"/>
      <c r="CI384" s="8"/>
      <c r="CJ384" s="8"/>
      <c r="CK384" s="8"/>
      <c r="CL384" s="8"/>
      <c r="CM384" s="8"/>
      <c r="CN384" s="8"/>
      <c r="CO384" s="619"/>
      <c r="CP384" s="619"/>
      <c r="CQ384" s="8"/>
      <c r="CR384" s="8"/>
    </row>
    <row r="385" spans="1:96" s="24" customFormat="1" ht="25.5" hidden="1">
      <c r="A385" s="7"/>
      <c r="B385" s="23" t="s">
        <v>3753</v>
      </c>
      <c r="C385" s="8">
        <v>2014</v>
      </c>
      <c r="D385" s="8"/>
      <c r="E385" s="23" t="s">
        <v>3694</v>
      </c>
      <c r="F385" s="8" t="s">
        <v>683</v>
      </c>
      <c r="G385" s="8"/>
      <c r="H385" s="8"/>
      <c r="I385" s="8" t="s">
        <v>12</v>
      </c>
      <c r="J385" s="648" t="s">
        <v>2685</v>
      </c>
      <c r="K385" s="8" t="s">
        <v>127</v>
      </c>
      <c r="L385" s="8" t="s">
        <v>127</v>
      </c>
      <c r="M385" s="155"/>
      <c r="N385" s="155"/>
      <c r="O385" s="155"/>
      <c r="P385" s="155" t="s">
        <v>3759</v>
      </c>
      <c r="Q385" s="7" t="s">
        <v>887</v>
      </c>
      <c r="R385" s="8"/>
      <c r="S385" s="8" t="s">
        <v>127</v>
      </c>
      <c r="T385" s="9" t="s">
        <v>127</v>
      </c>
      <c r="U385" s="410"/>
      <c r="V385" s="9" t="s">
        <v>127</v>
      </c>
      <c r="W385" s="9" t="s">
        <v>127</v>
      </c>
      <c r="X385" s="222" t="s">
        <v>127</v>
      </c>
      <c r="Y385" s="8" t="s">
        <v>127</v>
      </c>
      <c r="Z385" s="334" t="s">
        <v>127</v>
      </c>
      <c r="AA385" s="804" t="s">
        <v>127</v>
      </c>
      <c r="AB385" s="804" t="s">
        <v>127</v>
      </c>
      <c r="AC385" s="804" t="s">
        <v>127</v>
      </c>
      <c r="AD385" s="804" t="s">
        <v>127</v>
      </c>
      <c r="AE385" s="997" t="s">
        <v>127</v>
      </c>
      <c r="AF385" s="130" t="s">
        <v>127</v>
      </c>
      <c r="AG385" s="130" t="s">
        <v>127</v>
      </c>
      <c r="AH385" s="8" t="s">
        <v>3762</v>
      </c>
      <c r="AI385" s="146"/>
      <c r="AJ385" s="8"/>
      <c r="AK385" s="8"/>
      <c r="AL385" s="8"/>
      <c r="AM385" s="8"/>
      <c r="AN385" s="8"/>
      <c r="AO385" s="8"/>
      <c r="AP385" s="8"/>
      <c r="AQ385" s="8"/>
      <c r="AR385" s="177"/>
      <c r="AS385" s="8"/>
      <c r="AT385" s="8"/>
      <c r="AU385" s="8"/>
      <c r="AV385" s="8"/>
      <c r="AW385" s="8"/>
      <c r="AX385" s="8"/>
      <c r="AY385" s="8"/>
      <c r="AZ385" s="8"/>
      <c r="BA385" s="185"/>
      <c r="BB385" s="207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  <c r="BW385" s="8"/>
      <c r="BX385" s="8"/>
      <c r="BY385" s="8"/>
      <c r="BZ385" s="8"/>
      <c r="CA385" s="8"/>
      <c r="CB385" s="8"/>
      <c r="CC385" s="8"/>
      <c r="CD385" s="8"/>
      <c r="CE385" s="8"/>
      <c r="CF385" s="8"/>
      <c r="CG385" s="8"/>
      <c r="CH385" s="8"/>
      <c r="CI385" s="8"/>
      <c r="CJ385" s="8"/>
      <c r="CK385" s="8"/>
      <c r="CL385" s="8"/>
      <c r="CM385" s="8"/>
      <c r="CN385" s="8"/>
      <c r="CO385" s="619"/>
      <c r="CP385" s="619"/>
      <c r="CQ385" s="8"/>
      <c r="CR385" s="8"/>
    </row>
    <row r="386" spans="1:96" s="24" customFormat="1" ht="25.5" hidden="1">
      <c r="A386" s="7"/>
      <c r="B386" s="23" t="s">
        <v>3753</v>
      </c>
      <c r="C386" s="8">
        <v>2014</v>
      </c>
      <c r="D386" s="8"/>
      <c r="E386" s="23" t="s">
        <v>3694</v>
      </c>
      <c r="F386" s="8" t="s">
        <v>683</v>
      </c>
      <c r="G386" s="8"/>
      <c r="H386" s="8"/>
      <c r="I386" s="8" t="s">
        <v>12</v>
      </c>
      <c r="J386" s="648" t="s">
        <v>2685</v>
      </c>
      <c r="K386" s="8" t="s">
        <v>127</v>
      </c>
      <c r="L386" s="8" t="s">
        <v>127</v>
      </c>
      <c r="M386" s="155"/>
      <c r="N386" s="155"/>
      <c r="O386" s="155"/>
      <c r="P386" s="155" t="s">
        <v>3760</v>
      </c>
      <c r="Q386" s="7" t="s">
        <v>887</v>
      </c>
      <c r="R386" s="8"/>
      <c r="S386" s="8" t="s">
        <v>127</v>
      </c>
      <c r="T386" s="9" t="s">
        <v>127</v>
      </c>
      <c r="U386" s="410"/>
      <c r="V386" s="9" t="s">
        <v>127</v>
      </c>
      <c r="W386" s="9" t="s">
        <v>127</v>
      </c>
      <c r="X386" s="222" t="s">
        <v>127</v>
      </c>
      <c r="Y386" s="8" t="s">
        <v>127</v>
      </c>
      <c r="Z386" s="334" t="s">
        <v>127</v>
      </c>
      <c r="AA386" s="804" t="s">
        <v>127</v>
      </c>
      <c r="AB386" s="804" t="s">
        <v>127</v>
      </c>
      <c r="AC386" s="804" t="s">
        <v>127</v>
      </c>
      <c r="AD386" s="804" t="s">
        <v>127</v>
      </c>
      <c r="AE386" s="997" t="s">
        <v>127</v>
      </c>
      <c r="AF386" s="130" t="s">
        <v>127</v>
      </c>
      <c r="AG386" s="130" t="s">
        <v>127</v>
      </c>
      <c r="AH386" s="8" t="s">
        <v>3763</v>
      </c>
      <c r="AI386" s="146"/>
      <c r="AJ386" s="8"/>
      <c r="AK386" s="8"/>
      <c r="AL386" s="8"/>
      <c r="AM386" s="8"/>
      <c r="AN386" s="8"/>
      <c r="AO386" s="8"/>
      <c r="AP386" s="8"/>
      <c r="AQ386" s="8"/>
      <c r="AR386" s="177"/>
      <c r="AS386" s="8"/>
      <c r="AT386" s="8"/>
      <c r="AU386" s="8"/>
      <c r="AV386" s="8"/>
      <c r="AW386" s="8"/>
      <c r="AX386" s="8"/>
      <c r="AY386" s="8"/>
      <c r="AZ386" s="8"/>
      <c r="BA386" s="185"/>
      <c r="BB386" s="207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F386" s="8"/>
      <c r="CG386" s="8"/>
      <c r="CH386" s="8"/>
      <c r="CI386" s="8"/>
      <c r="CJ386" s="8"/>
      <c r="CK386" s="8"/>
      <c r="CL386" s="8"/>
      <c r="CM386" s="8"/>
      <c r="CN386" s="8"/>
      <c r="CO386" s="619"/>
      <c r="CP386" s="619"/>
      <c r="CQ386" s="8"/>
      <c r="CR386" s="8"/>
    </row>
    <row r="387" spans="1:96" s="24" customFormat="1" ht="30" hidden="1">
      <c r="A387" s="7"/>
      <c r="B387" s="23" t="s">
        <v>3753</v>
      </c>
      <c r="C387" s="8">
        <v>2014</v>
      </c>
      <c r="D387" s="8"/>
      <c r="E387" s="23" t="s">
        <v>3694</v>
      </c>
      <c r="F387" s="8" t="s">
        <v>683</v>
      </c>
      <c r="G387" s="8"/>
      <c r="H387" s="8"/>
      <c r="I387" s="8" t="s">
        <v>1239</v>
      </c>
      <c r="J387" s="648" t="s">
        <v>2685</v>
      </c>
      <c r="K387" s="8" t="s">
        <v>127</v>
      </c>
      <c r="L387" s="8" t="s">
        <v>127</v>
      </c>
      <c r="M387" s="155"/>
      <c r="N387" s="155"/>
      <c r="O387" s="155"/>
      <c r="P387" s="155" t="s">
        <v>3761</v>
      </c>
      <c r="Q387" s="7" t="s">
        <v>887</v>
      </c>
      <c r="R387" s="8"/>
      <c r="S387" s="8" t="s">
        <v>127</v>
      </c>
      <c r="T387" s="9" t="s">
        <v>127</v>
      </c>
      <c r="U387" s="410"/>
      <c r="V387" s="9" t="s">
        <v>127</v>
      </c>
      <c r="W387" s="9" t="s">
        <v>127</v>
      </c>
      <c r="X387" s="222" t="s">
        <v>127</v>
      </c>
      <c r="Y387" s="8" t="s">
        <v>127</v>
      </c>
      <c r="Z387" s="334" t="s">
        <v>127</v>
      </c>
      <c r="AA387" s="804" t="s">
        <v>127</v>
      </c>
      <c r="AB387" s="804" t="s">
        <v>127</v>
      </c>
      <c r="AC387" s="804" t="s">
        <v>127</v>
      </c>
      <c r="AD387" s="804" t="s">
        <v>127</v>
      </c>
      <c r="AE387" s="997" t="s">
        <v>127</v>
      </c>
      <c r="AF387" s="130" t="s">
        <v>127</v>
      </c>
      <c r="AG387" s="130" t="s">
        <v>127</v>
      </c>
      <c r="AH387" s="8" t="s">
        <v>3764</v>
      </c>
      <c r="AI387" s="146"/>
      <c r="AJ387" s="8"/>
      <c r="AK387" s="8"/>
      <c r="AL387" s="8"/>
      <c r="AM387" s="8"/>
      <c r="AN387" s="8"/>
      <c r="AO387" s="8"/>
      <c r="AP387" s="8"/>
      <c r="AQ387" s="8"/>
      <c r="AR387" s="177"/>
      <c r="AS387" s="8"/>
      <c r="AT387" s="8"/>
      <c r="AU387" s="8"/>
      <c r="AV387" s="8"/>
      <c r="AW387" s="8"/>
      <c r="AX387" s="8"/>
      <c r="AY387" s="8"/>
      <c r="AZ387" s="8"/>
      <c r="BA387" s="185"/>
      <c r="BB387" s="207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  <c r="BW387" s="8"/>
      <c r="BX387" s="8"/>
      <c r="BY387" s="8"/>
      <c r="BZ387" s="8"/>
      <c r="CA387" s="8"/>
      <c r="CB387" s="8"/>
      <c r="CC387" s="8"/>
      <c r="CD387" s="8"/>
      <c r="CE387" s="8"/>
      <c r="CF387" s="8"/>
      <c r="CG387" s="8"/>
      <c r="CH387" s="8"/>
      <c r="CI387" s="8"/>
      <c r="CJ387" s="8"/>
      <c r="CK387" s="8"/>
      <c r="CL387" s="8"/>
      <c r="CM387" s="8"/>
      <c r="CN387" s="8"/>
      <c r="CO387" s="619"/>
      <c r="CP387" s="619"/>
      <c r="CQ387" s="8"/>
      <c r="CR387" s="8"/>
    </row>
    <row r="388" spans="1:96" s="24" customFormat="1" ht="25.5" hidden="1">
      <c r="A388" s="7"/>
      <c r="B388" s="23" t="s">
        <v>3753</v>
      </c>
      <c r="C388" s="8">
        <v>2014</v>
      </c>
      <c r="D388" s="8"/>
      <c r="E388" s="23" t="s">
        <v>3694</v>
      </c>
      <c r="F388" s="8" t="s">
        <v>683</v>
      </c>
      <c r="G388" s="8"/>
      <c r="H388" s="8"/>
      <c r="I388" s="8" t="s">
        <v>1183</v>
      </c>
      <c r="J388" s="648" t="s">
        <v>2685</v>
      </c>
      <c r="K388" s="8" t="s">
        <v>127</v>
      </c>
      <c r="L388" s="8" t="s">
        <v>127</v>
      </c>
      <c r="M388" s="155"/>
      <c r="N388" s="155"/>
      <c r="O388" s="155"/>
      <c r="P388" s="155" t="s">
        <v>3766</v>
      </c>
      <c r="Q388" s="7" t="s">
        <v>887</v>
      </c>
      <c r="R388" s="8"/>
      <c r="S388" s="8" t="s">
        <v>127</v>
      </c>
      <c r="T388" s="9" t="s">
        <v>127</v>
      </c>
      <c r="U388" s="410"/>
      <c r="V388" s="9" t="s">
        <v>127</v>
      </c>
      <c r="W388" s="9" t="s">
        <v>127</v>
      </c>
      <c r="X388" s="222" t="s">
        <v>127</v>
      </c>
      <c r="Y388" s="8" t="s">
        <v>127</v>
      </c>
      <c r="Z388" s="334" t="s">
        <v>127</v>
      </c>
      <c r="AA388" s="804" t="s">
        <v>127</v>
      </c>
      <c r="AB388" s="804" t="s">
        <v>127</v>
      </c>
      <c r="AC388" s="804" t="s">
        <v>127</v>
      </c>
      <c r="AD388" s="804" t="s">
        <v>127</v>
      </c>
      <c r="AE388" s="997" t="s">
        <v>127</v>
      </c>
      <c r="AF388" s="130" t="s">
        <v>127</v>
      </c>
      <c r="AG388" s="130" t="s">
        <v>127</v>
      </c>
      <c r="AH388" s="8"/>
      <c r="AI388" s="146"/>
      <c r="AJ388" s="8"/>
      <c r="AK388" s="8"/>
      <c r="AL388" s="8"/>
      <c r="AM388" s="8"/>
      <c r="AN388" s="8"/>
      <c r="AO388" s="8"/>
      <c r="AP388" s="8"/>
      <c r="AQ388" s="8"/>
      <c r="AR388" s="177"/>
      <c r="AS388" s="8"/>
      <c r="AT388" s="8"/>
      <c r="AU388" s="8"/>
      <c r="AV388" s="8"/>
      <c r="AW388" s="8"/>
      <c r="AX388" s="8"/>
      <c r="AY388" s="8"/>
      <c r="AZ388" s="8"/>
      <c r="BA388" s="185"/>
      <c r="BB388" s="207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8"/>
      <c r="BX388" s="8"/>
      <c r="BY388" s="8"/>
      <c r="BZ388" s="8"/>
      <c r="CA388" s="8"/>
      <c r="CB388" s="8"/>
      <c r="CC388" s="8"/>
      <c r="CD388" s="8"/>
      <c r="CE388" s="8"/>
      <c r="CF388" s="8"/>
      <c r="CG388" s="8"/>
      <c r="CH388" s="8"/>
      <c r="CI388" s="8"/>
      <c r="CJ388" s="8"/>
      <c r="CK388" s="8"/>
      <c r="CL388" s="8"/>
      <c r="CM388" s="8"/>
      <c r="CN388" s="8"/>
      <c r="CO388" s="619"/>
      <c r="CP388" s="619"/>
      <c r="CQ388" s="8"/>
      <c r="CR388" s="8"/>
    </row>
    <row r="389" spans="1:96" s="24" customFormat="1" ht="25.5" hidden="1">
      <c r="A389" s="7"/>
      <c r="B389" s="23" t="s">
        <v>3753</v>
      </c>
      <c r="C389" s="8">
        <v>2014</v>
      </c>
      <c r="D389" s="8"/>
      <c r="E389" s="23" t="s">
        <v>3694</v>
      </c>
      <c r="F389" s="8" t="s">
        <v>683</v>
      </c>
      <c r="G389" s="8"/>
      <c r="H389" s="8"/>
      <c r="I389" s="8" t="s">
        <v>1183</v>
      </c>
      <c r="J389" s="648" t="s">
        <v>2685</v>
      </c>
      <c r="K389" s="8" t="s">
        <v>127</v>
      </c>
      <c r="L389" s="8" t="s">
        <v>127</v>
      </c>
      <c r="M389" s="155"/>
      <c r="N389" s="155"/>
      <c r="O389" s="155"/>
      <c r="P389" s="155" t="s">
        <v>3765</v>
      </c>
      <c r="Q389" s="7" t="s">
        <v>887</v>
      </c>
      <c r="R389" s="8"/>
      <c r="S389" s="8" t="s">
        <v>127</v>
      </c>
      <c r="T389" s="9" t="s">
        <v>127</v>
      </c>
      <c r="U389" s="410"/>
      <c r="V389" s="9" t="s">
        <v>127</v>
      </c>
      <c r="W389" s="9" t="s">
        <v>127</v>
      </c>
      <c r="X389" s="222" t="s">
        <v>127</v>
      </c>
      <c r="Y389" s="8" t="s">
        <v>127</v>
      </c>
      <c r="Z389" s="334" t="s">
        <v>127</v>
      </c>
      <c r="AA389" s="804" t="s">
        <v>127</v>
      </c>
      <c r="AB389" s="804" t="s">
        <v>127</v>
      </c>
      <c r="AC389" s="804" t="s">
        <v>127</v>
      </c>
      <c r="AD389" s="804" t="s">
        <v>127</v>
      </c>
      <c r="AE389" s="997" t="s">
        <v>127</v>
      </c>
      <c r="AF389" s="130" t="s">
        <v>127</v>
      </c>
      <c r="AG389" s="130" t="s">
        <v>127</v>
      </c>
      <c r="AH389" s="8"/>
      <c r="AI389" s="146"/>
      <c r="AJ389" s="8"/>
      <c r="AK389" s="8"/>
      <c r="AL389" s="8"/>
      <c r="AM389" s="8"/>
      <c r="AN389" s="8"/>
      <c r="AO389" s="8"/>
      <c r="AP389" s="8"/>
      <c r="AQ389" s="8"/>
      <c r="AR389" s="177"/>
      <c r="AS389" s="8"/>
      <c r="AT389" s="8"/>
      <c r="AU389" s="8"/>
      <c r="AV389" s="8"/>
      <c r="AW389" s="8"/>
      <c r="AX389" s="8"/>
      <c r="AY389" s="8"/>
      <c r="AZ389" s="8"/>
      <c r="BA389" s="185"/>
      <c r="BB389" s="207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8"/>
      <c r="CC389" s="8"/>
      <c r="CD389" s="8"/>
      <c r="CE389" s="8"/>
      <c r="CF389" s="8"/>
      <c r="CG389" s="8"/>
      <c r="CH389" s="8"/>
      <c r="CI389" s="8"/>
      <c r="CJ389" s="8"/>
      <c r="CK389" s="8"/>
      <c r="CL389" s="8"/>
      <c r="CM389" s="8"/>
      <c r="CN389" s="8"/>
      <c r="CO389" s="619"/>
      <c r="CP389" s="619"/>
      <c r="CQ389" s="8"/>
      <c r="CR389" s="8"/>
    </row>
    <row r="390" spans="1:96" s="24" customFormat="1" ht="25.5" hidden="1">
      <c r="A390" s="7"/>
      <c r="B390" s="23" t="s">
        <v>3753</v>
      </c>
      <c r="C390" s="8">
        <v>2014</v>
      </c>
      <c r="D390" s="8"/>
      <c r="E390" s="23" t="s">
        <v>3694</v>
      </c>
      <c r="F390" s="8" t="s">
        <v>683</v>
      </c>
      <c r="G390" s="8"/>
      <c r="H390" s="8"/>
      <c r="I390" s="8" t="s">
        <v>1183</v>
      </c>
      <c r="J390" s="648" t="s">
        <v>2685</v>
      </c>
      <c r="K390" s="8" t="s">
        <v>127</v>
      </c>
      <c r="L390" s="8" t="s">
        <v>127</v>
      </c>
      <c r="M390" s="155"/>
      <c r="N390" s="155"/>
      <c r="O390" s="155"/>
      <c r="P390" s="155" t="s">
        <v>3767</v>
      </c>
      <c r="Q390" s="7" t="s">
        <v>887</v>
      </c>
      <c r="R390" s="8"/>
      <c r="S390" s="8" t="s">
        <v>127</v>
      </c>
      <c r="T390" s="9" t="s">
        <v>127</v>
      </c>
      <c r="U390" s="410"/>
      <c r="V390" s="9" t="s">
        <v>127</v>
      </c>
      <c r="W390" s="9" t="s">
        <v>127</v>
      </c>
      <c r="X390" s="222" t="s">
        <v>127</v>
      </c>
      <c r="Y390" s="8" t="s">
        <v>127</v>
      </c>
      <c r="Z390" s="334" t="s">
        <v>127</v>
      </c>
      <c r="AA390" s="804" t="s">
        <v>127</v>
      </c>
      <c r="AB390" s="804" t="s">
        <v>127</v>
      </c>
      <c r="AC390" s="804" t="s">
        <v>127</v>
      </c>
      <c r="AD390" s="804" t="s">
        <v>127</v>
      </c>
      <c r="AE390" s="997" t="s">
        <v>127</v>
      </c>
      <c r="AF390" s="130" t="s">
        <v>127</v>
      </c>
      <c r="AG390" s="130" t="s">
        <v>127</v>
      </c>
      <c r="AH390" s="8"/>
      <c r="AI390" s="146"/>
      <c r="AJ390" s="8"/>
      <c r="AK390" s="8"/>
      <c r="AL390" s="8"/>
      <c r="AM390" s="8"/>
      <c r="AN390" s="8"/>
      <c r="AO390" s="8"/>
      <c r="AP390" s="8"/>
      <c r="AQ390" s="8"/>
      <c r="AR390" s="177"/>
      <c r="AS390" s="8"/>
      <c r="AT390" s="8"/>
      <c r="AU390" s="8"/>
      <c r="AV390" s="8"/>
      <c r="AW390" s="8"/>
      <c r="AX390" s="8"/>
      <c r="AY390" s="8"/>
      <c r="AZ390" s="8"/>
      <c r="BA390" s="185"/>
      <c r="BB390" s="207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  <c r="CD390" s="8"/>
      <c r="CE390" s="8"/>
      <c r="CF390" s="8"/>
      <c r="CG390" s="8"/>
      <c r="CH390" s="8"/>
      <c r="CI390" s="8"/>
      <c r="CJ390" s="8"/>
      <c r="CK390" s="8"/>
      <c r="CL390" s="8"/>
      <c r="CM390" s="8"/>
      <c r="CN390" s="8"/>
      <c r="CO390" s="619"/>
      <c r="CP390" s="619"/>
      <c r="CQ390" s="8"/>
      <c r="CR390" s="8"/>
    </row>
    <row r="391" spans="1:96" s="24" customFormat="1" ht="25.5" hidden="1">
      <c r="A391" s="7"/>
      <c r="B391" s="23" t="s">
        <v>3753</v>
      </c>
      <c r="C391" s="8">
        <v>2014</v>
      </c>
      <c r="D391" s="8"/>
      <c r="E391" s="23" t="s">
        <v>3694</v>
      </c>
      <c r="F391" s="8" t="s">
        <v>683</v>
      </c>
      <c r="G391" s="8"/>
      <c r="H391" s="8"/>
      <c r="I391" s="8" t="s">
        <v>1183</v>
      </c>
      <c r="J391" s="648" t="s">
        <v>2685</v>
      </c>
      <c r="K391" s="8" t="s">
        <v>127</v>
      </c>
      <c r="L391" s="8" t="s">
        <v>127</v>
      </c>
      <c r="M391" s="155"/>
      <c r="N391" s="155"/>
      <c r="O391" s="155"/>
      <c r="P391" s="155" t="s">
        <v>4924</v>
      </c>
      <c r="Q391" s="7" t="s">
        <v>887</v>
      </c>
      <c r="R391" s="8"/>
      <c r="S391" s="8" t="s">
        <v>127</v>
      </c>
      <c r="T391" s="9" t="s">
        <v>127</v>
      </c>
      <c r="U391" s="410"/>
      <c r="V391" s="9" t="s">
        <v>127</v>
      </c>
      <c r="W391" s="9" t="s">
        <v>127</v>
      </c>
      <c r="X391" s="222" t="s">
        <v>127</v>
      </c>
      <c r="Y391" s="8" t="s">
        <v>127</v>
      </c>
      <c r="Z391" s="334" t="s">
        <v>127</v>
      </c>
      <c r="AA391" s="804" t="s">
        <v>127</v>
      </c>
      <c r="AB391" s="804" t="s">
        <v>127</v>
      </c>
      <c r="AC391" s="804" t="s">
        <v>127</v>
      </c>
      <c r="AD391" s="804" t="s">
        <v>127</v>
      </c>
      <c r="AE391" s="997" t="s">
        <v>127</v>
      </c>
      <c r="AF391" s="130" t="s">
        <v>127</v>
      </c>
      <c r="AG391" s="130" t="s">
        <v>127</v>
      </c>
      <c r="AH391" s="8"/>
      <c r="AI391" s="146"/>
      <c r="AJ391" s="8"/>
      <c r="AK391" s="8"/>
      <c r="AL391" s="8"/>
      <c r="AM391" s="8"/>
      <c r="AN391" s="8"/>
      <c r="AO391" s="8"/>
      <c r="AP391" s="8"/>
      <c r="AQ391" s="8"/>
      <c r="AR391" s="177"/>
      <c r="AS391" s="8"/>
      <c r="AT391" s="8"/>
      <c r="AU391" s="8"/>
      <c r="AV391" s="8"/>
      <c r="AW391" s="8"/>
      <c r="AX391" s="8"/>
      <c r="AY391" s="8"/>
      <c r="AZ391" s="8"/>
      <c r="BA391" s="185"/>
      <c r="BB391" s="207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  <c r="CD391" s="8"/>
      <c r="CE391" s="8"/>
      <c r="CF391" s="8"/>
      <c r="CG391" s="8"/>
      <c r="CH391" s="8"/>
      <c r="CI391" s="8"/>
      <c r="CJ391" s="8"/>
      <c r="CK391" s="8"/>
      <c r="CL391" s="8"/>
      <c r="CM391" s="8"/>
      <c r="CN391" s="8"/>
      <c r="CO391" s="619"/>
      <c r="CP391" s="619"/>
      <c r="CQ391" s="8"/>
      <c r="CR391" s="8"/>
    </row>
    <row r="392" spans="1:96" s="24" customFormat="1" ht="45" hidden="1">
      <c r="A392" s="7"/>
      <c r="B392" s="23" t="s">
        <v>3753</v>
      </c>
      <c r="C392" s="8">
        <v>2014</v>
      </c>
      <c r="D392" s="8"/>
      <c r="E392" s="23" t="s">
        <v>3694</v>
      </c>
      <c r="F392" s="8" t="s">
        <v>683</v>
      </c>
      <c r="G392" s="8"/>
      <c r="H392" s="8"/>
      <c r="I392" s="8" t="s">
        <v>1173</v>
      </c>
      <c r="J392" s="648" t="s">
        <v>2685</v>
      </c>
      <c r="K392" s="8" t="s">
        <v>127</v>
      </c>
      <c r="L392" s="8" t="s">
        <v>127</v>
      </c>
      <c r="M392" s="155"/>
      <c r="N392" s="155"/>
      <c r="O392" s="155"/>
      <c r="P392" s="155" t="s">
        <v>1173</v>
      </c>
      <c r="Q392" s="7" t="s">
        <v>887</v>
      </c>
      <c r="R392" s="8"/>
      <c r="S392" s="8" t="s">
        <v>127</v>
      </c>
      <c r="T392" s="9" t="s">
        <v>127</v>
      </c>
      <c r="U392" s="410"/>
      <c r="V392" s="9" t="s">
        <v>127</v>
      </c>
      <c r="W392" s="9" t="s">
        <v>127</v>
      </c>
      <c r="X392" s="222" t="s">
        <v>127</v>
      </c>
      <c r="Y392" s="8" t="s">
        <v>127</v>
      </c>
      <c r="Z392" s="334" t="s">
        <v>127</v>
      </c>
      <c r="AA392" s="804" t="s">
        <v>127</v>
      </c>
      <c r="AB392" s="804" t="s">
        <v>127</v>
      </c>
      <c r="AC392" s="804" t="s">
        <v>127</v>
      </c>
      <c r="AD392" s="804" t="s">
        <v>127</v>
      </c>
      <c r="AE392" s="997" t="s">
        <v>127</v>
      </c>
      <c r="AF392" s="130" t="s">
        <v>127</v>
      </c>
      <c r="AG392" s="130" t="s">
        <v>127</v>
      </c>
      <c r="AH392" s="8" t="s">
        <v>3768</v>
      </c>
      <c r="AI392" s="146"/>
      <c r="AJ392" s="8"/>
      <c r="AK392" s="8"/>
      <c r="AL392" s="8"/>
      <c r="AM392" s="8"/>
      <c r="AN392" s="8"/>
      <c r="AO392" s="8"/>
      <c r="AP392" s="8"/>
      <c r="AQ392" s="8"/>
      <c r="AR392" s="177"/>
      <c r="AS392" s="8"/>
      <c r="AT392" s="8"/>
      <c r="AU392" s="8"/>
      <c r="AV392" s="8"/>
      <c r="AW392" s="8"/>
      <c r="AX392" s="8"/>
      <c r="AY392" s="8"/>
      <c r="AZ392" s="8"/>
      <c r="BA392" s="185"/>
      <c r="BB392" s="207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619"/>
      <c r="CP392" s="619"/>
      <c r="CQ392" s="8"/>
      <c r="CR392" s="8"/>
    </row>
    <row r="393" spans="1:96" s="24" customFormat="1" ht="25.5" hidden="1">
      <c r="A393" s="7"/>
      <c r="B393" s="23" t="s">
        <v>3753</v>
      </c>
      <c r="C393" s="8">
        <v>2014</v>
      </c>
      <c r="D393" s="8"/>
      <c r="E393" s="23" t="s">
        <v>3694</v>
      </c>
      <c r="F393" s="8" t="s">
        <v>683</v>
      </c>
      <c r="G393" s="8"/>
      <c r="H393" s="8"/>
      <c r="I393" s="8" t="s">
        <v>1173</v>
      </c>
      <c r="J393" s="648" t="s">
        <v>2685</v>
      </c>
      <c r="K393" s="8" t="s">
        <v>127</v>
      </c>
      <c r="L393" s="8" t="s">
        <v>127</v>
      </c>
      <c r="M393" s="155"/>
      <c r="N393" s="155"/>
      <c r="O393" s="155"/>
      <c r="P393" s="155" t="s">
        <v>1173</v>
      </c>
      <c r="Q393" s="7" t="s">
        <v>887</v>
      </c>
      <c r="R393" s="8"/>
      <c r="S393" s="8" t="s">
        <v>127</v>
      </c>
      <c r="T393" s="9" t="s">
        <v>127</v>
      </c>
      <c r="U393" s="410"/>
      <c r="V393" s="9" t="s">
        <v>127</v>
      </c>
      <c r="W393" s="9" t="s">
        <v>127</v>
      </c>
      <c r="X393" s="222" t="s">
        <v>127</v>
      </c>
      <c r="Y393" s="8" t="s">
        <v>127</v>
      </c>
      <c r="Z393" s="334" t="s">
        <v>127</v>
      </c>
      <c r="AA393" s="804" t="s">
        <v>127</v>
      </c>
      <c r="AB393" s="804" t="s">
        <v>127</v>
      </c>
      <c r="AC393" s="804" t="s">
        <v>127</v>
      </c>
      <c r="AD393" s="804" t="s">
        <v>127</v>
      </c>
      <c r="AE393" s="997" t="s">
        <v>127</v>
      </c>
      <c r="AF393" s="130" t="s">
        <v>127</v>
      </c>
      <c r="AG393" s="130" t="s">
        <v>127</v>
      </c>
      <c r="AH393" s="8" t="s">
        <v>3769</v>
      </c>
      <c r="AI393" s="146"/>
      <c r="AJ393" s="8"/>
      <c r="AK393" s="8"/>
      <c r="AL393" s="8"/>
      <c r="AM393" s="8"/>
      <c r="AN393" s="8"/>
      <c r="AO393" s="8"/>
      <c r="AP393" s="8"/>
      <c r="AQ393" s="8"/>
      <c r="AR393" s="177"/>
      <c r="AS393" s="8"/>
      <c r="AT393" s="8"/>
      <c r="AU393" s="8"/>
      <c r="AV393" s="8"/>
      <c r="AW393" s="8"/>
      <c r="AX393" s="8"/>
      <c r="AY393" s="8"/>
      <c r="AZ393" s="8"/>
      <c r="BA393" s="185"/>
      <c r="BB393" s="207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8"/>
      <c r="CC393" s="8"/>
      <c r="CD393" s="8"/>
      <c r="CE393" s="8"/>
      <c r="CF393" s="8"/>
      <c r="CG393" s="8"/>
      <c r="CH393" s="8"/>
      <c r="CI393" s="8"/>
      <c r="CJ393" s="8"/>
      <c r="CK393" s="8"/>
      <c r="CL393" s="8"/>
      <c r="CM393" s="8"/>
      <c r="CN393" s="8"/>
      <c r="CO393" s="619"/>
      <c r="CP393" s="619"/>
      <c r="CQ393" s="8"/>
      <c r="CR393" s="8"/>
    </row>
    <row r="394" spans="1:96" s="24" customFormat="1" ht="30" hidden="1">
      <c r="A394" s="7"/>
      <c r="B394" s="23" t="s">
        <v>3753</v>
      </c>
      <c r="C394" s="8">
        <v>2014</v>
      </c>
      <c r="D394" s="8"/>
      <c r="E394" s="23" t="s">
        <v>3694</v>
      </c>
      <c r="F394" s="8" t="s">
        <v>683</v>
      </c>
      <c r="G394" s="8"/>
      <c r="H394" s="8"/>
      <c r="I394" s="8" t="s">
        <v>1173</v>
      </c>
      <c r="J394" s="648" t="s">
        <v>2685</v>
      </c>
      <c r="K394" s="8" t="s">
        <v>127</v>
      </c>
      <c r="L394" s="8" t="s">
        <v>127</v>
      </c>
      <c r="M394" s="155"/>
      <c r="N394" s="155"/>
      <c r="O394" s="155"/>
      <c r="P394" s="155" t="s">
        <v>1173</v>
      </c>
      <c r="Q394" s="7" t="s">
        <v>887</v>
      </c>
      <c r="R394" s="8"/>
      <c r="S394" s="8" t="s">
        <v>127</v>
      </c>
      <c r="T394" s="9" t="s">
        <v>127</v>
      </c>
      <c r="U394" s="410"/>
      <c r="V394" s="9" t="s">
        <v>127</v>
      </c>
      <c r="W394" s="9" t="s">
        <v>127</v>
      </c>
      <c r="X394" s="222" t="s">
        <v>127</v>
      </c>
      <c r="Y394" s="8" t="s">
        <v>127</v>
      </c>
      <c r="Z394" s="334" t="s">
        <v>127</v>
      </c>
      <c r="AA394" s="804" t="s">
        <v>127</v>
      </c>
      <c r="AB394" s="804" t="s">
        <v>127</v>
      </c>
      <c r="AC394" s="804" t="s">
        <v>127</v>
      </c>
      <c r="AD394" s="804" t="s">
        <v>127</v>
      </c>
      <c r="AE394" s="997" t="s">
        <v>127</v>
      </c>
      <c r="AF394" s="130" t="s">
        <v>127</v>
      </c>
      <c r="AG394" s="130" t="s">
        <v>127</v>
      </c>
      <c r="AH394" s="8" t="s">
        <v>3770</v>
      </c>
      <c r="AI394" s="146"/>
      <c r="AJ394" s="8"/>
      <c r="AK394" s="8"/>
      <c r="AL394" s="8"/>
      <c r="AM394" s="8"/>
      <c r="AN394" s="8"/>
      <c r="AO394" s="8"/>
      <c r="AP394" s="8"/>
      <c r="AQ394" s="8"/>
      <c r="AR394" s="177"/>
      <c r="AS394" s="8"/>
      <c r="AT394" s="8"/>
      <c r="AU394" s="8"/>
      <c r="AV394" s="8"/>
      <c r="AW394" s="8"/>
      <c r="AX394" s="8"/>
      <c r="AY394" s="8"/>
      <c r="AZ394" s="8"/>
      <c r="BA394" s="185"/>
      <c r="BB394" s="207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8"/>
      <c r="BX394" s="8"/>
      <c r="BY394" s="8"/>
      <c r="BZ394" s="8"/>
      <c r="CA394" s="8"/>
      <c r="CB394" s="8"/>
      <c r="CC394" s="8"/>
      <c r="CD394" s="8"/>
      <c r="CE394" s="8"/>
      <c r="CF394" s="8"/>
      <c r="CG394" s="8"/>
      <c r="CH394" s="8"/>
      <c r="CI394" s="8"/>
      <c r="CJ394" s="8"/>
      <c r="CK394" s="8"/>
      <c r="CL394" s="8"/>
      <c r="CM394" s="8"/>
      <c r="CN394" s="8"/>
      <c r="CO394" s="619"/>
      <c r="CP394" s="619"/>
      <c r="CQ394" s="8"/>
      <c r="CR394" s="8"/>
    </row>
    <row r="395" spans="1:96" s="24" customFormat="1" ht="30" hidden="1">
      <c r="A395" s="7"/>
      <c r="B395" s="23" t="s">
        <v>3753</v>
      </c>
      <c r="C395" s="8">
        <v>2014</v>
      </c>
      <c r="D395" s="8"/>
      <c r="E395" s="23" t="s">
        <v>3694</v>
      </c>
      <c r="F395" s="8" t="s">
        <v>683</v>
      </c>
      <c r="G395" s="8"/>
      <c r="H395" s="8"/>
      <c r="I395" s="8" t="s">
        <v>1173</v>
      </c>
      <c r="J395" s="648" t="s">
        <v>2685</v>
      </c>
      <c r="K395" s="8" t="s">
        <v>127</v>
      </c>
      <c r="L395" s="8" t="s">
        <v>127</v>
      </c>
      <c r="M395" s="155"/>
      <c r="N395" s="155"/>
      <c r="O395" s="155"/>
      <c r="P395" s="155" t="s">
        <v>1173</v>
      </c>
      <c r="Q395" s="7" t="s">
        <v>887</v>
      </c>
      <c r="R395" s="8"/>
      <c r="S395" s="8" t="s">
        <v>127</v>
      </c>
      <c r="T395" s="9" t="s">
        <v>127</v>
      </c>
      <c r="U395" s="410"/>
      <c r="V395" s="9" t="s">
        <v>127</v>
      </c>
      <c r="W395" s="9" t="s">
        <v>127</v>
      </c>
      <c r="X395" s="222" t="s">
        <v>127</v>
      </c>
      <c r="Y395" s="8" t="s">
        <v>127</v>
      </c>
      <c r="Z395" s="334" t="s">
        <v>127</v>
      </c>
      <c r="AA395" s="804" t="s">
        <v>127</v>
      </c>
      <c r="AB395" s="804" t="s">
        <v>127</v>
      </c>
      <c r="AC395" s="804" t="s">
        <v>127</v>
      </c>
      <c r="AD395" s="804" t="s">
        <v>127</v>
      </c>
      <c r="AE395" s="997" t="s">
        <v>127</v>
      </c>
      <c r="AF395" s="130" t="s">
        <v>127</v>
      </c>
      <c r="AG395" s="130" t="s">
        <v>127</v>
      </c>
      <c r="AH395" s="8" t="s">
        <v>3771</v>
      </c>
      <c r="AI395" s="146"/>
      <c r="AJ395" s="8"/>
      <c r="AK395" s="8"/>
      <c r="AL395" s="8"/>
      <c r="AM395" s="8"/>
      <c r="AN395" s="8"/>
      <c r="AO395" s="8"/>
      <c r="AP395" s="8"/>
      <c r="AQ395" s="8"/>
      <c r="AR395" s="177"/>
      <c r="AS395" s="8"/>
      <c r="AT395" s="8"/>
      <c r="AU395" s="8"/>
      <c r="AV395" s="8"/>
      <c r="AW395" s="8"/>
      <c r="AX395" s="8"/>
      <c r="AY395" s="8"/>
      <c r="AZ395" s="8"/>
      <c r="BA395" s="185"/>
      <c r="BB395" s="207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  <c r="CD395" s="8"/>
      <c r="CE395" s="8"/>
      <c r="CF395" s="8"/>
      <c r="CG395" s="8"/>
      <c r="CH395" s="8"/>
      <c r="CI395" s="8"/>
      <c r="CJ395" s="8"/>
      <c r="CK395" s="8"/>
      <c r="CL395" s="8"/>
      <c r="CM395" s="8"/>
      <c r="CN395" s="8"/>
      <c r="CO395" s="619"/>
      <c r="CP395" s="619"/>
      <c r="CQ395" s="8"/>
      <c r="CR395" s="8"/>
    </row>
    <row r="396" spans="1:96" s="24" customFormat="1" ht="25.5" hidden="1">
      <c r="A396" s="7"/>
      <c r="B396" s="23" t="s">
        <v>3753</v>
      </c>
      <c r="C396" s="8">
        <v>2014</v>
      </c>
      <c r="D396" s="8"/>
      <c r="E396" s="23" t="s">
        <v>3694</v>
      </c>
      <c r="F396" s="8" t="s">
        <v>683</v>
      </c>
      <c r="G396" s="8"/>
      <c r="H396" s="8"/>
      <c r="I396" s="8" t="s">
        <v>1173</v>
      </c>
      <c r="J396" s="648" t="s">
        <v>2685</v>
      </c>
      <c r="K396" s="8" t="s">
        <v>127</v>
      </c>
      <c r="L396" s="8" t="s">
        <v>127</v>
      </c>
      <c r="M396" s="155"/>
      <c r="N396" s="155"/>
      <c r="O396" s="155"/>
      <c r="P396" s="155" t="s">
        <v>1173</v>
      </c>
      <c r="Q396" s="7" t="s">
        <v>887</v>
      </c>
      <c r="R396" s="8"/>
      <c r="S396" s="8" t="s">
        <v>127</v>
      </c>
      <c r="T396" s="9" t="s">
        <v>127</v>
      </c>
      <c r="U396" s="410"/>
      <c r="V396" s="9" t="s">
        <v>127</v>
      </c>
      <c r="W396" s="9" t="s">
        <v>127</v>
      </c>
      <c r="X396" s="222" t="s">
        <v>127</v>
      </c>
      <c r="Y396" s="8" t="s">
        <v>127</v>
      </c>
      <c r="Z396" s="334" t="s">
        <v>127</v>
      </c>
      <c r="AA396" s="804" t="s">
        <v>127</v>
      </c>
      <c r="AB396" s="804" t="s">
        <v>127</v>
      </c>
      <c r="AC396" s="804" t="s">
        <v>127</v>
      </c>
      <c r="AD396" s="804" t="s">
        <v>127</v>
      </c>
      <c r="AE396" s="997" t="s">
        <v>127</v>
      </c>
      <c r="AF396" s="130" t="s">
        <v>127</v>
      </c>
      <c r="AG396" s="130" t="s">
        <v>127</v>
      </c>
      <c r="AH396" s="8" t="s">
        <v>3772</v>
      </c>
      <c r="AI396" s="146"/>
      <c r="AJ396" s="8"/>
      <c r="AK396" s="8"/>
      <c r="AL396" s="8"/>
      <c r="AM396" s="8"/>
      <c r="AN396" s="8"/>
      <c r="AO396" s="8"/>
      <c r="AP396" s="8"/>
      <c r="AQ396" s="8"/>
      <c r="AR396" s="177"/>
      <c r="AS396" s="8"/>
      <c r="AT396" s="8"/>
      <c r="AU396" s="8"/>
      <c r="AV396" s="8"/>
      <c r="AW396" s="8"/>
      <c r="AX396" s="8"/>
      <c r="AY396" s="8"/>
      <c r="AZ396" s="8"/>
      <c r="BA396" s="185"/>
      <c r="BB396" s="207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8"/>
      <c r="BX396" s="8"/>
      <c r="BY396" s="8"/>
      <c r="BZ396" s="8"/>
      <c r="CA396" s="8"/>
      <c r="CB396" s="8"/>
      <c r="CC396" s="8"/>
      <c r="CD396" s="8"/>
      <c r="CE396" s="8"/>
      <c r="CF396" s="8"/>
      <c r="CG396" s="8"/>
      <c r="CH396" s="8"/>
      <c r="CI396" s="8"/>
      <c r="CJ396" s="8"/>
      <c r="CK396" s="8"/>
      <c r="CL396" s="8"/>
      <c r="CM396" s="8"/>
      <c r="CN396" s="8"/>
      <c r="CO396" s="619"/>
      <c r="CP396" s="619"/>
      <c r="CQ396" s="8"/>
      <c r="CR396" s="8"/>
    </row>
    <row r="397" spans="1:96" s="24" customFormat="1" ht="25.5" hidden="1">
      <c r="A397" s="7"/>
      <c r="B397" s="23" t="s">
        <v>3753</v>
      </c>
      <c r="C397" s="8">
        <v>2014</v>
      </c>
      <c r="D397" s="8"/>
      <c r="E397" s="23" t="s">
        <v>3694</v>
      </c>
      <c r="F397" s="8" t="s">
        <v>683</v>
      </c>
      <c r="G397" s="8"/>
      <c r="H397" s="8"/>
      <c r="I397" s="8" t="s">
        <v>1173</v>
      </c>
      <c r="J397" s="648" t="s">
        <v>2685</v>
      </c>
      <c r="K397" s="8" t="s">
        <v>127</v>
      </c>
      <c r="L397" s="8" t="s">
        <v>127</v>
      </c>
      <c r="M397" s="155"/>
      <c r="N397" s="155"/>
      <c r="O397" s="155"/>
      <c r="P397" s="155" t="s">
        <v>1173</v>
      </c>
      <c r="Q397" s="7" t="s">
        <v>887</v>
      </c>
      <c r="R397" s="8"/>
      <c r="S397" s="8" t="s">
        <v>127</v>
      </c>
      <c r="T397" s="9" t="s">
        <v>127</v>
      </c>
      <c r="U397" s="410"/>
      <c r="V397" s="9" t="s">
        <v>127</v>
      </c>
      <c r="W397" s="9" t="s">
        <v>127</v>
      </c>
      <c r="X397" s="222" t="s">
        <v>127</v>
      </c>
      <c r="Y397" s="8" t="s">
        <v>127</v>
      </c>
      <c r="Z397" s="334" t="s">
        <v>127</v>
      </c>
      <c r="AA397" s="804" t="s">
        <v>127</v>
      </c>
      <c r="AB397" s="804" t="s">
        <v>127</v>
      </c>
      <c r="AC397" s="804" t="s">
        <v>127</v>
      </c>
      <c r="AD397" s="804" t="s">
        <v>127</v>
      </c>
      <c r="AE397" s="997" t="s">
        <v>127</v>
      </c>
      <c r="AF397" s="130" t="s">
        <v>127</v>
      </c>
      <c r="AG397" s="130" t="s">
        <v>127</v>
      </c>
      <c r="AH397" s="8" t="s">
        <v>3773</v>
      </c>
      <c r="AI397" s="146"/>
      <c r="AJ397" s="8"/>
      <c r="AK397" s="8"/>
      <c r="AL397" s="8"/>
      <c r="AM397" s="8"/>
      <c r="AN397" s="8"/>
      <c r="AO397" s="8"/>
      <c r="AP397" s="8"/>
      <c r="AQ397" s="8"/>
      <c r="AR397" s="177"/>
      <c r="AS397" s="8"/>
      <c r="AT397" s="8"/>
      <c r="AU397" s="8"/>
      <c r="AV397" s="8"/>
      <c r="AW397" s="8"/>
      <c r="AX397" s="8"/>
      <c r="AY397" s="8"/>
      <c r="AZ397" s="8"/>
      <c r="BA397" s="185"/>
      <c r="BB397" s="207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8"/>
      <c r="BX397" s="8"/>
      <c r="BY397" s="8"/>
      <c r="BZ397" s="8"/>
      <c r="CA397" s="8"/>
      <c r="CB397" s="8"/>
      <c r="CC397" s="8"/>
      <c r="CD397" s="8"/>
      <c r="CE397" s="8"/>
      <c r="CF397" s="8"/>
      <c r="CG397" s="8"/>
      <c r="CH397" s="8"/>
      <c r="CI397" s="8"/>
      <c r="CJ397" s="8"/>
      <c r="CK397" s="8"/>
      <c r="CL397" s="8"/>
      <c r="CM397" s="8"/>
      <c r="CN397" s="8"/>
      <c r="CO397" s="619"/>
      <c r="CP397" s="619"/>
      <c r="CQ397" s="8"/>
      <c r="CR397" s="8"/>
    </row>
    <row r="398" spans="1:96" s="24" customFormat="1" ht="30" hidden="1">
      <c r="A398" s="7"/>
      <c r="B398" s="23" t="s">
        <v>3753</v>
      </c>
      <c r="C398" s="8">
        <v>2014</v>
      </c>
      <c r="D398" s="8"/>
      <c r="E398" s="23" t="s">
        <v>3694</v>
      </c>
      <c r="F398" s="8" t="s">
        <v>683</v>
      </c>
      <c r="G398" s="8"/>
      <c r="H398" s="8"/>
      <c r="I398" s="8" t="s">
        <v>1173</v>
      </c>
      <c r="J398" s="648" t="s">
        <v>2685</v>
      </c>
      <c r="K398" s="8" t="s">
        <v>127</v>
      </c>
      <c r="L398" s="8" t="s">
        <v>127</v>
      </c>
      <c r="M398" s="155"/>
      <c r="N398" s="155"/>
      <c r="O398" s="155"/>
      <c r="P398" s="155" t="s">
        <v>1173</v>
      </c>
      <c r="Q398" s="7" t="s">
        <v>887</v>
      </c>
      <c r="R398" s="8"/>
      <c r="S398" s="8" t="s">
        <v>127</v>
      </c>
      <c r="T398" s="9" t="s">
        <v>127</v>
      </c>
      <c r="U398" s="410"/>
      <c r="V398" s="9" t="s">
        <v>127</v>
      </c>
      <c r="W398" s="9" t="s">
        <v>127</v>
      </c>
      <c r="X398" s="222" t="s">
        <v>127</v>
      </c>
      <c r="Y398" s="8" t="s">
        <v>127</v>
      </c>
      <c r="Z398" s="334" t="s">
        <v>127</v>
      </c>
      <c r="AA398" s="804" t="s">
        <v>127</v>
      </c>
      <c r="AB398" s="804" t="s">
        <v>127</v>
      </c>
      <c r="AC398" s="804" t="s">
        <v>127</v>
      </c>
      <c r="AD398" s="804" t="s">
        <v>127</v>
      </c>
      <c r="AE398" s="997" t="s">
        <v>127</v>
      </c>
      <c r="AF398" s="130" t="s">
        <v>127</v>
      </c>
      <c r="AG398" s="130" t="s">
        <v>127</v>
      </c>
      <c r="AH398" s="8" t="s">
        <v>3774</v>
      </c>
      <c r="AI398" s="146"/>
      <c r="AJ398" s="8"/>
      <c r="AK398" s="8"/>
      <c r="AL398" s="8"/>
      <c r="AM398" s="8"/>
      <c r="AN398" s="8"/>
      <c r="AO398" s="8"/>
      <c r="AP398" s="8"/>
      <c r="AQ398" s="8"/>
      <c r="AR398" s="177"/>
      <c r="AS398" s="8"/>
      <c r="AT398" s="8"/>
      <c r="AU398" s="8"/>
      <c r="AV398" s="8"/>
      <c r="AW398" s="8"/>
      <c r="AX398" s="8"/>
      <c r="AY398" s="8"/>
      <c r="AZ398" s="8"/>
      <c r="BA398" s="185"/>
      <c r="BB398" s="207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  <c r="BW398" s="8"/>
      <c r="BX398" s="8"/>
      <c r="BY398" s="8"/>
      <c r="BZ398" s="8"/>
      <c r="CA398" s="8"/>
      <c r="CB398" s="8"/>
      <c r="CC398" s="8"/>
      <c r="CD398" s="8"/>
      <c r="CE398" s="8"/>
      <c r="CF398" s="8"/>
      <c r="CG398" s="8"/>
      <c r="CH398" s="8"/>
      <c r="CI398" s="8"/>
      <c r="CJ398" s="8"/>
      <c r="CK398" s="8"/>
      <c r="CL398" s="8"/>
      <c r="CM398" s="8"/>
      <c r="CN398" s="8"/>
      <c r="CO398" s="619"/>
      <c r="CP398" s="619"/>
      <c r="CQ398" s="8"/>
      <c r="CR398" s="8"/>
    </row>
    <row r="399" spans="1:96" s="24" customFormat="1" ht="25.5" hidden="1">
      <c r="A399" s="7"/>
      <c r="B399" s="23" t="s">
        <v>3753</v>
      </c>
      <c r="C399" s="8">
        <v>2014</v>
      </c>
      <c r="D399" s="8"/>
      <c r="E399" s="23" t="s">
        <v>3694</v>
      </c>
      <c r="F399" s="8" t="s">
        <v>683</v>
      </c>
      <c r="G399" s="8"/>
      <c r="H399" s="8"/>
      <c r="I399" s="8" t="s">
        <v>12</v>
      </c>
      <c r="J399" s="648" t="s">
        <v>2685</v>
      </c>
      <c r="K399" s="8" t="s">
        <v>127</v>
      </c>
      <c r="L399" s="8" t="s">
        <v>127</v>
      </c>
      <c r="M399" s="155"/>
      <c r="N399" s="155"/>
      <c r="O399" s="155"/>
      <c r="P399" s="155" t="s">
        <v>3778</v>
      </c>
      <c r="Q399" s="7" t="s">
        <v>887</v>
      </c>
      <c r="R399" s="8"/>
      <c r="S399" s="8" t="s">
        <v>127</v>
      </c>
      <c r="T399" s="9" t="s">
        <v>127</v>
      </c>
      <c r="U399" s="410"/>
      <c r="V399" s="9" t="s">
        <v>127</v>
      </c>
      <c r="W399" s="9" t="s">
        <v>127</v>
      </c>
      <c r="X399" s="222" t="s">
        <v>127</v>
      </c>
      <c r="Y399" s="8" t="s">
        <v>127</v>
      </c>
      <c r="Z399" s="334" t="s">
        <v>127</v>
      </c>
      <c r="AA399" s="804" t="s">
        <v>127</v>
      </c>
      <c r="AB399" s="804" t="s">
        <v>127</v>
      </c>
      <c r="AC399" s="804" t="s">
        <v>127</v>
      </c>
      <c r="AD399" s="804" t="s">
        <v>127</v>
      </c>
      <c r="AE399" s="997" t="s">
        <v>127</v>
      </c>
      <c r="AF399" s="130" t="s">
        <v>127</v>
      </c>
      <c r="AG399" s="130" t="s">
        <v>127</v>
      </c>
      <c r="AH399" s="8" t="s">
        <v>3775</v>
      </c>
      <c r="AI399" s="146"/>
      <c r="AJ399" s="8"/>
      <c r="AK399" s="8"/>
      <c r="AL399" s="8"/>
      <c r="AM399" s="8"/>
      <c r="AN399" s="8"/>
      <c r="AO399" s="8"/>
      <c r="AP399" s="8"/>
      <c r="AQ399" s="8"/>
      <c r="AR399" s="177"/>
      <c r="AS399" s="8"/>
      <c r="AT399" s="8"/>
      <c r="AU399" s="8"/>
      <c r="AV399" s="8"/>
      <c r="AW399" s="8"/>
      <c r="AX399" s="8"/>
      <c r="AY399" s="8"/>
      <c r="AZ399" s="8"/>
      <c r="BA399" s="185"/>
      <c r="BB399" s="207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619"/>
      <c r="CP399" s="619"/>
      <c r="CQ399" s="8"/>
      <c r="CR399" s="8"/>
    </row>
    <row r="400" spans="1:96" s="24" customFormat="1" ht="30" hidden="1">
      <c r="A400" s="7"/>
      <c r="B400" s="23" t="s">
        <v>3753</v>
      </c>
      <c r="C400" s="8">
        <v>2014</v>
      </c>
      <c r="D400" s="8"/>
      <c r="E400" s="23" t="s">
        <v>3694</v>
      </c>
      <c r="F400" s="8" t="s">
        <v>683</v>
      </c>
      <c r="G400" s="8"/>
      <c r="H400" s="8"/>
      <c r="I400" s="8" t="s">
        <v>3710</v>
      </c>
      <c r="J400" s="648" t="s">
        <v>2685</v>
      </c>
      <c r="K400" s="8" t="s">
        <v>127</v>
      </c>
      <c r="L400" s="8" t="s">
        <v>127</v>
      </c>
      <c r="M400" s="155"/>
      <c r="N400" s="155"/>
      <c r="O400" s="155"/>
      <c r="P400" s="155" t="s">
        <v>3779</v>
      </c>
      <c r="Q400" s="7" t="s">
        <v>887</v>
      </c>
      <c r="R400" s="8"/>
      <c r="S400" s="8" t="s">
        <v>127</v>
      </c>
      <c r="T400" s="9" t="s">
        <v>127</v>
      </c>
      <c r="U400" s="410"/>
      <c r="V400" s="9" t="s">
        <v>127</v>
      </c>
      <c r="W400" s="9" t="s">
        <v>127</v>
      </c>
      <c r="X400" s="222" t="s">
        <v>127</v>
      </c>
      <c r="Y400" s="8" t="s">
        <v>127</v>
      </c>
      <c r="Z400" s="334" t="s">
        <v>127</v>
      </c>
      <c r="AA400" s="804" t="s">
        <v>127</v>
      </c>
      <c r="AB400" s="804" t="s">
        <v>127</v>
      </c>
      <c r="AC400" s="804" t="s">
        <v>127</v>
      </c>
      <c r="AD400" s="804" t="s">
        <v>127</v>
      </c>
      <c r="AE400" s="997" t="s">
        <v>127</v>
      </c>
      <c r="AF400" s="130" t="s">
        <v>127</v>
      </c>
      <c r="AG400" s="130" t="s">
        <v>127</v>
      </c>
      <c r="AH400" s="8" t="s">
        <v>3776</v>
      </c>
      <c r="AI400" s="146"/>
      <c r="AJ400" s="8"/>
      <c r="AK400" s="8"/>
      <c r="AL400" s="8"/>
      <c r="AM400" s="8"/>
      <c r="AN400" s="8"/>
      <c r="AO400" s="8"/>
      <c r="AP400" s="8"/>
      <c r="AQ400" s="8"/>
      <c r="AR400" s="177"/>
      <c r="AS400" s="8"/>
      <c r="AT400" s="8"/>
      <c r="AU400" s="8"/>
      <c r="AV400" s="8"/>
      <c r="AW400" s="8"/>
      <c r="AX400" s="8"/>
      <c r="AY400" s="8"/>
      <c r="AZ400" s="8"/>
      <c r="BA400" s="185"/>
      <c r="BB400" s="207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8"/>
      <c r="BX400" s="8"/>
      <c r="BY400" s="8"/>
      <c r="BZ400" s="8"/>
      <c r="CA400" s="8"/>
      <c r="CB400" s="8"/>
      <c r="CC400" s="8"/>
      <c r="CD400" s="8"/>
      <c r="CE400" s="8"/>
      <c r="CF400" s="8"/>
      <c r="CG400" s="8"/>
      <c r="CH400" s="8"/>
      <c r="CI400" s="8"/>
      <c r="CJ400" s="8"/>
      <c r="CK400" s="8"/>
      <c r="CL400" s="8"/>
      <c r="CM400" s="8"/>
      <c r="CN400" s="8"/>
      <c r="CO400" s="619"/>
      <c r="CP400" s="619"/>
      <c r="CQ400" s="8"/>
      <c r="CR400" s="8"/>
    </row>
    <row r="401" spans="1:96" s="24" customFormat="1" ht="30" hidden="1">
      <c r="A401" s="7"/>
      <c r="B401" s="23" t="s">
        <v>3753</v>
      </c>
      <c r="C401" s="8">
        <v>2014</v>
      </c>
      <c r="D401" s="8"/>
      <c r="E401" s="23" t="s">
        <v>3694</v>
      </c>
      <c r="F401" s="8" t="s">
        <v>683</v>
      </c>
      <c r="G401" s="8"/>
      <c r="H401" s="8"/>
      <c r="I401" s="8" t="s">
        <v>3710</v>
      </c>
      <c r="J401" s="648" t="s">
        <v>2685</v>
      </c>
      <c r="K401" s="8" t="s">
        <v>127</v>
      </c>
      <c r="L401" s="8" t="s">
        <v>127</v>
      </c>
      <c r="M401" s="155"/>
      <c r="N401" s="155"/>
      <c r="O401" s="155"/>
      <c r="P401" s="155" t="s">
        <v>3780</v>
      </c>
      <c r="Q401" s="7" t="s">
        <v>1220</v>
      </c>
      <c r="R401" s="8"/>
      <c r="S401" s="8" t="s">
        <v>3782</v>
      </c>
      <c r="T401" s="9" t="s">
        <v>654</v>
      </c>
      <c r="U401" s="410" t="s">
        <v>1233</v>
      </c>
      <c r="V401" s="9" t="s">
        <v>127</v>
      </c>
      <c r="W401" s="9" t="s">
        <v>127</v>
      </c>
      <c r="X401" s="222" t="s">
        <v>127</v>
      </c>
      <c r="Y401" s="8" t="s">
        <v>127</v>
      </c>
      <c r="Z401" s="334" t="s">
        <v>127</v>
      </c>
      <c r="AA401" s="804" t="s">
        <v>127</v>
      </c>
      <c r="AB401" s="804" t="s">
        <v>127</v>
      </c>
      <c r="AC401" s="804" t="s">
        <v>127</v>
      </c>
      <c r="AD401" s="804" t="s">
        <v>127</v>
      </c>
      <c r="AE401" s="997" t="s">
        <v>127</v>
      </c>
      <c r="AF401" s="130" t="s">
        <v>127</v>
      </c>
      <c r="AG401" s="130" t="s">
        <v>127</v>
      </c>
      <c r="AH401" s="8"/>
      <c r="AI401" s="146"/>
      <c r="AJ401" s="8"/>
      <c r="AK401" s="8"/>
      <c r="AL401" s="8"/>
      <c r="AM401" s="8"/>
      <c r="AN401" s="8"/>
      <c r="AO401" s="8"/>
      <c r="AP401" s="8"/>
      <c r="AQ401" s="8"/>
      <c r="AR401" s="177"/>
      <c r="AS401" s="8"/>
      <c r="AT401" s="8"/>
      <c r="AU401" s="8"/>
      <c r="AV401" s="8"/>
      <c r="AW401" s="8"/>
      <c r="AX401" s="8"/>
      <c r="AY401" s="8"/>
      <c r="AZ401" s="8"/>
      <c r="BA401" s="185"/>
      <c r="BB401" s="207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/>
      <c r="BX401" s="8"/>
      <c r="BY401" s="8"/>
      <c r="BZ401" s="8"/>
      <c r="CA401" s="8"/>
      <c r="CB401" s="8"/>
      <c r="CC401" s="8"/>
      <c r="CD401" s="8"/>
      <c r="CE401" s="8"/>
      <c r="CF401" s="8"/>
      <c r="CG401" s="8"/>
      <c r="CH401" s="8"/>
      <c r="CI401" s="8"/>
      <c r="CJ401" s="8"/>
      <c r="CK401" s="8"/>
      <c r="CL401" s="8"/>
      <c r="CM401" s="8"/>
      <c r="CN401" s="8"/>
      <c r="CO401" s="619"/>
      <c r="CP401" s="619"/>
      <c r="CQ401" s="8"/>
      <c r="CR401" s="8"/>
    </row>
    <row r="402" spans="1:96" s="24" customFormat="1" ht="25.5" hidden="1">
      <c r="A402" s="7"/>
      <c r="B402" s="23" t="s">
        <v>3753</v>
      </c>
      <c r="C402" s="8">
        <v>2014</v>
      </c>
      <c r="D402" s="8"/>
      <c r="E402" s="23" t="s">
        <v>3694</v>
      </c>
      <c r="F402" s="8" t="s">
        <v>683</v>
      </c>
      <c r="G402" s="106"/>
      <c r="H402" s="8"/>
      <c r="I402" s="8" t="s">
        <v>261</v>
      </c>
      <c r="J402" s="648" t="s">
        <v>2685</v>
      </c>
      <c r="K402" s="8" t="s">
        <v>127</v>
      </c>
      <c r="L402" s="8" t="s">
        <v>127</v>
      </c>
      <c r="M402" s="155"/>
      <c r="N402" s="155"/>
      <c r="O402" s="155"/>
      <c r="P402" s="155" t="s">
        <v>3781</v>
      </c>
      <c r="Q402" s="7" t="s">
        <v>887</v>
      </c>
      <c r="R402" s="8"/>
      <c r="S402" s="8" t="s">
        <v>127</v>
      </c>
      <c r="T402" s="9" t="s">
        <v>127</v>
      </c>
      <c r="U402" s="410"/>
      <c r="V402" s="9" t="s">
        <v>127</v>
      </c>
      <c r="W402" s="9" t="s">
        <v>127</v>
      </c>
      <c r="X402" s="222" t="s">
        <v>127</v>
      </c>
      <c r="Y402" s="8" t="s">
        <v>127</v>
      </c>
      <c r="Z402" s="334" t="s">
        <v>127</v>
      </c>
      <c r="AA402" s="804" t="s">
        <v>127</v>
      </c>
      <c r="AB402" s="804" t="s">
        <v>127</v>
      </c>
      <c r="AC402" s="804" t="s">
        <v>127</v>
      </c>
      <c r="AD402" s="804" t="s">
        <v>127</v>
      </c>
      <c r="AE402" s="997" t="s">
        <v>127</v>
      </c>
      <c r="AF402" s="130" t="s">
        <v>127</v>
      </c>
      <c r="AG402" s="130" t="s">
        <v>127</v>
      </c>
      <c r="AH402" s="8" t="s">
        <v>3777</v>
      </c>
      <c r="AI402" s="146"/>
      <c r="AJ402" s="8"/>
      <c r="AK402" s="8"/>
      <c r="AL402" s="8"/>
      <c r="AM402" s="8"/>
      <c r="AN402" s="8"/>
      <c r="AO402" s="8"/>
      <c r="AP402" s="8"/>
      <c r="AQ402" s="8"/>
      <c r="AR402" s="177"/>
      <c r="AS402" s="8"/>
      <c r="AT402" s="8"/>
      <c r="AU402" s="8"/>
      <c r="AV402" s="8"/>
      <c r="AW402" s="8"/>
      <c r="AX402" s="8"/>
      <c r="AY402" s="8"/>
      <c r="AZ402" s="8"/>
      <c r="BA402" s="185"/>
      <c r="BB402" s="207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  <c r="BW402" s="8"/>
      <c r="BX402" s="8"/>
      <c r="BY402" s="8"/>
      <c r="BZ402" s="8"/>
      <c r="CA402" s="8"/>
      <c r="CB402" s="8"/>
      <c r="CC402" s="8"/>
      <c r="CD402" s="8"/>
      <c r="CE402" s="8"/>
      <c r="CF402" s="8"/>
      <c r="CG402" s="8"/>
      <c r="CH402" s="8"/>
      <c r="CI402" s="8"/>
      <c r="CJ402" s="8"/>
      <c r="CK402" s="8"/>
      <c r="CL402" s="8"/>
      <c r="CM402" s="8"/>
      <c r="CN402" s="8"/>
      <c r="CO402" s="619"/>
      <c r="CP402" s="619"/>
      <c r="CQ402" s="8"/>
      <c r="CR402" s="8"/>
    </row>
    <row r="403" spans="1:96" s="24" customFormat="1" ht="30" hidden="1">
      <c r="A403" s="7"/>
      <c r="B403" s="23" t="s">
        <v>3753</v>
      </c>
      <c r="C403" s="8">
        <v>2014</v>
      </c>
      <c r="D403" s="8"/>
      <c r="E403" s="23" t="s">
        <v>3697</v>
      </c>
      <c r="F403" s="8" t="s">
        <v>683</v>
      </c>
      <c r="G403" s="106"/>
      <c r="H403" s="8"/>
      <c r="I403" s="8" t="s">
        <v>261</v>
      </c>
      <c r="J403" s="648" t="s">
        <v>1436</v>
      </c>
      <c r="K403" s="8" t="s">
        <v>127</v>
      </c>
      <c r="L403" s="8" t="s">
        <v>718</v>
      </c>
      <c r="M403" s="155"/>
      <c r="N403" s="155"/>
      <c r="O403" s="155"/>
      <c r="P403" s="155" t="s">
        <v>1226</v>
      </c>
      <c r="Q403" s="7" t="s">
        <v>704</v>
      </c>
      <c r="R403" s="8"/>
      <c r="S403" s="8" t="s">
        <v>3783</v>
      </c>
      <c r="T403" s="9" t="s">
        <v>712</v>
      </c>
      <c r="U403" s="410" t="s">
        <v>1437</v>
      </c>
      <c r="V403" s="785" t="s">
        <v>127</v>
      </c>
      <c r="W403" s="922" t="s">
        <v>127</v>
      </c>
      <c r="X403" s="922" t="s">
        <v>127</v>
      </c>
      <c r="Y403" s="767">
        <f>FACT!R1041</f>
        <v>19877.78</v>
      </c>
      <c r="Z403" s="787" t="s">
        <v>127</v>
      </c>
      <c r="AA403" s="241"/>
      <c r="AB403" s="241"/>
      <c r="AC403" s="241"/>
      <c r="AD403" s="241"/>
      <c r="AE403" s="242"/>
      <c r="AF403" s="892"/>
      <c r="AG403" s="892"/>
      <c r="AH403" s="8"/>
      <c r="AI403" s="146"/>
      <c r="AJ403" s="8" t="s">
        <v>1065</v>
      </c>
      <c r="AK403" s="8"/>
      <c r="AL403" s="8"/>
      <c r="AM403" s="8"/>
      <c r="AN403" s="8"/>
      <c r="AO403" s="8"/>
      <c r="AP403" s="8"/>
      <c r="AQ403" s="8"/>
      <c r="AR403" s="177"/>
      <c r="AS403" s="8"/>
      <c r="AT403" s="8"/>
      <c r="AU403" s="8"/>
      <c r="AV403" s="8"/>
      <c r="AW403" s="8"/>
      <c r="AX403" s="8"/>
      <c r="AY403" s="8"/>
      <c r="AZ403" s="8"/>
      <c r="BA403" s="185"/>
      <c r="BB403" s="207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  <c r="BX403" s="8"/>
      <c r="BY403" s="8"/>
      <c r="BZ403" s="8"/>
      <c r="CA403" s="8"/>
      <c r="CB403" s="8"/>
      <c r="CC403" s="8"/>
      <c r="CD403" s="8"/>
      <c r="CE403" s="8"/>
      <c r="CF403" s="8"/>
      <c r="CG403" s="8"/>
      <c r="CH403" s="8"/>
      <c r="CI403" s="8"/>
      <c r="CJ403" s="8"/>
      <c r="CK403" s="8"/>
      <c r="CL403" s="8"/>
      <c r="CM403" s="8"/>
      <c r="CN403" s="8"/>
      <c r="CO403" s="619"/>
      <c r="CP403" s="619"/>
      <c r="CQ403" s="8"/>
      <c r="CR403" s="8"/>
    </row>
    <row r="404" spans="1:96" s="24" customFormat="1" hidden="1">
      <c r="A404" s="7"/>
      <c r="B404" s="1193" t="s">
        <v>3897</v>
      </c>
      <c r="C404" s="8">
        <v>2014</v>
      </c>
      <c r="D404" s="8"/>
      <c r="E404" s="23" t="s">
        <v>3725</v>
      </c>
      <c r="F404" s="8" t="s">
        <v>683</v>
      </c>
      <c r="G404" s="8"/>
      <c r="H404" s="8"/>
      <c r="I404" s="8" t="s">
        <v>261</v>
      </c>
      <c r="J404" s="648" t="s">
        <v>1432</v>
      </c>
      <c r="K404" s="8" t="s">
        <v>127</v>
      </c>
      <c r="L404" s="8" t="s">
        <v>718</v>
      </c>
      <c r="M404" s="155"/>
      <c r="N404" s="155"/>
      <c r="O404" s="155"/>
      <c r="P404" s="155" t="s">
        <v>3790</v>
      </c>
      <c r="Q404" s="7" t="s">
        <v>618</v>
      </c>
      <c r="R404" s="8"/>
      <c r="S404" s="8" t="s">
        <v>273</v>
      </c>
      <c r="T404" s="9" t="s">
        <v>264</v>
      </c>
      <c r="U404" s="410" t="s">
        <v>1437</v>
      </c>
      <c r="V404" s="785" t="s">
        <v>127</v>
      </c>
      <c r="W404" s="922" t="s">
        <v>127</v>
      </c>
      <c r="X404" s="922" t="s">
        <v>127</v>
      </c>
      <c r="Y404" s="767">
        <f>NOM!Q869+FACT!R1042</f>
        <v>1564</v>
      </c>
      <c r="Z404" s="879">
        <v>0</v>
      </c>
      <c r="AA404" s="995" t="s">
        <v>127</v>
      </c>
      <c r="AB404" s="995" t="s">
        <v>127</v>
      </c>
      <c r="AC404" s="995">
        <f>Y404</f>
        <v>1564</v>
      </c>
      <c r="AD404" s="995" t="s">
        <v>127</v>
      </c>
      <c r="AE404" s="996" t="s">
        <v>127</v>
      </c>
      <c r="AF404" s="999">
        <v>41640</v>
      </c>
      <c r="AG404" s="999">
        <v>42004</v>
      </c>
      <c r="AH404" s="8"/>
      <c r="AI404" s="146"/>
      <c r="AJ404" s="8"/>
      <c r="AK404" s="8"/>
      <c r="AL404" s="8"/>
      <c r="AM404" s="8"/>
      <c r="AN404" s="8"/>
      <c r="AO404" s="8"/>
      <c r="AP404" s="8"/>
      <c r="AQ404" s="8"/>
      <c r="AR404" s="177"/>
      <c r="AS404" s="8"/>
      <c r="AT404" s="8"/>
      <c r="AU404" s="8"/>
      <c r="AV404" s="8"/>
      <c r="AW404" s="8"/>
      <c r="AX404" s="8"/>
      <c r="AY404" s="8"/>
      <c r="AZ404" s="8"/>
      <c r="BA404" s="185"/>
      <c r="BB404" s="207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  <c r="BW404" s="8"/>
      <c r="BX404" s="8"/>
      <c r="BY404" s="8"/>
      <c r="BZ404" s="8"/>
      <c r="CA404" s="8"/>
      <c r="CB404" s="8"/>
      <c r="CC404" s="8"/>
      <c r="CD404" s="8"/>
      <c r="CE404" s="8"/>
      <c r="CF404" s="8"/>
      <c r="CG404" s="8"/>
      <c r="CH404" s="8"/>
      <c r="CI404" s="8"/>
      <c r="CJ404" s="8"/>
      <c r="CK404" s="8"/>
      <c r="CL404" s="8"/>
      <c r="CM404" s="8"/>
      <c r="CN404" s="8"/>
      <c r="CO404" s="619"/>
      <c r="CP404" s="619"/>
      <c r="CQ404" s="8"/>
      <c r="CR404" s="8"/>
    </row>
    <row r="405" spans="1:96" s="24" customFormat="1" ht="72" customHeight="1">
      <c r="A405" s="7" t="s">
        <v>260</v>
      </c>
      <c r="B405" s="790"/>
      <c r="C405" s="789">
        <v>2014</v>
      </c>
      <c r="D405" s="789"/>
      <c r="E405" s="790"/>
      <c r="F405" s="790" t="s">
        <v>1182</v>
      </c>
      <c r="G405" s="790"/>
      <c r="H405" s="790"/>
      <c r="I405" s="789" t="s">
        <v>616</v>
      </c>
      <c r="J405" s="1743" t="s">
        <v>1434</v>
      </c>
      <c r="K405" s="789" t="s">
        <v>2788</v>
      </c>
      <c r="L405" s="789" t="s">
        <v>2789</v>
      </c>
      <c r="M405" s="791" t="s">
        <v>2790</v>
      </c>
      <c r="N405" s="791"/>
      <c r="O405" s="791"/>
      <c r="P405" s="791" t="s">
        <v>1279</v>
      </c>
      <c r="Q405" s="788" t="s">
        <v>1021</v>
      </c>
      <c r="R405" s="789" t="s">
        <v>1085</v>
      </c>
      <c r="S405" s="789" t="s">
        <v>622</v>
      </c>
      <c r="T405" s="792" t="s">
        <v>264</v>
      </c>
      <c r="U405" s="793" t="s">
        <v>1437</v>
      </c>
      <c r="V405" s="806"/>
      <c r="W405" s="806"/>
      <c r="X405" s="806">
        <v>400000</v>
      </c>
      <c r="Y405" s="807">
        <f>FACT!R991</f>
        <v>405497.78</v>
      </c>
      <c r="Z405" s="808">
        <f>X405-Y405</f>
        <v>-5497.7800000000279</v>
      </c>
      <c r="AA405" s="808">
        <v>0</v>
      </c>
      <c r="AB405" s="808">
        <v>0</v>
      </c>
      <c r="AC405" s="808">
        <f>X405</f>
        <v>400000</v>
      </c>
      <c r="AD405" s="808">
        <v>0</v>
      </c>
      <c r="AE405" s="1007">
        <v>0</v>
      </c>
      <c r="AF405" s="801">
        <v>41694</v>
      </c>
      <c r="AG405" s="801">
        <v>41783</v>
      </c>
      <c r="AH405" s="789" t="s">
        <v>2810</v>
      </c>
      <c r="AI405" s="1776">
        <v>6959.16</v>
      </c>
      <c r="AJ405" s="791" t="s">
        <v>4996</v>
      </c>
      <c r="AK405" s="767">
        <f>Y405/AI405</f>
        <v>58.268207657245995</v>
      </c>
      <c r="AL405" s="789">
        <v>100</v>
      </c>
      <c r="AM405" s="789">
        <f>AO405+AP405</f>
        <v>21128</v>
      </c>
      <c r="AN405" s="789">
        <f>20+11+16+27+43</f>
        <v>117</v>
      </c>
      <c r="AO405" s="789">
        <v>10557</v>
      </c>
      <c r="AP405" s="789">
        <v>10571</v>
      </c>
      <c r="AQ405" s="789"/>
      <c r="AR405" s="796"/>
      <c r="AS405" s="797"/>
      <c r="AT405" s="797"/>
      <c r="AU405" s="797"/>
      <c r="AV405" s="797"/>
      <c r="AW405" s="797"/>
      <c r="AX405" s="797"/>
      <c r="AY405" s="797"/>
      <c r="AZ405" s="797"/>
      <c r="BA405" s="798"/>
      <c r="BB405" s="799"/>
      <c r="BC405" s="797"/>
      <c r="BD405" s="797"/>
      <c r="BE405" s="797"/>
      <c r="BF405" s="797"/>
      <c r="BG405" s="797"/>
      <c r="BH405" s="797"/>
      <c r="BI405" s="797"/>
      <c r="BJ405" s="797"/>
      <c r="BK405" s="797"/>
      <c r="BL405" s="797"/>
      <c r="BM405" s="797"/>
      <c r="BN405" s="797"/>
      <c r="BO405" s="797"/>
      <c r="BP405" s="797"/>
      <c r="BQ405" s="797"/>
      <c r="BR405" s="797"/>
      <c r="BS405" s="797"/>
      <c r="BT405" s="797"/>
      <c r="BU405" s="797"/>
      <c r="BV405" s="797"/>
      <c r="BW405" s="797"/>
      <c r="BX405" s="797"/>
      <c r="BY405" s="797"/>
      <c r="BZ405" s="797"/>
      <c r="CA405" s="797"/>
      <c r="CB405" s="797"/>
      <c r="CC405" s="797"/>
      <c r="CD405" s="797"/>
      <c r="CE405" s="797"/>
      <c r="CF405" s="797"/>
      <c r="CG405" s="797"/>
      <c r="CH405" s="797"/>
      <c r="CI405" s="789"/>
      <c r="CJ405" s="789"/>
      <c r="CK405" s="789"/>
      <c r="CL405" s="789"/>
      <c r="CM405" s="789"/>
      <c r="CN405" s="789"/>
      <c r="CO405" s="789"/>
      <c r="CP405" s="789"/>
      <c r="CQ405" s="789"/>
      <c r="CR405" s="789"/>
    </row>
    <row r="406" spans="1:96" s="24" customFormat="1" ht="25.5" hidden="1">
      <c r="A406" s="7"/>
      <c r="B406" s="23" t="s">
        <v>3753</v>
      </c>
      <c r="C406" s="8">
        <v>2014</v>
      </c>
      <c r="D406" s="8"/>
      <c r="E406" s="23" t="s">
        <v>3698</v>
      </c>
      <c r="F406" s="8" t="s">
        <v>683</v>
      </c>
      <c r="G406" s="106"/>
      <c r="H406" s="8"/>
      <c r="I406" s="8" t="s">
        <v>261</v>
      </c>
      <c r="J406" s="648" t="s">
        <v>2685</v>
      </c>
      <c r="K406" s="8" t="s">
        <v>127</v>
      </c>
      <c r="L406" s="8" t="s">
        <v>127</v>
      </c>
      <c r="M406" s="155"/>
      <c r="N406" s="155"/>
      <c r="O406" s="155"/>
      <c r="P406" s="155" t="s">
        <v>1131</v>
      </c>
      <c r="Q406" s="7" t="s">
        <v>887</v>
      </c>
      <c r="R406" s="8"/>
      <c r="S406" s="8" t="s">
        <v>127</v>
      </c>
      <c r="T406" s="9" t="s">
        <v>127</v>
      </c>
      <c r="U406" s="825" t="s">
        <v>1437</v>
      </c>
      <c r="V406" s="785" t="s">
        <v>127</v>
      </c>
      <c r="W406" s="922" t="s">
        <v>127</v>
      </c>
      <c r="X406" s="922" t="s">
        <v>127</v>
      </c>
      <c r="Y406" s="767" t="s">
        <v>127</v>
      </c>
      <c r="Z406" s="787" t="s">
        <v>127</v>
      </c>
      <c r="AA406" s="241" t="s">
        <v>127</v>
      </c>
      <c r="AB406" s="241" t="s">
        <v>127</v>
      </c>
      <c r="AC406" s="241" t="s">
        <v>127</v>
      </c>
      <c r="AD406" s="241" t="s">
        <v>127</v>
      </c>
      <c r="AE406" s="242" t="s">
        <v>127</v>
      </c>
      <c r="AF406" s="892" t="s">
        <v>127</v>
      </c>
      <c r="AG406" s="892" t="s">
        <v>127</v>
      </c>
      <c r="AH406" s="8" t="s">
        <v>3817</v>
      </c>
      <c r="AI406" s="146"/>
      <c r="AJ406" s="8"/>
      <c r="AK406" s="8"/>
      <c r="AL406" s="8"/>
      <c r="AM406" s="8"/>
      <c r="AN406" s="8"/>
      <c r="AO406" s="8"/>
      <c r="AP406" s="8"/>
      <c r="AQ406" s="8"/>
      <c r="AR406" s="177"/>
      <c r="AS406" s="8"/>
      <c r="AT406" s="8"/>
      <c r="AU406" s="8"/>
      <c r="AV406" s="8"/>
      <c r="AW406" s="8"/>
      <c r="AX406" s="8"/>
      <c r="AY406" s="8"/>
      <c r="AZ406" s="8"/>
      <c r="BA406" s="185"/>
      <c r="BB406" s="207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  <c r="CD406" s="8"/>
      <c r="CE406" s="8"/>
      <c r="CF406" s="8"/>
      <c r="CG406" s="8"/>
      <c r="CH406" s="8"/>
      <c r="CI406" s="8"/>
      <c r="CJ406" s="8"/>
      <c r="CK406" s="8"/>
      <c r="CL406" s="8"/>
      <c r="CM406" s="8"/>
      <c r="CN406" s="8"/>
      <c r="CO406" s="619"/>
      <c r="CP406" s="619"/>
      <c r="CQ406" s="8"/>
      <c r="CR406" s="8"/>
    </row>
    <row r="407" spans="1:96" s="24" customFormat="1" ht="25.5" hidden="1">
      <c r="A407" s="7"/>
      <c r="B407" s="23" t="s">
        <v>3753</v>
      </c>
      <c r="C407" s="8">
        <v>2014</v>
      </c>
      <c r="D407" s="8"/>
      <c r="E407" s="23" t="s">
        <v>3698</v>
      </c>
      <c r="F407" s="8" t="s">
        <v>683</v>
      </c>
      <c r="G407" s="106"/>
      <c r="H407" s="8"/>
      <c r="I407" s="8" t="s">
        <v>12</v>
      </c>
      <c r="J407" s="648" t="s">
        <v>2685</v>
      </c>
      <c r="K407" s="8" t="s">
        <v>127</v>
      </c>
      <c r="L407" s="8" t="s">
        <v>127</v>
      </c>
      <c r="M407" s="155"/>
      <c r="N407" s="155"/>
      <c r="O407" s="155"/>
      <c r="P407" s="155" t="s">
        <v>3818</v>
      </c>
      <c r="Q407" s="7" t="s">
        <v>887</v>
      </c>
      <c r="R407" s="8"/>
      <c r="S407" s="8" t="s">
        <v>127</v>
      </c>
      <c r="T407" s="9" t="s">
        <v>127</v>
      </c>
      <c r="U407" s="410" t="s">
        <v>127</v>
      </c>
      <c r="V407" s="785" t="s">
        <v>127</v>
      </c>
      <c r="W407" s="922" t="s">
        <v>127</v>
      </c>
      <c r="X407" s="922" t="s">
        <v>127</v>
      </c>
      <c r="Y407" s="767" t="s">
        <v>127</v>
      </c>
      <c r="Z407" s="787" t="s">
        <v>127</v>
      </c>
      <c r="AA407" s="241" t="s">
        <v>127</v>
      </c>
      <c r="AB407" s="241" t="s">
        <v>127</v>
      </c>
      <c r="AC407" s="241" t="s">
        <v>127</v>
      </c>
      <c r="AD407" s="241" t="s">
        <v>127</v>
      </c>
      <c r="AE407" s="242" t="s">
        <v>127</v>
      </c>
      <c r="AF407" s="892" t="s">
        <v>127</v>
      </c>
      <c r="AG407" s="892" t="s">
        <v>127</v>
      </c>
      <c r="AH407" s="8"/>
      <c r="AI407" s="146"/>
      <c r="AJ407" s="8"/>
      <c r="AK407" s="8"/>
      <c r="AL407" s="8"/>
      <c r="AM407" s="8"/>
      <c r="AN407" s="8"/>
      <c r="AO407" s="8"/>
      <c r="AP407" s="8"/>
      <c r="AQ407" s="8"/>
      <c r="AR407" s="177"/>
      <c r="AS407" s="8"/>
      <c r="AT407" s="8"/>
      <c r="AU407" s="8"/>
      <c r="AV407" s="8"/>
      <c r="AW407" s="8"/>
      <c r="AX407" s="8"/>
      <c r="AY407" s="8"/>
      <c r="AZ407" s="8"/>
      <c r="BA407" s="185"/>
      <c r="BB407" s="207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  <c r="BW407" s="8"/>
      <c r="BX407" s="8"/>
      <c r="BY407" s="8"/>
      <c r="BZ407" s="8"/>
      <c r="CA407" s="8"/>
      <c r="CB407" s="8"/>
      <c r="CC407" s="8"/>
      <c r="CD407" s="8"/>
      <c r="CE407" s="8"/>
      <c r="CF407" s="8"/>
      <c r="CG407" s="8"/>
      <c r="CH407" s="8"/>
      <c r="CI407" s="8"/>
      <c r="CJ407" s="8"/>
      <c r="CK407" s="8"/>
      <c r="CL407" s="8"/>
      <c r="CM407" s="8"/>
      <c r="CN407" s="8"/>
      <c r="CO407" s="619"/>
      <c r="CP407" s="619"/>
      <c r="CQ407" s="8"/>
      <c r="CR407" s="8"/>
    </row>
    <row r="408" spans="1:96" s="24" customFormat="1" ht="25.5" hidden="1">
      <c r="A408" s="7"/>
      <c r="B408" s="23" t="s">
        <v>3753</v>
      </c>
      <c r="C408" s="8">
        <v>2014</v>
      </c>
      <c r="D408" s="8"/>
      <c r="E408" s="23" t="s">
        <v>3698</v>
      </c>
      <c r="F408" s="8" t="s">
        <v>127</v>
      </c>
      <c r="G408" s="106"/>
      <c r="H408" s="8"/>
      <c r="I408" s="8" t="s">
        <v>12</v>
      </c>
      <c r="J408" s="648" t="s">
        <v>2685</v>
      </c>
      <c r="K408" s="8" t="s">
        <v>127</v>
      </c>
      <c r="L408" s="8" t="s">
        <v>127</v>
      </c>
      <c r="M408" s="155"/>
      <c r="N408" s="155"/>
      <c r="O408" s="155"/>
      <c r="P408" s="155" t="s">
        <v>3819</v>
      </c>
      <c r="Q408" s="7" t="s">
        <v>887</v>
      </c>
      <c r="R408" s="8"/>
      <c r="S408" s="8" t="s">
        <v>127</v>
      </c>
      <c r="T408" s="9" t="s">
        <v>127</v>
      </c>
      <c r="U408" s="410" t="s">
        <v>127</v>
      </c>
      <c r="V408" s="785" t="s">
        <v>127</v>
      </c>
      <c r="W408" s="922" t="s">
        <v>127</v>
      </c>
      <c r="X408" s="922" t="s">
        <v>127</v>
      </c>
      <c r="Y408" s="767" t="s">
        <v>127</v>
      </c>
      <c r="Z408" s="787" t="s">
        <v>127</v>
      </c>
      <c r="AA408" s="241" t="s">
        <v>127</v>
      </c>
      <c r="AB408" s="241" t="s">
        <v>127</v>
      </c>
      <c r="AC408" s="241" t="s">
        <v>127</v>
      </c>
      <c r="AD408" s="241" t="s">
        <v>127</v>
      </c>
      <c r="AE408" s="242" t="s">
        <v>127</v>
      </c>
      <c r="AF408" s="892" t="s">
        <v>127</v>
      </c>
      <c r="AG408" s="892" t="s">
        <v>127</v>
      </c>
      <c r="AH408" s="8"/>
      <c r="AI408" s="146"/>
      <c r="AJ408" s="8"/>
      <c r="AK408" s="8"/>
      <c r="AL408" s="8"/>
      <c r="AM408" s="8"/>
      <c r="AN408" s="8"/>
      <c r="AO408" s="8"/>
      <c r="AP408" s="8"/>
      <c r="AQ408" s="8"/>
      <c r="AR408" s="177"/>
      <c r="AS408" s="8"/>
      <c r="AT408" s="8"/>
      <c r="AU408" s="8"/>
      <c r="AV408" s="8"/>
      <c r="AW408" s="8"/>
      <c r="AX408" s="8"/>
      <c r="AY408" s="8"/>
      <c r="AZ408" s="8"/>
      <c r="BA408" s="185"/>
      <c r="BB408" s="207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  <c r="BX408" s="8"/>
      <c r="BY408" s="8"/>
      <c r="BZ408" s="8"/>
      <c r="CA408" s="8"/>
      <c r="CB408" s="8"/>
      <c r="CC408" s="8"/>
      <c r="CD408" s="8"/>
      <c r="CE408" s="8"/>
      <c r="CF408" s="8"/>
      <c r="CG408" s="8"/>
      <c r="CH408" s="8"/>
      <c r="CI408" s="8"/>
      <c r="CJ408" s="8"/>
      <c r="CK408" s="8"/>
      <c r="CL408" s="8"/>
      <c r="CM408" s="8"/>
      <c r="CN408" s="8"/>
      <c r="CO408" s="619"/>
      <c r="CP408" s="619"/>
      <c r="CQ408" s="8"/>
      <c r="CR408" s="8"/>
    </row>
    <row r="409" spans="1:96" s="24" customFormat="1" ht="60" hidden="1">
      <c r="A409" s="7"/>
      <c r="B409" s="23" t="s">
        <v>3753</v>
      </c>
      <c r="C409" s="8">
        <v>2014</v>
      </c>
      <c r="D409" s="8"/>
      <c r="E409" s="23" t="s">
        <v>3698</v>
      </c>
      <c r="F409" s="8" t="s">
        <v>127</v>
      </c>
      <c r="G409" s="106"/>
      <c r="H409" s="8"/>
      <c r="I409" s="8" t="s">
        <v>12</v>
      </c>
      <c r="J409" s="648" t="s">
        <v>2685</v>
      </c>
      <c r="K409" s="8" t="s">
        <v>127</v>
      </c>
      <c r="L409" s="8" t="s">
        <v>127</v>
      </c>
      <c r="M409" s="155"/>
      <c r="N409" s="155"/>
      <c r="O409" s="155"/>
      <c r="P409" s="155" t="s">
        <v>3820</v>
      </c>
      <c r="Q409" s="7" t="s">
        <v>887</v>
      </c>
      <c r="R409" s="8"/>
      <c r="S409" s="8" t="s">
        <v>127</v>
      </c>
      <c r="T409" s="9" t="s">
        <v>127</v>
      </c>
      <c r="U409" s="410" t="s">
        <v>127</v>
      </c>
      <c r="V409" s="785" t="s">
        <v>127</v>
      </c>
      <c r="W409" s="922" t="s">
        <v>127</v>
      </c>
      <c r="X409" s="922" t="s">
        <v>127</v>
      </c>
      <c r="Y409" s="767" t="s">
        <v>127</v>
      </c>
      <c r="Z409" s="787" t="s">
        <v>127</v>
      </c>
      <c r="AA409" s="241" t="s">
        <v>127</v>
      </c>
      <c r="AB409" s="241" t="s">
        <v>127</v>
      </c>
      <c r="AC409" s="241" t="s">
        <v>127</v>
      </c>
      <c r="AD409" s="241" t="s">
        <v>127</v>
      </c>
      <c r="AE409" s="242" t="s">
        <v>127</v>
      </c>
      <c r="AF409" s="892" t="s">
        <v>127</v>
      </c>
      <c r="AG409" s="892" t="s">
        <v>127</v>
      </c>
      <c r="AH409" s="8" t="s">
        <v>3821</v>
      </c>
      <c r="AI409" s="146"/>
      <c r="AJ409" s="8"/>
      <c r="AK409" s="8"/>
      <c r="AL409" s="8"/>
      <c r="AM409" s="8"/>
      <c r="AN409" s="8"/>
      <c r="AO409" s="8"/>
      <c r="AP409" s="8"/>
      <c r="AQ409" s="8"/>
      <c r="AR409" s="177"/>
      <c r="AS409" s="8"/>
      <c r="AT409" s="8"/>
      <c r="AU409" s="8"/>
      <c r="AV409" s="8"/>
      <c r="AW409" s="8"/>
      <c r="AX409" s="8"/>
      <c r="AY409" s="8"/>
      <c r="AZ409" s="8"/>
      <c r="BA409" s="185"/>
      <c r="BB409" s="207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  <c r="BX409" s="8"/>
      <c r="BY409" s="8"/>
      <c r="BZ409" s="8"/>
      <c r="CA409" s="8"/>
      <c r="CB409" s="8"/>
      <c r="CC409" s="8"/>
      <c r="CD409" s="8"/>
      <c r="CE409" s="8"/>
      <c r="CF409" s="8"/>
      <c r="CG409" s="8"/>
      <c r="CH409" s="8"/>
      <c r="CI409" s="8"/>
      <c r="CJ409" s="8"/>
      <c r="CK409" s="8"/>
      <c r="CL409" s="8"/>
      <c r="CM409" s="8"/>
      <c r="CN409" s="8"/>
      <c r="CO409" s="619"/>
      <c r="CP409" s="619"/>
      <c r="CQ409" s="8"/>
      <c r="CR409" s="8"/>
    </row>
    <row r="410" spans="1:96" s="24" customFormat="1" ht="30" hidden="1">
      <c r="A410" s="7"/>
      <c r="B410" s="23" t="s">
        <v>3753</v>
      </c>
      <c r="C410" s="8">
        <v>2014</v>
      </c>
      <c r="D410" s="8"/>
      <c r="E410" s="23" t="s">
        <v>3698</v>
      </c>
      <c r="F410" s="8" t="s">
        <v>127</v>
      </c>
      <c r="G410" s="106"/>
      <c r="H410" s="8"/>
      <c r="I410" s="8" t="s">
        <v>12</v>
      </c>
      <c r="J410" s="648" t="s">
        <v>2685</v>
      </c>
      <c r="K410" s="8" t="s">
        <v>127</v>
      </c>
      <c r="L410" s="8" t="s">
        <v>127</v>
      </c>
      <c r="M410" s="155"/>
      <c r="N410" s="155"/>
      <c r="O410" s="155"/>
      <c r="P410" s="155" t="s">
        <v>1893</v>
      </c>
      <c r="Q410" s="7" t="s">
        <v>887</v>
      </c>
      <c r="R410" s="8"/>
      <c r="S410" s="8" t="s">
        <v>127</v>
      </c>
      <c r="T410" s="9" t="s">
        <v>127</v>
      </c>
      <c r="U410" s="410" t="s">
        <v>127</v>
      </c>
      <c r="V410" s="785" t="s">
        <v>127</v>
      </c>
      <c r="W410" s="922" t="s">
        <v>127</v>
      </c>
      <c r="X410" s="922" t="s">
        <v>127</v>
      </c>
      <c r="Y410" s="767" t="s">
        <v>127</v>
      </c>
      <c r="Z410" s="787" t="s">
        <v>127</v>
      </c>
      <c r="AA410" s="241" t="s">
        <v>127</v>
      </c>
      <c r="AB410" s="241" t="s">
        <v>127</v>
      </c>
      <c r="AC410" s="241" t="s">
        <v>127</v>
      </c>
      <c r="AD410" s="241" t="s">
        <v>127</v>
      </c>
      <c r="AE410" s="242" t="s">
        <v>127</v>
      </c>
      <c r="AF410" s="892" t="s">
        <v>127</v>
      </c>
      <c r="AG410" s="892" t="s">
        <v>127</v>
      </c>
      <c r="AH410" s="8" t="s">
        <v>3822</v>
      </c>
      <c r="AI410" s="146"/>
      <c r="AJ410" s="8"/>
      <c r="AK410" s="8"/>
      <c r="AL410" s="8"/>
      <c r="AM410" s="8"/>
      <c r="AN410" s="8"/>
      <c r="AO410" s="8"/>
      <c r="AP410" s="8"/>
      <c r="AQ410" s="8"/>
      <c r="AR410" s="177"/>
      <c r="AS410" s="8"/>
      <c r="AT410" s="8"/>
      <c r="AU410" s="8"/>
      <c r="AV410" s="8"/>
      <c r="AW410" s="8"/>
      <c r="AX410" s="8"/>
      <c r="AY410" s="8"/>
      <c r="AZ410" s="8"/>
      <c r="BA410" s="185"/>
      <c r="BB410" s="207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G410" s="8"/>
      <c r="CH410" s="8"/>
      <c r="CI410" s="8"/>
      <c r="CJ410" s="8"/>
      <c r="CK410" s="8"/>
      <c r="CL410" s="8"/>
      <c r="CM410" s="8"/>
      <c r="CN410" s="8"/>
      <c r="CO410" s="619"/>
      <c r="CP410" s="619"/>
      <c r="CQ410" s="8"/>
      <c r="CR410" s="8"/>
    </row>
    <row r="411" spans="1:96" s="24" customFormat="1" ht="30" hidden="1" customHeight="1">
      <c r="A411" s="7"/>
      <c r="B411" s="23" t="s">
        <v>3897</v>
      </c>
      <c r="C411" s="8">
        <v>2014</v>
      </c>
      <c r="D411" s="8"/>
      <c r="E411" s="23" t="s">
        <v>3722</v>
      </c>
      <c r="F411" s="8" t="s">
        <v>683</v>
      </c>
      <c r="G411" s="106"/>
      <c r="H411" s="8"/>
      <c r="I411" s="8" t="s">
        <v>616</v>
      </c>
      <c r="J411" s="648" t="s">
        <v>127</v>
      </c>
      <c r="K411" s="8" t="s">
        <v>127</v>
      </c>
      <c r="L411" s="8" t="s">
        <v>127</v>
      </c>
      <c r="M411" s="155"/>
      <c r="N411" s="155"/>
      <c r="O411" s="155"/>
      <c r="P411" s="155" t="s">
        <v>1235</v>
      </c>
      <c r="Q411" s="7" t="s">
        <v>1235</v>
      </c>
      <c r="R411" s="8"/>
      <c r="S411" s="8" t="s">
        <v>3826</v>
      </c>
      <c r="T411" s="9" t="s">
        <v>3825</v>
      </c>
      <c r="U411" s="410" t="s">
        <v>1233</v>
      </c>
      <c r="V411" s="785" t="s">
        <v>127</v>
      </c>
      <c r="W411" s="922" t="s">
        <v>127</v>
      </c>
      <c r="X411" s="922" t="s">
        <v>127</v>
      </c>
      <c r="Y411" s="767" t="s">
        <v>127</v>
      </c>
      <c r="Z411" s="787" t="s">
        <v>127</v>
      </c>
      <c r="AA411" s="241" t="s">
        <v>127</v>
      </c>
      <c r="AB411" s="241" t="s">
        <v>127</v>
      </c>
      <c r="AC411" s="241" t="s">
        <v>127</v>
      </c>
      <c r="AD411" s="241" t="s">
        <v>127</v>
      </c>
      <c r="AE411" s="242" t="s">
        <v>127</v>
      </c>
      <c r="AF411" s="892" t="s">
        <v>127</v>
      </c>
      <c r="AG411" s="892" t="s">
        <v>127</v>
      </c>
      <c r="AH411" s="8"/>
      <c r="AI411" s="146"/>
      <c r="AJ411" s="8"/>
      <c r="AK411" s="8"/>
      <c r="AL411" s="8"/>
      <c r="AM411" s="8"/>
      <c r="AN411" s="8"/>
      <c r="AO411" s="8"/>
      <c r="AP411" s="8"/>
      <c r="AQ411" s="8"/>
      <c r="AR411" s="177"/>
      <c r="AS411" s="8"/>
      <c r="AT411" s="8"/>
      <c r="AU411" s="8"/>
      <c r="AV411" s="8"/>
      <c r="AW411" s="8"/>
      <c r="AX411" s="8"/>
      <c r="AY411" s="8"/>
      <c r="AZ411" s="8"/>
      <c r="BA411" s="185"/>
      <c r="BB411" s="207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8"/>
      <c r="CC411" s="8"/>
      <c r="CD411" s="8"/>
      <c r="CE411" s="8"/>
      <c r="CF411" s="8"/>
      <c r="CG411" s="8"/>
      <c r="CH411" s="8"/>
      <c r="CI411" s="8"/>
      <c r="CJ411" s="8"/>
      <c r="CK411" s="8"/>
      <c r="CL411" s="8"/>
      <c r="CM411" s="8"/>
      <c r="CN411" s="8"/>
      <c r="CO411" s="619"/>
      <c r="CP411" s="619"/>
      <c r="CQ411" s="8"/>
      <c r="CR411" s="8"/>
    </row>
    <row r="412" spans="1:96" s="24" customFormat="1" ht="30" hidden="1">
      <c r="A412" s="7"/>
      <c r="B412" s="23" t="s">
        <v>3897</v>
      </c>
      <c r="C412" s="8">
        <v>2014</v>
      </c>
      <c r="D412" s="8"/>
      <c r="E412" s="23" t="s">
        <v>3722</v>
      </c>
      <c r="F412" s="8" t="s">
        <v>683</v>
      </c>
      <c r="G412" s="106"/>
      <c r="H412" s="8"/>
      <c r="I412" s="8" t="s">
        <v>616</v>
      </c>
      <c r="J412" s="648" t="s">
        <v>127</v>
      </c>
      <c r="K412" s="8" t="s">
        <v>127</v>
      </c>
      <c r="L412" s="8" t="s">
        <v>127</v>
      </c>
      <c r="M412" s="155"/>
      <c r="N412" s="155"/>
      <c r="O412" s="155"/>
      <c r="P412" s="155" t="s">
        <v>1235</v>
      </c>
      <c r="Q412" s="7" t="s">
        <v>1235</v>
      </c>
      <c r="R412" s="8"/>
      <c r="S412" s="8" t="s">
        <v>3827</v>
      </c>
      <c r="T412" s="9" t="s">
        <v>712</v>
      </c>
      <c r="U412" s="410" t="s">
        <v>1233</v>
      </c>
      <c r="V412" s="785" t="s">
        <v>127</v>
      </c>
      <c r="W412" s="922" t="s">
        <v>127</v>
      </c>
      <c r="X412" s="922" t="s">
        <v>127</v>
      </c>
      <c r="Y412" s="767" t="s">
        <v>127</v>
      </c>
      <c r="Z412" s="787" t="s">
        <v>127</v>
      </c>
      <c r="AA412" s="241" t="s">
        <v>127</v>
      </c>
      <c r="AB412" s="241" t="s">
        <v>127</v>
      </c>
      <c r="AC412" s="241" t="s">
        <v>127</v>
      </c>
      <c r="AD412" s="241" t="s">
        <v>127</v>
      </c>
      <c r="AE412" s="242" t="s">
        <v>127</v>
      </c>
      <c r="AF412" s="892" t="s">
        <v>127</v>
      </c>
      <c r="AG412" s="892" t="s">
        <v>127</v>
      </c>
      <c r="AH412" s="8"/>
      <c r="AI412" s="146"/>
      <c r="AJ412" s="8"/>
      <c r="AK412" s="8"/>
      <c r="AL412" s="8"/>
      <c r="AM412" s="8"/>
      <c r="AN412" s="8"/>
      <c r="AO412" s="8"/>
      <c r="AP412" s="8"/>
      <c r="AQ412" s="8"/>
      <c r="AR412" s="177"/>
      <c r="AS412" s="8"/>
      <c r="AT412" s="8"/>
      <c r="AU412" s="8"/>
      <c r="AV412" s="8"/>
      <c r="AW412" s="8"/>
      <c r="AX412" s="8"/>
      <c r="AY412" s="8"/>
      <c r="AZ412" s="8"/>
      <c r="BA412" s="185"/>
      <c r="BB412" s="207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  <c r="CD412" s="8"/>
      <c r="CE412" s="8"/>
      <c r="CF412" s="8"/>
      <c r="CG412" s="8"/>
      <c r="CH412" s="8"/>
      <c r="CI412" s="8"/>
      <c r="CJ412" s="8"/>
      <c r="CK412" s="8"/>
      <c r="CL412" s="8"/>
      <c r="CM412" s="8"/>
      <c r="CN412" s="8"/>
      <c r="CO412" s="619"/>
      <c r="CP412" s="619"/>
      <c r="CQ412" s="8"/>
      <c r="CR412" s="8"/>
    </row>
    <row r="413" spans="1:96" s="24" customFormat="1" ht="25.5" hidden="1">
      <c r="A413" s="7"/>
      <c r="B413" s="23" t="s">
        <v>3897</v>
      </c>
      <c r="C413" s="8">
        <v>2014</v>
      </c>
      <c r="D413" s="8"/>
      <c r="E413" s="23" t="s">
        <v>3722</v>
      </c>
      <c r="F413" s="8" t="s">
        <v>683</v>
      </c>
      <c r="G413" s="106"/>
      <c r="H413" s="8"/>
      <c r="I413" s="8" t="s">
        <v>616</v>
      </c>
      <c r="J413" s="648" t="s">
        <v>127</v>
      </c>
      <c r="K413" s="8" t="s">
        <v>127</v>
      </c>
      <c r="L413" s="8" t="s">
        <v>127</v>
      </c>
      <c r="M413" s="155"/>
      <c r="N413" s="155"/>
      <c r="O413" s="155"/>
      <c r="P413" s="155" t="s">
        <v>1235</v>
      </c>
      <c r="Q413" s="7" t="s">
        <v>1235</v>
      </c>
      <c r="R413" s="8"/>
      <c r="S413" s="8" t="s">
        <v>2689</v>
      </c>
      <c r="T413" s="9" t="s">
        <v>1231</v>
      </c>
      <c r="U413" s="410" t="s">
        <v>1438</v>
      </c>
      <c r="V413" s="785" t="s">
        <v>127</v>
      </c>
      <c r="W413" s="922" t="s">
        <v>127</v>
      </c>
      <c r="X413" s="922" t="s">
        <v>127</v>
      </c>
      <c r="Y413" s="767" t="s">
        <v>127</v>
      </c>
      <c r="Z413" s="787" t="s">
        <v>127</v>
      </c>
      <c r="AA413" s="241" t="s">
        <v>127</v>
      </c>
      <c r="AB413" s="241" t="s">
        <v>127</v>
      </c>
      <c r="AC413" s="241" t="s">
        <v>127</v>
      </c>
      <c r="AD413" s="241" t="s">
        <v>127</v>
      </c>
      <c r="AE413" s="242" t="s">
        <v>127</v>
      </c>
      <c r="AF413" s="892" t="s">
        <v>127</v>
      </c>
      <c r="AG413" s="892" t="s">
        <v>127</v>
      </c>
      <c r="AH413" s="8"/>
      <c r="AI413" s="146"/>
      <c r="AJ413" s="8"/>
      <c r="AK413" s="8"/>
      <c r="AL413" s="8"/>
      <c r="AM413" s="8"/>
      <c r="AN413" s="8"/>
      <c r="AO413" s="8"/>
      <c r="AP413" s="8"/>
      <c r="AQ413" s="8"/>
      <c r="AR413" s="177"/>
      <c r="AS413" s="8"/>
      <c r="AT413" s="8"/>
      <c r="AU413" s="8"/>
      <c r="AV413" s="8"/>
      <c r="AW413" s="8"/>
      <c r="AX413" s="8"/>
      <c r="AY413" s="8"/>
      <c r="AZ413" s="8"/>
      <c r="BA413" s="185"/>
      <c r="BB413" s="207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8"/>
      <c r="CC413" s="8"/>
      <c r="CD413" s="8"/>
      <c r="CE413" s="8"/>
      <c r="CF413" s="8"/>
      <c r="CG413" s="8"/>
      <c r="CH413" s="8"/>
      <c r="CI413" s="8"/>
      <c r="CJ413" s="8"/>
      <c r="CK413" s="8"/>
      <c r="CL413" s="8"/>
      <c r="CM413" s="8"/>
      <c r="CN413" s="8"/>
      <c r="CO413" s="619"/>
      <c r="CP413" s="619"/>
      <c r="CQ413" s="8"/>
      <c r="CR413" s="8"/>
    </row>
    <row r="414" spans="1:96" s="24" customFormat="1" ht="30" hidden="1">
      <c r="A414" s="7"/>
      <c r="B414" s="23" t="s">
        <v>3897</v>
      </c>
      <c r="C414" s="8">
        <v>2014</v>
      </c>
      <c r="D414" s="8"/>
      <c r="E414" s="23" t="s">
        <v>3722</v>
      </c>
      <c r="F414" s="8" t="s">
        <v>683</v>
      </c>
      <c r="G414" s="106"/>
      <c r="H414" s="8"/>
      <c r="I414" s="8" t="s">
        <v>616</v>
      </c>
      <c r="J414" s="648" t="s">
        <v>127</v>
      </c>
      <c r="K414" s="8" t="s">
        <v>127</v>
      </c>
      <c r="L414" s="8" t="s">
        <v>127</v>
      </c>
      <c r="M414" s="155"/>
      <c r="N414" s="155"/>
      <c r="O414" s="155"/>
      <c r="P414" s="155" t="s">
        <v>1235</v>
      </c>
      <c r="Q414" s="7" t="s">
        <v>1235</v>
      </c>
      <c r="R414" s="8"/>
      <c r="S414" s="8" t="s">
        <v>3828</v>
      </c>
      <c r="T414" s="9" t="s">
        <v>294</v>
      </c>
      <c r="U414" s="410" t="s">
        <v>1437</v>
      </c>
      <c r="V414" s="785" t="s">
        <v>127</v>
      </c>
      <c r="W414" s="922" t="s">
        <v>127</v>
      </c>
      <c r="X414" s="922" t="s">
        <v>127</v>
      </c>
      <c r="Y414" s="767" t="s">
        <v>127</v>
      </c>
      <c r="Z414" s="787" t="s">
        <v>127</v>
      </c>
      <c r="AA414" s="241" t="s">
        <v>127</v>
      </c>
      <c r="AB414" s="241" t="s">
        <v>127</v>
      </c>
      <c r="AC414" s="241" t="s">
        <v>127</v>
      </c>
      <c r="AD414" s="241" t="s">
        <v>127</v>
      </c>
      <c r="AE414" s="242" t="s">
        <v>127</v>
      </c>
      <c r="AF414" s="892" t="s">
        <v>127</v>
      </c>
      <c r="AG414" s="892" t="s">
        <v>127</v>
      </c>
      <c r="AH414" s="8"/>
      <c r="AI414" s="146"/>
      <c r="AJ414" s="8"/>
      <c r="AK414" s="8"/>
      <c r="AL414" s="8"/>
      <c r="AM414" s="8"/>
      <c r="AN414" s="8"/>
      <c r="AO414" s="8"/>
      <c r="AP414" s="8"/>
      <c r="AQ414" s="8"/>
      <c r="AR414" s="177"/>
      <c r="AS414" s="8"/>
      <c r="AT414" s="8"/>
      <c r="AU414" s="8"/>
      <c r="AV414" s="8"/>
      <c r="AW414" s="8"/>
      <c r="AX414" s="8"/>
      <c r="AY414" s="8"/>
      <c r="AZ414" s="8"/>
      <c r="BA414" s="185"/>
      <c r="BB414" s="207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8"/>
      <c r="BX414" s="8"/>
      <c r="BY414" s="8"/>
      <c r="BZ414" s="8"/>
      <c r="CA414" s="8"/>
      <c r="CB414" s="8"/>
      <c r="CC414" s="8"/>
      <c r="CD414" s="8"/>
      <c r="CE414" s="8"/>
      <c r="CF414" s="8"/>
      <c r="CG414" s="8"/>
      <c r="CH414" s="8"/>
      <c r="CI414" s="8"/>
      <c r="CJ414" s="8"/>
      <c r="CK414" s="8"/>
      <c r="CL414" s="8"/>
      <c r="CM414" s="8"/>
      <c r="CN414" s="8"/>
      <c r="CO414" s="619"/>
      <c r="CP414" s="619"/>
      <c r="CQ414" s="8"/>
      <c r="CR414" s="8"/>
    </row>
    <row r="415" spans="1:96" s="24" customFormat="1" ht="30" hidden="1">
      <c r="A415" s="7"/>
      <c r="B415" s="23" t="s">
        <v>3897</v>
      </c>
      <c r="C415" s="8">
        <v>2014</v>
      </c>
      <c r="D415" s="8"/>
      <c r="E415" s="23" t="s">
        <v>3722</v>
      </c>
      <c r="F415" s="8" t="s">
        <v>683</v>
      </c>
      <c r="G415" s="106"/>
      <c r="H415" s="8"/>
      <c r="I415" s="8" t="s">
        <v>616</v>
      </c>
      <c r="J415" s="648" t="s">
        <v>127</v>
      </c>
      <c r="K415" s="8" t="s">
        <v>127</v>
      </c>
      <c r="L415" s="8" t="s">
        <v>127</v>
      </c>
      <c r="M415" s="155"/>
      <c r="N415" s="155"/>
      <c r="O415" s="155"/>
      <c r="P415" s="155" t="s">
        <v>1235</v>
      </c>
      <c r="Q415" s="7" t="s">
        <v>1235</v>
      </c>
      <c r="R415" s="8"/>
      <c r="S415" s="8" t="s">
        <v>3549</v>
      </c>
      <c r="T415" s="9" t="s">
        <v>918</v>
      </c>
      <c r="U415" s="410" t="s">
        <v>1437</v>
      </c>
      <c r="V415" s="785" t="s">
        <v>127</v>
      </c>
      <c r="W415" s="922" t="s">
        <v>127</v>
      </c>
      <c r="X415" s="922" t="s">
        <v>127</v>
      </c>
      <c r="Y415" s="767" t="s">
        <v>127</v>
      </c>
      <c r="Z415" s="787" t="s">
        <v>127</v>
      </c>
      <c r="AA415" s="241" t="s">
        <v>127</v>
      </c>
      <c r="AB415" s="241" t="s">
        <v>127</v>
      </c>
      <c r="AC415" s="241" t="s">
        <v>127</v>
      </c>
      <c r="AD415" s="241" t="s">
        <v>127</v>
      </c>
      <c r="AE415" s="242" t="s">
        <v>127</v>
      </c>
      <c r="AF415" s="892" t="s">
        <v>127</v>
      </c>
      <c r="AG415" s="892" t="s">
        <v>127</v>
      </c>
      <c r="AH415" s="8"/>
      <c r="AI415" s="146"/>
      <c r="AJ415" s="8"/>
      <c r="AK415" s="8"/>
      <c r="AL415" s="8"/>
      <c r="AM415" s="8"/>
      <c r="AN415" s="8"/>
      <c r="AO415" s="8"/>
      <c r="AP415" s="8"/>
      <c r="AQ415" s="8"/>
      <c r="AR415" s="177"/>
      <c r="AS415" s="8"/>
      <c r="AT415" s="8"/>
      <c r="AU415" s="8"/>
      <c r="AV415" s="8"/>
      <c r="AW415" s="8"/>
      <c r="AX415" s="8"/>
      <c r="AY415" s="8"/>
      <c r="AZ415" s="8"/>
      <c r="BA415" s="185"/>
      <c r="BB415" s="207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  <c r="CD415" s="8"/>
      <c r="CE415" s="8"/>
      <c r="CF415" s="8"/>
      <c r="CG415" s="8"/>
      <c r="CH415" s="8"/>
      <c r="CI415" s="8"/>
      <c r="CJ415" s="8"/>
      <c r="CK415" s="8"/>
      <c r="CL415" s="8"/>
      <c r="CM415" s="8"/>
      <c r="CN415" s="8"/>
      <c r="CO415" s="619"/>
      <c r="CP415" s="619"/>
      <c r="CQ415" s="8"/>
      <c r="CR415" s="8"/>
    </row>
    <row r="416" spans="1:96" s="24" customFormat="1" ht="30" hidden="1">
      <c r="A416" s="7"/>
      <c r="B416" s="23" t="s">
        <v>3897</v>
      </c>
      <c r="C416" s="8">
        <v>2014</v>
      </c>
      <c r="D416" s="8"/>
      <c r="E416" s="23" t="s">
        <v>3722</v>
      </c>
      <c r="F416" s="8" t="s">
        <v>683</v>
      </c>
      <c r="G416" s="106"/>
      <c r="H416" s="8"/>
      <c r="I416" s="8" t="s">
        <v>616</v>
      </c>
      <c r="J416" s="648" t="s">
        <v>1434</v>
      </c>
      <c r="K416" s="8" t="s">
        <v>127</v>
      </c>
      <c r="L416" s="8" t="s">
        <v>3834</v>
      </c>
      <c r="M416" s="155"/>
      <c r="N416" s="155"/>
      <c r="O416" s="155"/>
      <c r="P416" s="155" t="s">
        <v>3829</v>
      </c>
      <c r="Q416" s="7" t="s">
        <v>1821</v>
      </c>
      <c r="R416" s="8"/>
      <c r="S416" s="8" t="s">
        <v>1476</v>
      </c>
      <c r="T416" s="9" t="s">
        <v>1067</v>
      </c>
      <c r="U416" s="410" t="s">
        <v>1437</v>
      </c>
      <c r="V416" s="785">
        <v>67217.33</v>
      </c>
      <c r="W416" s="922">
        <v>40000</v>
      </c>
      <c r="X416" s="922">
        <v>40000</v>
      </c>
      <c r="Y416" s="767">
        <f>NOM!Q868+FACT!R1044</f>
        <v>30895.38</v>
      </c>
      <c r="Z416" s="787">
        <f>W416-Y416</f>
        <v>9104.619999999999</v>
      </c>
      <c r="AA416" s="241" t="s">
        <v>127</v>
      </c>
      <c r="AB416" s="241" t="s">
        <v>127</v>
      </c>
      <c r="AC416" s="241">
        <f>Y416</f>
        <v>30895.38</v>
      </c>
      <c r="AD416" s="241" t="s">
        <v>127</v>
      </c>
      <c r="AE416" s="242" t="s">
        <v>127</v>
      </c>
      <c r="AF416" s="892"/>
      <c r="AG416" s="892"/>
      <c r="AH416" s="8"/>
      <c r="AI416" s="146" t="s">
        <v>127</v>
      </c>
      <c r="AJ416" s="8" t="s">
        <v>127</v>
      </c>
      <c r="AK416" s="767" t="e">
        <f t="shared" ref="AK416:AK418" si="51">Y416/AI416</f>
        <v>#VALUE!</v>
      </c>
      <c r="AL416" s="8">
        <v>100</v>
      </c>
      <c r="AM416" s="8"/>
      <c r="AN416" s="8"/>
      <c r="AO416" s="8"/>
      <c r="AP416" s="8"/>
      <c r="AQ416" s="8"/>
      <c r="AR416" s="177" t="s">
        <v>3331</v>
      </c>
      <c r="AS416" s="8" t="s">
        <v>260</v>
      </c>
      <c r="AT416" s="8"/>
      <c r="AU416" s="8"/>
      <c r="AV416" s="8"/>
      <c r="AW416" s="8" t="s">
        <v>260</v>
      </c>
      <c r="AX416" s="8" t="s">
        <v>260</v>
      </c>
      <c r="AY416" s="8" t="s">
        <v>260</v>
      </c>
      <c r="AZ416" s="8"/>
      <c r="BA416" s="185"/>
      <c r="BB416" s="207"/>
      <c r="BC416" s="8"/>
      <c r="BD416" s="8"/>
      <c r="BE416" s="8"/>
      <c r="BF416" s="8"/>
      <c r="BG416" s="8" t="s">
        <v>260</v>
      </c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  <c r="BX416" s="8"/>
      <c r="BY416" s="8"/>
      <c r="BZ416" s="8"/>
      <c r="CA416" s="8"/>
      <c r="CB416" s="8"/>
      <c r="CC416" s="8"/>
      <c r="CD416" s="8"/>
      <c r="CE416" s="8"/>
      <c r="CF416" s="8"/>
      <c r="CG416" s="8"/>
      <c r="CH416" s="8"/>
      <c r="CI416" s="8"/>
      <c r="CJ416" s="8"/>
      <c r="CK416" s="8"/>
      <c r="CL416" s="8"/>
      <c r="CM416" s="8"/>
      <c r="CN416" s="8"/>
      <c r="CO416" s="619"/>
      <c r="CP416" s="619"/>
      <c r="CQ416" s="8"/>
      <c r="CR416" s="8"/>
    </row>
    <row r="417" spans="1:96" s="24" customFormat="1" ht="30" hidden="1">
      <c r="A417" s="7"/>
      <c r="B417" s="23" t="s">
        <v>3897</v>
      </c>
      <c r="C417" s="8">
        <v>2014</v>
      </c>
      <c r="D417" s="8"/>
      <c r="E417" s="23" t="s">
        <v>3722</v>
      </c>
      <c r="F417" s="8" t="s">
        <v>683</v>
      </c>
      <c r="G417" s="106"/>
      <c r="H417" s="8"/>
      <c r="I417" s="8" t="s">
        <v>616</v>
      </c>
      <c r="J417" s="648" t="s">
        <v>127</v>
      </c>
      <c r="K417" s="8" t="s">
        <v>127</v>
      </c>
      <c r="L417" s="8" t="s">
        <v>3847</v>
      </c>
      <c r="M417" s="155"/>
      <c r="N417" s="155"/>
      <c r="O417" s="155"/>
      <c r="P417" s="155" t="s">
        <v>3830</v>
      </c>
      <c r="Q417" s="7" t="s">
        <v>1821</v>
      </c>
      <c r="R417" s="8"/>
      <c r="S417" s="8" t="s">
        <v>3831</v>
      </c>
      <c r="T417" s="9" t="s">
        <v>706</v>
      </c>
      <c r="U417" s="410" t="s">
        <v>1233</v>
      </c>
      <c r="V417" s="785" t="s">
        <v>127</v>
      </c>
      <c r="W417" s="922">
        <v>15000</v>
      </c>
      <c r="X417" s="922">
        <v>15000</v>
      </c>
      <c r="Y417" s="767">
        <v>0</v>
      </c>
      <c r="Z417" s="787"/>
      <c r="AA417" s="241" t="s">
        <v>127</v>
      </c>
      <c r="AB417" s="241" t="s">
        <v>127</v>
      </c>
      <c r="AC417" s="241" t="s">
        <v>127</v>
      </c>
      <c r="AD417" s="241" t="s">
        <v>127</v>
      </c>
      <c r="AE417" s="242" t="s">
        <v>127</v>
      </c>
      <c r="AF417" s="892" t="s">
        <v>127</v>
      </c>
      <c r="AG417" s="892" t="s">
        <v>127</v>
      </c>
      <c r="AH417" s="8"/>
      <c r="AI417" s="146"/>
      <c r="AJ417" s="8"/>
      <c r="AK417" s="767" t="e">
        <f t="shared" si="51"/>
        <v>#DIV/0!</v>
      </c>
      <c r="AL417" s="8"/>
      <c r="AM417" s="8"/>
      <c r="AN417" s="8"/>
      <c r="AO417" s="8"/>
      <c r="AP417" s="8"/>
      <c r="AQ417" s="8"/>
      <c r="AR417" s="177"/>
      <c r="AS417" s="8"/>
      <c r="AT417" s="8"/>
      <c r="AU417" s="8"/>
      <c r="AV417" s="8"/>
      <c r="AW417" s="8"/>
      <c r="AX417" s="8"/>
      <c r="AY417" s="8"/>
      <c r="AZ417" s="8"/>
      <c r="BA417" s="185"/>
      <c r="BB417" s="207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8"/>
      <c r="BX417" s="8"/>
      <c r="BY417" s="8"/>
      <c r="BZ417" s="8"/>
      <c r="CA417" s="8"/>
      <c r="CB417" s="8"/>
      <c r="CC417" s="8"/>
      <c r="CD417" s="8"/>
      <c r="CE417" s="8"/>
      <c r="CF417" s="8"/>
      <c r="CG417" s="8"/>
      <c r="CH417" s="8"/>
      <c r="CI417" s="8"/>
      <c r="CJ417" s="8"/>
      <c r="CK417" s="8"/>
      <c r="CL417" s="8"/>
      <c r="CM417" s="8"/>
      <c r="CN417" s="8"/>
      <c r="CO417" s="619"/>
      <c r="CP417" s="619"/>
      <c r="CQ417" s="8"/>
      <c r="CR417" s="8"/>
    </row>
    <row r="418" spans="1:96" s="24" customFormat="1" ht="25.5" hidden="1">
      <c r="A418" s="7"/>
      <c r="B418" s="23" t="s">
        <v>3897</v>
      </c>
      <c r="C418" s="8">
        <v>2014</v>
      </c>
      <c r="D418" s="8"/>
      <c r="E418" s="23" t="s">
        <v>3722</v>
      </c>
      <c r="F418" s="8" t="s">
        <v>683</v>
      </c>
      <c r="G418" s="106"/>
      <c r="H418" s="8"/>
      <c r="I418" s="8" t="s">
        <v>616</v>
      </c>
      <c r="J418" s="648" t="s">
        <v>127</v>
      </c>
      <c r="K418" s="8" t="s">
        <v>127</v>
      </c>
      <c r="L418" s="8" t="s">
        <v>3846</v>
      </c>
      <c r="M418" s="155"/>
      <c r="N418" s="155"/>
      <c r="O418" s="155"/>
      <c r="P418" s="155" t="s">
        <v>3832</v>
      </c>
      <c r="Q418" s="7" t="s">
        <v>3833</v>
      </c>
      <c r="R418" s="8"/>
      <c r="S418" s="8" t="s">
        <v>1118</v>
      </c>
      <c r="T418" s="9" t="s">
        <v>264</v>
      </c>
      <c r="U418" s="410" t="s">
        <v>1437</v>
      </c>
      <c r="V418" s="785" t="s">
        <v>127</v>
      </c>
      <c r="W418" s="922">
        <v>15000</v>
      </c>
      <c r="X418" s="922">
        <v>15000</v>
      </c>
      <c r="Y418" s="767">
        <f>FACT!R1045</f>
        <v>8949.89</v>
      </c>
      <c r="Z418" s="787">
        <f>X418-Y418</f>
        <v>6050.1100000000006</v>
      </c>
      <c r="AA418" s="241" t="s">
        <v>127</v>
      </c>
      <c r="AB418" s="241" t="s">
        <v>127</v>
      </c>
      <c r="AC418" s="241" t="s">
        <v>127</v>
      </c>
      <c r="AD418" s="241" t="s">
        <v>127</v>
      </c>
      <c r="AE418" s="242" t="s">
        <v>127</v>
      </c>
      <c r="AF418" s="892">
        <v>41981</v>
      </c>
      <c r="AG418" s="892">
        <v>41995</v>
      </c>
      <c r="AH418" s="8" t="s">
        <v>2009</v>
      </c>
      <c r="AI418" s="1777">
        <v>1</v>
      </c>
      <c r="AJ418" s="155"/>
      <c r="AK418" s="767">
        <f t="shared" si="51"/>
        <v>8949.89</v>
      </c>
      <c r="AL418" s="8">
        <v>100</v>
      </c>
      <c r="AM418" s="8">
        <v>1000</v>
      </c>
      <c r="AN418" s="8"/>
      <c r="AO418" s="8"/>
      <c r="AP418" s="8"/>
      <c r="AQ418" s="8"/>
      <c r="AR418" s="177"/>
      <c r="AS418" s="8"/>
      <c r="AT418" s="8"/>
      <c r="AU418" s="8"/>
      <c r="AV418" s="8"/>
      <c r="AW418" s="8"/>
      <c r="AX418" s="8"/>
      <c r="AY418" s="8"/>
      <c r="AZ418" s="8"/>
      <c r="BA418" s="185"/>
      <c r="BB418" s="207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8"/>
      <c r="BZ418" s="8"/>
      <c r="CA418" s="8"/>
      <c r="CB418" s="8"/>
      <c r="CC418" s="8"/>
      <c r="CD418" s="8"/>
      <c r="CE418" s="8"/>
      <c r="CF418" s="8"/>
      <c r="CG418" s="8"/>
      <c r="CH418" s="8"/>
      <c r="CI418" s="8"/>
      <c r="CJ418" s="8"/>
      <c r="CK418" s="8"/>
      <c r="CL418" s="8"/>
      <c r="CM418" s="8"/>
      <c r="CN418" s="8"/>
      <c r="CO418" s="619"/>
      <c r="CP418" s="619"/>
      <c r="CQ418" s="8"/>
      <c r="CR418" s="8"/>
    </row>
    <row r="419" spans="1:96" s="1234" customFormat="1" ht="25.5" hidden="1">
      <c r="A419" s="7"/>
      <c r="B419" s="23" t="s">
        <v>3897</v>
      </c>
      <c r="C419" s="648">
        <v>2014</v>
      </c>
      <c r="D419" s="648"/>
      <c r="E419" s="23" t="s">
        <v>3723</v>
      </c>
      <c r="F419" s="648" t="s">
        <v>683</v>
      </c>
      <c r="G419" s="260"/>
      <c r="H419" s="648"/>
      <c r="I419" s="648" t="s">
        <v>261</v>
      </c>
      <c r="J419" s="648" t="s">
        <v>1432</v>
      </c>
      <c r="K419" s="648"/>
      <c r="L419" s="648" t="s">
        <v>718</v>
      </c>
      <c r="M419" s="155"/>
      <c r="N419" s="155"/>
      <c r="O419" s="155"/>
      <c r="P419" s="155" t="s">
        <v>3268</v>
      </c>
      <c r="Q419" s="7" t="s">
        <v>3833</v>
      </c>
      <c r="R419" s="648"/>
      <c r="S419" s="648" t="s">
        <v>1118</v>
      </c>
      <c r="T419" s="1241" t="s">
        <v>706</v>
      </c>
      <c r="U419" s="1242" t="s">
        <v>1437</v>
      </c>
      <c r="V419" s="1243">
        <v>193572.15</v>
      </c>
      <c r="W419" s="961" t="s">
        <v>127</v>
      </c>
      <c r="X419" s="961">
        <v>172000</v>
      </c>
      <c r="Y419" s="1232">
        <f>NOM!Q870+FACT!R1046</f>
        <v>33520</v>
      </c>
      <c r="Z419" s="787">
        <f>X419-Y419</f>
        <v>138480</v>
      </c>
      <c r="AA419" s="241"/>
      <c r="AB419" s="241"/>
      <c r="AC419" s="241"/>
      <c r="AD419" s="241"/>
      <c r="AE419" s="242"/>
      <c r="AF419" s="1228"/>
      <c r="AG419" s="1228"/>
      <c r="AH419" s="648"/>
      <c r="AI419" s="1244"/>
      <c r="AJ419" s="648"/>
      <c r="AK419" s="648"/>
      <c r="AL419" s="648"/>
      <c r="AM419" s="648"/>
      <c r="AN419" s="648"/>
      <c r="AO419" s="648"/>
      <c r="AP419" s="648"/>
      <c r="AQ419" s="648"/>
      <c r="AR419" s="177"/>
      <c r="AS419" s="648"/>
      <c r="AT419" s="648"/>
      <c r="AU419" s="648"/>
      <c r="AV419" s="648"/>
      <c r="AW419" s="648"/>
      <c r="AX419" s="648"/>
      <c r="AY419" s="648"/>
      <c r="AZ419" s="648"/>
      <c r="BA419" s="185"/>
      <c r="BB419" s="207"/>
      <c r="BC419" s="648"/>
      <c r="BD419" s="648"/>
      <c r="BE419" s="648"/>
      <c r="BF419" s="648"/>
      <c r="BG419" s="648"/>
      <c r="BH419" s="648"/>
      <c r="BI419" s="648"/>
      <c r="BJ419" s="648"/>
      <c r="BK419" s="648"/>
      <c r="BL419" s="648"/>
      <c r="BM419" s="648"/>
      <c r="BN419" s="648"/>
      <c r="BO419" s="648"/>
      <c r="BP419" s="648"/>
      <c r="BQ419" s="648"/>
      <c r="BR419" s="648"/>
      <c r="BS419" s="648"/>
      <c r="BT419" s="648"/>
      <c r="BU419" s="648"/>
      <c r="BV419" s="648"/>
      <c r="BW419" s="648"/>
      <c r="BX419" s="648"/>
      <c r="BY419" s="648"/>
      <c r="BZ419" s="648"/>
      <c r="CA419" s="648"/>
      <c r="CB419" s="648"/>
      <c r="CC419" s="648"/>
      <c r="CD419" s="648"/>
      <c r="CE419" s="648"/>
      <c r="CF419" s="648"/>
      <c r="CG419" s="648"/>
      <c r="CH419" s="648"/>
      <c r="CI419" s="648"/>
      <c r="CJ419" s="648"/>
      <c r="CK419" s="648"/>
      <c r="CL419" s="648"/>
      <c r="CM419" s="648"/>
      <c r="CN419" s="648"/>
      <c r="CO419" s="1233"/>
      <c r="CP419" s="1233"/>
      <c r="CQ419" s="648"/>
      <c r="CR419" s="648"/>
    </row>
    <row r="420" spans="1:96" s="1217" customFormat="1" ht="30" hidden="1">
      <c r="A420" s="1203"/>
      <c r="B420" s="23" t="s">
        <v>3897</v>
      </c>
      <c r="C420" s="1205">
        <v>2014</v>
      </c>
      <c r="D420" s="1205"/>
      <c r="E420" s="1204" t="s">
        <v>3723</v>
      </c>
      <c r="F420" s="1205" t="s">
        <v>683</v>
      </c>
      <c r="G420" s="1246"/>
      <c r="H420" s="1205"/>
      <c r="I420" s="1205" t="s">
        <v>261</v>
      </c>
      <c r="J420" s="528" t="s">
        <v>1432</v>
      </c>
      <c r="K420" s="1205"/>
      <c r="L420" s="1205" t="s">
        <v>718</v>
      </c>
      <c r="M420" s="155"/>
      <c r="N420" s="155"/>
      <c r="O420" s="155"/>
      <c r="P420" s="1206" t="s">
        <v>3856</v>
      </c>
      <c r="Q420" s="1203" t="s">
        <v>3833</v>
      </c>
      <c r="R420" s="1205"/>
      <c r="S420" s="1205" t="s">
        <v>1118</v>
      </c>
      <c r="T420" s="1207" t="s">
        <v>706</v>
      </c>
      <c r="U420" s="1208" t="s">
        <v>1437</v>
      </c>
      <c r="V420" s="1247" t="s">
        <v>127</v>
      </c>
      <c r="W420" s="1248" t="s">
        <v>127</v>
      </c>
      <c r="X420" s="1248" t="s">
        <v>127</v>
      </c>
      <c r="Y420" s="1245">
        <f>Y270</f>
        <v>18177.599999999999</v>
      </c>
      <c r="Z420" s="1249">
        <v>0</v>
      </c>
      <c r="AA420" s="1250"/>
      <c r="AB420" s="1250"/>
      <c r="AC420" s="1250"/>
      <c r="AD420" s="1250"/>
      <c r="AE420" s="1251"/>
      <c r="AF420" s="1252"/>
      <c r="AG420" s="1252"/>
      <c r="AH420" s="1253" t="s">
        <v>3866</v>
      </c>
      <c r="AI420" s="1254"/>
      <c r="AJ420" s="1205"/>
      <c r="AK420" s="1205"/>
      <c r="AL420" s="1205"/>
      <c r="AM420" s="1205"/>
      <c r="AN420" s="1205"/>
      <c r="AO420" s="1205"/>
      <c r="AP420" s="1205"/>
      <c r="AQ420" s="1205"/>
      <c r="AR420" s="1213"/>
      <c r="AS420" s="1205"/>
      <c r="AT420" s="1205"/>
      <c r="AU420" s="1205"/>
      <c r="AV420" s="1205"/>
      <c r="AW420" s="1205"/>
      <c r="AX420" s="1205"/>
      <c r="AY420" s="1205"/>
      <c r="AZ420" s="1205"/>
      <c r="BA420" s="1214"/>
      <c r="BB420" s="1215"/>
      <c r="BC420" s="1205"/>
      <c r="BD420" s="1205"/>
      <c r="BE420" s="1205"/>
      <c r="BF420" s="1205"/>
      <c r="BG420" s="1205"/>
      <c r="BH420" s="1205"/>
      <c r="BI420" s="1205"/>
      <c r="BJ420" s="1205"/>
      <c r="BK420" s="1205"/>
      <c r="BL420" s="1205"/>
      <c r="BM420" s="1205"/>
      <c r="BN420" s="1205"/>
      <c r="BO420" s="1205"/>
      <c r="BP420" s="1205"/>
      <c r="BQ420" s="1205"/>
      <c r="BR420" s="1205"/>
      <c r="BS420" s="1205"/>
      <c r="BT420" s="1205"/>
      <c r="BU420" s="1205"/>
      <c r="BV420" s="1205"/>
      <c r="BW420" s="1205"/>
      <c r="BX420" s="1205"/>
      <c r="BY420" s="1205"/>
      <c r="BZ420" s="1205"/>
      <c r="CA420" s="1205"/>
      <c r="CB420" s="1205"/>
      <c r="CC420" s="1205"/>
      <c r="CD420" s="1205"/>
      <c r="CE420" s="1205"/>
      <c r="CF420" s="1205"/>
      <c r="CG420" s="1205"/>
      <c r="CH420" s="1205"/>
      <c r="CI420" s="1205"/>
      <c r="CJ420" s="1205"/>
      <c r="CK420" s="1205"/>
      <c r="CL420" s="1205"/>
      <c r="CM420" s="1205"/>
      <c r="CN420" s="1205"/>
      <c r="CO420" s="1216"/>
      <c r="CP420" s="1216"/>
      <c r="CQ420" s="1205"/>
      <c r="CR420" s="1205"/>
    </row>
    <row r="421" spans="1:96" s="24" customFormat="1" ht="30" hidden="1">
      <c r="A421" s="7"/>
      <c r="B421" s="23" t="s">
        <v>3897</v>
      </c>
      <c r="C421" s="8">
        <v>2014</v>
      </c>
      <c r="D421" s="8"/>
      <c r="E421" s="23" t="s">
        <v>3723</v>
      </c>
      <c r="F421" s="8" t="s">
        <v>683</v>
      </c>
      <c r="G421" s="106"/>
      <c r="H421" s="8"/>
      <c r="I421" s="8" t="s">
        <v>261</v>
      </c>
      <c r="J421" s="648" t="s">
        <v>1432</v>
      </c>
      <c r="K421" s="8"/>
      <c r="L421" s="8" t="s">
        <v>718</v>
      </c>
      <c r="M421" s="155"/>
      <c r="N421" s="155"/>
      <c r="O421" s="155"/>
      <c r="P421" s="155" t="s">
        <v>3857</v>
      </c>
      <c r="Q421" s="7" t="s">
        <v>692</v>
      </c>
      <c r="R421" s="8"/>
      <c r="S421" s="8" t="s">
        <v>1022</v>
      </c>
      <c r="T421" s="9" t="s">
        <v>1067</v>
      </c>
      <c r="U421" s="410" t="s">
        <v>1437</v>
      </c>
      <c r="V421" s="785" t="s">
        <v>127</v>
      </c>
      <c r="W421" s="922" t="s">
        <v>127</v>
      </c>
      <c r="X421" s="922" t="s">
        <v>127</v>
      </c>
      <c r="Y421" s="767">
        <f>NOM!P314</f>
        <v>2100</v>
      </c>
      <c r="Z421" s="787">
        <v>0</v>
      </c>
      <c r="AA421" s="241"/>
      <c r="AB421" s="241"/>
      <c r="AC421" s="241"/>
      <c r="AD421" s="241"/>
      <c r="AE421" s="242"/>
      <c r="AF421" s="892"/>
      <c r="AG421" s="892"/>
      <c r="AH421" s="8"/>
      <c r="AI421" s="146"/>
      <c r="AJ421" s="8"/>
      <c r="AK421" s="8"/>
      <c r="AL421" s="8"/>
      <c r="AM421" s="8"/>
      <c r="AN421" s="8"/>
      <c r="AO421" s="8"/>
      <c r="AP421" s="8"/>
      <c r="AQ421" s="8"/>
      <c r="AR421" s="177"/>
      <c r="AS421" s="8"/>
      <c r="AT421" s="8"/>
      <c r="AU421" s="8"/>
      <c r="AV421" s="8"/>
      <c r="AW421" s="8"/>
      <c r="AX421" s="8"/>
      <c r="AY421" s="8"/>
      <c r="AZ421" s="8"/>
      <c r="BA421" s="185"/>
      <c r="BB421" s="207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  <c r="CD421" s="8"/>
      <c r="CE421" s="8"/>
      <c r="CF421" s="8"/>
      <c r="CG421" s="8"/>
      <c r="CH421" s="8"/>
      <c r="CI421" s="8"/>
      <c r="CJ421" s="8"/>
      <c r="CK421" s="8"/>
      <c r="CL421" s="8"/>
      <c r="CM421" s="8"/>
      <c r="CN421" s="8"/>
      <c r="CO421" s="619"/>
      <c r="CP421" s="619"/>
      <c r="CQ421" s="8"/>
      <c r="CR421" s="8"/>
    </row>
    <row r="422" spans="1:96" s="24" customFormat="1" ht="25.5" hidden="1">
      <c r="A422" s="7"/>
      <c r="B422" s="23" t="s">
        <v>3897</v>
      </c>
      <c r="C422" s="8">
        <v>2014</v>
      </c>
      <c r="D422" s="8"/>
      <c r="E422" s="23" t="s">
        <v>3723</v>
      </c>
      <c r="F422" s="8" t="s">
        <v>683</v>
      </c>
      <c r="G422" s="106"/>
      <c r="H422" s="8"/>
      <c r="I422" s="8" t="s">
        <v>261</v>
      </c>
      <c r="J422" s="648" t="s">
        <v>1432</v>
      </c>
      <c r="K422" s="8" t="s">
        <v>127</v>
      </c>
      <c r="L422" s="8" t="s">
        <v>718</v>
      </c>
      <c r="M422" s="155"/>
      <c r="N422" s="155"/>
      <c r="O422" s="155"/>
      <c r="P422" s="155" t="s">
        <v>266</v>
      </c>
      <c r="Q422" s="7" t="s">
        <v>266</v>
      </c>
      <c r="R422" s="8"/>
      <c r="S422" s="8" t="s">
        <v>3858</v>
      </c>
      <c r="T422" s="9" t="s">
        <v>294</v>
      </c>
      <c r="U422" s="410" t="s">
        <v>1437</v>
      </c>
      <c r="V422" s="785" t="s">
        <v>127</v>
      </c>
      <c r="W422" s="922" t="s">
        <v>127</v>
      </c>
      <c r="X422" s="922" t="s">
        <v>127</v>
      </c>
      <c r="Y422" s="767">
        <f>FACT!R1047</f>
        <v>8181.89</v>
      </c>
      <c r="Z422" s="787">
        <v>0</v>
      </c>
      <c r="AA422" s="241"/>
      <c r="AB422" s="241"/>
      <c r="AC422" s="241"/>
      <c r="AD422" s="241"/>
      <c r="AE422" s="242"/>
      <c r="AF422" s="892"/>
      <c r="AG422" s="892"/>
      <c r="AH422" s="8"/>
      <c r="AI422" s="146"/>
      <c r="AJ422" s="8"/>
      <c r="AK422" s="8"/>
      <c r="AL422" s="8"/>
      <c r="AM422" s="8"/>
      <c r="AN422" s="8"/>
      <c r="AO422" s="8"/>
      <c r="AP422" s="8"/>
      <c r="AQ422" s="8"/>
      <c r="AR422" s="177"/>
      <c r="AS422" s="8"/>
      <c r="AT422" s="8"/>
      <c r="AU422" s="8"/>
      <c r="AV422" s="8"/>
      <c r="AW422" s="8"/>
      <c r="AX422" s="8"/>
      <c r="AY422" s="8"/>
      <c r="AZ422" s="8"/>
      <c r="BA422" s="185"/>
      <c r="BB422" s="207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  <c r="BW422" s="8"/>
      <c r="BX422" s="8"/>
      <c r="BY422" s="8"/>
      <c r="BZ422" s="8"/>
      <c r="CA422" s="8"/>
      <c r="CB422" s="8"/>
      <c r="CC422" s="8"/>
      <c r="CD422" s="8"/>
      <c r="CE422" s="8"/>
      <c r="CF422" s="8"/>
      <c r="CG422" s="8"/>
      <c r="CH422" s="8"/>
      <c r="CI422" s="8"/>
      <c r="CJ422" s="8"/>
      <c r="CK422" s="8"/>
      <c r="CL422" s="8"/>
      <c r="CM422" s="8"/>
      <c r="CN422" s="8"/>
      <c r="CO422" s="619"/>
      <c r="CP422" s="619"/>
      <c r="CQ422" s="8"/>
      <c r="CR422" s="8"/>
    </row>
    <row r="423" spans="1:96" s="24" customFormat="1" ht="30" hidden="1">
      <c r="A423" s="7"/>
      <c r="B423" s="23" t="s">
        <v>3897</v>
      </c>
      <c r="C423" s="8">
        <v>2014</v>
      </c>
      <c r="D423" s="8"/>
      <c r="E423" s="23" t="s">
        <v>3724</v>
      </c>
      <c r="F423" s="8" t="s">
        <v>683</v>
      </c>
      <c r="G423" s="106" t="s">
        <v>3123</v>
      </c>
      <c r="H423" s="8"/>
      <c r="I423" s="8" t="s">
        <v>261</v>
      </c>
      <c r="J423" s="648" t="s">
        <v>1432</v>
      </c>
      <c r="K423" s="8" t="s">
        <v>2466</v>
      </c>
      <c r="L423" s="8" t="s">
        <v>2986</v>
      </c>
      <c r="M423" s="155"/>
      <c r="N423" s="155"/>
      <c r="O423" s="155"/>
      <c r="P423" s="155" t="s">
        <v>3287</v>
      </c>
      <c r="Q423" s="7" t="s">
        <v>1220</v>
      </c>
      <c r="R423" s="8"/>
      <c r="S423" s="8" t="s">
        <v>2851</v>
      </c>
      <c r="T423" s="9" t="s">
        <v>654</v>
      </c>
      <c r="U423" s="410" t="s">
        <v>1437</v>
      </c>
      <c r="V423" s="785" t="s">
        <v>127</v>
      </c>
      <c r="W423" s="922" t="s">
        <v>127</v>
      </c>
      <c r="X423" s="922" t="s">
        <v>127</v>
      </c>
      <c r="Y423" s="1202"/>
      <c r="Z423" s="787" t="s">
        <v>127</v>
      </c>
      <c r="AA423" s="241" t="s">
        <v>127</v>
      </c>
      <c r="AB423" s="241" t="s">
        <v>127</v>
      </c>
      <c r="AC423" s="241" t="s">
        <v>127</v>
      </c>
      <c r="AD423" s="241" t="s">
        <v>127</v>
      </c>
      <c r="AE423" s="242" t="s">
        <v>127</v>
      </c>
      <c r="AF423" s="892">
        <v>42070</v>
      </c>
      <c r="AG423" s="892">
        <v>42154</v>
      </c>
      <c r="AH423" s="8" t="s">
        <v>3878</v>
      </c>
      <c r="AI423" s="146"/>
      <c r="AJ423" s="8"/>
      <c r="AK423" s="767" t="s">
        <v>127</v>
      </c>
      <c r="AL423" s="8"/>
      <c r="AM423" s="8"/>
      <c r="AN423" s="8"/>
      <c r="AO423" s="8"/>
      <c r="AP423" s="8"/>
      <c r="AQ423" s="8"/>
      <c r="AR423" s="177"/>
      <c r="AS423" s="8"/>
      <c r="AT423" s="8"/>
      <c r="AU423" s="8"/>
      <c r="AV423" s="8"/>
      <c r="AW423" s="8"/>
      <c r="AX423" s="8"/>
      <c r="AY423" s="8"/>
      <c r="AZ423" s="8"/>
      <c r="BA423" s="185"/>
      <c r="BB423" s="207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  <c r="BW423" s="8"/>
      <c r="BX423" s="8"/>
      <c r="BY423" s="8"/>
      <c r="BZ423" s="8"/>
      <c r="CA423" s="8"/>
      <c r="CB423" s="8"/>
      <c r="CC423" s="8"/>
      <c r="CD423" s="8"/>
      <c r="CE423" s="8"/>
      <c r="CF423" s="8"/>
      <c r="CG423" s="8"/>
      <c r="CH423" s="8"/>
      <c r="CI423" s="8"/>
      <c r="CJ423" s="8"/>
      <c r="CK423" s="8"/>
      <c r="CL423" s="8"/>
      <c r="CM423" s="8"/>
      <c r="CN423" s="8"/>
      <c r="CO423" s="619"/>
      <c r="CP423" s="619"/>
      <c r="CQ423" s="8"/>
      <c r="CR423" s="8"/>
    </row>
    <row r="424" spans="1:96" s="24" customFormat="1" ht="25.5" hidden="1">
      <c r="A424" s="7"/>
      <c r="B424" s="23" t="s">
        <v>3897</v>
      </c>
      <c r="C424" s="8">
        <v>2014</v>
      </c>
      <c r="D424" s="8"/>
      <c r="E424" s="23" t="s">
        <v>3724</v>
      </c>
      <c r="F424" s="8" t="s">
        <v>683</v>
      </c>
      <c r="G424" s="106"/>
      <c r="H424" s="8"/>
      <c r="I424" s="8" t="s">
        <v>261</v>
      </c>
      <c r="J424" s="648" t="s">
        <v>1432</v>
      </c>
      <c r="K424" s="8" t="s">
        <v>127</v>
      </c>
      <c r="L424" s="8" t="s">
        <v>718</v>
      </c>
      <c r="M424" s="155"/>
      <c r="N424" s="155"/>
      <c r="O424" s="155"/>
      <c r="P424" s="155" t="s">
        <v>266</v>
      </c>
      <c r="Q424" s="7" t="s">
        <v>266</v>
      </c>
      <c r="R424" s="8"/>
      <c r="S424" s="8" t="s">
        <v>1649</v>
      </c>
      <c r="T424" s="9" t="s">
        <v>264</v>
      </c>
      <c r="U424" s="410" t="s">
        <v>1437</v>
      </c>
      <c r="V424" s="785" t="s">
        <v>127</v>
      </c>
      <c r="W424" s="922" t="s">
        <v>127</v>
      </c>
      <c r="X424" s="922" t="s">
        <v>127</v>
      </c>
      <c r="Y424" s="767">
        <f>NOM!Q874+FACT!R1049</f>
        <v>24787.14</v>
      </c>
      <c r="Z424" s="787"/>
      <c r="AA424" s="241"/>
      <c r="AB424" s="241"/>
      <c r="AC424" s="241"/>
      <c r="AD424" s="241"/>
      <c r="AE424" s="242"/>
      <c r="AF424" s="892">
        <v>41640</v>
      </c>
      <c r="AG424" s="892">
        <v>42004</v>
      </c>
      <c r="AH424" s="8"/>
      <c r="AI424" s="146"/>
      <c r="AJ424" s="8"/>
      <c r="AK424" s="8"/>
      <c r="AL424" s="8"/>
      <c r="AM424" s="8"/>
      <c r="AN424" s="8"/>
      <c r="AO424" s="8"/>
      <c r="AP424" s="8"/>
      <c r="AQ424" s="8"/>
      <c r="AR424" s="177"/>
      <c r="AS424" s="8"/>
      <c r="AT424" s="8"/>
      <c r="AU424" s="8"/>
      <c r="AV424" s="8"/>
      <c r="AW424" s="8"/>
      <c r="AX424" s="8"/>
      <c r="AY424" s="8"/>
      <c r="AZ424" s="8"/>
      <c r="BA424" s="185"/>
      <c r="BB424" s="207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8"/>
      <c r="BX424" s="8"/>
      <c r="BY424" s="8"/>
      <c r="BZ424" s="8"/>
      <c r="CA424" s="8"/>
      <c r="CB424" s="8"/>
      <c r="CC424" s="8"/>
      <c r="CD424" s="8"/>
      <c r="CE424" s="8"/>
      <c r="CF424" s="8"/>
      <c r="CG424" s="8"/>
      <c r="CH424" s="8"/>
      <c r="CI424" s="8"/>
      <c r="CJ424" s="8"/>
      <c r="CK424" s="8"/>
      <c r="CL424" s="8"/>
      <c r="CM424" s="8"/>
      <c r="CN424" s="8"/>
      <c r="CO424" s="619"/>
      <c r="CP424" s="619"/>
      <c r="CQ424" s="8"/>
      <c r="CR424" s="8"/>
    </row>
    <row r="425" spans="1:96" s="229" customFormat="1" ht="30" hidden="1">
      <c r="A425" s="319"/>
      <c r="B425" s="320" t="s">
        <v>3897</v>
      </c>
      <c r="C425" s="228">
        <v>2014</v>
      </c>
      <c r="D425" s="228"/>
      <c r="E425" s="320" t="s">
        <v>3724</v>
      </c>
      <c r="F425" s="228" t="s">
        <v>683</v>
      </c>
      <c r="G425" s="424"/>
      <c r="H425" s="228"/>
      <c r="I425" s="319" t="s">
        <v>261</v>
      </c>
      <c r="J425" s="648" t="s">
        <v>1432</v>
      </c>
      <c r="K425" s="228" t="s">
        <v>127</v>
      </c>
      <c r="L425" s="228" t="s">
        <v>718</v>
      </c>
      <c r="M425" s="155" t="s">
        <v>266</v>
      </c>
      <c r="N425" s="155"/>
      <c r="O425" s="155"/>
      <c r="P425" s="319" t="s">
        <v>266</v>
      </c>
      <c r="Q425" s="228"/>
      <c r="R425" s="228"/>
      <c r="S425" s="228" t="s">
        <v>2894</v>
      </c>
      <c r="T425" s="323" t="s">
        <v>654</v>
      </c>
      <c r="U425" s="412" t="s">
        <v>1437</v>
      </c>
      <c r="V425" s="1209" t="s">
        <v>127</v>
      </c>
      <c r="W425" s="1209" t="s">
        <v>127</v>
      </c>
      <c r="X425" s="1209" t="s">
        <v>127</v>
      </c>
      <c r="Y425" s="1236">
        <f>NOM!Q871+FACT!R1000</f>
        <v>15697.42</v>
      </c>
      <c r="Z425" s="787">
        <v>0</v>
      </c>
      <c r="AA425" s="804" t="s">
        <v>127</v>
      </c>
      <c r="AB425" s="804" t="s">
        <v>127</v>
      </c>
      <c r="AC425" s="804">
        <f t="shared" ref="AC425:AC432" si="52">Y425</f>
        <v>15697.42</v>
      </c>
      <c r="AD425" s="804" t="s">
        <v>127</v>
      </c>
      <c r="AE425" s="997" t="s">
        <v>127</v>
      </c>
      <c r="AF425" s="130">
        <v>41640</v>
      </c>
      <c r="AG425" s="130">
        <v>42004</v>
      </c>
      <c r="AH425" s="228"/>
      <c r="AI425" s="1299"/>
      <c r="AJ425" s="228"/>
      <c r="AK425" s="228"/>
      <c r="AL425" s="228"/>
      <c r="AM425" s="228"/>
      <c r="AN425" s="228"/>
      <c r="AO425" s="228"/>
      <c r="AP425" s="228"/>
      <c r="AQ425" s="228"/>
      <c r="AR425" s="326"/>
      <c r="AS425" s="228"/>
      <c r="AT425" s="228"/>
      <c r="AU425" s="228"/>
      <c r="AV425" s="228"/>
      <c r="AW425" s="228"/>
      <c r="AX425" s="228"/>
      <c r="AY425" s="228"/>
      <c r="AZ425" s="228"/>
      <c r="BA425" s="185"/>
      <c r="BB425" s="185"/>
      <c r="BC425" s="228"/>
      <c r="BD425" s="228"/>
      <c r="BE425" s="228"/>
      <c r="BF425" s="228"/>
      <c r="BG425" s="228"/>
      <c r="BH425" s="228"/>
      <c r="BI425" s="228"/>
      <c r="BJ425" s="228"/>
      <c r="BK425" s="228"/>
      <c r="BL425" s="228"/>
      <c r="BM425" s="228"/>
      <c r="BN425" s="228"/>
      <c r="BO425" s="228"/>
      <c r="BP425" s="228"/>
      <c r="BQ425" s="228"/>
      <c r="BR425" s="228"/>
      <c r="BS425" s="228"/>
      <c r="BT425" s="228"/>
      <c r="BU425" s="228"/>
      <c r="BV425" s="228"/>
      <c r="BW425" s="228"/>
      <c r="BX425" s="228"/>
      <c r="BY425" s="228"/>
      <c r="BZ425" s="228"/>
      <c r="CA425" s="228"/>
      <c r="CB425" s="228"/>
      <c r="CC425" s="228"/>
      <c r="CD425" s="228"/>
      <c r="CE425" s="228"/>
      <c r="CF425" s="228"/>
      <c r="CG425" s="228"/>
      <c r="CH425" s="228"/>
      <c r="CI425" s="228"/>
      <c r="CJ425" s="228"/>
      <c r="CK425" s="228"/>
      <c r="CL425" s="228"/>
      <c r="CM425" s="228"/>
      <c r="CN425" s="228"/>
      <c r="CO425" s="1240"/>
      <c r="CP425" s="1240"/>
      <c r="CQ425" s="228"/>
      <c r="CR425" s="228"/>
    </row>
    <row r="426" spans="1:96" s="24" customFormat="1" ht="30" hidden="1">
      <c r="A426" s="7"/>
      <c r="B426" s="23" t="s">
        <v>3897</v>
      </c>
      <c r="C426" s="8">
        <v>2014</v>
      </c>
      <c r="D426" s="8"/>
      <c r="E426" s="23" t="s">
        <v>3724</v>
      </c>
      <c r="F426" s="8" t="s">
        <v>683</v>
      </c>
      <c r="G426" s="106"/>
      <c r="H426" s="8"/>
      <c r="I426" s="8" t="s">
        <v>261</v>
      </c>
      <c r="J426" s="648" t="s">
        <v>1432</v>
      </c>
      <c r="K426" s="8" t="s">
        <v>127</v>
      </c>
      <c r="L426" s="8" t="s">
        <v>718</v>
      </c>
      <c r="M426" s="155"/>
      <c r="N426" s="155"/>
      <c r="O426" s="155"/>
      <c r="P426" s="155" t="s">
        <v>3891</v>
      </c>
      <c r="Q426" s="7" t="s">
        <v>266</v>
      </c>
      <c r="R426" s="8"/>
      <c r="S426" s="8" t="s">
        <v>986</v>
      </c>
      <c r="T426" s="9" t="s">
        <v>264</v>
      </c>
      <c r="U426" s="410" t="s">
        <v>1437</v>
      </c>
      <c r="V426" s="1209" t="s">
        <v>127</v>
      </c>
      <c r="W426" s="1209" t="s">
        <v>127</v>
      </c>
      <c r="X426" s="1209" t="s">
        <v>127</v>
      </c>
      <c r="Y426" s="767">
        <f>FACT!R1051</f>
        <v>192.06</v>
      </c>
      <c r="Z426" s="787">
        <v>0</v>
      </c>
      <c r="AA426" s="804" t="s">
        <v>127</v>
      </c>
      <c r="AB426" s="804" t="s">
        <v>127</v>
      </c>
      <c r="AC426" s="804">
        <f t="shared" si="52"/>
        <v>192.06</v>
      </c>
      <c r="AD426" s="804" t="s">
        <v>127</v>
      </c>
      <c r="AE426" s="997" t="s">
        <v>127</v>
      </c>
      <c r="AF426" s="130">
        <v>41640</v>
      </c>
      <c r="AG426" s="130">
        <v>42004</v>
      </c>
      <c r="AH426" s="8"/>
      <c r="AI426" s="146"/>
      <c r="AJ426" s="8"/>
      <c r="AK426" s="8"/>
      <c r="AL426" s="8"/>
      <c r="AM426" s="8"/>
      <c r="AN426" s="8"/>
      <c r="AO426" s="8"/>
      <c r="AP426" s="8"/>
      <c r="AQ426" s="8"/>
      <c r="AR426" s="177"/>
      <c r="AS426" s="8"/>
      <c r="AT426" s="8"/>
      <c r="AU426" s="8"/>
      <c r="AV426" s="8"/>
      <c r="AW426" s="8"/>
      <c r="AX426" s="8"/>
      <c r="AY426" s="8"/>
      <c r="AZ426" s="8"/>
      <c r="BA426" s="185"/>
      <c r="BB426" s="207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  <c r="BX426" s="8"/>
      <c r="BY426" s="8"/>
      <c r="BZ426" s="8"/>
      <c r="CA426" s="8"/>
      <c r="CB426" s="8"/>
      <c r="CC426" s="8"/>
      <c r="CD426" s="8"/>
      <c r="CE426" s="8"/>
      <c r="CF426" s="8"/>
      <c r="CG426" s="8"/>
      <c r="CH426" s="8"/>
      <c r="CI426" s="8"/>
      <c r="CJ426" s="8"/>
      <c r="CK426" s="8"/>
      <c r="CL426" s="8"/>
      <c r="CM426" s="8"/>
      <c r="CN426" s="8"/>
      <c r="CO426" s="619"/>
      <c r="CP426" s="619"/>
      <c r="CQ426" s="8"/>
      <c r="CR426" s="8"/>
    </row>
    <row r="427" spans="1:96" s="24" customFormat="1" ht="25.5" hidden="1">
      <c r="A427" s="7"/>
      <c r="B427" s="23" t="s">
        <v>3897</v>
      </c>
      <c r="C427" s="8">
        <v>2014</v>
      </c>
      <c r="D427" s="8"/>
      <c r="E427" s="23" t="s">
        <v>3724</v>
      </c>
      <c r="F427" s="8" t="s">
        <v>683</v>
      </c>
      <c r="G427" s="106"/>
      <c r="H427" s="8"/>
      <c r="I427" s="8" t="s">
        <v>261</v>
      </c>
      <c r="J427" s="648" t="s">
        <v>1432</v>
      </c>
      <c r="K427" s="8"/>
      <c r="L427" s="8" t="s">
        <v>718</v>
      </c>
      <c r="M427" s="155"/>
      <c r="N427" s="155"/>
      <c r="O427" s="155"/>
      <c r="P427" s="155" t="s">
        <v>266</v>
      </c>
      <c r="Q427" s="7" t="s">
        <v>266</v>
      </c>
      <c r="R427" s="8"/>
      <c r="S427" s="8" t="s">
        <v>696</v>
      </c>
      <c r="T427" s="9" t="s">
        <v>264</v>
      </c>
      <c r="U427" s="410" t="s">
        <v>1437</v>
      </c>
      <c r="V427" s="1209" t="s">
        <v>127</v>
      </c>
      <c r="W427" s="1209" t="s">
        <v>127</v>
      </c>
      <c r="X427" s="1209" t="s">
        <v>127</v>
      </c>
      <c r="Y427" s="767">
        <f>FACT!R1052</f>
        <v>825.19</v>
      </c>
      <c r="Z427" s="787">
        <v>0</v>
      </c>
      <c r="AA427" s="804" t="s">
        <v>127</v>
      </c>
      <c r="AB427" s="804" t="s">
        <v>127</v>
      </c>
      <c r="AC427" s="804">
        <f t="shared" si="52"/>
        <v>825.19</v>
      </c>
      <c r="AD427" s="804" t="s">
        <v>127</v>
      </c>
      <c r="AE427" s="997" t="s">
        <v>127</v>
      </c>
      <c r="AF427" s="130">
        <v>41640</v>
      </c>
      <c r="AG427" s="130">
        <v>42004</v>
      </c>
      <c r="AH427" s="8"/>
      <c r="AI427" s="146"/>
      <c r="AJ427" s="8"/>
      <c r="AK427" s="8"/>
      <c r="AL427" s="8"/>
      <c r="AM427" s="8"/>
      <c r="AN427" s="8"/>
      <c r="AO427" s="8"/>
      <c r="AP427" s="8"/>
      <c r="AQ427" s="8"/>
      <c r="AR427" s="177"/>
      <c r="AS427" s="8"/>
      <c r="AT427" s="8"/>
      <c r="AU427" s="8"/>
      <c r="AV427" s="8"/>
      <c r="AW427" s="8"/>
      <c r="AX427" s="8"/>
      <c r="AY427" s="8"/>
      <c r="AZ427" s="8"/>
      <c r="BA427" s="185"/>
      <c r="BB427" s="207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  <c r="BX427" s="8"/>
      <c r="BY427" s="8"/>
      <c r="BZ427" s="8"/>
      <c r="CA427" s="8"/>
      <c r="CB427" s="8"/>
      <c r="CC427" s="8"/>
      <c r="CD427" s="8"/>
      <c r="CE427" s="8"/>
      <c r="CF427" s="8"/>
      <c r="CG427" s="8"/>
      <c r="CH427" s="8"/>
      <c r="CI427" s="8"/>
      <c r="CJ427" s="8"/>
      <c r="CK427" s="8"/>
      <c r="CL427" s="8"/>
      <c r="CM427" s="8"/>
      <c r="CN427" s="8"/>
      <c r="CO427" s="619"/>
      <c r="CP427" s="619"/>
      <c r="CQ427" s="8"/>
      <c r="CR427" s="8"/>
    </row>
    <row r="428" spans="1:96" s="24" customFormat="1" ht="25.5" hidden="1">
      <c r="A428" s="7"/>
      <c r="B428" s="23" t="s">
        <v>3897</v>
      </c>
      <c r="C428" s="8">
        <v>2014</v>
      </c>
      <c r="D428" s="8"/>
      <c r="E428" s="23" t="s">
        <v>1316</v>
      </c>
      <c r="F428" s="8" t="s">
        <v>683</v>
      </c>
      <c r="G428" s="106"/>
      <c r="H428" s="8"/>
      <c r="I428" s="8" t="s">
        <v>261</v>
      </c>
      <c r="J428" s="648" t="s">
        <v>1432</v>
      </c>
      <c r="K428" s="8"/>
      <c r="L428" s="8" t="s">
        <v>718</v>
      </c>
      <c r="M428" s="155"/>
      <c r="N428" s="155"/>
      <c r="O428" s="155"/>
      <c r="P428" s="155" t="s">
        <v>266</v>
      </c>
      <c r="Q428" s="7" t="s">
        <v>692</v>
      </c>
      <c r="R428" s="8"/>
      <c r="S428" s="8" t="s">
        <v>1022</v>
      </c>
      <c r="T428" s="9" t="s">
        <v>264</v>
      </c>
      <c r="U428" s="410" t="s">
        <v>1437</v>
      </c>
      <c r="V428" s="1209" t="s">
        <v>127</v>
      </c>
      <c r="W428" s="1209" t="s">
        <v>127</v>
      </c>
      <c r="X428" s="1209" t="s">
        <v>127</v>
      </c>
      <c r="Y428" s="767">
        <f>FACT!R1053</f>
        <v>560.6</v>
      </c>
      <c r="Z428" s="787">
        <v>0</v>
      </c>
      <c r="AA428" s="804" t="s">
        <v>127</v>
      </c>
      <c r="AB428" s="804" t="s">
        <v>127</v>
      </c>
      <c r="AC428" s="804">
        <f t="shared" si="52"/>
        <v>560.6</v>
      </c>
      <c r="AD428" s="804" t="s">
        <v>127</v>
      </c>
      <c r="AE428" s="997" t="s">
        <v>127</v>
      </c>
      <c r="AF428" s="130">
        <v>41640</v>
      </c>
      <c r="AG428" s="130">
        <v>42004</v>
      </c>
      <c r="AH428" s="8"/>
      <c r="AI428" s="146"/>
      <c r="AJ428" s="8"/>
      <c r="AK428" s="8"/>
      <c r="AL428" s="8"/>
      <c r="AM428" s="8"/>
      <c r="AN428" s="8"/>
      <c r="AO428" s="8"/>
      <c r="AP428" s="8"/>
      <c r="AQ428" s="8"/>
      <c r="AR428" s="177"/>
      <c r="AS428" s="8"/>
      <c r="AT428" s="8"/>
      <c r="AU428" s="8"/>
      <c r="AV428" s="8"/>
      <c r="AW428" s="8"/>
      <c r="AX428" s="8"/>
      <c r="AY428" s="8"/>
      <c r="AZ428" s="8"/>
      <c r="BA428" s="185"/>
      <c r="BB428" s="207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8"/>
      <c r="BX428" s="8"/>
      <c r="BY428" s="8"/>
      <c r="BZ428" s="8"/>
      <c r="CA428" s="8"/>
      <c r="CB428" s="8"/>
      <c r="CC428" s="8"/>
      <c r="CD428" s="8"/>
      <c r="CE428" s="8"/>
      <c r="CF428" s="8"/>
      <c r="CG428" s="8"/>
      <c r="CH428" s="8"/>
      <c r="CI428" s="8"/>
      <c r="CJ428" s="8"/>
      <c r="CK428" s="8"/>
      <c r="CL428" s="8"/>
      <c r="CM428" s="8"/>
      <c r="CN428" s="8"/>
      <c r="CO428" s="619"/>
      <c r="CP428" s="619"/>
      <c r="CQ428" s="8"/>
      <c r="CR428" s="8"/>
    </row>
    <row r="429" spans="1:96" s="24" customFormat="1" ht="45" hidden="1">
      <c r="A429" s="7"/>
      <c r="B429" s="1193" t="s">
        <v>3897</v>
      </c>
      <c r="C429" s="8">
        <v>2014</v>
      </c>
      <c r="D429" s="8"/>
      <c r="E429" s="23" t="s">
        <v>3725</v>
      </c>
      <c r="F429" s="8" t="s">
        <v>683</v>
      </c>
      <c r="G429" s="106"/>
      <c r="H429" s="8"/>
      <c r="I429" s="8" t="s">
        <v>261</v>
      </c>
      <c r="J429" s="648" t="s">
        <v>1432</v>
      </c>
      <c r="K429" s="8" t="s">
        <v>127</v>
      </c>
      <c r="L429" s="8" t="s">
        <v>718</v>
      </c>
      <c r="M429" s="155"/>
      <c r="N429" s="155"/>
      <c r="O429" s="155"/>
      <c r="P429" s="155" t="s">
        <v>3925</v>
      </c>
      <c r="Q429" s="7" t="s">
        <v>618</v>
      </c>
      <c r="R429" s="8"/>
      <c r="S429" s="8" t="s">
        <v>3926</v>
      </c>
      <c r="T429" s="9" t="s">
        <v>654</v>
      </c>
      <c r="U429" s="410" t="s">
        <v>1437</v>
      </c>
      <c r="V429" s="785" t="s">
        <v>127</v>
      </c>
      <c r="W429" s="922" t="s">
        <v>127</v>
      </c>
      <c r="X429" s="922" t="s">
        <v>127</v>
      </c>
      <c r="Y429" s="767">
        <f>NOM!Q872+FACT!R1055</f>
        <v>2646.1</v>
      </c>
      <c r="Z429" s="787">
        <v>0</v>
      </c>
      <c r="AA429" s="995" t="s">
        <v>127</v>
      </c>
      <c r="AB429" s="995" t="s">
        <v>127</v>
      </c>
      <c r="AC429" s="995">
        <f t="shared" si="52"/>
        <v>2646.1</v>
      </c>
      <c r="AD429" s="995" t="s">
        <v>127</v>
      </c>
      <c r="AE429" s="996" t="s">
        <v>127</v>
      </c>
      <c r="AF429" s="999">
        <v>41640</v>
      </c>
      <c r="AG429" s="999">
        <v>42004</v>
      </c>
      <c r="AH429" s="8"/>
      <c r="AI429" s="146"/>
      <c r="AJ429" s="8"/>
      <c r="AK429" s="8"/>
      <c r="AL429" s="8"/>
      <c r="AM429" s="8"/>
      <c r="AN429" s="8"/>
      <c r="AO429" s="8"/>
      <c r="AP429" s="8"/>
      <c r="AQ429" s="8"/>
      <c r="AR429" s="177"/>
      <c r="AS429" s="8"/>
      <c r="AT429" s="8"/>
      <c r="AU429" s="8"/>
      <c r="AV429" s="8"/>
      <c r="AW429" s="8"/>
      <c r="AX429" s="8"/>
      <c r="AY429" s="8"/>
      <c r="AZ429" s="8"/>
      <c r="BA429" s="185"/>
      <c r="BB429" s="207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  <c r="BW429" s="8"/>
      <c r="BX429" s="8"/>
      <c r="BY429" s="8"/>
      <c r="BZ429" s="8"/>
      <c r="CA429" s="8"/>
      <c r="CB429" s="8"/>
      <c r="CC429" s="8"/>
      <c r="CD429" s="8"/>
      <c r="CE429" s="8"/>
      <c r="CF429" s="8"/>
      <c r="CG429" s="8"/>
      <c r="CH429" s="8"/>
      <c r="CI429" s="8"/>
      <c r="CJ429" s="8"/>
      <c r="CK429" s="8"/>
      <c r="CL429" s="8"/>
      <c r="CM429" s="8"/>
      <c r="CN429" s="8"/>
      <c r="CO429" s="619"/>
      <c r="CP429" s="619"/>
      <c r="CQ429" s="8"/>
      <c r="CR429" s="8"/>
    </row>
    <row r="430" spans="1:96" s="24" customFormat="1" ht="30" hidden="1">
      <c r="A430" s="7"/>
      <c r="B430" s="1193" t="s">
        <v>3897</v>
      </c>
      <c r="C430" s="8">
        <v>2014</v>
      </c>
      <c r="D430" s="8"/>
      <c r="E430" s="23" t="s">
        <v>3725</v>
      </c>
      <c r="F430" s="8" t="s">
        <v>683</v>
      </c>
      <c r="G430" s="106"/>
      <c r="H430" s="8"/>
      <c r="I430" s="8" t="s">
        <v>261</v>
      </c>
      <c r="J430" s="648" t="s">
        <v>1432</v>
      </c>
      <c r="K430" s="8" t="s">
        <v>127</v>
      </c>
      <c r="L430" s="8" t="s">
        <v>3927</v>
      </c>
      <c r="M430" s="155"/>
      <c r="N430" s="155"/>
      <c r="O430" s="155"/>
      <c r="P430" s="155" t="s">
        <v>3131</v>
      </c>
      <c r="Q430" s="7" t="s">
        <v>691</v>
      </c>
      <c r="R430" s="8"/>
      <c r="S430" s="8" t="s">
        <v>1476</v>
      </c>
      <c r="T430" s="9" t="s">
        <v>654</v>
      </c>
      <c r="U430" s="410" t="s">
        <v>1437</v>
      </c>
      <c r="V430" s="785">
        <v>40279.599999999999</v>
      </c>
      <c r="W430" s="922">
        <v>40279.599999999999</v>
      </c>
      <c r="X430" s="922" t="s">
        <v>127</v>
      </c>
      <c r="Y430" s="767">
        <f>NOM!Q873+FACT!R1056</f>
        <v>19652</v>
      </c>
      <c r="Z430" s="787">
        <f>W430-Y430</f>
        <v>20627.599999999999</v>
      </c>
      <c r="AA430" s="241"/>
      <c r="AB430" s="241"/>
      <c r="AC430" s="241">
        <f t="shared" si="52"/>
        <v>19652</v>
      </c>
      <c r="AD430" s="241"/>
      <c r="AE430" s="242"/>
      <c r="AF430" s="892">
        <v>41640</v>
      </c>
      <c r="AG430" s="892">
        <v>42004</v>
      </c>
      <c r="AH430" s="8"/>
      <c r="AI430" s="1777">
        <v>1</v>
      </c>
      <c r="AJ430" s="155"/>
      <c r="AK430" s="767">
        <f>Y430/AI430</f>
        <v>19652</v>
      </c>
      <c r="AL430" s="8">
        <v>100</v>
      </c>
      <c r="AM430" s="8">
        <v>80</v>
      </c>
      <c r="AN430" s="8">
        <v>25</v>
      </c>
      <c r="AO430" s="8"/>
      <c r="AP430" s="8"/>
      <c r="AQ430" s="8"/>
      <c r="AR430" s="177"/>
      <c r="AS430" s="8"/>
      <c r="AT430" s="8"/>
      <c r="AU430" s="8"/>
      <c r="AV430" s="8"/>
      <c r="AW430" s="8"/>
      <c r="AX430" s="8"/>
      <c r="AY430" s="8"/>
      <c r="AZ430" s="8"/>
      <c r="BA430" s="185"/>
      <c r="BB430" s="207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8"/>
      <c r="BX430" s="8"/>
      <c r="BY430" s="8"/>
      <c r="BZ430" s="8"/>
      <c r="CA430" s="8"/>
      <c r="CB430" s="8"/>
      <c r="CC430" s="8"/>
      <c r="CD430" s="8"/>
      <c r="CE430" s="8"/>
      <c r="CF430" s="8"/>
      <c r="CG430" s="8"/>
      <c r="CH430" s="8"/>
      <c r="CI430" s="8"/>
      <c r="CJ430" s="8"/>
      <c r="CK430" s="8"/>
      <c r="CL430" s="8"/>
      <c r="CM430" s="8"/>
      <c r="CN430" s="8"/>
      <c r="CO430" s="619"/>
      <c r="CP430" s="619"/>
      <c r="CQ430" s="8"/>
      <c r="CR430" s="8"/>
    </row>
    <row r="431" spans="1:96" s="882" customFormat="1" ht="30" hidden="1">
      <c r="A431" s="874"/>
      <c r="B431" s="1314" t="s">
        <v>3897</v>
      </c>
      <c r="C431" s="201">
        <v>2014</v>
      </c>
      <c r="D431" s="201"/>
      <c r="E431" s="875" t="s">
        <v>3725</v>
      </c>
      <c r="F431" s="201" t="s">
        <v>683</v>
      </c>
      <c r="G431" s="1315"/>
      <c r="H431" s="201"/>
      <c r="I431" s="201" t="s">
        <v>261</v>
      </c>
      <c r="J431" s="648" t="s">
        <v>1432</v>
      </c>
      <c r="K431" s="201" t="s">
        <v>127</v>
      </c>
      <c r="L431" s="201" t="s">
        <v>718</v>
      </c>
      <c r="M431" s="155"/>
      <c r="N431" s="155"/>
      <c r="O431" s="155"/>
      <c r="P431" s="876" t="s">
        <v>3928</v>
      </c>
      <c r="Q431" s="874" t="s">
        <v>3322</v>
      </c>
      <c r="R431" s="201"/>
      <c r="S431" s="201" t="s">
        <v>1038</v>
      </c>
      <c r="T431" s="200" t="s">
        <v>264</v>
      </c>
      <c r="U431" s="877" t="s">
        <v>1437</v>
      </c>
      <c r="V431" s="1316" t="s">
        <v>127</v>
      </c>
      <c r="W431" s="1317" t="s">
        <v>127</v>
      </c>
      <c r="X431" s="1317" t="s">
        <v>127</v>
      </c>
      <c r="Y431" s="1318">
        <v>0</v>
      </c>
      <c r="Z431" s="1319" t="s">
        <v>127</v>
      </c>
      <c r="AA431" s="995" t="s">
        <v>127</v>
      </c>
      <c r="AB431" s="995" t="s">
        <v>127</v>
      </c>
      <c r="AC431" s="995">
        <f t="shared" si="52"/>
        <v>0</v>
      </c>
      <c r="AD431" s="995" t="s">
        <v>127</v>
      </c>
      <c r="AE431" s="996" t="s">
        <v>127</v>
      </c>
      <c r="AF431" s="999">
        <v>41640</v>
      </c>
      <c r="AG431" s="999">
        <v>42004</v>
      </c>
      <c r="AH431" s="201" t="s">
        <v>3947</v>
      </c>
      <c r="AI431" s="202"/>
      <c r="AJ431" s="201"/>
      <c r="AK431" s="201"/>
      <c r="AL431" s="201"/>
      <c r="AM431" s="201"/>
      <c r="AN431" s="201"/>
      <c r="AO431" s="201"/>
      <c r="AP431" s="201"/>
      <c r="AQ431" s="201"/>
      <c r="AR431" s="880"/>
      <c r="AS431" s="201"/>
      <c r="AT431" s="201"/>
      <c r="AU431" s="201"/>
      <c r="AV431" s="201"/>
      <c r="AW431" s="201"/>
      <c r="AX431" s="201"/>
      <c r="AY431" s="201"/>
      <c r="AZ431" s="201"/>
      <c r="BA431" s="245"/>
      <c r="BB431" s="246"/>
      <c r="BC431" s="201"/>
      <c r="BD431" s="201"/>
      <c r="BE431" s="201"/>
      <c r="BF431" s="201"/>
      <c r="BG431" s="201"/>
      <c r="BH431" s="201"/>
      <c r="BI431" s="201"/>
      <c r="BJ431" s="201"/>
      <c r="BK431" s="201"/>
      <c r="BL431" s="201"/>
      <c r="BM431" s="201"/>
      <c r="BN431" s="201"/>
      <c r="BO431" s="201"/>
      <c r="BP431" s="201"/>
      <c r="BQ431" s="201"/>
      <c r="BR431" s="201"/>
      <c r="BS431" s="201"/>
      <c r="BT431" s="201"/>
      <c r="BU431" s="201"/>
      <c r="BV431" s="201"/>
      <c r="BW431" s="201"/>
      <c r="BX431" s="201"/>
      <c r="BY431" s="201"/>
      <c r="BZ431" s="201"/>
      <c r="CA431" s="201"/>
      <c r="CB431" s="201"/>
      <c r="CC431" s="201"/>
      <c r="CD431" s="201"/>
      <c r="CE431" s="201"/>
      <c r="CF431" s="201"/>
      <c r="CG431" s="201"/>
      <c r="CH431" s="201"/>
      <c r="CI431" s="201"/>
      <c r="CJ431" s="201"/>
      <c r="CK431" s="201"/>
      <c r="CL431" s="201"/>
      <c r="CM431" s="201"/>
      <c r="CN431" s="201"/>
      <c r="CO431" s="881"/>
      <c r="CP431" s="881"/>
      <c r="CQ431" s="201"/>
      <c r="CR431" s="201"/>
    </row>
    <row r="432" spans="1:96" s="24" customFormat="1" hidden="1">
      <c r="A432" s="7"/>
      <c r="B432" s="1193" t="s">
        <v>3897</v>
      </c>
      <c r="C432" s="8">
        <v>2014</v>
      </c>
      <c r="D432" s="8"/>
      <c r="E432" s="23" t="s">
        <v>3725</v>
      </c>
      <c r="F432" s="8" t="s">
        <v>683</v>
      </c>
      <c r="G432" s="106"/>
      <c r="H432" s="8"/>
      <c r="I432" s="8" t="s">
        <v>261</v>
      </c>
      <c r="J432" s="648" t="s">
        <v>1432</v>
      </c>
      <c r="K432" s="8" t="s">
        <v>127</v>
      </c>
      <c r="L432" s="8" t="s">
        <v>693</v>
      </c>
      <c r="M432" s="155"/>
      <c r="N432" s="155"/>
      <c r="O432" s="155"/>
      <c r="P432" s="155" t="s">
        <v>3929</v>
      </c>
      <c r="Q432" s="7" t="s">
        <v>3322</v>
      </c>
      <c r="R432" s="8"/>
      <c r="S432" s="8" t="s">
        <v>269</v>
      </c>
      <c r="T432" s="9" t="s">
        <v>294</v>
      </c>
      <c r="U432" s="410" t="s">
        <v>1437</v>
      </c>
      <c r="V432" s="785" t="s">
        <v>127</v>
      </c>
      <c r="W432" s="922" t="s">
        <v>127</v>
      </c>
      <c r="X432" s="922" t="s">
        <v>127</v>
      </c>
      <c r="Y432" s="767" t="s">
        <v>127</v>
      </c>
      <c r="Z432" s="787" t="s">
        <v>127</v>
      </c>
      <c r="AA432" s="995" t="s">
        <v>127</v>
      </c>
      <c r="AB432" s="995" t="s">
        <v>127</v>
      </c>
      <c r="AC432" s="995" t="str">
        <f t="shared" si="52"/>
        <v>-</v>
      </c>
      <c r="AD432" s="995" t="s">
        <v>127</v>
      </c>
      <c r="AE432" s="996" t="s">
        <v>127</v>
      </c>
      <c r="AF432" s="999">
        <v>41640</v>
      </c>
      <c r="AG432" s="999">
        <v>42004</v>
      </c>
      <c r="AH432" s="8"/>
      <c r="AI432" s="146"/>
      <c r="AJ432" s="8"/>
      <c r="AK432" s="8"/>
      <c r="AL432" s="8"/>
      <c r="AM432" s="8"/>
      <c r="AN432" s="8"/>
      <c r="AO432" s="8"/>
      <c r="AP432" s="8"/>
      <c r="AQ432" s="8"/>
      <c r="AR432" s="177"/>
      <c r="AS432" s="8"/>
      <c r="AT432" s="8"/>
      <c r="AU432" s="8"/>
      <c r="AV432" s="8"/>
      <c r="AW432" s="8"/>
      <c r="AX432" s="8"/>
      <c r="AY432" s="8"/>
      <c r="AZ432" s="8"/>
      <c r="BA432" s="185"/>
      <c r="BB432" s="207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  <c r="BW432" s="8"/>
      <c r="BX432" s="8"/>
      <c r="BY432" s="8"/>
      <c r="BZ432" s="8"/>
      <c r="CA432" s="8"/>
      <c r="CB432" s="8"/>
      <c r="CC432" s="8"/>
      <c r="CD432" s="8"/>
      <c r="CE432" s="8"/>
      <c r="CF432" s="8"/>
      <c r="CG432" s="8"/>
      <c r="CH432" s="8"/>
      <c r="CI432" s="8"/>
      <c r="CJ432" s="8"/>
      <c r="CK432" s="8"/>
      <c r="CL432" s="8"/>
      <c r="CM432" s="8"/>
      <c r="CN432" s="8"/>
      <c r="CO432" s="619"/>
      <c r="CP432" s="619"/>
      <c r="CQ432" s="8"/>
      <c r="CR432" s="8"/>
    </row>
    <row r="433" spans="1:96" s="24" customFormat="1" ht="25.5" hidden="1">
      <c r="A433" s="7"/>
      <c r="B433" s="23" t="s">
        <v>3897</v>
      </c>
      <c r="C433" s="8">
        <v>2014</v>
      </c>
      <c r="D433" s="8"/>
      <c r="E433" s="23" t="s">
        <v>3727</v>
      </c>
      <c r="F433" s="8" t="s">
        <v>683</v>
      </c>
      <c r="G433" s="106"/>
      <c r="H433" s="8"/>
      <c r="I433" s="8" t="s">
        <v>12</v>
      </c>
      <c r="J433" s="648" t="s">
        <v>2685</v>
      </c>
      <c r="K433" s="8" t="s">
        <v>127</v>
      </c>
      <c r="L433" s="8" t="s">
        <v>127</v>
      </c>
      <c r="M433" s="155"/>
      <c r="N433" s="155"/>
      <c r="O433" s="155"/>
      <c r="P433" s="155" t="s">
        <v>3973</v>
      </c>
      <c r="Q433" s="7" t="s">
        <v>887</v>
      </c>
      <c r="R433" s="8"/>
      <c r="S433" s="8" t="s">
        <v>127</v>
      </c>
      <c r="T433" s="9" t="s">
        <v>127</v>
      </c>
      <c r="U433" s="410" t="s">
        <v>127</v>
      </c>
      <c r="V433" s="785" t="s">
        <v>127</v>
      </c>
      <c r="W433" s="922" t="s">
        <v>127</v>
      </c>
      <c r="X433" s="922" t="s">
        <v>127</v>
      </c>
      <c r="Y433" s="767" t="s">
        <v>127</v>
      </c>
      <c r="Z433" s="787" t="s">
        <v>127</v>
      </c>
      <c r="AA433" s="241" t="s">
        <v>127</v>
      </c>
      <c r="AB433" s="241" t="s">
        <v>127</v>
      </c>
      <c r="AC433" s="241" t="s">
        <v>127</v>
      </c>
      <c r="AD433" s="241" t="s">
        <v>127</v>
      </c>
      <c r="AE433" s="242" t="s">
        <v>127</v>
      </c>
      <c r="AF433" s="892">
        <v>41640</v>
      </c>
      <c r="AG433" s="892">
        <v>41670</v>
      </c>
      <c r="AH433" s="8"/>
      <c r="AI433" s="146"/>
      <c r="AJ433" s="8"/>
      <c r="AK433" s="8"/>
      <c r="AL433" s="8"/>
      <c r="AM433" s="8"/>
      <c r="AN433" s="8"/>
      <c r="AO433" s="8"/>
      <c r="AP433" s="8"/>
      <c r="AQ433" s="8"/>
      <c r="AR433" s="177"/>
      <c r="AS433" s="8"/>
      <c r="AT433" s="8"/>
      <c r="AU433" s="8"/>
      <c r="AV433" s="8"/>
      <c r="AW433" s="8"/>
      <c r="AX433" s="8"/>
      <c r="AY433" s="8"/>
      <c r="AZ433" s="8"/>
      <c r="BA433" s="185"/>
      <c r="BB433" s="207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  <c r="BW433" s="8"/>
      <c r="BX433" s="8"/>
      <c r="BY433" s="8"/>
      <c r="BZ433" s="8"/>
      <c r="CA433" s="8"/>
      <c r="CB433" s="8"/>
      <c r="CC433" s="8"/>
      <c r="CD433" s="8"/>
      <c r="CE433" s="8"/>
      <c r="CF433" s="8"/>
      <c r="CG433" s="8"/>
      <c r="CH433" s="8"/>
      <c r="CI433" s="8"/>
      <c r="CJ433" s="8"/>
      <c r="CK433" s="8"/>
      <c r="CL433" s="8"/>
      <c r="CM433" s="8"/>
      <c r="CN433" s="8"/>
      <c r="CO433" s="619"/>
      <c r="CP433" s="619"/>
      <c r="CQ433" s="8"/>
      <c r="CR433" s="8"/>
    </row>
    <row r="434" spans="1:96" s="24" customFormat="1" ht="25.5" hidden="1">
      <c r="A434" s="7"/>
      <c r="B434" s="23" t="s">
        <v>4088</v>
      </c>
      <c r="C434" s="8">
        <v>2014</v>
      </c>
      <c r="D434" s="8"/>
      <c r="E434" s="23" t="s">
        <v>3729</v>
      </c>
      <c r="F434" s="8" t="s">
        <v>683</v>
      </c>
      <c r="G434" s="8"/>
      <c r="H434" s="8"/>
      <c r="I434" s="8" t="s">
        <v>261</v>
      </c>
      <c r="J434" s="260" t="s">
        <v>127</v>
      </c>
      <c r="K434" s="8"/>
      <c r="L434" s="8" t="s">
        <v>718</v>
      </c>
      <c r="M434" s="155"/>
      <c r="N434" s="155"/>
      <c r="O434" s="155"/>
      <c r="P434" s="54" t="s">
        <v>1011</v>
      </c>
      <c r="Q434" s="7" t="s">
        <v>948</v>
      </c>
      <c r="R434" s="8"/>
      <c r="S434" s="155" t="s">
        <v>1237</v>
      </c>
      <c r="T434" s="9" t="s">
        <v>706</v>
      </c>
      <c r="U434" s="410" t="s">
        <v>1437</v>
      </c>
      <c r="V434" s="9">
        <v>50672.5</v>
      </c>
      <c r="W434" s="922" t="s">
        <v>127</v>
      </c>
      <c r="X434" s="922" t="s">
        <v>127</v>
      </c>
      <c r="Y434" s="767">
        <f>NOM!Q837</f>
        <v>6900</v>
      </c>
      <c r="Z434" s="787">
        <f>V434-Y434</f>
        <v>43772.5</v>
      </c>
      <c r="AA434" s="804" t="s">
        <v>127</v>
      </c>
      <c r="AB434" s="804" t="s">
        <v>127</v>
      </c>
      <c r="AC434" s="804">
        <f>Y434</f>
        <v>6900</v>
      </c>
      <c r="AD434" s="804" t="s">
        <v>127</v>
      </c>
      <c r="AE434" s="997" t="s">
        <v>127</v>
      </c>
      <c r="AF434" s="130">
        <v>41640</v>
      </c>
      <c r="AG434" s="130">
        <v>42004</v>
      </c>
      <c r="AH434" s="8"/>
      <c r="AI434" s="146"/>
      <c r="AJ434" s="8"/>
      <c r="AK434" s="8"/>
      <c r="AL434" s="8"/>
      <c r="AM434" s="8"/>
      <c r="AN434" s="8"/>
      <c r="AO434" s="8"/>
      <c r="AP434" s="8"/>
      <c r="AQ434" s="8"/>
      <c r="AR434" s="177"/>
      <c r="AS434" s="8"/>
      <c r="AT434" s="8"/>
      <c r="AU434" s="8"/>
      <c r="AV434" s="8"/>
      <c r="AW434" s="8"/>
      <c r="AX434" s="8"/>
      <c r="AY434" s="8"/>
      <c r="AZ434" s="8"/>
      <c r="BA434" s="185"/>
      <c r="BB434" s="207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8"/>
      <c r="BX434" s="8"/>
      <c r="BY434" s="8"/>
      <c r="BZ434" s="8"/>
      <c r="CA434" s="8"/>
      <c r="CB434" s="8"/>
      <c r="CC434" s="8"/>
      <c r="CD434" s="8"/>
      <c r="CE434" s="8"/>
      <c r="CF434" s="8"/>
      <c r="CG434" s="8"/>
      <c r="CH434" s="8"/>
      <c r="CI434" s="8"/>
      <c r="CJ434" s="8"/>
      <c r="CK434" s="8"/>
      <c r="CL434" s="8"/>
      <c r="CM434" s="8"/>
      <c r="CN434" s="8"/>
      <c r="CO434" s="619"/>
      <c r="CP434" s="619"/>
      <c r="CQ434" s="8"/>
      <c r="CR434" s="8"/>
    </row>
    <row r="435" spans="1:96" s="24" customFormat="1" ht="30" hidden="1">
      <c r="A435" s="7"/>
      <c r="B435" s="23" t="s">
        <v>4088</v>
      </c>
      <c r="C435" s="8">
        <v>2014</v>
      </c>
      <c r="D435" s="8"/>
      <c r="E435" s="23" t="s">
        <v>3729</v>
      </c>
      <c r="F435" s="8" t="s">
        <v>683</v>
      </c>
      <c r="G435" s="8"/>
      <c r="H435" s="8"/>
      <c r="I435" s="7" t="s">
        <v>261</v>
      </c>
      <c r="J435" s="648" t="s">
        <v>1432</v>
      </c>
      <c r="K435" s="8"/>
      <c r="L435" s="8" t="s">
        <v>718</v>
      </c>
      <c r="M435" s="155"/>
      <c r="N435" s="155"/>
      <c r="O435" s="155"/>
      <c r="P435" s="155" t="s">
        <v>2764</v>
      </c>
      <c r="Q435" s="7" t="s">
        <v>948</v>
      </c>
      <c r="R435" s="8"/>
      <c r="S435" s="8" t="s">
        <v>3994</v>
      </c>
      <c r="T435" s="9" t="s">
        <v>294</v>
      </c>
      <c r="U435" s="410"/>
      <c r="V435" s="785" t="s">
        <v>127</v>
      </c>
      <c r="W435" s="922" t="s">
        <v>127</v>
      </c>
      <c r="X435" s="922" t="s">
        <v>127</v>
      </c>
      <c r="Y435" s="767">
        <f>FACT!R1058</f>
        <v>5182.9000000000005</v>
      </c>
      <c r="Z435" s="787">
        <v>0</v>
      </c>
      <c r="AA435" s="804" t="s">
        <v>127</v>
      </c>
      <c r="AB435" s="804" t="s">
        <v>127</v>
      </c>
      <c r="AC435" s="804">
        <f>Y435</f>
        <v>5182.9000000000005</v>
      </c>
      <c r="AD435" s="804" t="s">
        <v>127</v>
      </c>
      <c r="AE435" s="997" t="s">
        <v>127</v>
      </c>
      <c r="AF435" s="130">
        <v>41640</v>
      </c>
      <c r="AG435" s="130">
        <v>42004</v>
      </c>
      <c r="AH435" s="8"/>
      <c r="AI435" s="146"/>
      <c r="AJ435" s="8"/>
      <c r="AK435" s="8"/>
      <c r="AL435" s="8"/>
      <c r="AM435" s="8"/>
      <c r="AN435" s="8"/>
      <c r="AO435" s="8"/>
      <c r="AP435" s="8"/>
      <c r="AQ435" s="8"/>
      <c r="AR435" s="177"/>
      <c r="AS435" s="8"/>
      <c r="AT435" s="8"/>
      <c r="AU435" s="8"/>
      <c r="AV435" s="8"/>
      <c r="AW435" s="8"/>
      <c r="AX435" s="8"/>
      <c r="AY435" s="8"/>
      <c r="AZ435" s="8"/>
      <c r="BA435" s="185"/>
      <c r="BB435" s="207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  <c r="BW435" s="8"/>
      <c r="BX435" s="8"/>
      <c r="BY435" s="8"/>
      <c r="BZ435" s="8"/>
      <c r="CA435" s="8"/>
      <c r="CB435" s="8"/>
      <c r="CC435" s="8"/>
      <c r="CD435" s="8"/>
      <c r="CE435" s="8"/>
      <c r="CF435" s="8"/>
      <c r="CG435" s="8"/>
      <c r="CH435" s="8"/>
      <c r="CI435" s="8"/>
      <c r="CJ435" s="8"/>
      <c r="CK435" s="8"/>
      <c r="CL435" s="8"/>
      <c r="CM435" s="8"/>
      <c r="CN435" s="8"/>
      <c r="CO435" s="619"/>
      <c r="CP435" s="619"/>
      <c r="CQ435" s="8"/>
      <c r="CR435" s="8"/>
    </row>
    <row r="436" spans="1:96" s="24" customFormat="1" ht="25.5" hidden="1">
      <c r="A436" s="7"/>
      <c r="B436" s="23" t="s">
        <v>4022</v>
      </c>
      <c r="C436" s="8">
        <v>2014</v>
      </c>
      <c r="D436" s="8"/>
      <c r="E436" s="23"/>
      <c r="F436" s="8" t="s">
        <v>3575</v>
      </c>
      <c r="G436" s="106"/>
      <c r="H436" s="8"/>
      <c r="I436" s="8" t="s">
        <v>4020</v>
      </c>
      <c r="J436" s="648" t="s">
        <v>127</v>
      </c>
      <c r="K436" s="8" t="s">
        <v>127</v>
      </c>
      <c r="L436" s="8" t="s">
        <v>127</v>
      </c>
      <c r="M436" s="155"/>
      <c r="N436" s="155"/>
      <c r="O436" s="155"/>
      <c r="P436" s="155" t="s">
        <v>4020</v>
      </c>
      <c r="Q436" s="7" t="s">
        <v>887</v>
      </c>
      <c r="R436" s="8"/>
      <c r="S436" s="8" t="s">
        <v>127</v>
      </c>
      <c r="T436" s="9" t="s">
        <v>127</v>
      </c>
      <c r="U436" s="410" t="s">
        <v>1437</v>
      </c>
      <c r="V436" s="785" t="s">
        <v>127</v>
      </c>
      <c r="W436" s="922" t="s">
        <v>127</v>
      </c>
      <c r="X436" s="922" t="s">
        <v>127</v>
      </c>
      <c r="Y436" s="767" t="s">
        <v>127</v>
      </c>
      <c r="Z436" s="787" t="s">
        <v>127</v>
      </c>
      <c r="AA436" s="241" t="s">
        <v>127</v>
      </c>
      <c r="AB436" s="241" t="s">
        <v>127</v>
      </c>
      <c r="AC436" s="241" t="s">
        <v>127</v>
      </c>
      <c r="AD436" s="241" t="s">
        <v>127</v>
      </c>
      <c r="AE436" s="242" t="s">
        <v>127</v>
      </c>
      <c r="AF436" s="892" t="s">
        <v>127</v>
      </c>
      <c r="AG436" s="892" t="s">
        <v>127</v>
      </c>
      <c r="AH436" s="8" t="s">
        <v>4024</v>
      </c>
      <c r="AI436" s="146"/>
      <c r="AJ436" s="8"/>
      <c r="AK436" s="8"/>
      <c r="AL436" s="8"/>
      <c r="AM436" s="8"/>
      <c r="AN436" s="8"/>
      <c r="AO436" s="8"/>
      <c r="AP436" s="8"/>
      <c r="AQ436" s="8"/>
      <c r="AR436" s="177"/>
      <c r="AS436" s="8"/>
      <c r="AT436" s="8"/>
      <c r="AU436" s="8"/>
      <c r="AV436" s="8"/>
      <c r="AW436" s="8"/>
      <c r="AX436" s="8"/>
      <c r="AY436" s="8"/>
      <c r="AZ436" s="8"/>
      <c r="BA436" s="185"/>
      <c r="BB436" s="207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  <c r="BX436" s="8"/>
      <c r="BY436" s="8"/>
      <c r="BZ436" s="8"/>
      <c r="CA436" s="8"/>
      <c r="CB436" s="8"/>
      <c r="CC436" s="8"/>
      <c r="CD436" s="8"/>
      <c r="CE436" s="8"/>
      <c r="CF436" s="8"/>
      <c r="CG436" s="8"/>
      <c r="CH436" s="8"/>
      <c r="CI436" s="8"/>
      <c r="CJ436" s="8"/>
      <c r="CK436" s="8"/>
      <c r="CL436" s="8"/>
      <c r="CM436" s="8"/>
      <c r="CN436" s="8"/>
      <c r="CO436" s="619"/>
      <c r="CP436" s="619"/>
      <c r="CQ436" s="8"/>
      <c r="CR436" s="8"/>
    </row>
    <row r="437" spans="1:96" s="24" customFormat="1" ht="25.5" hidden="1">
      <c r="A437" s="7"/>
      <c r="B437" s="23" t="s">
        <v>4022</v>
      </c>
      <c r="C437" s="8">
        <v>2015</v>
      </c>
      <c r="D437" s="8"/>
      <c r="E437" s="23"/>
      <c r="F437" s="8" t="s">
        <v>3575</v>
      </c>
      <c r="G437" s="106"/>
      <c r="H437" s="8"/>
      <c r="I437" s="8" t="s">
        <v>4020</v>
      </c>
      <c r="J437" s="648" t="s">
        <v>127</v>
      </c>
      <c r="K437" s="8" t="s">
        <v>127</v>
      </c>
      <c r="L437" s="8" t="s">
        <v>127</v>
      </c>
      <c r="M437" s="155"/>
      <c r="N437" s="155"/>
      <c r="O437" s="155"/>
      <c r="P437" s="155" t="s">
        <v>4020</v>
      </c>
      <c r="Q437" s="7" t="s">
        <v>887</v>
      </c>
      <c r="R437" s="8"/>
      <c r="S437" s="8" t="s">
        <v>127</v>
      </c>
      <c r="T437" s="9" t="s">
        <v>127</v>
      </c>
      <c r="U437" s="410" t="s">
        <v>1437</v>
      </c>
      <c r="V437" s="785" t="s">
        <v>127</v>
      </c>
      <c r="W437" s="922" t="s">
        <v>127</v>
      </c>
      <c r="X437" s="922" t="s">
        <v>127</v>
      </c>
      <c r="Y437" s="767" t="s">
        <v>127</v>
      </c>
      <c r="Z437" s="787" t="s">
        <v>127</v>
      </c>
      <c r="AA437" s="241" t="s">
        <v>127</v>
      </c>
      <c r="AB437" s="241" t="s">
        <v>127</v>
      </c>
      <c r="AC437" s="241" t="s">
        <v>127</v>
      </c>
      <c r="AD437" s="241" t="s">
        <v>127</v>
      </c>
      <c r="AE437" s="242" t="s">
        <v>127</v>
      </c>
      <c r="AF437" s="892" t="s">
        <v>127</v>
      </c>
      <c r="AG437" s="892" t="s">
        <v>127</v>
      </c>
      <c r="AH437" s="8" t="s">
        <v>4791</v>
      </c>
      <c r="AI437" s="146"/>
      <c r="AJ437" s="8"/>
      <c r="AK437" s="8"/>
      <c r="AL437" s="8"/>
      <c r="AM437" s="8"/>
      <c r="AN437" s="8"/>
      <c r="AO437" s="8"/>
      <c r="AP437" s="8"/>
      <c r="AQ437" s="8"/>
      <c r="AR437" s="177"/>
      <c r="AS437" s="8"/>
      <c r="AT437" s="8"/>
      <c r="AU437" s="8"/>
      <c r="AV437" s="8"/>
      <c r="AW437" s="8"/>
      <c r="AX437" s="8"/>
      <c r="AY437" s="8"/>
      <c r="AZ437" s="8"/>
      <c r="BA437" s="185"/>
      <c r="BB437" s="207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  <c r="BW437" s="8"/>
      <c r="BX437" s="8"/>
      <c r="BY437" s="8"/>
      <c r="BZ437" s="8"/>
      <c r="CA437" s="8"/>
      <c r="CB437" s="8"/>
      <c r="CC437" s="8"/>
      <c r="CD437" s="8"/>
      <c r="CE437" s="8"/>
      <c r="CF437" s="8"/>
      <c r="CG437" s="8"/>
      <c r="CH437" s="8"/>
      <c r="CI437" s="8"/>
      <c r="CJ437" s="8"/>
      <c r="CK437" s="8"/>
      <c r="CL437" s="8"/>
      <c r="CM437" s="8"/>
      <c r="CN437" s="8"/>
      <c r="CO437" s="619"/>
      <c r="CP437" s="619"/>
      <c r="CQ437" s="8"/>
      <c r="CR437" s="8"/>
    </row>
    <row r="438" spans="1:96" s="24" customFormat="1" ht="45" hidden="1">
      <c r="A438" s="7"/>
      <c r="B438" s="23" t="s">
        <v>4022</v>
      </c>
      <c r="C438" s="8" t="s">
        <v>127</v>
      </c>
      <c r="D438" s="8"/>
      <c r="E438" s="23"/>
      <c r="F438" s="8" t="s">
        <v>3575</v>
      </c>
      <c r="G438" s="106"/>
      <c r="H438" s="8"/>
      <c r="I438" s="8" t="s">
        <v>4020</v>
      </c>
      <c r="J438" s="648" t="s">
        <v>127</v>
      </c>
      <c r="K438" s="8" t="s">
        <v>127</v>
      </c>
      <c r="L438" s="8" t="s">
        <v>127</v>
      </c>
      <c r="M438" s="155"/>
      <c r="N438" s="155"/>
      <c r="O438" s="155"/>
      <c r="P438" s="155" t="s">
        <v>4020</v>
      </c>
      <c r="Q438" s="7" t="s">
        <v>887</v>
      </c>
      <c r="R438" s="8"/>
      <c r="S438" s="8" t="s">
        <v>127</v>
      </c>
      <c r="T438" s="9" t="s">
        <v>127</v>
      </c>
      <c r="U438" s="410" t="s">
        <v>1437</v>
      </c>
      <c r="V438" s="785" t="s">
        <v>127</v>
      </c>
      <c r="W438" s="922" t="s">
        <v>127</v>
      </c>
      <c r="X438" s="922" t="s">
        <v>127</v>
      </c>
      <c r="Y438" s="767" t="s">
        <v>127</v>
      </c>
      <c r="Z438" s="787" t="s">
        <v>127</v>
      </c>
      <c r="AA438" s="241" t="s">
        <v>127</v>
      </c>
      <c r="AB438" s="241" t="s">
        <v>127</v>
      </c>
      <c r="AC438" s="241" t="s">
        <v>127</v>
      </c>
      <c r="AD438" s="241" t="s">
        <v>127</v>
      </c>
      <c r="AE438" s="242" t="s">
        <v>127</v>
      </c>
      <c r="AF438" s="892" t="s">
        <v>127</v>
      </c>
      <c r="AG438" s="892" t="s">
        <v>127</v>
      </c>
      <c r="AH438" s="8" t="s">
        <v>4792</v>
      </c>
      <c r="AI438" s="146"/>
      <c r="AJ438" s="8"/>
      <c r="AK438" s="8"/>
      <c r="AL438" s="8"/>
      <c r="AM438" s="8"/>
      <c r="AN438" s="8"/>
      <c r="AO438" s="8"/>
      <c r="AP438" s="8"/>
      <c r="AQ438" s="8"/>
      <c r="AR438" s="177"/>
      <c r="AS438" s="8"/>
      <c r="AT438" s="8"/>
      <c r="AU438" s="8"/>
      <c r="AV438" s="8"/>
      <c r="AW438" s="8"/>
      <c r="AX438" s="8"/>
      <c r="AY438" s="8"/>
      <c r="AZ438" s="8"/>
      <c r="BA438" s="185"/>
      <c r="BB438" s="207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  <c r="BW438" s="8"/>
      <c r="BX438" s="8"/>
      <c r="BY438" s="8"/>
      <c r="BZ438" s="8"/>
      <c r="CA438" s="8"/>
      <c r="CB438" s="8"/>
      <c r="CC438" s="8"/>
      <c r="CD438" s="8"/>
      <c r="CE438" s="8"/>
      <c r="CF438" s="8"/>
      <c r="CG438" s="8"/>
      <c r="CH438" s="8"/>
      <c r="CI438" s="8"/>
      <c r="CJ438" s="8"/>
      <c r="CK438" s="8"/>
      <c r="CL438" s="8"/>
      <c r="CM438" s="8"/>
      <c r="CN438" s="8"/>
      <c r="CO438" s="619"/>
      <c r="CP438" s="619"/>
      <c r="CQ438" s="8"/>
      <c r="CR438" s="8"/>
    </row>
    <row r="439" spans="1:96" s="24" customFormat="1" ht="25.5" hidden="1">
      <c r="A439" s="7"/>
      <c r="B439" s="23" t="s">
        <v>4088</v>
      </c>
      <c r="C439" s="8">
        <v>2014</v>
      </c>
      <c r="D439" s="8"/>
      <c r="E439" s="23" t="s">
        <v>3733</v>
      </c>
      <c r="F439" s="8" t="s">
        <v>4044</v>
      </c>
      <c r="G439" s="106" t="s">
        <v>4054</v>
      </c>
      <c r="H439" s="8"/>
      <c r="I439" s="8" t="s">
        <v>616</v>
      </c>
      <c r="J439" s="648" t="s">
        <v>127</v>
      </c>
      <c r="K439" s="8" t="s">
        <v>127</v>
      </c>
      <c r="L439" s="8" t="s">
        <v>4048</v>
      </c>
      <c r="M439" s="155"/>
      <c r="N439" s="155"/>
      <c r="O439" s="155"/>
      <c r="P439" s="155" t="s">
        <v>4046</v>
      </c>
      <c r="Q439" s="7" t="s">
        <v>691</v>
      </c>
      <c r="R439" s="8"/>
      <c r="S439" s="8" t="s">
        <v>127</v>
      </c>
      <c r="T439" s="9" t="s">
        <v>294</v>
      </c>
      <c r="U439" s="410" t="s">
        <v>1437</v>
      </c>
      <c r="V439" s="785">
        <v>311851.68</v>
      </c>
      <c r="W439" s="922">
        <v>311850</v>
      </c>
      <c r="X439" s="961">
        <v>311850</v>
      </c>
      <c r="Y439" s="767">
        <f>NOM!Q876+FACT!R1059</f>
        <v>311850</v>
      </c>
      <c r="Z439" s="787">
        <f>W439-Y439</f>
        <v>0</v>
      </c>
      <c r="AA439" s="241"/>
      <c r="AB439" s="241"/>
      <c r="AC439" s="241"/>
      <c r="AD439" s="241"/>
      <c r="AE439" s="242"/>
      <c r="AF439" s="892"/>
      <c r="AG439" s="892"/>
      <c r="AH439" s="8"/>
      <c r="AI439" s="1777">
        <v>1</v>
      </c>
      <c r="AJ439" s="155"/>
      <c r="AK439" s="767">
        <f t="shared" ref="AK439:AK440" si="53">Y439/AI439</f>
        <v>311850</v>
      </c>
      <c r="AL439" s="8">
        <v>100</v>
      </c>
      <c r="AM439" s="8"/>
      <c r="AN439" s="8"/>
      <c r="AO439" s="8"/>
      <c r="AP439" s="8"/>
      <c r="AQ439" s="8"/>
      <c r="AR439" s="177"/>
      <c r="AS439" s="8"/>
      <c r="AT439" s="8"/>
      <c r="AU439" s="8"/>
      <c r="AV439" s="8"/>
      <c r="AW439" s="8"/>
      <c r="AX439" s="8"/>
      <c r="AY439" s="8"/>
      <c r="AZ439" s="8"/>
      <c r="BA439" s="185"/>
      <c r="BB439" s="207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  <c r="BW439" s="8"/>
      <c r="BX439" s="8"/>
      <c r="BY439" s="8"/>
      <c r="BZ439" s="8"/>
      <c r="CA439" s="8"/>
      <c r="CB439" s="8"/>
      <c r="CC439" s="8"/>
      <c r="CD439" s="8"/>
      <c r="CE439" s="8"/>
      <c r="CF439" s="8"/>
      <c r="CG439" s="8"/>
      <c r="CH439" s="8"/>
      <c r="CI439" s="8"/>
      <c r="CJ439" s="8"/>
      <c r="CK439" s="8"/>
      <c r="CL439" s="8"/>
      <c r="CM439" s="8"/>
      <c r="CN439" s="8"/>
      <c r="CO439" s="619"/>
      <c r="CP439" s="619"/>
      <c r="CQ439" s="8"/>
      <c r="CR439" s="8"/>
    </row>
    <row r="440" spans="1:96" s="24" customFormat="1" ht="25.5" hidden="1">
      <c r="A440" s="7"/>
      <c r="B440" s="23" t="s">
        <v>4088</v>
      </c>
      <c r="C440" s="8">
        <v>2014</v>
      </c>
      <c r="D440" s="8"/>
      <c r="E440" s="23" t="s">
        <v>3733</v>
      </c>
      <c r="F440" s="8" t="s">
        <v>4044</v>
      </c>
      <c r="G440" s="106" t="s">
        <v>4047</v>
      </c>
      <c r="H440" s="8"/>
      <c r="I440" s="8" t="s">
        <v>616</v>
      </c>
      <c r="J440" s="648" t="s">
        <v>127</v>
      </c>
      <c r="K440" s="8" t="s">
        <v>127</v>
      </c>
      <c r="L440" s="8" t="s">
        <v>4055</v>
      </c>
      <c r="M440" s="155"/>
      <c r="N440" s="155"/>
      <c r="O440" s="155"/>
      <c r="P440" s="155" t="s">
        <v>4046</v>
      </c>
      <c r="Q440" s="7" t="s">
        <v>691</v>
      </c>
      <c r="R440" s="8"/>
      <c r="S440" s="8" t="s">
        <v>127</v>
      </c>
      <c r="T440" s="9" t="s">
        <v>984</v>
      </c>
      <c r="U440" s="410" t="s">
        <v>1437</v>
      </c>
      <c r="V440" s="785">
        <v>540540</v>
      </c>
      <c r="W440" s="922">
        <v>540540</v>
      </c>
      <c r="X440" s="961">
        <v>540540</v>
      </c>
      <c r="Y440" s="767">
        <f>NOM!Q877+FACT!R1060</f>
        <v>422604.01</v>
      </c>
      <c r="Z440" s="787">
        <f>W440-Y440</f>
        <v>117935.98999999999</v>
      </c>
      <c r="AA440" s="241"/>
      <c r="AB440" s="241"/>
      <c r="AC440" s="241"/>
      <c r="AD440" s="241"/>
      <c r="AE440" s="242"/>
      <c r="AF440" s="892"/>
      <c r="AG440" s="892"/>
      <c r="AH440" s="8"/>
      <c r="AI440" s="1777">
        <v>1</v>
      </c>
      <c r="AJ440" s="155"/>
      <c r="AK440" s="767">
        <f t="shared" si="53"/>
        <v>422604.01</v>
      </c>
      <c r="AL440" s="8">
        <v>100</v>
      </c>
      <c r="AM440" s="8"/>
      <c r="AN440" s="8"/>
      <c r="AO440" s="8"/>
      <c r="AP440" s="8"/>
      <c r="AQ440" s="8"/>
      <c r="AR440" s="177"/>
      <c r="AS440" s="8"/>
      <c r="AT440" s="8"/>
      <c r="AU440" s="8"/>
      <c r="AV440" s="8"/>
      <c r="AW440" s="8"/>
      <c r="AX440" s="8"/>
      <c r="AY440" s="8"/>
      <c r="AZ440" s="8"/>
      <c r="BA440" s="185"/>
      <c r="BB440" s="207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  <c r="BW440" s="8"/>
      <c r="BX440" s="8"/>
      <c r="BY440" s="8"/>
      <c r="BZ440" s="8"/>
      <c r="CA440" s="8"/>
      <c r="CB440" s="8"/>
      <c r="CC440" s="8"/>
      <c r="CD440" s="8"/>
      <c r="CE440" s="8"/>
      <c r="CF440" s="8"/>
      <c r="CG440" s="8"/>
      <c r="CH440" s="8"/>
      <c r="CI440" s="8"/>
      <c r="CJ440" s="8"/>
      <c r="CK440" s="8"/>
      <c r="CL440" s="8"/>
      <c r="CM440" s="8"/>
      <c r="CN440" s="8"/>
      <c r="CO440" s="619"/>
      <c r="CP440" s="619"/>
      <c r="CQ440" s="8"/>
      <c r="CR440" s="8"/>
    </row>
    <row r="441" spans="1:96" s="24" customFormat="1" ht="25.5" hidden="1">
      <c r="A441" s="7"/>
      <c r="B441" s="23" t="s">
        <v>3897</v>
      </c>
      <c r="C441" s="8">
        <v>2014</v>
      </c>
      <c r="D441" s="8"/>
      <c r="E441" s="23" t="s">
        <v>3724</v>
      </c>
      <c r="F441" s="8" t="s">
        <v>683</v>
      </c>
      <c r="G441" s="106"/>
      <c r="H441" s="8"/>
      <c r="I441" s="8" t="s">
        <v>261</v>
      </c>
      <c r="J441" s="648" t="s">
        <v>1432</v>
      </c>
      <c r="K441" s="8"/>
      <c r="L441" s="8" t="s">
        <v>718</v>
      </c>
      <c r="M441" s="155"/>
      <c r="N441" s="155"/>
      <c r="O441" s="155"/>
      <c r="P441" s="155" t="s">
        <v>266</v>
      </c>
      <c r="Q441" s="7" t="s">
        <v>266</v>
      </c>
      <c r="R441" s="8"/>
      <c r="S441" s="8" t="s">
        <v>1118</v>
      </c>
      <c r="T441" s="9" t="s">
        <v>264</v>
      </c>
      <c r="U441" s="410" t="s">
        <v>1437</v>
      </c>
      <c r="V441" s="785" t="s">
        <v>127</v>
      </c>
      <c r="W441" s="922" t="s">
        <v>127</v>
      </c>
      <c r="X441" s="922" t="s">
        <v>127</v>
      </c>
      <c r="Y441" s="767">
        <f>NOM!Q878</f>
        <v>11100</v>
      </c>
      <c r="Z441" s="787">
        <v>0</v>
      </c>
      <c r="AA441" s="241" t="s">
        <v>127</v>
      </c>
      <c r="AB441" s="241" t="s">
        <v>127</v>
      </c>
      <c r="AC441" s="241" t="s">
        <v>127</v>
      </c>
      <c r="AD441" s="241" t="s">
        <v>127</v>
      </c>
      <c r="AE441" s="242" t="s">
        <v>127</v>
      </c>
      <c r="AF441" s="892">
        <v>41640</v>
      </c>
      <c r="AG441" s="892">
        <v>42004</v>
      </c>
      <c r="AH441" s="8"/>
      <c r="AI441" s="146"/>
      <c r="AJ441" s="8"/>
      <c r="AK441" s="8"/>
      <c r="AL441" s="8"/>
      <c r="AM441" s="8"/>
      <c r="AN441" s="8"/>
      <c r="AO441" s="8"/>
      <c r="AP441" s="8"/>
      <c r="AQ441" s="8"/>
      <c r="AR441" s="177"/>
      <c r="AS441" s="8"/>
      <c r="AT441" s="8"/>
      <c r="AU441" s="8"/>
      <c r="AV441" s="8"/>
      <c r="AW441" s="8"/>
      <c r="AX441" s="8"/>
      <c r="AY441" s="8"/>
      <c r="AZ441" s="8"/>
      <c r="BA441" s="185"/>
      <c r="BB441" s="207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  <c r="BW441" s="8"/>
      <c r="BX441" s="8"/>
      <c r="BY441" s="8"/>
      <c r="BZ441" s="8"/>
      <c r="CA441" s="8"/>
      <c r="CB441" s="8"/>
      <c r="CC441" s="8"/>
      <c r="CD441" s="8"/>
      <c r="CE441" s="8"/>
      <c r="CF441" s="8"/>
      <c r="CG441" s="8"/>
      <c r="CH441" s="8"/>
      <c r="CI441" s="8"/>
      <c r="CJ441" s="8"/>
      <c r="CK441" s="8"/>
      <c r="CL441" s="8"/>
      <c r="CM441" s="8"/>
      <c r="CN441" s="8"/>
      <c r="CO441" s="619"/>
      <c r="CP441" s="619"/>
      <c r="CQ441" s="8"/>
      <c r="CR441" s="8"/>
    </row>
    <row r="442" spans="1:96" s="24" customFormat="1" ht="30" hidden="1">
      <c r="A442" s="7"/>
      <c r="B442" s="1193" t="s">
        <v>4386</v>
      </c>
      <c r="C442" s="8">
        <v>2014</v>
      </c>
      <c r="D442" s="8"/>
      <c r="E442" s="23" t="s">
        <v>4031</v>
      </c>
      <c r="F442" s="8" t="s">
        <v>979</v>
      </c>
      <c r="G442" s="8"/>
      <c r="H442" s="8"/>
      <c r="I442" s="8" t="s">
        <v>1020</v>
      </c>
      <c r="J442" s="648"/>
      <c r="K442" s="8"/>
      <c r="L442" s="8" t="s">
        <v>3594</v>
      </c>
      <c r="M442" s="155"/>
      <c r="N442" s="155"/>
      <c r="O442" s="155"/>
      <c r="P442" s="155" t="s">
        <v>3595</v>
      </c>
      <c r="Q442" s="7" t="s">
        <v>618</v>
      </c>
      <c r="R442" s="8"/>
      <c r="S442" s="8" t="s">
        <v>3087</v>
      </c>
      <c r="T442" s="9" t="s">
        <v>712</v>
      </c>
      <c r="U442" s="1022" t="s">
        <v>1233</v>
      </c>
      <c r="V442" s="785">
        <v>148012.70000000001</v>
      </c>
      <c r="W442" s="922"/>
      <c r="X442" s="922"/>
      <c r="Y442" s="767"/>
      <c r="Z442" s="787"/>
      <c r="AA442" s="241"/>
      <c r="AB442" s="241"/>
      <c r="AC442" s="241"/>
      <c r="AD442" s="241"/>
      <c r="AE442" s="242"/>
      <c r="AF442" s="892"/>
      <c r="AG442" s="892"/>
      <c r="AH442" s="8"/>
      <c r="AI442" s="146"/>
      <c r="AJ442" s="8"/>
      <c r="AK442" s="8"/>
      <c r="AL442" s="8"/>
      <c r="AM442" s="8"/>
      <c r="AN442" s="8"/>
      <c r="AO442" s="8"/>
      <c r="AP442" s="8"/>
      <c r="AQ442" s="8"/>
      <c r="AR442" s="177" t="s">
        <v>3236</v>
      </c>
      <c r="AS442" s="8" t="s">
        <v>260</v>
      </c>
      <c r="AT442" s="8" t="s">
        <v>260</v>
      </c>
      <c r="AU442" s="8" t="s">
        <v>260</v>
      </c>
      <c r="AV442" s="8"/>
      <c r="AW442" s="8" t="s">
        <v>260</v>
      </c>
      <c r="AX442" s="8" t="s">
        <v>260</v>
      </c>
      <c r="AY442" s="8" t="s">
        <v>260</v>
      </c>
      <c r="AZ442" s="8" t="s">
        <v>260</v>
      </c>
      <c r="BA442" s="185" t="s">
        <v>260</v>
      </c>
      <c r="BB442" s="207"/>
      <c r="BC442" s="8"/>
      <c r="BD442" s="8"/>
      <c r="BE442" s="8" t="s">
        <v>260</v>
      </c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 t="s">
        <v>260</v>
      </c>
      <c r="BV442" s="8"/>
      <c r="BW442" s="8"/>
      <c r="BX442" s="8"/>
      <c r="BY442" s="8"/>
      <c r="BZ442" s="8"/>
      <c r="CA442" s="8"/>
      <c r="CB442" s="8"/>
      <c r="CC442" s="8"/>
      <c r="CD442" s="8"/>
      <c r="CE442" s="8"/>
      <c r="CF442" s="8"/>
      <c r="CG442" s="8"/>
      <c r="CH442" s="8"/>
      <c r="CI442" s="8"/>
      <c r="CJ442" s="8"/>
      <c r="CK442" s="8"/>
      <c r="CL442" s="8"/>
      <c r="CM442" s="8"/>
      <c r="CN442" s="8"/>
      <c r="CO442" s="619"/>
      <c r="CP442" s="619"/>
      <c r="CQ442" s="8"/>
      <c r="CR442" s="8"/>
    </row>
    <row r="443" spans="1:96" s="24" customFormat="1" ht="30" hidden="1">
      <c r="A443" s="7"/>
      <c r="B443" s="1193" t="s">
        <v>4386</v>
      </c>
      <c r="C443" s="8">
        <v>2014</v>
      </c>
      <c r="D443" s="8"/>
      <c r="E443" s="23" t="s">
        <v>4031</v>
      </c>
      <c r="F443" s="8" t="s">
        <v>979</v>
      </c>
      <c r="G443" s="8"/>
      <c r="H443" s="8"/>
      <c r="I443" s="8" t="s">
        <v>1020</v>
      </c>
      <c r="J443" s="648"/>
      <c r="K443" s="8"/>
      <c r="L443" s="8" t="s">
        <v>3594</v>
      </c>
      <c r="M443" s="155"/>
      <c r="N443" s="155"/>
      <c r="O443" s="155"/>
      <c r="P443" s="921" t="s">
        <v>2605</v>
      </c>
      <c r="Q443" s="7" t="s">
        <v>980</v>
      </c>
      <c r="R443" s="8"/>
      <c r="S443" s="8" t="s">
        <v>3087</v>
      </c>
      <c r="T443" s="9" t="s">
        <v>712</v>
      </c>
      <c r="U443" s="1022" t="s">
        <v>1233</v>
      </c>
      <c r="V443" s="785">
        <v>108482.65</v>
      </c>
      <c r="W443" s="922"/>
      <c r="X443" s="922"/>
      <c r="Y443" s="767"/>
      <c r="Z443" s="787"/>
      <c r="AA443" s="241"/>
      <c r="AB443" s="241"/>
      <c r="AC443" s="241"/>
      <c r="AD443" s="241"/>
      <c r="AE443" s="242"/>
      <c r="AF443" s="892"/>
      <c r="AG443" s="892"/>
      <c r="AH443" s="8"/>
      <c r="AI443" s="146"/>
      <c r="AJ443" s="8"/>
      <c r="AK443" s="8"/>
      <c r="AL443" s="8"/>
      <c r="AM443" s="8"/>
      <c r="AN443" s="8"/>
      <c r="AO443" s="8"/>
      <c r="AP443" s="8"/>
      <c r="AQ443" s="8"/>
      <c r="AR443" s="177" t="s">
        <v>4351</v>
      </c>
      <c r="AS443" s="8" t="s">
        <v>260</v>
      </c>
      <c r="AT443" s="8" t="s">
        <v>260</v>
      </c>
      <c r="AU443" s="8" t="s">
        <v>260</v>
      </c>
      <c r="AV443" s="8"/>
      <c r="AW443" s="8" t="s">
        <v>260</v>
      </c>
      <c r="AX443" s="8" t="s">
        <v>260</v>
      </c>
      <c r="AY443" s="8" t="s">
        <v>260</v>
      </c>
      <c r="AZ443" s="8" t="s">
        <v>260</v>
      </c>
      <c r="BA443" s="185" t="s">
        <v>260</v>
      </c>
      <c r="BB443" s="207"/>
      <c r="BC443" s="8"/>
      <c r="BD443" s="8"/>
      <c r="BE443" s="8" t="s">
        <v>260</v>
      </c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 t="s">
        <v>260</v>
      </c>
      <c r="BV443" s="8"/>
      <c r="BW443" s="8"/>
      <c r="BX443" s="8"/>
      <c r="BY443" s="8"/>
      <c r="BZ443" s="8"/>
      <c r="CA443" s="8"/>
      <c r="CB443" s="8"/>
      <c r="CC443" s="8"/>
      <c r="CD443" s="8"/>
      <c r="CE443" s="8"/>
      <c r="CF443" s="8"/>
      <c r="CG443" s="8"/>
      <c r="CH443" s="8"/>
      <c r="CI443" s="8"/>
      <c r="CJ443" s="8"/>
      <c r="CK443" s="8"/>
      <c r="CL443" s="8"/>
      <c r="CM443" s="8"/>
      <c r="CN443" s="8"/>
      <c r="CO443" s="619"/>
      <c r="CP443" s="619"/>
      <c r="CQ443" s="8"/>
      <c r="CR443" s="8"/>
    </row>
    <row r="444" spans="1:96" s="24" customFormat="1" ht="30" hidden="1">
      <c r="A444" s="7"/>
      <c r="B444" s="1193" t="s">
        <v>4386</v>
      </c>
      <c r="C444" s="8">
        <v>2014</v>
      </c>
      <c r="D444" s="8"/>
      <c r="E444" s="23" t="s">
        <v>4031</v>
      </c>
      <c r="F444" s="8" t="s">
        <v>979</v>
      </c>
      <c r="G444" s="8"/>
      <c r="H444" s="8"/>
      <c r="I444" s="8" t="s">
        <v>1020</v>
      </c>
      <c r="J444" s="648"/>
      <c r="K444" s="8"/>
      <c r="L444" s="8" t="s">
        <v>3594</v>
      </c>
      <c r="M444" s="155"/>
      <c r="N444" s="155"/>
      <c r="O444" s="155"/>
      <c r="P444" s="921" t="s">
        <v>1226</v>
      </c>
      <c r="Q444" s="7" t="s">
        <v>704</v>
      </c>
      <c r="R444" s="8"/>
      <c r="S444" s="8" t="s">
        <v>3087</v>
      </c>
      <c r="T444" s="9" t="s">
        <v>712</v>
      </c>
      <c r="U444" s="1022" t="s">
        <v>1233</v>
      </c>
      <c r="V444" s="785">
        <v>776370.39</v>
      </c>
      <c r="W444" s="922"/>
      <c r="X444" s="922"/>
      <c r="Y444" s="767"/>
      <c r="Z444" s="787"/>
      <c r="AA444" s="241"/>
      <c r="AB444" s="241"/>
      <c r="AC444" s="241"/>
      <c r="AD444" s="241"/>
      <c r="AE444" s="242"/>
      <c r="AF444" s="892"/>
      <c r="AG444" s="892"/>
      <c r="AH444" s="8"/>
      <c r="AI444" s="146"/>
      <c r="AJ444" s="8"/>
      <c r="AK444" s="8"/>
      <c r="AL444" s="8"/>
      <c r="AM444" s="8"/>
      <c r="AN444" s="8"/>
      <c r="AO444" s="8"/>
      <c r="AP444" s="8"/>
      <c r="AQ444" s="8"/>
      <c r="AR444" s="177" t="s">
        <v>1902</v>
      </c>
      <c r="AS444" s="8" t="s">
        <v>260</v>
      </c>
      <c r="AT444" s="8" t="s">
        <v>260</v>
      </c>
      <c r="AU444" s="8" t="s">
        <v>260</v>
      </c>
      <c r="AV444" s="8"/>
      <c r="AW444" s="8" t="s">
        <v>260</v>
      </c>
      <c r="AX444" s="8" t="s">
        <v>260</v>
      </c>
      <c r="AY444" s="8" t="s">
        <v>260</v>
      </c>
      <c r="AZ444" s="8" t="s">
        <v>260</v>
      </c>
      <c r="BA444" s="185" t="s">
        <v>260</v>
      </c>
      <c r="BB444" s="207"/>
      <c r="BC444" s="8"/>
      <c r="BD444" s="8"/>
      <c r="BE444" s="8" t="s">
        <v>260</v>
      </c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 t="s">
        <v>260</v>
      </c>
      <c r="BV444" s="8"/>
      <c r="BW444" s="8"/>
      <c r="BX444" s="8"/>
      <c r="BY444" s="8"/>
      <c r="BZ444" s="8"/>
      <c r="CA444" s="8"/>
      <c r="CB444" s="8"/>
      <c r="CC444" s="8"/>
      <c r="CD444" s="8"/>
      <c r="CE444" s="8"/>
      <c r="CF444" s="8"/>
      <c r="CG444" s="8"/>
      <c r="CH444" s="8"/>
      <c r="CI444" s="8"/>
      <c r="CJ444" s="8"/>
      <c r="CK444" s="8"/>
      <c r="CL444" s="8"/>
      <c r="CM444" s="8"/>
      <c r="CN444" s="8"/>
      <c r="CO444" s="619"/>
      <c r="CP444" s="619"/>
      <c r="CQ444" s="8"/>
      <c r="CR444" s="8"/>
    </row>
    <row r="445" spans="1:96" s="24" customFormat="1" ht="30" hidden="1">
      <c r="A445" s="7"/>
      <c r="B445" s="1193" t="s">
        <v>4386</v>
      </c>
      <c r="C445" s="8">
        <v>2014</v>
      </c>
      <c r="D445" s="8"/>
      <c r="E445" s="23" t="s">
        <v>4031</v>
      </c>
      <c r="F445" s="8" t="s">
        <v>979</v>
      </c>
      <c r="G445" s="8"/>
      <c r="H445" s="8"/>
      <c r="I445" s="8" t="s">
        <v>1020</v>
      </c>
      <c r="J445" s="648"/>
      <c r="K445" s="8"/>
      <c r="L445" s="8" t="s">
        <v>3594</v>
      </c>
      <c r="M445" s="155"/>
      <c r="N445" s="155"/>
      <c r="O445" s="155"/>
      <c r="P445" s="921" t="s">
        <v>1235</v>
      </c>
      <c r="Q445" s="7" t="s">
        <v>1235</v>
      </c>
      <c r="R445" s="8"/>
      <c r="S445" s="8" t="s">
        <v>3087</v>
      </c>
      <c r="T445" s="9" t="s">
        <v>712</v>
      </c>
      <c r="U445" s="1022" t="s">
        <v>1233</v>
      </c>
      <c r="V445" s="785">
        <v>146812.31</v>
      </c>
      <c r="W445" s="922"/>
      <c r="X445" s="922"/>
      <c r="Y445" s="767"/>
      <c r="Z445" s="787"/>
      <c r="AA445" s="241"/>
      <c r="AB445" s="241"/>
      <c r="AC445" s="241"/>
      <c r="AD445" s="241"/>
      <c r="AE445" s="242"/>
      <c r="AF445" s="892"/>
      <c r="AG445" s="892"/>
      <c r="AH445" s="8"/>
      <c r="AI445" s="146"/>
      <c r="AJ445" s="8"/>
      <c r="AK445" s="8"/>
      <c r="AL445" s="8"/>
      <c r="AM445" s="8"/>
      <c r="AN445" s="8"/>
      <c r="AO445" s="8"/>
      <c r="AP445" s="8"/>
      <c r="AQ445" s="8"/>
      <c r="AR445" s="177" t="s">
        <v>4352</v>
      </c>
      <c r="AS445" s="8" t="s">
        <v>260</v>
      </c>
      <c r="AT445" s="8" t="s">
        <v>260</v>
      </c>
      <c r="AU445" s="8" t="s">
        <v>260</v>
      </c>
      <c r="AV445" s="8"/>
      <c r="AW445" s="8" t="s">
        <v>260</v>
      </c>
      <c r="AX445" s="8" t="s">
        <v>260</v>
      </c>
      <c r="AY445" s="8" t="s">
        <v>260</v>
      </c>
      <c r="AZ445" s="8" t="s">
        <v>260</v>
      </c>
      <c r="BA445" s="185" t="s">
        <v>260</v>
      </c>
      <c r="BB445" s="207"/>
      <c r="BC445" s="8"/>
      <c r="BD445" s="8"/>
      <c r="BE445" s="8" t="s">
        <v>260</v>
      </c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 t="s">
        <v>260</v>
      </c>
      <c r="BV445" s="8"/>
      <c r="BW445" s="8"/>
      <c r="BX445" s="8"/>
      <c r="BY445" s="8"/>
      <c r="BZ445" s="8"/>
      <c r="CA445" s="8"/>
      <c r="CB445" s="8"/>
      <c r="CC445" s="8"/>
      <c r="CD445" s="8"/>
      <c r="CE445" s="8"/>
      <c r="CF445" s="8"/>
      <c r="CG445" s="8"/>
      <c r="CH445" s="8"/>
      <c r="CI445" s="8"/>
      <c r="CJ445" s="8"/>
      <c r="CK445" s="8"/>
      <c r="CL445" s="8"/>
      <c r="CM445" s="8"/>
      <c r="CN445" s="8"/>
      <c r="CO445" s="619"/>
      <c r="CP445" s="619"/>
      <c r="CQ445" s="8"/>
      <c r="CR445" s="8"/>
    </row>
    <row r="446" spans="1:96" s="24" customFormat="1" hidden="1">
      <c r="A446" s="7"/>
      <c r="B446" s="1193" t="s">
        <v>4386</v>
      </c>
      <c r="C446" s="8">
        <v>2013</v>
      </c>
      <c r="D446" s="8"/>
      <c r="E446" s="23" t="s">
        <v>4031</v>
      </c>
      <c r="F446" s="8" t="s">
        <v>979</v>
      </c>
      <c r="G446" s="106"/>
      <c r="H446" s="8"/>
      <c r="I446" s="8" t="s">
        <v>12</v>
      </c>
      <c r="J446" s="648"/>
      <c r="K446" s="8"/>
      <c r="L446" s="8" t="s">
        <v>127</v>
      </c>
      <c r="M446" s="155"/>
      <c r="N446" s="155"/>
      <c r="O446" s="155"/>
      <c r="P446" s="155" t="s">
        <v>4353</v>
      </c>
      <c r="Q446" s="7" t="s">
        <v>887</v>
      </c>
      <c r="R446" s="8"/>
      <c r="S446" s="8" t="s">
        <v>127</v>
      </c>
      <c r="T446" s="9" t="s">
        <v>127</v>
      </c>
      <c r="U446" s="410" t="s">
        <v>1437</v>
      </c>
      <c r="V446" s="785" t="s">
        <v>127</v>
      </c>
      <c r="W446" s="922" t="s">
        <v>127</v>
      </c>
      <c r="X446" s="922" t="s">
        <v>127</v>
      </c>
      <c r="Y446" s="767">
        <v>1179682.3</v>
      </c>
      <c r="Z446" s="787"/>
      <c r="AA446" s="241"/>
      <c r="AB446" s="241"/>
      <c r="AC446" s="241"/>
      <c r="AD446" s="241"/>
      <c r="AE446" s="242"/>
      <c r="AF446" s="892">
        <v>41726</v>
      </c>
      <c r="AG446" s="892">
        <v>41726</v>
      </c>
      <c r="AH446" s="8" t="s">
        <v>4354</v>
      </c>
      <c r="AI446" s="146"/>
      <c r="AJ446" s="8"/>
      <c r="AK446" s="8"/>
      <c r="AL446" s="8"/>
      <c r="AM446" s="8"/>
      <c r="AN446" s="8"/>
      <c r="AO446" s="8"/>
      <c r="AP446" s="8"/>
      <c r="AQ446" s="8"/>
      <c r="AR446" s="177"/>
      <c r="AS446" s="8"/>
      <c r="AT446" s="8"/>
      <c r="AU446" s="8"/>
      <c r="AV446" s="8"/>
      <c r="AW446" s="8"/>
      <c r="AX446" s="8"/>
      <c r="AY446" s="8"/>
      <c r="AZ446" s="8"/>
      <c r="BA446" s="185"/>
      <c r="BB446" s="207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  <c r="BW446" s="8"/>
      <c r="BX446" s="8"/>
      <c r="BY446" s="8"/>
      <c r="BZ446" s="8"/>
      <c r="CA446" s="8"/>
      <c r="CB446" s="8"/>
      <c r="CC446" s="8"/>
      <c r="CD446" s="8"/>
      <c r="CE446" s="8"/>
      <c r="CF446" s="8"/>
      <c r="CG446" s="8"/>
      <c r="CH446" s="8"/>
      <c r="CI446" s="8"/>
      <c r="CJ446" s="8"/>
      <c r="CK446" s="8"/>
      <c r="CL446" s="8"/>
      <c r="CM446" s="8"/>
      <c r="CN446" s="8"/>
      <c r="CO446" s="619"/>
      <c r="CP446" s="619"/>
      <c r="CQ446" s="8"/>
      <c r="CR446" s="8"/>
    </row>
    <row r="447" spans="1:96" s="24" customFormat="1" hidden="1">
      <c r="A447" s="7"/>
      <c r="B447" s="1193" t="s">
        <v>4386</v>
      </c>
      <c r="C447" s="8">
        <v>2014</v>
      </c>
      <c r="D447" s="8"/>
      <c r="E447" s="23" t="s">
        <v>4032</v>
      </c>
      <c r="F447" s="8" t="s">
        <v>1823</v>
      </c>
      <c r="G447" s="106"/>
      <c r="H447" s="8"/>
      <c r="I447" s="8" t="s">
        <v>12</v>
      </c>
      <c r="J447" s="648" t="s">
        <v>2685</v>
      </c>
      <c r="K447" s="8"/>
      <c r="L447" s="8"/>
      <c r="M447" s="155"/>
      <c r="N447" s="155"/>
      <c r="O447" s="155"/>
      <c r="P447" s="155" t="s">
        <v>4363</v>
      </c>
      <c r="Q447" s="7" t="s">
        <v>887</v>
      </c>
      <c r="R447" s="8"/>
      <c r="S447" s="8" t="s">
        <v>127</v>
      </c>
      <c r="T447" s="9" t="s">
        <v>127</v>
      </c>
      <c r="U447" s="410" t="s">
        <v>127</v>
      </c>
      <c r="V447" s="785" t="s">
        <v>127</v>
      </c>
      <c r="W447" s="922" t="s">
        <v>127</v>
      </c>
      <c r="X447" s="922" t="s">
        <v>127</v>
      </c>
      <c r="Y447" s="767" t="s">
        <v>127</v>
      </c>
      <c r="Z447" s="787" t="s">
        <v>127</v>
      </c>
      <c r="AA447" s="241"/>
      <c r="AB447" s="241"/>
      <c r="AC447" s="241"/>
      <c r="AD447" s="241"/>
      <c r="AE447" s="242"/>
      <c r="AF447" s="892"/>
      <c r="AG447" s="892"/>
      <c r="AH447" s="8"/>
      <c r="AI447" s="146"/>
      <c r="AJ447" s="8"/>
      <c r="AK447" s="8"/>
      <c r="AL447" s="8"/>
      <c r="AM447" s="8"/>
      <c r="AN447" s="8"/>
      <c r="AO447" s="8"/>
      <c r="AP447" s="8"/>
      <c r="AQ447" s="8"/>
      <c r="AR447" s="177"/>
      <c r="AS447" s="8"/>
      <c r="AT447" s="8"/>
      <c r="AU447" s="8"/>
      <c r="AV447" s="8"/>
      <c r="AW447" s="8"/>
      <c r="AX447" s="8"/>
      <c r="AY447" s="8"/>
      <c r="AZ447" s="8"/>
      <c r="BA447" s="185"/>
      <c r="BB447" s="207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8"/>
      <c r="BX447" s="8"/>
      <c r="BY447" s="8"/>
      <c r="BZ447" s="8"/>
      <c r="CA447" s="8"/>
      <c r="CB447" s="8"/>
      <c r="CC447" s="8"/>
      <c r="CD447" s="8"/>
      <c r="CE447" s="8"/>
      <c r="CF447" s="8"/>
      <c r="CG447" s="8"/>
      <c r="CH447" s="8"/>
      <c r="CI447" s="8"/>
      <c r="CJ447" s="8"/>
      <c r="CK447" s="8"/>
      <c r="CL447" s="8"/>
      <c r="CM447" s="8"/>
      <c r="CN447" s="8"/>
      <c r="CO447" s="619"/>
      <c r="CP447" s="619"/>
      <c r="CQ447" s="8"/>
      <c r="CR447" s="8"/>
    </row>
    <row r="448" spans="1:96" s="24" customFormat="1" hidden="1">
      <c r="A448" s="7"/>
      <c r="B448" s="1193" t="s">
        <v>4386</v>
      </c>
      <c r="C448" s="8">
        <v>2014</v>
      </c>
      <c r="D448" s="8"/>
      <c r="E448" s="23" t="s">
        <v>4032</v>
      </c>
      <c r="F448" s="8" t="s">
        <v>1520</v>
      </c>
      <c r="G448" s="106"/>
      <c r="H448" s="8"/>
      <c r="I448" s="8" t="s">
        <v>1020</v>
      </c>
      <c r="J448" s="648"/>
      <c r="K448" s="8"/>
      <c r="L448" s="8"/>
      <c r="M448" s="155"/>
      <c r="N448" s="155"/>
      <c r="O448" s="155"/>
      <c r="P448" s="155" t="s">
        <v>4364</v>
      </c>
      <c r="Q448" s="7" t="s">
        <v>887</v>
      </c>
      <c r="R448" s="8"/>
      <c r="S448" s="8" t="s">
        <v>127</v>
      </c>
      <c r="T448" s="9" t="s">
        <v>127</v>
      </c>
      <c r="U448" s="410" t="s">
        <v>127</v>
      </c>
      <c r="V448" s="785" t="s">
        <v>127</v>
      </c>
      <c r="W448" s="922" t="s">
        <v>127</v>
      </c>
      <c r="X448" s="922" t="s">
        <v>127</v>
      </c>
      <c r="Y448" s="767" t="s">
        <v>127</v>
      </c>
      <c r="Z448" s="787" t="s">
        <v>127</v>
      </c>
      <c r="AA448" s="241"/>
      <c r="AB448" s="241"/>
      <c r="AC448" s="241"/>
      <c r="AD448" s="241"/>
      <c r="AE448" s="242"/>
      <c r="AF448" s="892"/>
      <c r="AG448" s="892"/>
      <c r="AH448" s="8"/>
      <c r="AI448" s="146"/>
      <c r="AJ448" s="8"/>
      <c r="AK448" s="8"/>
      <c r="AL448" s="8"/>
      <c r="AM448" s="8"/>
      <c r="AN448" s="8"/>
      <c r="AO448" s="8"/>
      <c r="AP448" s="8"/>
      <c r="AQ448" s="8"/>
      <c r="AR448" s="177"/>
      <c r="AS448" s="8"/>
      <c r="AT448" s="8"/>
      <c r="AU448" s="8"/>
      <c r="AV448" s="8"/>
      <c r="AW448" s="8"/>
      <c r="AX448" s="8"/>
      <c r="AY448" s="8"/>
      <c r="AZ448" s="8"/>
      <c r="BA448" s="185"/>
      <c r="BB448" s="207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8"/>
      <c r="BZ448" s="8"/>
      <c r="CA448" s="8"/>
      <c r="CB448" s="8"/>
      <c r="CC448" s="8"/>
      <c r="CD448" s="8"/>
      <c r="CE448" s="8"/>
      <c r="CF448" s="8"/>
      <c r="CG448" s="8"/>
      <c r="CH448" s="8"/>
      <c r="CI448" s="8"/>
      <c r="CJ448" s="8"/>
      <c r="CK448" s="8"/>
      <c r="CL448" s="8"/>
      <c r="CM448" s="8"/>
      <c r="CN448" s="8"/>
      <c r="CO448" s="619"/>
      <c r="CP448" s="619"/>
      <c r="CQ448" s="8"/>
      <c r="CR448" s="8"/>
    </row>
    <row r="449" spans="1:96" s="24" customFormat="1" ht="24" hidden="1">
      <c r="A449" s="7"/>
      <c r="B449" s="1193" t="s">
        <v>4386</v>
      </c>
      <c r="C449" s="8">
        <v>2013</v>
      </c>
      <c r="D449" s="8"/>
      <c r="E449" s="23" t="s">
        <v>4032</v>
      </c>
      <c r="F449" s="8" t="s">
        <v>1520</v>
      </c>
      <c r="G449" s="106"/>
      <c r="H449" s="8"/>
      <c r="I449" s="8" t="s">
        <v>12</v>
      </c>
      <c r="J449" s="648"/>
      <c r="K449" s="8"/>
      <c r="L449" s="8"/>
      <c r="M449" s="155"/>
      <c r="N449" s="155"/>
      <c r="O449" s="155"/>
      <c r="P449" s="155" t="s">
        <v>4365</v>
      </c>
      <c r="Q449" s="7" t="s">
        <v>887</v>
      </c>
      <c r="R449" s="8"/>
      <c r="S449" s="8" t="s">
        <v>127</v>
      </c>
      <c r="T449" s="9" t="s">
        <v>127</v>
      </c>
      <c r="U449" s="410" t="s">
        <v>1437</v>
      </c>
      <c r="V449" s="785" t="s">
        <v>127</v>
      </c>
      <c r="W449" s="922" t="s">
        <v>127</v>
      </c>
      <c r="X449" s="922" t="s">
        <v>127</v>
      </c>
      <c r="Y449" s="767">
        <f>FACT!R911</f>
        <v>49845.2</v>
      </c>
      <c r="Z449" s="787" t="s">
        <v>127</v>
      </c>
      <c r="AA449" s="241"/>
      <c r="AB449" s="241"/>
      <c r="AC449" s="241"/>
      <c r="AD449" s="241"/>
      <c r="AE449" s="242"/>
      <c r="AF449" s="892"/>
      <c r="AG449" s="892"/>
      <c r="AH449" s="8"/>
      <c r="AI449" s="146"/>
      <c r="AJ449" s="8"/>
      <c r="AK449" s="8"/>
      <c r="AL449" s="8"/>
      <c r="AM449" s="8"/>
      <c r="AN449" s="8"/>
      <c r="AO449" s="8"/>
      <c r="AP449" s="8"/>
      <c r="AQ449" s="8"/>
      <c r="AR449" s="177"/>
      <c r="AS449" s="8"/>
      <c r="AT449" s="8"/>
      <c r="AU449" s="8"/>
      <c r="AV449" s="8"/>
      <c r="AW449" s="8"/>
      <c r="AX449" s="8"/>
      <c r="AY449" s="8"/>
      <c r="AZ449" s="8"/>
      <c r="BA449" s="185"/>
      <c r="BB449" s="207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  <c r="BW449" s="8"/>
      <c r="BX449" s="8"/>
      <c r="BY449" s="8"/>
      <c r="BZ449" s="8"/>
      <c r="CA449" s="8"/>
      <c r="CB449" s="8"/>
      <c r="CC449" s="8"/>
      <c r="CD449" s="8"/>
      <c r="CE449" s="8"/>
      <c r="CF449" s="8"/>
      <c r="CG449" s="8"/>
      <c r="CH449" s="8"/>
      <c r="CI449" s="8"/>
      <c r="CJ449" s="8"/>
      <c r="CK449" s="8"/>
      <c r="CL449" s="8"/>
      <c r="CM449" s="8"/>
      <c r="CN449" s="8"/>
      <c r="CO449" s="619"/>
      <c r="CP449" s="619"/>
      <c r="CQ449" s="8"/>
      <c r="CR449" s="8"/>
    </row>
    <row r="450" spans="1:96" s="24" customFormat="1" ht="30" hidden="1">
      <c r="A450" s="7"/>
      <c r="B450" s="1193" t="s">
        <v>4386</v>
      </c>
      <c r="C450" s="8">
        <v>2014</v>
      </c>
      <c r="D450" s="8"/>
      <c r="E450" s="23" t="s">
        <v>4033</v>
      </c>
      <c r="F450" s="8" t="s">
        <v>1311</v>
      </c>
      <c r="G450" s="106" t="s">
        <v>4371</v>
      </c>
      <c r="H450" s="8">
        <v>1</v>
      </c>
      <c r="I450" s="8" t="s">
        <v>1020</v>
      </c>
      <c r="J450" s="648"/>
      <c r="K450" s="8"/>
      <c r="L450" s="8" t="s">
        <v>127</v>
      </c>
      <c r="M450" s="155"/>
      <c r="N450" s="155"/>
      <c r="O450" s="155"/>
      <c r="P450" s="155" t="s">
        <v>4370</v>
      </c>
      <c r="Q450" s="7" t="s">
        <v>618</v>
      </c>
      <c r="R450" s="8"/>
      <c r="S450" s="8" t="s">
        <v>1051</v>
      </c>
      <c r="T450" s="9" t="s">
        <v>654</v>
      </c>
      <c r="U450" s="1022" t="s">
        <v>1233</v>
      </c>
      <c r="V450" s="785">
        <v>434297</v>
      </c>
      <c r="W450" s="922"/>
      <c r="X450" s="922">
        <v>434296</v>
      </c>
      <c r="Y450" s="767"/>
      <c r="Z450" s="787"/>
      <c r="AA450" s="241"/>
      <c r="AB450" s="241"/>
      <c r="AC450" s="241"/>
      <c r="AD450" s="241"/>
      <c r="AE450" s="242"/>
      <c r="AF450" s="892"/>
      <c r="AG450" s="892"/>
      <c r="AH450" s="23" t="s">
        <v>4375</v>
      </c>
      <c r="AI450" s="146"/>
      <c r="AJ450" s="8"/>
      <c r="AK450" s="8"/>
      <c r="AL450" s="8"/>
      <c r="AM450" s="8"/>
      <c r="AN450" s="8"/>
      <c r="AO450" s="8"/>
      <c r="AP450" s="8"/>
      <c r="AQ450" s="8"/>
      <c r="AR450" s="177"/>
      <c r="AS450" s="8"/>
      <c r="AT450" s="8"/>
      <c r="AU450" s="8"/>
      <c r="AV450" s="8"/>
      <c r="AW450" s="8"/>
      <c r="AX450" s="8"/>
      <c r="AY450" s="8"/>
      <c r="AZ450" s="8"/>
      <c r="BA450" s="185"/>
      <c r="BB450" s="207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  <c r="BX450" s="8"/>
      <c r="BY450" s="8"/>
      <c r="BZ450" s="8"/>
      <c r="CA450" s="8"/>
      <c r="CB450" s="8"/>
      <c r="CC450" s="8"/>
      <c r="CD450" s="8"/>
      <c r="CE450" s="8"/>
      <c r="CF450" s="8"/>
      <c r="CG450" s="8"/>
      <c r="CH450" s="8"/>
      <c r="CI450" s="8"/>
      <c r="CJ450" s="8"/>
      <c r="CK450" s="8"/>
      <c r="CL450" s="8"/>
      <c r="CM450" s="8"/>
      <c r="CN450" s="8"/>
      <c r="CO450" s="619"/>
      <c r="CP450" s="619"/>
      <c r="CQ450" s="8"/>
      <c r="CR450" s="8"/>
    </row>
    <row r="451" spans="1:96" s="24" customFormat="1" ht="30" hidden="1">
      <c r="A451" s="7"/>
      <c r="B451" s="1193" t="s">
        <v>4386</v>
      </c>
      <c r="C451" s="8">
        <v>2014</v>
      </c>
      <c r="D451" s="8"/>
      <c r="E451" s="23" t="s">
        <v>4033</v>
      </c>
      <c r="F451" s="8" t="s">
        <v>1311</v>
      </c>
      <c r="G451" s="106" t="s">
        <v>4371</v>
      </c>
      <c r="H451" s="8">
        <v>2</v>
      </c>
      <c r="I451" s="8"/>
      <c r="J451" s="648"/>
      <c r="K451" s="8"/>
      <c r="L451" s="8"/>
      <c r="M451" s="155"/>
      <c r="N451" s="155"/>
      <c r="O451" s="155"/>
      <c r="P451" s="155" t="s">
        <v>4372</v>
      </c>
      <c r="Q451" s="7" t="s">
        <v>980</v>
      </c>
      <c r="R451" s="8"/>
      <c r="S451" s="8" t="s">
        <v>1051</v>
      </c>
      <c r="T451" s="9" t="s">
        <v>654</v>
      </c>
      <c r="U451" s="1022" t="s">
        <v>1233</v>
      </c>
      <c r="V451" s="785">
        <v>328696</v>
      </c>
      <c r="W451" s="922"/>
      <c r="X451" s="922">
        <v>328695</v>
      </c>
      <c r="Y451" s="767"/>
      <c r="Z451" s="787"/>
      <c r="AA451" s="241"/>
      <c r="AB451" s="241"/>
      <c r="AC451" s="241"/>
      <c r="AD451" s="241"/>
      <c r="AE451" s="242"/>
      <c r="AF451" s="892"/>
      <c r="AG451" s="892"/>
      <c r="AH451" s="23" t="s">
        <v>4375</v>
      </c>
      <c r="AI451" s="146"/>
      <c r="AJ451" s="8"/>
      <c r="AK451" s="8"/>
      <c r="AL451" s="8"/>
      <c r="AM451" s="8"/>
      <c r="AN451" s="8"/>
      <c r="AO451" s="8"/>
      <c r="AP451" s="8"/>
      <c r="AQ451" s="8"/>
      <c r="AR451" s="177"/>
      <c r="AS451" s="8"/>
      <c r="AT451" s="8"/>
      <c r="AU451" s="8"/>
      <c r="AV451" s="8"/>
      <c r="AW451" s="8"/>
      <c r="AX451" s="8"/>
      <c r="AY451" s="8"/>
      <c r="AZ451" s="8"/>
      <c r="BA451" s="185"/>
      <c r="BB451" s="207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8"/>
      <c r="BX451" s="8"/>
      <c r="BY451" s="8"/>
      <c r="BZ451" s="8"/>
      <c r="CA451" s="8"/>
      <c r="CB451" s="8"/>
      <c r="CC451" s="8"/>
      <c r="CD451" s="8"/>
      <c r="CE451" s="8"/>
      <c r="CF451" s="8"/>
      <c r="CG451" s="8"/>
      <c r="CH451" s="8"/>
      <c r="CI451" s="8"/>
      <c r="CJ451" s="8"/>
      <c r="CK451" s="8"/>
      <c r="CL451" s="8"/>
      <c r="CM451" s="8"/>
      <c r="CN451" s="8"/>
      <c r="CO451" s="619"/>
      <c r="CP451" s="619"/>
      <c r="CQ451" s="8"/>
      <c r="CR451" s="8"/>
    </row>
    <row r="452" spans="1:96" s="24" customFormat="1" ht="30" hidden="1">
      <c r="A452" s="7"/>
      <c r="B452" s="1193" t="s">
        <v>4386</v>
      </c>
      <c r="C452" s="8">
        <v>2014</v>
      </c>
      <c r="D452" s="8"/>
      <c r="E452" s="23" t="s">
        <v>4033</v>
      </c>
      <c r="F452" s="8" t="s">
        <v>1311</v>
      </c>
      <c r="G452" s="106" t="s">
        <v>4371</v>
      </c>
      <c r="H452" s="8">
        <v>3</v>
      </c>
      <c r="I452" s="8"/>
      <c r="J452" s="648"/>
      <c r="K452" s="8"/>
      <c r="L452" s="8"/>
      <c r="M452" s="155"/>
      <c r="N452" s="155"/>
      <c r="O452" s="155"/>
      <c r="P452" s="155" t="s">
        <v>4373</v>
      </c>
      <c r="Q452" s="7" t="s">
        <v>710</v>
      </c>
      <c r="R452" s="8"/>
      <c r="S452" s="8" t="s">
        <v>1051</v>
      </c>
      <c r="T452" s="9" t="s">
        <v>654</v>
      </c>
      <c r="U452" s="1022" t="s">
        <v>1233</v>
      </c>
      <c r="V452" s="785">
        <v>3338697</v>
      </c>
      <c r="W452" s="922"/>
      <c r="X452" s="922">
        <v>3338697</v>
      </c>
      <c r="Y452" s="767"/>
      <c r="Z452" s="787"/>
      <c r="AA452" s="241"/>
      <c r="AB452" s="241"/>
      <c r="AC452" s="241"/>
      <c r="AD452" s="241"/>
      <c r="AE452" s="242"/>
      <c r="AF452" s="892"/>
      <c r="AG452" s="892"/>
      <c r="AH452" s="23" t="s">
        <v>4375</v>
      </c>
      <c r="AI452" s="146"/>
      <c r="AJ452" s="8"/>
      <c r="AK452" s="8"/>
      <c r="AL452" s="8"/>
      <c r="AM452" s="8"/>
      <c r="AN452" s="8"/>
      <c r="AO452" s="8"/>
      <c r="AP452" s="8"/>
      <c r="AQ452" s="8"/>
      <c r="AR452" s="177"/>
      <c r="AS452" s="8"/>
      <c r="AT452" s="8"/>
      <c r="AU452" s="8"/>
      <c r="AV452" s="8"/>
      <c r="AW452" s="8"/>
      <c r="AX452" s="8"/>
      <c r="AY452" s="8"/>
      <c r="AZ452" s="8"/>
      <c r="BA452" s="185"/>
      <c r="BB452" s="207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8"/>
      <c r="BZ452" s="8"/>
      <c r="CA452" s="8"/>
      <c r="CB452" s="8"/>
      <c r="CC452" s="8"/>
      <c r="CD452" s="8"/>
      <c r="CE452" s="8"/>
      <c r="CF452" s="8"/>
      <c r="CG452" s="8"/>
      <c r="CH452" s="8"/>
      <c r="CI452" s="8"/>
      <c r="CJ452" s="8"/>
      <c r="CK452" s="8"/>
      <c r="CL452" s="8"/>
      <c r="CM452" s="8"/>
      <c r="CN452" s="8"/>
      <c r="CO452" s="619"/>
      <c r="CP452" s="619"/>
      <c r="CQ452" s="8"/>
      <c r="CR452" s="8"/>
    </row>
    <row r="453" spans="1:96" s="24" customFormat="1" ht="30" hidden="1">
      <c r="A453" s="7"/>
      <c r="B453" s="1193" t="s">
        <v>4386</v>
      </c>
      <c r="C453" s="8">
        <v>2014</v>
      </c>
      <c r="D453" s="8"/>
      <c r="E453" s="23" t="s">
        <v>4033</v>
      </c>
      <c r="F453" s="8" t="s">
        <v>1311</v>
      </c>
      <c r="G453" s="106"/>
      <c r="H453" s="8"/>
      <c r="I453" s="8" t="s">
        <v>1020</v>
      </c>
      <c r="J453" s="648"/>
      <c r="K453" s="8"/>
      <c r="L453" s="8" t="s">
        <v>127</v>
      </c>
      <c r="M453" s="155"/>
      <c r="N453" s="155"/>
      <c r="O453" s="155"/>
      <c r="P453" s="155" t="s">
        <v>1226</v>
      </c>
      <c r="Q453" s="7" t="s">
        <v>704</v>
      </c>
      <c r="R453" s="8"/>
      <c r="S453" s="8" t="s">
        <v>1229</v>
      </c>
      <c r="T453" s="9" t="s">
        <v>1067</v>
      </c>
      <c r="U453" s="410" t="s">
        <v>1233</v>
      </c>
      <c r="V453" s="785">
        <v>177422</v>
      </c>
      <c r="W453" s="922"/>
      <c r="X453" s="922">
        <v>177423</v>
      </c>
      <c r="Y453" s="767"/>
      <c r="Z453" s="787"/>
      <c r="AA453" s="241"/>
      <c r="AB453" s="241"/>
      <c r="AC453" s="241"/>
      <c r="AD453" s="241"/>
      <c r="AE453" s="242"/>
      <c r="AF453" s="892"/>
      <c r="AG453" s="892"/>
      <c r="AH453" s="8" t="s">
        <v>4374</v>
      </c>
      <c r="AI453" s="146"/>
      <c r="AJ453" s="8"/>
      <c r="AK453" s="8"/>
      <c r="AL453" s="8"/>
      <c r="AM453" s="8"/>
      <c r="AN453" s="8"/>
      <c r="AO453" s="8"/>
      <c r="AP453" s="8"/>
      <c r="AQ453" s="8"/>
      <c r="AR453" s="177"/>
      <c r="AS453" s="8"/>
      <c r="AT453" s="8"/>
      <c r="AU453" s="8"/>
      <c r="AV453" s="8"/>
      <c r="AW453" s="8"/>
      <c r="AX453" s="8"/>
      <c r="AY453" s="8"/>
      <c r="AZ453" s="8"/>
      <c r="BA453" s="185"/>
      <c r="BB453" s="207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8"/>
      <c r="BX453" s="8"/>
      <c r="BY453" s="8"/>
      <c r="BZ453" s="8"/>
      <c r="CA453" s="8"/>
      <c r="CB453" s="8"/>
      <c r="CC453" s="8"/>
      <c r="CD453" s="8"/>
      <c r="CE453" s="8"/>
      <c r="CF453" s="8"/>
      <c r="CG453" s="8"/>
      <c r="CH453" s="8"/>
      <c r="CI453" s="8"/>
      <c r="CJ453" s="8"/>
      <c r="CK453" s="8"/>
      <c r="CL453" s="8"/>
      <c r="CM453" s="8"/>
      <c r="CN453" s="8"/>
      <c r="CO453" s="619"/>
      <c r="CP453" s="619"/>
      <c r="CQ453" s="8"/>
      <c r="CR453" s="8"/>
    </row>
    <row r="454" spans="1:96" s="24" customFormat="1" hidden="1">
      <c r="A454" s="7"/>
      <c r="B454" s="1193" t="s">
        <v>4386</v>
      </c>
      <c r="C454" s="8">
        <v>2014</v>
      </c>
      <c r="D454" s="8"/>
      <c r="E454" s="23" t="s">
        <v>4033</v>
      </c>
      <c r="F454" s="8" t="s">
        <v>1311</v>
      </c>
      <c r="G454" s="106" t="s">
        <v>4371</v>
      </c>
      <c r="H454" s="8">
        <v>7</v>
      </c>
      <c r="I454" s="8" t="s">
        <v>1020</v>
      </c>
      <c r="J454" s="648"/>
      <c r="K454" s="8"/>
      <c r="L454" s="8" t="s">
        <v>127</v>
      </c>
      <c r="M454" s="155"/>
      <c r="N454" s="155"/>
      <c r="O454" s="155"/>
      <c r="P454" s="155" t="s">
        <v>4370</v>
      </c>
      <c r="Q454" s="7" t="s">
        <v>618</v>
      </c>
      <c r="R454" s="8"/>
      <c r="S454" s="8" t="s">
        <v>4376</v>
      </c>
      <c r="T454" s="9" t="s">
        <v>264</v>
      </c>
      <c r="U454" s="410" t="s">
        <v>1233</v>
      </c>
      <c r="V454" s="785">
        <v>118469</v>
      </c>
      <c r="W454" s="922" t="s">
        <v>127</v>
      </c>
      <c r="X454" s="922">
        <v>118468</v>
      </c>
      <c r="Y454" s="767" t="s">
        <v>127</v>
      </c>
      <c r="Z454" s="787" t="s">
        <v>127</v>
      </c>
      <c r="AA454" s="241"/>
      <c r="AB454" s="241"/>
      <c r="AC454" s="241"/>
      <c r="AD454" s="241"/>
      <c r="AE454" s="242"/>
      <c r="AF454" s="892"/>
      <c r="AG454" s="892"/>
      <c r="AH454" s="8"/>
      <c r="AI454" s="146"/>
      <c r="AJ454" s="8"/>
      <c r="AK454" s="8"/>
      <c r="AL454" s="8"/>
      <c r="AM454" s="8"/>
      <c r="AN454" s="8"/>
      <c r="AO454" s="8"/>
      <c r="AP454" s="8"/>
      <c r="AQ454" s="8"/>
      <c r="AR454" s="177"/>
      <c r="AS454" s="8"/>
      <c r="AT454" s="8"/>
      <c r="AU454" s="8"/>
      <c r="AV454" s="8"/>
      <c r="AW454" s="8"/>
      <c r="AX454" s="8"/>
      <c r="AY454" s="8"/>
      <c r="AZ454" s="8"/>
      <c r="BA454" s="185"/>
      <c r="BB454" s="207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  <c r="BX454" s="8"/>
      <c r="BY454" s="8"/>
      <c r="BZ454" s="8"/>
      <c r="CA454" s="8"/>
      <c r="CB454" s="8"/>
      <c r="CC454" s="8"/>
      <c r="CD454" s="8"/>
      <c r="CE454" s="8"/>
      <c r="CF454" s="8"/>
      <c r="CG454" s="8"/>
      <c r="CH454" s="8"/>
      <c r="CI454" s="8"/>
      <c r="CJ454" s="8"/>
      <c r="CK454" s="8"/>
      <c r="CL454" s="8"/>
      <c r="CM454" s="8"/>
      <c r="CN454" s="8"/>
      <c r="CO454" s="619"/>
      <c r="CP454" s="619"/>
      <c r="CQ454" s="8"/>
      <c r="CR454" s="8"/>
    </row>
    <row r="455" spans="1:96" s="24" customFormat="1" hidden="1">
      <c r="A455" s="7"/>
      <c r="B455" s="1193" t="s">
        <v>4386</v>
      </c>
      <c r="C455" s="8">
        <v>2014</v>
      </c>
      <c r="D455" s="8"/>
      <c r="E455" s="23" t="s">
        <v>4033</v>
      </c>
      <c r="F455" s="8" t="s">
        <v>1311</v>
      </c>
      <c r="G455" s="106" t="s">
        <v>4371</v>
      </c>
      <c r="H455" s="8">
        <v>8</v>
      </c>
      <c r="I455" s="8" t="s">
        <v>1020</v>
      </c>
      <c r="J455" s="648"/>
      <c r="K455" s="8"/>
      <c r="L455" s="8" t="s">
        <v>127</v>
      </c>
      <c r="M455" s="155"/>
      <c r="N455" s="155"/>
      <c r="O455" s="155"/>
      <c r="P455" s="155" t="s">
        <v>1226</v>
      </c>
      <c r="Q455" s="7" t="s">
        <v>704</v>
      </c>
      <c r="R455" s="8"/>
      <c r="S455" s="8" t="s">
        <v>4376</v>
      </c>
      <c r="T455" s="9" t="s">
        <v>264</v>
      </c>
      <c r="U455" s="410" t="s">
        <v>1233</v>
      </c>
      <c r="V455" s="785">
        <v>405154</v>
      </c>
      <c r="W455" s="922" t="s">
        <v>127</v>
      </c>
      <c r="X455" s="785">
        <v>405154</v>
      </c>
      <c r="Y455" s="767" t="s">
        <v>127</v>
      </c>
      <c r="Z455" s="787" t="s">
        <v>127</v>
      </c>
      <c r="AA455" s="241"/>
      <c r="AB455" s="241"/>
      <c r="AC455" s="241"/>
      <c r="AD455" s="241"/>
      <c r="AE455" s="242"/>
      <c r="AF455" s="892"/>
      <c r="AG455" s="892"/>
      <c r="AH455" s="8"/>
      <c r="AI455" s="146"/>
      <c r="AJ455" s="8"/>
      <c r="AK455" s="8"/>
      <c r="AL455" s="8"/>
      <c r="AM455" s="8"/>
      <c r="AN455" s="8"/>
      <c r="AO455" s="8"/>
      <c r="AP455" s="8"/>
      <c r="AQ455" s="8"/>
      <c r="AR455" s="177"/>
      <c r="AS455" s="8"/>
      <c r="AT455" s="8"/>
      <c r="AU455" s="8"/>
      <c r="AV455" s="8"/>
      <c r="AW455" s="8"/>
      <c r="AX455" s="8"/>
      <c r="AY455" s="8"/>
      <c r="AZ455" s="8"/>
      <c r="BA455" s="185"/>
      <c r="BB455" s="207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  <c r="BX455" s="8"/>
      <c r="BY455" s="8"/>
      <c r="BZ455" s="8"/>
      <c r="CA455" s="8"/>
      <c r="CB455" s="8"/>
      <c r="CC455" s="8"/>
      <c r="CD455" s="8"/>
      <c r="CE455" s="8"/>
      <c r="CF455" s="8"/>
      <c r="CG455" s="8"/>
      <c r="CH455" s="8"/>
      <c r="CI455" s="8"/>
      <c r="CJ455" s="8"/>
      <c r="CK455" s="8"/>
      <c r="CL455" s="8"/>
      <c r="CM455" s="8"/>
      <c r="CN455" s="8"/>
      <c r="CO455" s="619"/>
      <c r="CP455" s="619"/>
      <c r="CQ455" s="8"/>
      <c r="CR455" s="8"/>
    </row>
    <row r="456" spans="1:96" s="24" customFormat="1" ht="45" hidden="1">
      <c r="A456" s="7"/>
      <c r="B456" s="1193" t="s">
        <v>4386</v>
      </c>
      <c r="C456" s="8">
        <v>2014</v>
      </c>
      <c r="D456" s="8"/>
      <c r="E456" s="23" t="s">
        <v>4034</v>
      </c>
      <c r="F456" s="8" t="s">
        <v>1311</v>
      </c>
      <c r="G456" s="106" t="s">
        <v>4377</v>
      </c>
      <c r="H456" s="8">
        <v>1</v>
      </c>
      <c r="I456" s="8" t="s">
        <v>1020</v>
      </c>
      <c r="J456" s="648"/>
      <c r="K456" s="8"/>
      <c r="L456" s="8" t="s">
        <v>127</v>
      </c>
      <c r="M456" s="155"/>
      <c r="N456" s="155"/>
      <c r="O456" s="155"/>
      <c r="P456" s="155" t="s">
        <v>4378</v>
      </c>
      <c r="Q456" s="7" t="s">
        <v>618</v>
      </c>
      <c r="R456" s="8" t="s">
        <v>1293</v>
      </c>
      <c r="S456" s="8" t="s">
        <v>3064</v>
      </c>
      <c r="T456" s="9" t="s">
        <v>294</v>
      </c>
      <c r="U456" s="1022" t="s">
        <v>1233</v>
      </c>
      <c r="V456" s="785">
        <v>177404</v>
      </c>
      <c r="W456" s="785" t="s">
        <v>127</v>
      </c>
      <c r="X456" s="922">
        <v>177404</v>
      </c>
      <c r="Y456" s="767" t="s">
        <v>127</v>
      </c>
      <c r="Z456" s="787" t="s">
        <v>127</v>
      </c>
      <c r="AA456" s="241"/>
      <c r="AB456" s="241"/>
      <c r="AC456" s="241"/>
      <c r="AD456" s="241"/>
      <c r="AE456" s="242"/>
      <c r="AF456" s="892"/>
      <c r="AG456" s="892"/>
      <c r="AH456" s="8"/>
      <c r="AI456" s="146"/>
      <c r="AJ456" s="8"/>
      <c r="AK456" s="8"/>
      <c r="AL456" s="8"/>
      <c r="AM456" s="8"/>
      <c r="AN456" s="8"/>
      <c r="AO456" s="8"/>
      <c r="AP456" s="8"/>
      <c r="AQ456" s="8"/>
      <c r="AR456" s="177"/>
      <c r="AS456" s="8"/>
      <c r="AT456" s="8"/>
      <c r="AU456" s="8"/>
      <c r="AV456" s="8"/>
      <c r="AW456" s="8"/>
      <c r="AX456" s="8"/>
      <c r="AY456" s="8"/>
      <c r="AZ456" s="8"/>
      <c r="BA456" s="185"/>
      <c r="BB456" s="207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8"/>
      <c r="BX456" s="8"/>
      <c r="BY456" s="8"/>
      <c r="BZ456" s="8"/>
      <c r="CA456" s="8"/>
      <c r="CB456" s="8"/>
      <c r="CC456" s="8"/>
      <c r="CD456" s="8"/>
      <c r="CE456" s="8"/>
      <c r="CF456" s="8"/>
      <c r="CG456" s="8"/>
      <c r="CH456" s="8"/>
      <c r="CI456" s="8"/>
      <c r="CJ456" s="8"/>
      <c r="CK456" s="8"/>
      <c r="CL456" s="8"/>
      <c r="CM456" s="8"/>
      <c r="CN456" s="8"/>
      <c r="CO456" s="619"/>
      <c r="CP456" s="619"/>
      <c r="CQ456" s="8"/>
      <c r="CR456" s="8"/>
    </row>
    <row r="457" spans="1:96" s="24" customFormat="1" ht="45" hidden="1">
      <c r="A457" s="7"/>
      <c r="B457" s="1193" t="s">
        <v>4386</v>
      </c>
      <c r="C457" s="8">
        <v>2014</v>
      </c>
      <c r="D457" s="8"/>
      <c r="E457" s="23" t="s">
        <v>4034</v>
      </c>
      <c r="F457" s="8" t="s">
        <v>1311</v>
      </c>
      <c r="G457" s="106" t="s">
        <v>4377</v>
      </c>
      <c r="H457" s="8">
        <v>2</v>
      </c>
      <c r="I457" s="8" t="s">
        <v>1020</v>
      </c>
      <c r="J457" s="648"/>
      <c r="K457" s="8"/>
      <c r="L457" s="8" t="s">
        <v>127</v>
      </c>
      <c r="M457" s="155"/>
      <c r="N457" s="155"/>
      <c r="O457" s="155"/>
      <c r="P457" s="155" t="s">
        <v>4379</v>
      </c>
      <c r="Q457" s="7" t="s">
        <v>980</v>
      </c>
      <c r="R457" s="8" t="s">
        <v>1293</v>
      </c>
      <c r="S457" s="8" t="s">
        <v>3064</v>
      </c>
      <c r="T457" s="9" t="s">
        <v>294</v>
      </c>
      <c r="U457" s="1022" t="s">
        <v>1233</v>
      </c>
      <c r="V457" s="785">
        <v>129238</v>
      </c>
      <c r="W457" s="785" t="s">
        <v>127</v>
      </c>
      <c r="X457" s="922">
        <v>129238</v>
      </c>
      <c r="Y457" s="767" t="s">
        <v>127</v>
      </c>
      <c r="Z457" s="787" t="s">
        <v>127</v>
      </c>
      <c r="AA457" s="241"/>
      <c r="AB457" s="241"/>
      <c r="AC457" s="241"/>
      <c r="AD457" s="241"/>
      <c r="AE457" s="242"/>
      <c r="AF457" s="892"/>
      <c r="AG457" s="892"/>
      <c r="AH457" s="8"/>
      <c r="AI457" s="146"/>
      <c r="AJ457" s="8"/>
      <c r="AK457" s="8"/>
      <c r="AL457" s="8"/>
      <c r="AM457" s="8"/>
      <c r="AN457" s="8"/>
      <c r="AO457" s="8"/>
      <c r="AP457" s="8"/>
      <c r="AQ457" s="8"/>
      <c r="AR457" s="177"/>
      <c r="AS457" s="8"/>
      <c r="AT457" s="8"/>
      <c r="AU457" s="8"/>
      <c r="AV457" s="8"/>
      <c r="AW457" s="8"/>
      <c r="AX457" s="8"/>
      <c r="AY457" s="8"/>
      <c r="AZ457" s="8"/>
      <c r="BA457" s="185"/>
      <c r="BB457" s="207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  <c r="BW457" s="8"/>
      <c r="BX457" s="8"/>
      <c r="BY457" s="8"/>
      <c r="BZ457" s="8"/>
      <c r="CA457" s="8"/>
      <c r="CB457" s="8"/>
      <c r="CC457" s="8"/>
      <c r="CD457" s="8"/>
      <c r="CE457" s="8"/>
      <c r="CF457" s="8"/>
      <c r="CG457" s="8"/>
      <c r="CH457" s="8"/>
      <c r="CI457" s="8"/>
      <c r="CJ457" s="8"/>
      <c r="CK457" s="8"/>
      <c r="CL457" s="8"/>
      <c r="CM457" s="8"/>
      <c r="CN457" s="8"/>
      <c r="CO457" s="619"/>
      <c r="CP457" s="619"/>
      <c r="CQ457" s="8"/>
      <c r="CR457" s="8"/>
    </row>
    <row r="458" spans="1:96" s="24" customFormat="1" ht="45" hidden="1">
      <c r="A458" s="7"/>
      <c r="B458" s="1193" t="s">
        <v>4386</v>
      </c>
      <c r="C458" s="8">
        <v>2014</v>
      </c>
      <c r="D458" s="8"/>
      <c r="E458" s="23" t="s">
        <v>4034</v>
      </c>
      <c r="F458" s="8" t="s">
        <v>1311</v>
      </c>
      <c r="G458" s="106" t="s">
        <v>4377</v>
      </c>
      <c r="H458" s="8">
        <v>3</v>
      </c>
      <c r="I458" s="8" t="s">
        <v>1020</v>
      </c>
      <c r="J458" s="648"/>
      <c r="K458" s="8"/>
      <c r="L458" s="8" t="s">
        <v>127</v>
      </c>
      <c r="M458" s="155"/>
      <c r="N458" s="155"/>
      <c r="O458" s="155"/>
      <c r="P458" s="155" t="s">
        <v>4380</v>
      </c>
      <c r="Q458" s="7" t="s">
        <v>704</v>
      </c>
      <c r="R458" s="8" t="s">
        <v>1293</v>
      </c>
      <c r="S458" s="8" t="s">
        <v>3064</v>
      </c>
      <c r="T458" s="9" t="s">
        <v>294</v>
      </c>
      <c r="U458" s="1022" t="s">
        <v>1233</v>
      </c>
      <c r="V458" s="785">
        <v>448847</v>
      </c>
      <c r="W458" s="785" t="s">
        <v>127</v>
      </c>
      <c r="X458" s="922">
        <v>448847</v>
      </c>
      <c r="Y458" s="767" t="s">
        <v>127</v>
      </c>
      <c r="Z458" s="787" t="s">
        <v>127</v>
      </c>
      <c r="AA458" s="241"/>
      <c r="AB458" s="241"/>
      <c r="AC458" s="241"/>
      <c r="AD458" s="241"/>
      <c r="AE458" s="242"/>
      <c r="AF458" s="892"/>
      <c r="AG458" s="892"/>
      <c r="AH458" s="8"/>
      <c r="AI458" s="146"/>
      <c r="AJ458" s="8"/>
      <c r="AK458" s="8"/>
      <c r="AL458" s="8"/>
      <c r="AM458" s="8"/>
      <c r="AN458" s="8"/>
      <c r="AO458" s="8"/>
      <c r="AP458" s="8"/>
      <c r="AQ458" s="8"/>
      <c r="AR458" s="177"/>
      <c r="AS458" s="8"/>
      <c r="AT458" s="8"/>
      <c r="AU458" s="8"/>
      <c r="AV458" s="8"/>
      <c r="AW458" s="8"/>
      <c r="AX458" s="8"/>
      <c r="AY458" s="8"/>
      <c r="AZ458" s="8"/>
      <c r="BA458" s="185"/>
      <c r="BB458" s="207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  <c r="BW458" s="8"/>
      <c r="BX458" s="8"/>
      <c r="BY458" s="8"/>
      <c r="BZ458" s="8"/>
      <c r="CA458" s="8"/>
      <c r="CB458" s="8"/>
      <c r="CC458" s="8"/>
      <c r="CD458" s="8"/>
      <c r="CE458" s="8"/>
      <c r="CF458" s="8"/>
      <c r="CG458" s="8"/>
      <c r="CH458" s="8"/>
      <c r="CI458" s="8"/>
      <c r="CJ458" s="8"/>
      <c r="CK458" s="8"/>
      <c r="CL458" s="8"/>
      <c r="CM458" s="8"/>
      <c r="CN458" s="8"/>
      <c r="CO458" s="619"/>
      <c r="CP458" s="619"/>
      <c r="CQ458" s="8"/>
      <c r="CR458" s="8"/>
    </row>
    <row r="459" spans="1:96" s="24" customFormat="1" ht="30" hidden="1">
      <c r="A459" s="7"/>
      <c r="B459" s="1193" t="s">
        <v>4386</v>
      </c>
      <c r="C459" s="8">
        <v>2014</v>
      </c>
      <c r="D459" s="8"/>
      <c r="E459" s="23" t="s">
        <v>4034</v>
      </c>
      <c r="F459" s="8" t="s">
        <v>1311</v>
      </c>
      <c r="G459" s="106" t="s">
        <v>4377</v>
      </c>
      <c r="H459" s="8">
        <v>4</v>
      </c>
      <c r="I459" s="8" t="s">
        <v>1020</v>
      </c>
      <c r="J459" s="648"/>
      <c r="K459" s="8"/>
      <c r="L459" s="8" t="s">
        <v>127</v>
      </c>
      <c r="M459" s="155"/>
      <c r="N459" s="155"/>
      <c r="O459" s="155"/>
      <c r="P459" s="155" t="s">
        <v>4381</v>
      </c>
      <c r="Q459" s="7" t="s">
        <v>618</v>
      </c>
      <c r="R459" s="8" t="s">
        <v>1293</v>
      </c>
      <c r="S459" s="8" t="s">
        <v>3065</v>
      </c>
      <c r="T459" s="9" t="s">
        <v>1221</v>
      </c>
      <c r="U459" s="1022" t="s">
        <v>1233</v>
      </c>
      <c r="V459" s="785">
        <v>353438</v>
      </c>
      <c r="W459" s="922" t="s">
        <v>127</v>
      </c>
      <c r="X459" s="922">
        <v>353438</v>
      </c>
      <c r="Y459" s="767" t="s">
        <v>127</v>
      </c>
      <c r="Z459" s="787" t="s">
        <v>127</v>
      </c>
      <c r="AA459" s="241"/>
      <c r="AB459" s="241"/>
      <c r="AC459" s="241"/>
      <c r="AD459" s="241"/>
      <c r="AE459" s="242"/>
      <c r="AF459" s="892"/>
      <c r="AG459" s="892"/>
      <c r="AH459" s="8" t="s">
        <v>4383</v>
      </c>
      <c r="AI459" s="146"/>
      <c r="AJ459" s="8"/>
      <c r="AK459" s="8"/>
      <c r="AL459" s="8"/>
      <c r="AM459" s="8"/>
      <c r="AN459" s="8"/>
      <c r="AO459" s="8"/>
      <c r="AP459" s="8"/>
      <c r="AQ459" s="8"/>
      <c r="AR459" s="177"/>
      <c r="AS459" s="8"/>
      <c r="AT459" s="8"/>
      <c r="AU459" s="8"/>
      <c r="AV459" s="8"/>
      <c r="AW459" s="8"/>
      <c r="AX459" s="8"/>
      <c r="AY459" s="8"/>
      <c r="AZ459" s="8"/>
      <c r="BA459" s="185"/>
      <c r="BB459" s="207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  <c r="BW459" s="8"/>
      <c r="BX459" s="8"/>
      <c r="BY459" s="8"/>
      <c r="BZ459" s="8"/>
      <c r="CA459" s="8"/>
      <c r="CB459" s="8"/>
      <c r="CC459" s="8"/>
      <c r="CD459" s="8"/>
      <c r="CE459" s="8"/>
      <c r="CF459" s="8"/>
      <c r="CG459" s="8"/>
      <c r="CH459" s="8"/>
      <c r="CI459" s="8"/>
      <c r="CJ459" s="8"/>
      <c r="CK459" s="8"/>
      <c r="CL459" s="8"/>
      <c r="CM459" s="8"/>
      <c r="CN459" s="8"/>
      <c r="CO459" s="619"/>
      <c r="CP459" s="619"/>
      <c r="CQ459" s="8"/>
      <c r="CR459" s="8"/>
    </row>
    <row r="460" spans="1:96" s="24" customFormat="1" ht="30" hidden="1">
      <c r="A460" s="7"/>
      <c r="B460" s="1193" t="s">
        <v>4386</v>
      </c>
      <c r="C460" s="8">
        <v>2014</v>
      </c>
      <c r="D460" s="8"/>
      <c r="E460" s="23" t="s">
        <v>4034</v>
      </c>
      <c r="F460" s="8" t="s">
        <v>1311</v>
      </c>
      <c r="G460" s="106" t="s">
        <v>4377</v>
      </c>
      <c r="H460" s="8">
        <v>5</v>
      </c>
      <c r="I460" s="8" t="s">
        <v>1020</v>
      </c>
      <c r="J460" s="648"/>
      <c r="K460" s="8"/>
      <c r="L460" s="8" t="s">
        <v>127</v>
      </c>
      <c r="M460" s="155"/>
      <c r="N460" s="155"/>
      <c r="O460" s="155"/>
      <c r="P460" s="155" t="s">
        <v>4382</v>
      </c>
      <c r="Q460" s="7" t="s">
        <v>980</v>
      </c>
      <c r="R460" s="8" t="s">
        <v>1293</v>
      </c>
      <c r="S460" s="8" t="s">
        <v>3065</v>
      </c>
      <c r="T460" s="9" t="s">
        <v>1221</v>
      </c>
      <c r="U460" s="1022" t="s">
        <v>1233</v>
      </c>
      <c r="V460" s="785">
        <v>236026</v>
      </c>
      <c r="W460" s="922" t="s">
        <v>127</v>
      </c>
      <c r="X460" s="922">
        <v>236026</v>
      </c>
      <c r="Y460" s="767" t="s">
        <v>127</v>
      </c>
      <c r="Z460" s="787" t="s">
        <v>127</v>
      </c>
      <c r="AA460" s="241"/>
      <c r="AB460" s="241"/>
      <c r="AC460" s="241"/>
      <c r="AD460" s="241"/>
      <c r="AE460" s="242"/>
      <c r="AF460" s="892"/>
      <c r="AG460" s="892"/>
      <c r="AH460" s="8" t="s">
        <v>4383</v>
      </c>
      <c r="AI460" s="146"/>
      <c r="AJ460" s="8"/>
      <c r="AK460" s="8"/>
      <c r="AL460" s="8"/>
      <c r="AM460" s="8"/>
      <c r="AN460" s="8"/>
      <c r="AO460" s="8"/>
      <c r="AP460" s="8"/>
      <c r="AQ460" s="8"/>
      <c r="AR460" s="177"/>
      <c r="AS460" s="8"/>
      <c r="AT460" s="8"/>
      <c r="AU460" s="8"/>
      <c r="AV460" s="8"/>
      <c r="AW460" s="8"/>
      <c r="AX460" s="8"/>
      <c r="AY460" s="8"/>
      <c r="AZ460" s="8"/>
      <c r="BA460" s="185"/>
      <c r="BB460" s="207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  <c r="BW460" s="8"/>
      <c r="BX460" s="8"/>
      <c r="BY460" s="8"/>
      <c r="BZ460" s="8"/>
      <c r="CA460" s="8"/>
      <c r="CB460" s="8"/>
      <c r="CC460" s="8"/>
      <c r="CD460" s="8"/>
      <c r="CE460" s="8"/>
      <c r="CF460" s="8"/>
      <c r="CG460" s="8"/>
      <c r="CH460" s="8"/>
      <c r="CI460" s="8"/>
      <c r="CJ460" s="8"/>
      <c r="CK460" s="8"/>
      <c r="CL460" s="8"/>
      <c r="CM460" s="8"/>
      <c r="CN460" s="8"/>
      <c r="CO460" s="619"/>
      <c r="CP460" s="619"/>
      <c r="CQ460" s="8"/>
      <c r="CR460" s="8"/>
    </row>
    <row r="461" spans="1:96" s="24" customFormat="1" ht="30" hidden="1">
      <c r="A461" s="7"/>
      <c r="B461" s="1193" t="s">
        <v>4386</v>
      </c>
      <c r="C461" s="8">
        <v>2014</v>
      </c>
      <c r="D461" s="8"/>
      <c r="E461" s="23" t="s">
        <v>4034</v>
      </c>
      <c r="F461" s="8" t="s">
        <v>1311</v>
      </c>
      <c r="G461" s="106" t="s">
        <v>4377</v>
      </c>
      <c r="H461" s="8">
        <v>6</v>
      </c>
      <c r="I461" s="8" t="s">
        <v>1020</v>
      </c>
      <c r="J461" s="648"/>
      <c r="K461" s="8"/>
      <c r="L461" s="8" t="s">
        <v>127</v>
      </c>
      <c r="M461" s="155"/>
      <c r="N461" s="155"/>
      <c r="O461" s="155"/>
      <c r="P461" s="155" t="s">
        <v>4380</v>
      </c>
      <c r="Q461" s="7" t="s">
        <v>704</v>
      </c>
      <c r="R461" s="8" t="s">
        <v>1293</v>
      </c>
      <c r="S461" s="8" t="s">
        <v>3065</v>
      </c>
      <c r="T461" s="9" t="s">
        <v>1221</v>
      </c>
      <c r="U461" s="1022" t="s">
        <v>1233</v>
      </c>
      <c r="V461" s="785">
        <v>935868</v>
      </c>
      <c r="W461" s="922" t="s">
        <v>127</v>
      </c>
      <c r="X461" s="922">
        <v>1054795</v>
      </c>
      <c r="Y461" s="767" t="s">
        <v>127</v>
      </c>
      <c r="Z461" s="787" t="s">
        <v>127</v>
      </c>
      <c r="AA461" s="241"/>
      <c r="AB461" s="241"/>
      <c r="AC461" s="241"/>
      <c r="AD461" s="241"/>
      <c r="AE461" s="242"/>
      <c r="AF461" s="892"/>
      <c r="AG461" s="892"/>
      <c r="AH461" s="8" t="s">
        <v>4383</v>
      </c>
      <c r="AI461" s="146"/>
      <c r="AJ461" s="8"/>
      <c r="AK461" s="8"/>
      <c r="AL461" s="8"/>
      <c r="AM461" s="8"/>
      <c r="AN461" s="8"/>
      <c r="AO461" s="8"/>
      <c r="AP461" s="8"/>
      <c r="AQ461" s="8"/>
      <c r="AR461" s="177"/>
      <c r="AS461" s="8"/>
      <c r="AT461" s="8"/>
      <c r="AU461" s="8"/>
      <c r="AV461" s="8"/>
      <c r="AW461" s="8"/>
      <c r="AX461" s="8"/>
      <c r="AY461" s="8"/>
      <c r="AZ461" s="8"/>
      <c r="BA461" s="185"/>
      <c r="BB461" s="207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  <c r="BW461" s="8"/>
      <c r="BX461" s="8"/>
      <c r="BY461" s="8"/>
      <c r="BZ461" s="8"/>
      <c r="CA461" s="8"/>
      <c r="CB461" s="8"/>
      <c r="CC461" s="8"/>
      <c r="CD461" s="8"/>
      <c r="CE461" s="8"/>
      <c r="CF461" s="8"/>
      <c r="CG461" s="8"/>
      <c r="CH461" s="8"/>
      <c r="CI461" s="8"/>
      <c r="CJ461" s="8"/>
      <c r="CK461" s="8"/>
      <c r="CL461" s="8"/>
      <c r="CM461" s="8"/>
      <c r="CN461" s="8"/>
      <c r="CO461" s="619"/>
      <c r="CP461" s="619"/>
      <c r="CQ461" s="8"/>
      <c r="CR461" s="8"/>
    </row>
    <row r="462" spans="1:96" s="24" customFormat="1" ht="30" hidden="1">
      <c r="A462" s="7"/>
      <c r="B462" s="1193" t="s">
        <v>4386</v>
      </c>
      <c r="C462" s="8">
        <v>2014</v>
      </c>
      <c r="D462" s="8"/>
      <c r="E462" s="23" t="s">
        <v>4034</v>
      </c>
      <c r="F462" s="8" t="s">
        <v>1311</v>
      </c>
      <c r="G462" s="106" t="s">
        <v>4377</v>
      </c>
      <c r="H462" s="8">
        <v>7</v>
      </c>
      <c r="I462" s="8" t="s">
        <v>1020</v>
      </c>
      <c r="J462" s="648"/>
      <c r="K462" s="8"/>
      <c r="L462" s="8" t="s">
        <v>127</v>
      </c>
      <c r="M462" s="155"/>
      <c r="N462" s="155"/>
      <c r="O462" s="155"/>
      <c r="P462" s="155" t="s">
        <v>4384</v>
      </c>
      <c r="Q462" s="7" t="s">
        <v>704</v>
      </c>
      <c r="R462" s="8" t="s">
        <v>1293</v>
      </c>
      <c r="S462" s="8" t="s">
        <v>2935</v>
      </c>
      <c r="T462" s="9" t="s">
        <v>1067</v>
      </c>
      <c r="U462" s="1022" t="s">
        <v>1233</v>
      </c>
      <c r="V462" s="785">
        <v>360516</v>
      </c>
      <c r="W462" s="922" t="s">
        <v>127</v>
      </c>
      <c r="X462" s="922">
        <v>375082</v>
      </c>
      <c r="Y462" s="767" t="s">
        <v>127</v>
      </c>
      <c r="Z462" s="787" t="s">
        <v>127</v>
      </c>
      <c r="AA462" s="241"/>
      <c r="AB462" s="241"/>
      <c r="AC462" s="241"/>
      <c r="AD462" s="241"/>
      <c r="AE462" s="242"/>
      <c r="AF462" s="892"/>
      <c r="AG462" s="892"/>
      <c r="AH462" s="8" t="s">
        <v>4385</v>
      </c>
      <c r="AI462" s="146"/>
      <c r="AJ462" s="8"/>
      <c r="AK462" s="8"/>
      <c r="AL462" s="8"/>
      <c r="AM462" s="8"/>
      <c r="AN462" s="8"/>
      <c r="AO462" s="8"/>
      <c r="AP462" s="8"/>
      <c r="AQ462" s="8"/>
      <c r="AR462" s="177"/>
      <c r="AS462" s="8"/>
      <c r="AT462" s="8"/>
      <c r="AU462" s="8"/>
      <c r="AV462" s="8"/>
      <c r="AW462" s="8"/>
      <c r="AX462" s="8"/>
      <c r="AY462" s="8"/>
      <c r="AZ462" s="8"/>
      <c r="BA462" s="185"/>
      <c r="BB462" s="207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8"/>
      <c r="BV462" s="8"/>
      <c r="BW462" s="8"/>
      <c r="BX462" s="8"/>
      <c r="BY462" s="8"/>
      <c r="BZ462" s="8"/>
      <c r="CA462" s="8"/>
      <c r="CB462" s="8"/>
      <c r="CC462" s="8"/>
      <c r="CD462" s="8"/>
      <c r="CE462" s="8"/>
      <c r="CF462" s="8"/>
      <c r="CG462" s="8"/>
      <c r="CH462" s="8"/>
      <c r="CI462" s="8"/>
      <c r="CJ462" s="8"/>
      <c r="CK462" s="8"/>
      <c r="CL462" s="8"/>
      <c r="CM462" s="8"/>
      <c r="CN462" s="8"/>
      <c r="CO462" s="619"/>
      <c r="CP462" s="619"/>
      <c r="CQ462" s="8"/>
      <c r="CR462" s="8"/>
    </row>
    <row r="463" spans="1:96" s="24" customFormat="1" ht="30" hidden="1">
      <c r="A463" s="7"/>
      <c r="B463" s="1193" t="s">
        <v>4386</v>
      </c>
      <c r="C463" s="8">
        <v>2014</v>
      </c>
      <c r="D463" s="8"/>
      <c r="E463" s="23" t="s">
        <v>4034</v>
      </c>
      <c r="F463" s="8" t="s">
        <v>1311</v>
      </c>
      <c r="G463" s="106" t="s">
        <v>4377</v>
      </c>
      <c r="H463" s="8">
        <v>8</v>
      </c>
      <c r="I463" s="8" t="s">
        <v>1020</v>
      </c>
      <c r="J463" s="648"/>
      <c r="K463" s="8"/>
      <c r="L463" s="8"/>
      <c r="M463" s="155"/>
      <c r="N463" s="155"/>
      <c r="O463" s="155"/>
      <c r="P463" s="155" t="s">
        <v>4384</v>
      </c>
      <c r="Q463" s="7" t="s">
        <v>704</v>
      </c>
      <c r="R463" s="8" t="s">
        <v>1293</v>
      </c>
      <c r="S463" s="8" t="s">
        <v>3204</v>
      </c>
      <c r="T463" s="9" t="s">
        <v>1067</v>
      </c>
      <c r="U463" s="1022" t="s">
        <v>1233</v>
      </c>
      <c r="V463" s="785">
        <v>364119</v>
      </c>
      <c r="W463" s="922" t="s">
        <v>127</v>
      </c>
      <c r="X463" s="922">
        <v>379706</v>
      </c>
      <c r="Y463" s="767" t="s">
        <v>127</v>
      </c>
      <c r="Z463" s="787" t="s">
        <v>127</v>
      </c>
      <c r="AA463" s="241"/>
      <c r="AB463" s="241"/>
      <c r="AC463" s="241"/>
      <c r="AD463" s="241"/>
      <c r="AE463" s="242"/>
      <c r="AF463" s="892"/>
      <c r="AG463" s="892"/>
      <c r="AH463" s="8" t="s">
        <v>4385</v>
      </c>
      <c r="AI463" s="146"/>
      <c r="AJ463" s="8"/>
      <c r="AK463" s="8"/>
      <c r="AL463" s="8"/>
      <c r="AM463" s="8"/>
      <c r="AN463" s="8"/>
      <c r="AO463" s="8"/>
      <c r="AP463" s="8"/>
      <c r="AQ463" s="8"/>
      <c r="AR463" s="177"/>
      <c r="AS463" s="8"/>
      <c r="AT463" s="8"/>
      <c r="AU463" s="8"/>
      <c r="AV463" s="8"/>
      <c r="AW463" s="8"/>
      <c r="AX463" s="8"/>
      <c r="AY463" s="8"/>
      <c r="AZ463" s="8"/>
      <c r="BA463" s="185"/>
      <c r="BB463" s="207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  <c r="BW463" s="8"/>
      <c r="BX463" s="8"/>
      <c r="BY463" s="8"/>
      <c r="BZ463" s="8"/>
      <c r="CA463" s="8"/>
      <c r="CB463" s="8"/>
      <c r="CC463" s="8"/>
      <c r="CD463" s="8"/>
      <c r="CE463" s="8"/>
      <c r="CF463" s="8"/>
      <c r="CG463" s="8"/>
      <c r="CH463" s="8"/>
      <c r="CI463" s="8"/>
      <c r="CJ463" s="8"/>
      <c r="CK463" s="8"/>
      <c r="CL463" s="8"/>
      <c r="CM463" s="8"/>
      <c r="CN463" s="8"/>
      <c r="CO463" s="619"/>
      <c r="CP463" s="619"/>
      <c r="CQ463" s="8"/>
      <c r="CR463" s="8"/>
    </row>
    <row r="464" spans="1:96" s="24" customFormat="1" hidden="1">
      <c r="A464" s="7"/>
      <c r="B464" s="1193" t="s">
        <v>4786</v>
      </c>
      <c r="C464" s="8">
        <v>2014</v>
      </c>
      <c r="D464" s="8"/>
      <c r="E464" s="23" t="s">
        <v>4035</v>
      </c>
      <c r="F464" s="8" t="s">
        <v>127</v>
      </c>
      <c r="G464" s="106"/>
      <c r="H464" s="8"/>
      <c r="I464" s="8" t="s">
        <v>3712</v>
      </c>
      <c r="J464" s="648" t="s">
        <v>2685</v>
      </c>
      <c r="K464" s="8"/>
      <c r="L464" s="8"/>
      <c r="M464" s="155"/>
      <c r="N464" s="155"/>
      <c r="O464" s="155"/>
      <c r="P464" s="155" t="s">
        <v>4387</v>
      </c>
      <c r="Q464" s="7" t="s">
        <v>887</v>
      </c>
      <c r="R464" s="8"/>
      <c r="S464" s="8" t="s">
        <v>127</v>
      </c>
      <c r="T464" s="9" t="s">
        <v>127</v>
      </c>
      <c r="U464" s="410" t="s">
        <v>127</v>
      </c>
      <c r="V464" s="785" t="s">
        <v>127</v>
      </c>
      <c r="W464" s="922" t="s">
        <v>127</v>
      </c>
      <c r="X464" s="922" t="s">
        <v>127</v>
      </c>
      <c r="Y464" s="767" t="s">
        <v>127</v>
      </c>
      <c r="Z464" s="787" t="s">
        <v>127</v>
      </c>
      <c r="AA464" s="241"/>
      <c r="AB464" s="241"/>
      <c r="AC464" s="241"/>
      <c r="AD464" s="241"/>
      <c r="AE464" s="242"/>
      <c r="AF464" s="892"/>
      <c r="AG464" s="892"/>
      <c r="AH464" s="8"/>
      <c r="AI464" s="146"/>
      <c r="AJ464" s="8"/>
      <c r="AK464" s="8"/>
      <c r="AL464" s="8"/>
      <c r="AM464" s="8"/>
      <c r="AN464" s="8"/>
      <c r="AO464" s="8"/>
      <c r="AP464" s="8"/>
      <c r="AQ464" s="8"/>
      <c r="AR464" s="177"/>
      <c r="AS464" s="8"/>
      <c r="AT464" s="8"/>
      <c r="AU464" s="8"/>
      <c r="AV464" s="8"/>
      <c r="AW464" s="8"/>
      <c r="AX464" s="8"/>
      <c r="AY464" s="8"/>
      <c r="AZ464" s="8"/>
      <c r="BA464" s="185"/>
      <c r="BB464" s="207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  <c r="BW464" s="8"/>
      <c r="BX464" s="8"/>
      <c r="BY464" s="8"/>
      <c r="BZ464" s="8"/>
      <c r="CA464" s="8"/>
      <c r="CB464" s="8"/>
      <c r="CC464" s="8"/>
      <c r="CD464" s="8"/>
      <c r="CE464" s="8"/>
      <c r="CF464" s="8"/>
      <c r="CG464" s="8"/>
      <c r="CH464" s="8"/>
      <c r="CI464" s="8"/>
      <c r="CJ464" s="8"/>
      <c r="CK464" s="8"/>
      <c r="CL464" s="8"/>
      <c r="CM464" s="8"/>
      <c r="CN464" s="8"/>
      <c r="CO464" s="619"/>
      <c r="CP464" s="619"/>
      <c r="CQ464" s="8"/>
      <c r="CR464" s="8"/>
    </row>
    <row r="465" spans="1:96" s="24" customFormat="1" hidden="1">
      <c r="A465" s="7"/>
      <c r="B465" s="1193"/>
      <c r="C465" s="8">
        <v>2014</v>
      </c>
      <c r="D465" s="8"/>
      <c r="E465" s="23"/>
      <c r="F465" s="8" t="s">
        <v>127</v>
      </c>
      <c r="G465" s="106"/>
      <c r="H465" s="8"/>
      <c r="I465" s="8" t="s">
        <v>1185</v>
      </c>
      <c r="J465" s="648" t="s">
        <v>2685</v>
      </c>
      <c r="K465" s="8"/>
      <c r="L465" s="8"/>
      <c r="M465" s="155"/>
      <c r="N465" s="155"/>
      <c r="O465" s="155"/>
      <c r="P465" s="155" t="s">
        <v>4388</v>
      </c>
      <c r="Q465" s="7" t="s">
        <v>887</v>
      </c>
      <c r="R465" s="8"/>
      <c r="S465" s="8" t="s">
        <v>127</v>
      </c>
      <c r="T465" s="9" t="s">
        <v>127</v>
      </c>
      <c r="U465" s="410" t="s">
        <v>127</v>
      </c>
      <c r="V465" s="785" t="s">
        <v>127</v>
      </c>
      <c r="W465" s="922" t="s">
        <v>127</v>
      </c>
      <c r="X465" s="922" t="s">
        <v>127</v>
      </c>
      <c r="Y465" s="767" t="s">
        <v>127</v>
      </c>
      <c r="Z465" s="787" t="s">
        <v>127</v>
      </c>
      <c r="AA465" s="241"/>
      <c r="AB465" s="241"/>
      <c r="AC465" s="241"/>
      <c r="AD465" s="241"/>
      <c r="AE465" s="242"/>
      <c r="AF465" s="892"/>
      <c r="AG465" s="892"/>
      <c r="AH465" s="8"/>
      <c r="AI465" s="146"/>
      <c r="AJ465" s="8"/>
      <c r="AK465" s="8"/>
      <c r="AL465" s="8"/>
      <c r="AM465" s="8"/>
      <c r="AN465" s="8"/>
      <c r="AO465" s="8"/>
      <c r="AP465" s="8"/>
      <c r="AQ465" s="8"/>
      <c r="AR465" s="177"/>
      <c r="AS465" s="8"/>
      <c r="AT465" s="8"/>
      <c r="AU465" s="8"/>
      <c r="AV465" s="8"/>
      <c r="AW465" s="8"/>
      <c r="AX465" s="8"/>
      <c r="AY465" s="8"/>
      <c r="AZ465" s="8"/>
      <c r="BA465" s="185"/>
      <c r="BB465" s="207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  <c r="BW465" s="8"/>
      <c r="BX465" s="8"/>
      <c r="BY465" s="8"/>
      <c r="BZ465" s="8"/>
      <c r="CA465" s="8"/>
      <c r="CB465" s="8"/>
      <c r="CC465" s="8"/>
      <c r="CD465" s="8"/>
      <c r="CE465" s="8"/>
      <c r="CF465" s="8"/>
      <c r="CG465" s="8"/>
      <c r="CH465" s="8"/>
      <c r="CI465" s="8"/>
      <c r="CJ465" s="8"/>
      <c r="CK465" s="8"/>
      <c r="CL465" s="8"/>
      <c r="CM465" s="8"/>
      <c r="CN465" s="8"/>
      <c r="CO465" s="619"/>
      <c r="CP465" s="619"/>
      <c r="CQ465" s="8"/>
      <c r="CR465" s="8"/>
    </row>
    <row r="466" spans="1:96" s="24" customFormat="1" ht="24" hidden="1">
      <c r="A466" s="7"/>
      <c r="B466" s="1193" t="s">
        <v>4848</v>
      </c>
      <c r="C466" s="8">
        <v>2014</v>
      </c>
      <c r="D466" s="8"/>
      <c r="E466" s="23" t="s">
        <v>4630</v>
      </c>
      <c r="F466" s="8" t="s">
        <v>1177</v>
      </c>
      <c r="G466" s="106"/>
      <c r="H466" s="8"/>
      <c r="I466" s="8" t="s">
        <v>12</v>
      </c>
      <c r="J466" s="648"/>
      <c r="K466" s="8"/>
      <c r="L466" s="8"/>
      <c r="M466" s="155" t="s">
        <v>127</v>
      </c>
      <c r="N466" s="155"/>
      <c r="O466" s="155"/>
      <c r="P466" s="155" t="s">
        <v>4389</v>
      </c>
      <c r="Q466" s="7" t="s">
        <v>887</v>
      </c>
      <c r="R466" s="8"/>
      <c r="S466" s="8" t="s">
        <v>1604</v>
      </c>
      <c r="T466" s="9" t="s">
        <v>984</v>
      </c>
      <c r="U466" s="410" t="s">
        <v>1437</v>
      </c>
      <c r="V466" s="785" t="s">
        <v>127</v>
      </c>
      <c r="W466" s="922" t="s">
        <v>127</v>
      </c>
      <c r="X466" s="922" t="s">
        <v>127</v>
      </c>
      <c r="Y466" s="767">
        <f>FACT!R1062</f>
        <v>135221.60999999999</v>
      </c>
      <c r="Z466" s="787"/>
      <c r="AA466" s="241"/>
      <c r="AB466" s="241"/>
      <c r="AC466" s="241"/>
      <c r="AD466" s="241"/>
      <c r="AE466" s="242"/>
      <c r="AF466" s="892"/>
      <c r="AG466" s="892"/>
      <c r="AH466" s="8" t="s">
        <v>1163</v>
      </c>
      <c r="AI466" s="146"/>
      <c r="AJ466" s="8"/>
      <c r="AK466" s="8"/>
      <c r="AL466" s="8"/>
      <c r="AM466" s="8"/>
      <c r="AN466" s="8"/>
      <c r="AO466" s="8"/>
      <c r="AP466" s="8"/>
      <c r="AQ466" s="8"/>
      <c r="AR466" s="177"/>
      <c r="AS466" s="8"/>
      <c r="AT466" s="8"/>
      <c r="AU466" s="8"/>
      <c r="AV466" s="8"/>
      <c r="AW466" s="8"/>
      <c r="AX466" s="8"/>
      <c r="AY466" s="8"/>
      <c r="AZ466" s="8"/>
      <c r="BA466" s="185"/>
      <c r="BB466" s="207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  <c r="BW466" s="8"/>
      <c r="BX466" s="8"/>
      <c r="BY466" s="8"/>
      <c r="BZ466" s="8"/>
      <c r="CA466" s="8"/>
      <c r="CB466" s="8"/>
      <c r="CC466" s="8"/>
      <c r="CD466" s="8"/>
      <c r="CE466" s="8"/>
      <c r="CF466" s="8"/>
      <c r="CG466" s="8"/>
      <c r="CH466" s="8"/>
      <c r="CI466" s="8"/>
      <c r="CJ466" s="8"/>
      <c r="CK466" s="8"/>
      <c r="CL466" s="8"/>
      <c r="CM466" s="8"/>
      <c r="CN466" s="8"/>
      <c r="CO466" s="619"/>
      <c r="CP466" s="619"/>
      <c r="CQ466" s="8"/>
      <c r="CR466" s="8"/>
    </row>
    <row r="467" spans="1:96" s="24" customFormat="1" ht="24" hidden="1">
      <c r="A467" s="7"/>
      <c r="B467" s="1193" t="s">
        <v>4786</v>
      </c>
      <c r="C467" s="8">
        <v>2014</v>
      </c>
      <c r="D467" s="8"/>
      <c r="E467" s="23" t="s">
        <v>4038</v>
      </c>
      <c r="F467" s="8" t="s">
        <v>1177</v>
      </c>
      <c r="G467" s="106"/>
      <c r="H467" s="8"/>
      <c r="I467" s="8" t="s">
        <v>616</v>
      </c>
      <c r="J467" s="648" t="s">
        <v>1434</v>
      </c>
      <c r="K467" s="8"/>
      <c r="L467" s="8"/>
      <c r="M467" s="155"/>
      <c r="N467" s="155"/>
      <c r="O467" s="155"/>
      <c r="P467" s="155" t="s">
        <v>4391</v>
      </c>
      <c r="Q467" s="7" t="s">
        <v>4392</v>
      </c>
      <c r="R467" s="8"/>
      <c r="S467" s="8" t="s">
        <v>4393</v>
      </c>
      <c r="T467" s="9" t="s">
        <v>264</v>
      </c>
      <c r="U467" s="410" t="s">
        <v>1233</v>
      </c>
      <c r="V467" s="785">
        <v>500000.01</v>
      </c>
      <c r="W467" s="922" t="s">
        <v>127</v>
      </c>
      <c r="X467" s="922" t="s">
        <v>127</v>
      </c>
      <c r="Y467" s="767">
        <v>0</v>
      </c>
      <c r="Z467" s="787">
        <v>0</v>
      </c>
      <c r="AA467" s="241"/>
      <c r="AB467" s="241"/>
      <c r="AC467" s="241"/>
      <c r="AD467" s="241"/>
      <c r="AE467" s="242"/>
      <c r="AF467" s="892"/>
      <c r="AG467" s="892"/>
      <c r="AH467" s="8"/>
      <c r="AI467" s="146"/>
      <c r="AJ467" s="8"/>
      <c r="AK467" s="8"/>
      <c r="AL467" s="8"/>
      <c r="AM467" s="8"/>
      <c r="AN467" s="8"/>
      <c r="AO467" s="8"/>
      <c r="AP467" s="8"/>
      <c r="AQ467" s="8"/>
      <c r="AR467" s="177"/>
      <c r="AS467" s="8"/>
      <c r="AT467" s="8"/>
      <c r="AU467" s="8"/>
      <c r="AV467" s="8"/>
      <c r="AW467" s="8"/>
      <c r="AX467" s="8"/>
      <c r="AY467" s="8"/>
      <c r="AZ467" s="8"/>
      <c r="BA467" s="185"/>
      <c r="BB467" s="207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619"/>
      <c r="CP467" s="619"/>
      <c r="CQ467" s="8"/>
      <c r="CR467" s="8"/>
    </row>
    <row r="468" spans="1:96" s="24" customFormat="1" hidden="1">
      <c r="A468" s="7"/>
      <c r="B468" s="1193" t="s">
        <v>4786</v>
      </c>
      <c r="C468" s="8">
        <v>2014</v>
      </c>
      <c r="D468" s="8"/>
      <c r="E468" s="23" t="s">
        <v>4039</v>
      </c>
      <c r="F468" s="8" t="s">
        <v>1177</v>
      </c>
      <c r="G468" s="106"/>
      <c r="H468" s="8"/>
      <c r="I468" s="8" t="s">
        <v>12</v>
      </c>
      <c r="J468" s="648" t="s">
        <v>2685</v>
      </c>
      <c r="K468" s="8"/>
      <c r="L468" s="8"/>
      <c r="M468" s="155"/>
      <c r="N468" s="155"/>
      <c r="O468" s="155"/>
      <c r="P468" s="155" t="s">
        <v>4394</v>
      </c>
      <c r="Q468" s="7" t="s">
        <v>887</v>
      </c>
      <c r="R468" s="8"/>
      <c r="S468" s="8" t="s">
        <v>127</v>
      </c>
      <c r="T468" s="9" t="s">
        <v>127</v>
      </c>
      <c r="U468" s="410" t="s">
        <v>127</v>
      </c>
      <c r="V468" s="785" t="s">
        <v>127</v>
      </c>
      <c r="W468" s="922" t="s">
        <v>127</v>
      </c>
      <c r="X468" s="922" t="s">
        <v>127</v>
      </c>
      <c r="Y468" s="767" t="s">
        <v>127</v>
      </c>
      <c r="Z468" s="787" t="s">
        <v>127</v>
      </c>
      <c r="AA468" s="241"/>
      <c r="AB468" s="241"/>
      <c r="AC468" s="241"/>
      <c r="AD468" s="241"/>
      <c r="AE468" s="242"/>
      <c r="AF468" s="892"/>
      <c r="AG468" s="892"/>
      <c r="AH468" s="8"/>
      <c r="AI468" s="146"/>
      <c r="AJ468" s="8"/>
      <c r="AK468" s="8"/>
      <c r="AL468" s="8"/>
      <c r="AM468" s="8"/>
      <c r="AN468" s="8"/>
      <c r="AO468" s="8"/>
      <c r="AP468" s="8"/>
      <c r="AQ468" s="8"/>
      <c r="AR468" s="177"/>
      <c r="AS468" s="8"/>
      <c r="AT468" s="8"/>
      <c r="AU468" s="8"/>
      <c r="AV468" s="8"/>
      <c r="AW468" s="8"/>
      <c r="AX468" s="8"/>
      <c r="AY468" s="8"/>
      <c r="AZ468" s="8"/>
      <c r="BA468" s="185"/>
      <c r="BB468" s="207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  <c r="BW468" s="8"/>
      <c r="BX468" s="8"/>
      <c r="BY468" s="8"/>
      <c r="BZ468" s="8"/>
      <c r="CA468" s="8"/>
      <c r="CB468" s="8"/>
      <c r="CC468" s="8"/>
      <c r="CD468" s="8"/>
      <c r="CE468" s="8"/>
      <c r="CF468" s="8"/>
      <c r="CG468" s="8"/>
      <c r="CH468" s="8"/>
      <c r="CI468" s="8"/>
      <c r="CJ468" s="8"/>
      <c r="CK468" s="8"/>
      <c r="CL468" s="8"/>
      <c r="CM468" s="8"/>
      <c r="CN468" s="8"/>
      <c r="CO468" s="619"/>
      <c r="CP468" s="619"/>
      <c r="CQ468" s="8"/>
      <c r="CR468" s="8"/>
    </row>
    <row r="469" spans="1:96" s="24" customFormat="1" ht="24.75" hidden="1" customHeight="1">
      <c r="A469" s="7"/>
      <c r="B469" s="1193" t="s">
        <v>4786</v>
      </c>
      <c r="C469" s="8">
        <v>2014</v>
      </c>
      <c r="D469" s="8"/>
      <c r="E469" s="23" t="s">
        <v>4040</v>
      </c>
      <c r="F469" s="8" t="s">
        <v>4395</v>
      </c>
      <c r="G469" s="106"/>
      <c r="H469" s="8"/>
      <c r="I469" s="8" t="s">
        <v>1020</v>
      </c>
      <c r="J469" s="648" t="s">
        <v>127</v>
      </c>
      <c r="K469" s="8"/>
      <c r="L469" s="8"/>
      <c r="M469" s="155"/>
      <c r="N469" s="155"/>
      <c r="O469" s="155"/>
      <c r="P469" s="155" t="s">
        <v>4417</v>
      </c>
      <c r="Q469" s="7" t="s">
        <v>887</v>
      </c>
      <c r="R469" s="8"/>
      <c r="S469" s="8" t="s">
        <v>127</v>
      </c>
      <c r="T469" s="9" t="s">
        <v>127</v>
      </c>
      <c r="U469" s="410" t="s">
        <v>127</v>
      </c>
      <c r="V469" s="785" t="s">
        <v>127</v>
      </c>
      <c r="W469" s="922" t="s">
        <v>127</v>
      </c>
      <c r="X469" s="922" t="s">
        <v>127</v>
      </c>
      <c r="Y469" s="767" t="s">
        <v>127</v>
      </c>
      <c r="Z469" s="787" t="s">
        <v>127</v>
      </c>
      <c r="AA469" s="241"/>
      <c r="AB469" s="241"/>
      <c r="AC469" s="241"/>
      <c r="AD469" s="241"/>
      <c r="AE469" s="242"/>
      <c r="AF469" s="892"/>
      <c r="AG469" s="892"/>
      <c r="AH469" s="8"/>
      <c r="AI469" s="146"/>
      <c r="AJ469" s="8"/>
      <c r="AK469" s="8"/>
      <c r="AL469" s="8"/>
      <c r="AM469" s="8"/>
      <c r="AN469" s="8"/>
      <c r="AO469" s="8"/>
      <c r="AP469" s="8"/>
      <c r="AQ469" s="8"/>
      <c r="AR469" s="177"/>
      <c r="AS469" s="8"/>
      <c r="AT469" s="8"/>
      <c r="AU469" s="8"/>
      <c r="AV469" s="8"/>
      <c r="AW469" s="8"/>
      <c r="AX469" s="8"/>
      <c r="AY469" s="8"/>
      <c r="AZ469" s="8"/>
      <c r="BA469" s="185"/>
      <c r="BB469" s="207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  <c r="BW469" s="8"/>
      <c r="BX469" s="8"/>
      <c r="BY469" s="8"/>
      <c r="BZ469" s="8"/>
      <c r="CA469" s="8"/>
      <c r="CB469" s="8"/>
      <c r="CC469" s="8"/>
      <c r="CD469" s="8"/>
      <c r="CE469" s="8"/>
      <c r="CF469" s="8"/>
      <c r="CG469" s="8"/>
      <c r="CH469" s="8"/>
      <c r="CI469" s="8"/>
      <c r="CJ469" s="8"/>
      <c r="CK469" s="8"/>
      <c r="CL469" s="8"/>
      <c r="CM469" s="8"/>
      <c r="CN469" s="8"/>
      <c r="CO469" s="619"/>
      <c r="CP469" s="619"/>
      <c r="CQ469" s="8"/>
      <c r="CR469" s="8"/>
    </row>
    <row r="470" spans="1:96" s="24" customFormat="1" ht="24" hidden="1">
      <c r="A470" s="7"/>
      <c r="B470" s="1193" t="s">
        <v>4786</v>
      </c>
      <c r="C470" s="8">
        <v>2014</v>
      </c>
      <c r="D470" s="8"/>
      <c r="E470" s="23" t="s">
        <v>4396</v>
      </c>
      <c r="F470" s="8" t="s">
        <v>4395</v>
      </c>
      <c r="G470" s="106"/>
      <c r="H470" s="8"/>
      <c r="I470" s="8" t="s">
        <v>1020</v>
      </c>
      <c r="J470" s="648" t="s">
        <v>127</v>
      </c>
      <c r="K470" s="8"/>
      <c r="L470" s="8"/>
      <c r="M470" s="155"/>
      <c r="N470" s="155"/>
      <c r="O470" s="155"/>
      <c r="P470" s="155" t="s">
        <v>4417</v>
      </c>
      <c r="Q470" s="7" t="s">
        <v>887</v>
      </c>
      <c r="R470" s="8"/>
      <c r="S470" s="8" t="s">
        <v>127</v>
      </c>
      <c r="T470" s="9" t="s">
        <v>127</v>
      </c>
      <c r="U470" s="410" t="s">
        <v>127</v>
      </c>
      <c r="V470" s="785" t="s">
        <v>127</v>
      </c>
      <c r="W470" s="922" t="s">
        <v>127</v>
      </c>
      <c r="X470" s="922" t="s">
        <v>127</v>
      </c>
      <c r="Y470" s="767" t="s">
        <v>127</v>
      </c>
      <c r="Z470" s="787" t="s">
        <v>127</v>
      </c>
      <c r="AA470" s="241"/>
      <c r="AB470" s="241"/>
      <c r="AC470" s="241"/>
      <c r="AD470" s="241"/>
      <c r="AE470" s="242"/>
      <c r="AF470" s="892"/>
      <c r="AG470" s="892"/>
      <c r="AH470" s="8"/>
      <c r="AI470" s="146"/>
      <c r="AJ470" s="8"/>
      <c r="AK470" s="8"/>
      <c r="AL470" s="8"/>
      <c r="AM470" s="8"/>
      <c r="AN470" s="8"/>
      <c r="AO470" s="8"/>
      <c r="AP470" s="8"/>
      <c r="AQ470" s="8"/>
      <c r="AR470" s="177"/>
      <c r="AS470" s="8"/>
      <c r="AT470" s="8"/>
      <c r="AU470" s="8"/>
      <c r="AV470" s="8"/>
      <c r="AW470" s="8"/>
      <c r="AX470" s="8"/>
      <c r="AY470" s="8"/>
      <c r="AZ470" s="8"/>
      <c r="BA470" s="185"/>
      <c r="BB470" s="207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  <c r="BW470" s="8"/>
      <c r="BX470" s="8"/>
      <c r="BY470" s="8"/>
      <c r="BZ470" s="8"/>
      <c r="CA470" s="8"/>
      <c r="CB470" s="8"/>
      <c r="CC470" s="8"/>
      <c r="CD470" s="8"/>
      <c r="CE470" s="8"/>
      <c r="CF470" s="8"/>
      <c r="CG470" s="8"/>
      <c r="CH470" s="8"/>
      <c r="CI470" s="8"/>
      <c r="CJ470" s="8"/>
      <c r="CK470" s="8"/>
      <c r="CL470" s="8"/>
      <c r="CM470" s="8"/>
      <c r="CN470" s="8"/>
      <c r="CO470" s="619"/>
      <c r="CP470" s="619"/>
      <c r="CQ470" s="8"/>
      <c r="CR470" s="8"/>
    </row>
    <row r="471" spans="1:96" s="24" customFormat="1" ht="54" hidden="1" customHeight="1">
      <c r="A471" s="7"/>
      <c r="B471" s="23" t="s">
        <v>4840</v>
      </c>
      <c r="C471" s="8">
        <v>2015</v>
      </c>
      <c r="D471" s="8"/>
      <c r="E471" s="23" t="s">
        <v>4877</v>
      </c>
      <c r="F471" s="8" t="s">
        <v>1079</v>
      </c>
      <c r="G471" s="1763" t="s">
        <v>4988</v>
      </c>
      <c r="H471" s="8"/>
      <c r="I471" s="8" t="s">
        <v>616</v>
      </c>
      <c r="J471" s="648" t="s">
        <v>1434</v>
      </c>
      <c r="K471" s="8"/>
      <c r="L471" s="8"/>
      <c r="M471" s="155"/>
      <c r="N471" s="155"/>
      <c r="O471" s="155"/>
      <c r="P471" s="8" t="s">
        <v>3197</v>
      </c>
      <c r="Q471" s="7" t="s">
        <v>1021</v>
      </c>
      <c r="R471" s="8" t="s">
        <v>1293</v>
      </c>
      <c r="S471" s="8" t="s">
        <v>3070</v>
      </c>
      <c r="T471" s="9" t="s">
        <v>276</v>
      </c>
      <c r="U471" s="410" t="s">
        <v>4997</v>
      </c>
      <c r="V471" s="785" t="s">
        <v>127</v>
      </c>
      <c r="W471" s="922" t="s">
        <v>127</v>
      </c>
      <c r="X471" s="922" t="s">
        <v>127</v>
      </c>
      <c r="Y471" s="767" t="s">
        <v>127</v>
      </c>
      <c r="Z471" s="787" t="s">
        <v>127</v>
      </c>
      <c r="AA471" s="241"/>
      <c r="AB471" s="241"/>
      <c r="AC471" s="241"/>
      <c r="AD471" s="241"/>
      <c r="AE471" s="242"/>
      <c r="AF471" s="892"/>
      <c r="AG471" s="892"/>
      <c r="AH471" s="8" t="s">
        <v>4989</v>
      </c>
      <c r="AI471" s="146"/>
      <c r="AJ471" s="8"/>
      <c r="AK471" s="767" t="s">
        <v>127</v>
      </c>
      <c r="AL471" s="8"/>
      <c r="AM471" s="8"/>
      <c r="AN471" s="8"/>
      <c r="AO471" s="8"/>
      <c r="AP471" s="8"/>
      <c r="AQ471" s="8"/>
      <c r="AR471" s="177"/>
      <c r="AS471" s="8"/>
      <c r="AT471" s="8"/>
      <c r="AU471" s="8"/>
      <c r="AV471" s="8"/>
      <c r="AW471" s="8"/>
      <c r="AX471" s="8"/>
      <c r="AY471" s="8"/>
      <c r="AZ471" s="8"/>
      <c r="BA471" s="185"/>
      <c r="BB471" s="207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  <c r="BW471" s="8"/>
      <c r="BX471" s="8"/>
      <c r="BY471" s="8"/>
      <c r="BZ471" s="8"/>
      <c r="CA471" s="8"/>
      <c r="CB471" s="8"/>
      <c r="CC471" s="8"/>
      <c r="CD471" s="8"/>
      <c r="CE471" s="8"/>
      <c r="CF471" s="8"/>
      <c r="CG471" s="8"/>
      <c r="CH471" s="8"/>
      <c r="CI471" s="8"/>
      <c r="CJ471" s="8"/>
      <c r="CK471" s="8"/>
      <c r="CL471" s="8"/>
      <c r="CM471" s="8"/>
      <c r="CN471" s="8"/>
      <c r="CO471" s="619"/>
      <c r="CP471" s="619"/>
      <c r="CQ471" s="8"/>
      <c r="CR471" s="8"/>
    </row>
    <row r="472" spans="1:96" s="24" customFormat="1" ht="25.5" hidden="1">
      <c r="A472" s="7"/>
      <c r="B472" s="23" t="s">
        <v>3708</v>
      </c>
      <c r="C472" s="8">
        <v>2014</v>
      </c>
      <c r="D472" s="8"/>
      <c r="E472" s="23" t="s">
        <v>1894</v>
      </c>
      <c r="F472" s="8" t="s">
        <v>2828</v>
      </c>
      <c r="G472" s="8"/>
      <c r="H472" s="8"/>
      <c r="I472" s="106" t="s">
        <v>12</v>
      </c>
      <c r="J472" s="648" t="s">
        <v>2685</v>
      </c>
      <c r="K472" s="8" t="s">
        <v>127</v>
      </c>
      <c r="L472" s="8" t="s">
        <v>127</v>
      </c>
      <c r="M472" s="155"/>
      <c r="N472" s="155"/>
      <c r="O472" s="155"/>
      <c r="P472" s="8" t="s">
        <v>778</v>
      </c>
      <c r="Q472" s="7" t="s">
        <v>887</v>
      </c>
      <c r="R472" s="8"/>
      <c r="S472" s="8" t="s">
        <v>127</v>
      </c>
      <c r="T472" s="9" t="s">
        <v>127</v>
      </c>
      <c r="U472" s="410"/>
      <c r="V472" s="9" t="s">
        <v>127</v>
      </c>
      <c r="W472" s="9" t="s">
        <v>127</v>
      </c>
      <c r="X472" s="222" t="s">
        <v>127</v>
      </c>
      <c r="Y472" s="8" t="s">
        <v>127</v>
      </c>
      <c r="Z472" s="334" t="s">
        <v>127</v>
      </c>
      <c r="AA472" s="804" t="s">
        <v>127</v>
      </c>
      <c r="AB472" s="804" t="s">
        <v>127</v>
      </c>
      <c r="AC472" s="804" t="s">
        <v>127</v>
      </c>
      <c r="AD472" s="804" t="s">
        <v>127</v>
      </c>
      <c r="AE472" s="997" t="s">
        <v>127</v>
      </c>
      <c r="AF472" s="130" t="s">
        <v>127</v>
      </c>
      <c r="AG472" s="130" t="s">
        <v>127</v>
      </c>
      <c r="AH472" s="8"/>
      <c r="AI472" s="146"/>
      <c r="AJ472" s="8"/>
      <c r="AK472" s="8"/>
      <c r="AL472" s="8"/>
      <c r="AM472" s="8"/>
      <c r="AN472" s="8"/>
      <c r="AO472" s="8"/>
      <c r="AP472" s="8"/>
      <c r="AQ472" s="8"/>
      <c r="AR472" s="177"/>
      <c r="AS472" s="8"/>
      <c r="AT472" s="8"/>
      <c r="AU472" s="8"/>
      <c r="AV472" s="8"/>
      <c r="AW472" s="8"/>
      <c r="AX472" s="8"/>
      <c r="AY472" s="8"/>
      <c r="AZ472" s="8"/>
      <c r="BA472" s="185"/>
      <c r="BB472" s="207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  <c r="BW472" s="8"/>
      <c r="BX472" s="8"/>
      <c r="BY472" s="8"/>
      <c r="BZ472" s="8"/>
      <c r="CA472" s="8"/>
      <c r="CB472" s="8"/>
      <c r="CC472" s="8"/>
      <c r="CD472" s="8"/>
      <c r="CE472" s="8"/>
      <c r="CF472" s="8"/>
      <c r="CG472" s="8"/>
      <c r="CH472" s="8"/>
      <c r="CI472" s="8"/>
      <c r="CJ472" s="8"/>
      <c r="CK472" s="8"/>
      <c r="CL472" s="8"/>
      <c r="CM472" s="8"/>
      <c r="CN472" s="8"/>
      <c r="CO472" s="619"/>
      <c r="CP472" s="619"/>
      <c r="CQ472" s="8"/>
      <c r="CR472" s="8"/>
    </row>
    <row r="473" spans="1:96" s="24" customFormat="1" ht="30" hidden="1">
      <c r="A473" s="7"/>
      <c r="B473" s="23" t="s">
        <v>3708</v>
      </c>
      <c r="C473" s="8">
        <v>2014</v>
      </c>
      <c r="D473" s="8"/>
      <c r="E473" s="23" t="s">
        <v>1894</v>
      </c>
      <c r="F473" s="8" t="s">
        <v>1182</v>
      </c>
      <c r="G473" s="8"/>
      <c r="H473" s="8"/>
      <c r="I473" s="106" t="s">
        <v>12</v>
      </c>
      <c r="J473" s="648" t="s">
        <v>2685</v>
      </c>
      <c r="K473" s="8" t="s">
        <v>127</v>
      </c>
      <c r="L473" s="8" t="s">
        <v>127</v>
      </c>
      <c r="M473" s="155"/>
      <c r="N473" s="155"/>
      <c r="O473" s="155"/>
      <c r="P473" s="8" t="s">
        <v>1631</v>
      </c>
      <c r="Q473" s="7" t="s">
        <v>887</v>
      </c>
      <c r="R473" s="8"/>
      <c r="S473" s="8" t="s">
        <v>127</v>
      </c>
      <c r="T473" s="9" t="s">
        <v>127</v>
      </c>
      <c r="U473" s="410"/>
      <c r="V473" s="9" t="s">
        <v>127</v>
      </c>
      <c r="W473" s="9" t="s">
        <v>127</v>
      </c>
      <c r="X473" s="222" t="s">
        <v>127</v>
      </c>
      <c r="Y473" s="8" t="s">
        <v>127</v>
      </c>
      <c r="Z473" s="334" t="s">
        <v>127</v>
      </c>
      <c r="AA473" s="804" t="s">
        <v>127</v>
      </c>
      <c r="AB473" s="804" t="s">
        <v>127</v>
      </c>
      <c r="AC473" s="804" t="s">
        <v>127</v>
      </c>
      <c r="AD473" s="804" t="s">
        <v>127</v>
      </c>
      <c r="AE473" s="997" t="s">
        <v>127</v>
      </c>
      <c r="AF473" s="130" t="s">
        <v>127</v>
      </c>
      <c r="AG473" s="130" t="s">
        <v>127</v>
      </c>
      <c r="AH473" s="8"/>
      <c r="AI473" s="146"/>
      <c r="AJ473" s="8"/>
      <c r="AK473" s="8"/>
      <c r="AL473" s="8"/>
      <c r="AM473" s="8"/>
      <c r="AN473" s="8"/>
      <c r="AO473" s="8"/>
      <c r="AP473" s="8"/>
      <c r="AQ473" s="8"/>
      <c r="AR473" s="177"/>
      <c r="AS473" s="8"/>
      <c r="AT473" s="8"/>
      <c r="AU473" s="8"/>
      <c r="AV473" s="8"/>
      <c r="AW473" s="8"/>
      <c r="AX473" s="8"/>
      <c r="AY473" s="8"/>
      <c r="AZ473" s="8"/>
      <c r="BA473" s="185"/>
      <c r="BB473" s="207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  <c r="BW473" s="8"/>
      <c r="BX473" s="8"/>
      <c r="BY473" s="8"/>
      <c r="BZ473" s="8"/>
      <c r="CA473" s="8"/>
      <c r="CB473" s="8"/>
      <c r="CC473" s="8"/>
      <c r="CD473" s="8"/>
      <c r="CE473" s="8"/>
      <c r="CF473" s="8"/>
      <c r="CG473" s="8"/>
      <c r="CH473" s="8"/>
      <c r="CI473" s="8"/>
      <c r="CJ473" s="8"/>
      <c r="CK473" s="8"/>
      <c r="CL473" s="8"/>
      <c r="CM473" s="8"/>
      <c r="CN473" s="8"/>
      <c r="CO473" s="619"/>
      <c r="CP473" s="619"/>
      <c r="CQ473" s="8"/>
      <c r="CR473" s="8"/>
    </row>
    <row r="474" spans="1:96" s="24" customFormat="1" ht="25.5" hidden="1">
      <c r="A474" s="7"/>
      <c r="B474" s="23" t="s">
        <v>3708</v>
      </c>
      <c r="C474" s="8">
        <v>2014</v>
      </c>
      <c r="D474" s="8"/>
      <c r="E474" s="23" t="s">
        <v>1894</v>
      </c>
      <c r="F474" s="8" t="s">
        <v>1182</v>
      </c>
      <c r="G474" s="8"/>
      <c r="H474" s="8"/>
      <c r="I474" s="106" t="s">
        <v>12</v>
      </c>
      <c r="J474" s="648" t="s">
        <v>2685</v>
      </c>
      <c r="K474" s="8" t="s">
        <v>127</v>
      </c>
      <c r="L474" s="8" t="s">
        <v>127</v>
      </c>
      <c r="M474" s="155"/>
      <c r="N474" s="155"/>
      <c r="O474" s="155"/>
      <c r="P474" s="8" t="s">
        <v>1183</v>
      </c>
      <c r="Q474" s="7" t="s">
        <v>887</v>
      </c>
      <c r="R474" s="8"/>
      <c r="S474" s="8" t="s">
        <v>127</v>
      </c>
      <c r="T474" s="9" t="s">
        <v>127</v>
      </c>
      <c r="U474" s="410"/>
      <c r="V474" s="9" t="s">
        <v>127</v>
      </c>
      <c r="W474" s="9" t="s">
        <v>127</v>
      </c>
      <c r="X474" s="222" t="s">
        <v>127</v>
      </c>
      <c r="Y474" s="8" t="s">
        <v>127</v>
      </c>
      <c r="Z474" s="334" t="s">
        <v>127</v>
      </c>
      <c r="AA474" s="804" t="s">
        <v>127</v>
      </c>
      <c r="AB474" s="804" t="s">
        <v>127</v>
      </c>
      <c r="AC474" s="804" t="s">
        <v>127</v>
      </c>
      <c r="AD474" s="804" t="s">
        <v>127</v>
      </c>
      <c r="AE474" s="997" t="s">
        <v>127</v>
      </c>
      <c r="AF474" s="130" t="s">
        <v>127</v>
      </c>
      <c r="AG474" s="130" t="s">
        <v>127</v>
      </c>
      <c r="AH474" s="8" t="s">
        <v>4537</v>
      </c>
      <c r="AI474" s="146"/>
      <c r="AJ474" s="8"/>
      <c r="AK474" s="8"/>
      <c r="AL474" s="8"/>
      <c r="AM474" s="8"/>
      <c r="AN474" s="8"/>
      <c r="AO474" s="8"/>
      <c r="AP474" s="8"/>
      <c r="AQ474" s="8"/>
      <c r="AR474" s="177"/>
      <c r="AS474" s="8"/>
      <c r="AT474" s="8"/>
      <c r="AU474" s="8"/>
      <c r="AV474" s="8"/>
      <c r="AW474" s="8"/>
      <c r="AX474" s="8"/>
      <c r="AY474" s="8"/>
      <c r="AZ474" s="8"/>
      <c r="BA474" s="185"/>
      <c r="BB474" s="207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  <c r="BW474" s="8"/>
      <c r="BX474" s="8"/>
      <c r="BY474" s="8"/>
      <c r="BZ474" s="8"/>
      <c r="CA474" s="8"/>
      <c r="CB474" s="8"/>
      <c r="CC474" s="8"/>
      <c r="CD474" s="8"/>
      <c r="CE474" s="8"/>
      <c r="CF474" s="8"/>
      <c r="CG474" s="8"/>
      <c r="CH474" s="8"/>
      <c r="CI474" s="8"/>
      <c r="CJ474" s="8"/>
      <c r="CK474" s="8"/>
      <c r="CL474" s="8"/>
      <c r="CM474" s="8"/>
      <c r="CN474" s="8"/>
      <c r="CO474" s="619"/>
      <c r="CP474" s="619"/>
      <c r="CQ474" s="8"/>
      <c r="CR474" s="8"/>
    </row>
    <row r="475" spans="1:96" s="24" customFormat="1" ht="25.5" hidden="1">
      <c r="A475" s="7"/>
      <c r="B475" s="23" t="s">
        <v>4848</v>
      </c>
      <c r="C475" s="8">
        <v>2014</v>
      </c>
      <c r="D475" s="8"/>
      <c r="E475" s="23" t="s">
        <v>4632</v>
      </c>
      <c r="F475" s="8" t="s">
        <v>127</v>
      </c>
      <c r="G475" s="8"/>
      <c r="H475" s="8"/>
      <c r="I475" s="106" t="s">
        <v>1173</v>
      </c>
      <c r="J475" s="648" t="s">
        <v>4794</v>
      </c>
      <c r="K475" s="8" t="s">
        <v>127</v>
      </c>
      <c r="L475" s="8" t="s">
        <v>127</v>
      </c>
      <c r="M475" s="155" t="s">
        <v>127</v>
      </c>
      <c r="N475" s="155"/>
      <c r="O475" s="155"/>
      <c r="P475" s="8" t="s">
        <v>4856</v>
      </c>
      <c r="Q475" s="7" t="s">
        <v>887</v>
      </c>
      <c r="R475" s="8"/>
      <c r="S475" s="8" t="s">
        <v>127</v>
      </c>
      <c r="T475" s="9" t="s">
        <v>127</v>
      </c>
      <c r="U475" s="410" t="s">
        <v>127</v>
      </c>
      <c r="V475" s="9" t="s">
        <v>127</v>
      </c>
      <c r="W475" s="9" t="s">
        <v>127</v>
      </c>
      <c r="X475" s="222" t="s">
        <v>127</v>
      </c>
      <c r="Y475" s="8" t="s">
        <v>127</v>
      </c>
      <c r="Z475" s="334" t="s">
        <v>127</v>
      </c>
      <c r="AA475" s="804"/>
      <c r="AB475" s="804"/>
      <c r="AC475" s="804"/>
      <c r="AD475" s="804"/>
      <c r="AE475" s="997"/>
      <c r="AF475" s="130"/>
      <c r="AG475" s="130"/>
      <c r="AH475" s="8"/>
      <c r="AI475" s="146"/>
      <c r="AJ475" s="8"/>
      <c r="AK475" s="8"/>
      <c r="AL475" s="8"/>
      <c r="AM475" s="8"/>
      <c r="AN475" s="8"/>
      <c r="AO475" s="8"/>
      <c r="AP475" s="8"/>
      <c r="AQ475" s="8"/>
      <c r="AR475" s="177"/>
      <c r="AS475" s="8"/>
      <c r="AT475" s="8"/>
      <c r="AU475" s="8"/>
      <c r="AV475" s="8"/>
      <c r="AW475" s="8"/>
      <c r="AX475" s="8"/>
      <c r="AY475" s="8"/>
      <c r="AZ475" s="8"/>
      <c r="BA475" s="185"/>
      <c r="BB475" s="207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8"/>
      <c r="CC475" s="8"/>
      <c r="CD475" s="8"/>
      <c r="CE475" s="8"/>
      <c r="CF475" s="8"/>
      <c r="CG475" s="8"/>
      <c r="CH475" s="8"/>
      <c r="CI475" s="8"/>
      <c r="CJ475" s="8"/>
      <c r="CK475" s="8"/>
      <c r="CL475" s="8"/>
      <c r="CM475" s="8"/>
      <c r="CN475" s="8"/>
      <c r="CO475" s="619"/>
      <c r="CP475" s="619"/>
      <c r="CQ475" s="8"/>
      <c r="CR475" s="8"/>
    </row>
    <row r="476" spans="1:96" s="24" customFormat="1" ht="25.5" hidden="1">
      <c r="A476" s="7"/>
      <c r="B476" s="23" t="s">
        <v>4786</v>
      </c>
      <c r="C476" s="8">
        <v>2014</v>
      </c>
      <c r="D476" s="8"/>
      <c r="E476" s="23" t="s">
        <v>4037</v>
      </c>
      <c r="F476" s="8"/>
      <c r="G476" s="8"/>
      <c r="H476" s="8"/>
      <c r="I476" s="106" t="s">
        <v>12</v>
      </c>
      <c r="J476" s="8" t="s">
        <v>4794</v>
      </c>
      <c r="K476" s="8" t="s">
        <v>127</v>
      </c>
      <c r="L476" s="8" t="s">
        <v>127</v>
      </c>
      <c r="M476" s="155" t="s">
        <v>127</v>
      </c>
      <c r="N476" s="155"/>
      <c r="O476" s="155"/>
      <c r="P476" s="8" t="s">
        <v>4966</v>
      </c>
      <c r="Q476" s="7" t="s">
        <v>887</v>
      </c>
      <c r="R476" s="8"/>
      <c r="S476" s="8" t="s">
        <v>127</v>
      </c>
      <c r="T476" s="9" t="s">
        <v>127</v>
      </c>
      <c r="U476" s="410" t="s">
        <v>127</v>
      </c>
      <c r="V476" s="9" t="s">
        <v>127</v>
      </c>
      <c r="W476" s="9" t="s">
        <v>127</v>
      </c>
      <c r="X476" s="222" t="s">
        <v>127</v>
      </c>
      <c r="Y476" s="8" t="s">
        <v>127</v>
      </c>
      <c r="Z476" s="334" t="s">
        <v>127</v>
      </c>
      <c r="AA476" s="804"/>
      <c r="AB476" s="804"/>
      <c r="AC476" s="804"/>
      <c r="AD476" s="804"/>
      <c r="AE476" s="997"/>
      <c r="AF476" s="130"/>
      <c r="AG476" s="130"/>
      <c r="AH476" s="8"/>
      <c r="AI476" s="146"/>
      <c r="AJ476" s="8"/>
      <c r="AK476" s="8"/>
      <c r="AL476" s="8"/>
      <c r="AM476" s="8"/>
      <c r="AN476" s="8"/>
      <c r="AO476" s="8"/>
      <c r="AP476" s="8"/>
      <c r="AQ476" s="8"/>
      <c r="AR476" s="177"/>
      <c r="AS476" s="8"/>
      <c r="AT476" s="8"/>
      <c r="AU476" s="8"/>
      <c r="AV476" s="8"/>
      <c r="AW476" s="8"/>
      <c r="AX476" s="8"/>
      <c r="AY476" s="8"/>
      <c r="AZ476" s="8"/>
      <c r="BA476" s="185"/>
      <c r="BB476" s="207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8"/>
      <c r="BX476" s="8"/>
      <c r="BY476" s="8"/>
      <c r="BZ476" s="8"/>
      <c r="CA476" s="8"/>
      <c r="CB476" s="8"/>
      <c r="CC476" s="8"/>
      <c r="CD476" s="8"/>
      <c r="CE476" s="8"/>
      <c r="CF476" s="8"/>
      <c r="CG476" s="8"/>
      <c r="CH476" s="8"/>
      <c r="CI476" s="8"/>
      <c r="CJ476" s="8"/>
      <c r="CK476" s="8"/>
      <c r="CL476" s="8"/>
      <c r="CM476" s="8"/>
      <c r="CN476" s="8"/>
      <c r="CO476" s="619"/>
      <c r="CP476" s="619"/>
      <c r="CQ476" s="8"/>
      <c r="CR476" s="8"/>
    </row>
    <row r="477" spans="1:96" s="24" customFormat="1" ht="25.5" hidden="1">
      <c r="A477" s="7"/>
      <c r="B477" s="23" t="s">
        <v>4848</v>
      </c>
      <c r="C477" s="8">
        <v>2014</v>
      </c>
      <c r="D477" s="8"/>
      <c r="E477" s="23" t="s">
        <v>4633</v>
      </c>
      <c r="F477" s="8" t="s">
        <v>127</v>
      </c>
      <c r="G477" s="8"/>
      <c r="H477" s="8"/>
      <c r="I477" s="106" t="s">
        <v>1173</v>
      </c>
      <c r="J477" s="648" t="s">
        <v>4794</v>
      </c>
      <c r="K477" s="8" t="s">
        <v>127</v>
      </c>
      <c r="L477" s="8" t="s">
        <v>127</v>
      </c>
      <c r="M477" s="155" t="s">
        <v>127</v>
      </c>
      <c r="N477" s="155"/>
      <c r="O477" s="155"/>
      <c r="P477" s="8" t="s">
        <v>1174</v>
      </c>
      <c r="Q477" s="7" t="s">
        <v>887</v>
      </c>
      <c r="R477" s="8"/>
      <c r="S477" s="8" t="s">
        <v>127</v>
      </c>
      <c r="T477" s="9" t="s">
        <v>127</v>
      </c>
      <c r="U477" s="410" t="s">
        <v>127</v>
      </c>
      <c r="V477" s="9" t="s">
        <v>127</v>
      </c>
      <c r="W477" s="9" t="s">
        <v>127</v>
      </c>
      <c r="X477" s="222" t="s">
        <v>127</v>
      </c>
      <c r="Y477" s="8" t="s">
        <v>127</v>
      </c>
      <c r="Z477" s="334" t="s">
        <v>127</v>
      </c>
      <c r="AA477" s="804"/>
      <c r="AB477" s="804"/>
      <c r="AC477" s="804"/>
      <c r="AD477" s="804"/>
      <c r="AE477" s="997"/>
      <c r="AF477" s="130"/>
      <c r="AG477" s="130"/>
      <c r="AH477" s="8"/>
      <c r="AI477" s="146"/>
      <c r="AJ477" s="8"/>
      <c r="AK477" s="8"/>
      <c r="AL477" s="8"/>
      <c r="AM477" s="8"/>
      <c r="AN477" s="8"/>
      <c r="AO477" s="8"/>
      <c r="AP477" s="8"/>
      <c r="AQ477" s="8"/>
      <c r="AR477" s="177"/>
      <c r="AS477" s="8"/>
      <c r="AT477" s="8"/>
      <c r="AU477" s="8"/>
      <c r="AV477" s="8"/>
      <c r="AW477" s="8"/>
      <c r="AX477" s="8"/>
      <c r="AY477" s="8"/>
      <c r="AZ477" s="8"/>
      <c r="BA477" s="185"/>
      <c r="BB477" s="207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8"/>
      <c r="BX477" s="8"/>
      <c r="BY477" s="8"/>
      <c r="BZ477" s="8"/>
      <c r="CA477" s="8"/>
      <c r="CB477" s="8"/>
      <c r="CC477" s="8"/>
      <c r="CD477" s="8"/>
      <c r="CE477" s="8"/>
      <c r="CF477" s="8"/>
      <c r="CG477" s="8"/>
      <c r="CH477" s="8"/>
      <c r="CI477" s="8"/>
      <c r="CJ477" s="8"/>
      <c r="CK477" s="8"/>
      <c r="CL477" s="8"/>
      <c r="CM477" s="8"/>
      <c r="CN477" s="8"/>
      <c r="CO477" s="619"/>
      <c r="CP477" s="619"/>
      <c r="CQ477" s="8"/>
      <c r="CR477" s="8"/>
    </row>
    <row r="478" spans="1:96" s="24" customFormat="1" ht="25.5" hidden="1">
      <c r="A478" s="7"/>
      <c r="B478" s="23" t="s">
        <v>4848</v>
      </c>
      <c r="C478" s="8">
        <v>2015</v>
      </c>
      <c r="D478" s="8"/>
      <c r="E478" s="23" t="s">
        <v>4633</v>
      </c>
      <c r="F478" s="8" t="s">
        <v>127</v>
      </c>
      <c r="G478" s="8"/>
      <c r="H478" s="8"/>
      <c r="I478" s="106" t="s">
        <v>1173</v>
      </c>
      <c r="J478" s="648" t="s">
        <v>4794</v>
      </c>
      <c r="K478" s="8" t="s">
        <v>127</v>
      </c>
      <c r="L478" s="8" t="s">
        <v>127</v>
      </c>
      <c r="M478" s="155" t="s">
        <v>127</v>
      </c>
      <c r="N478" s="155"/>
      <c r="O478" s="155"/>
      <c r="P478" s="8" t="s">
        <v>1174</v>
      </c>
      <c r="Q478" s="7" t="s">
        <v>887</v>
      </c>
      <c r="R478" s="8"/>
      <c r="S478" s="8" t="s">
        <v>127</v>
      </c>
      <c r="T478" s="9" t="s">
        <v>127</v>
      </c>
      <c r="U478" s="410" t="s">
        <v>127</v>
      </c>
      <c r="V478" s="9" t="s">
        <v>127</v>
      </c>
      <c r="W478" s="9" t="s">
        <v>127</v>
      </c>
      <c r="X478" s="222" t="s">
        <v>127</v>
      </c>
      <c r="Y478" s="8" t="s">
        <v>127</v>
      </c>
      <c r="Z478" s="334" t="s">
        <v>127</v>
      </c>
      <c r="AA478" s="804"/>
      <c r="AB478" s="804"/>
      <c r="AC478" s="804"/>
      <c r="AD478" s="804"/>
      <c r="AE478" s="997"/>
      <c r="AF478" s="130"/>
      <c r="AG478" s="130"/>
      <c r="AH478" s="8"/>
      <c r="AI478" s="146"/>
      <c r="AJ478" s="8"/>
      <c r="AK478" s="8"/>
      <c r="AL478" s="8"/>
      <c r="AM478" s="8"/>
      <c r="AN478" s="8"/>
      <c r="AO478" s="8"/>
      <c r="AP478" s="8"/>
      <c r="AQ478" s="8"/>
      <c r="AR478" s="177"/>
      <c r="AS478" s="8"/>
      <c r="AT478" s="8"/>
      <c r="AU478" s="8"/>
      <c r="AV478" s="8"/>
      <c r="AW478" s="8"/>
      <c r="AX478" s="8"/>
      <c r="AY478" s="8"/>
      <c r="AZ478" s="8"/>
      <c r="BA478" s="185"/>
      <c r="BB478" s="207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8"/>
      <c r="BX478" s="8"/>
      <c r="BY478" s="8"/>
      <c r="BZ478" s="8"/>
      <c r="CA478" s="8"/>
      <c r="CB478" s="8"/>
      <c r="CC478" s="8"/>
      <c r="CD478" s="8"/>
      <c r="CE478" s="8"/>
      <c r="CF478" s="8"/>
      <c r="CG478" s="8"/>
      <c r="CH478" s="8"/>
      <c r="CI478" s="8"/>
      <c r="CJ478" s="8"/>
      <c r="CK478" s="8"/>
      <c r="CL478" s="8"/>
      <c r="CM478" s="8"/>
      <c r="CN478" s="8"/>
      <c r="CO478" s="619"/>
      <c r="CP478" s="619"/>
      <c r="CQ478" s="8"/>
      <c r="CR478" s="8"/>
    </row>
    <row r="479" spans="1:96" s="24" customFormat="1" ht="25.5" hidden="1">
      <c r="A479" s="7"/>
      <c r="B479" s="23" t="s">
        <v>4922</v>
      </c>
      <c r="C479" s="8">
        <v>2014</v>
      </c>
      <c r="D479" s="8"/>
      <c r="E479" s="23"/>
      <c r="F479" s="8" t="s">
        <v>127</v>
      </c>
      <c r="G479" s="8"/>
      <c r="H479" s="8"/>
      <c r="I479" s="106" t="s">
        <v>12</v>
      </c>
      <c r="J479" s="260" t="s">
        <v>4794</v>
      </c>
      <c r="K479" s="8" t="s">
        <v>127</v>
      </c>
      <c r="L479" s="8" t="s">
        <v>127</v>
      </c>
      <c r="M479" s="155" t="s">
        <v>127</v>
      </c>
      <c r="N479" s="155"/>
      <c r="O479" s="155"/>
      <c r="P479" s="8" t="s">
        <v>4857</v>
      </c>
      <c r="Q479" s="7" t="s">
        <v>887</v>
      </c>
      <c r="R479" s="8"/>
      <c r="S479" s="8" t="s">
        <v>127</v>
      </c>
      <c r="T479" s="9" t="s">
        <v>127</v>
      </c>
      <c r="U479" s="410" t="s">
        <v>127</v>
      </c>
      <c r="V479" s="9" t="s">
        <v>127</v>
      </c>
      <c r="W479" s="9" t="s">
        <v>127</v>
      </c>
      <c r="X479" s="222" t="s">
        <v>127</v>
      </c>
      <c r="Y479" s="8" t="s">
        <v>127</v>
      </c>
      <c r="Z479" s="334" t="s">
        <v>127</v>
      </c>
      <c r="AA479" s="804"/>
      <c r="AB479" s="804"/>
      <c r="AC479" s="804"/>
      <c r="AD479" s="804"/>
      <c r="AE479" s="997"/>
      <c r="AF479" s="130"/>
      <c r="AG479" s="130"/>
      <c r="AH479" s="8"/>
      <c r="AI479" s="146"/>
      <c r="AJ479" s="8"/>
      <c r="AK479" s="8"/>
      <c r="AL479" s="8"/>
      <c r="AM479" s="8"/>
      <c r="AN479" s="8"/>
      <c r="AO479" s="8"/>
      <c r="AP479" s="8"/>
      <c r="AQ479" s="8"/>
      <c r="AR479" s="177"/>
      <c r="AS479" s="8"/>
      <c r="AT479" s="8"/>
      <c r="AU479" s="8"/>
      <c r="AV479" s="8"/>
      <c r="AW479" s="8"/>
      <c r="AX479" s="8"/>
      <c r="AY479" s="8"/>
      <c r="AZ479" s="8"/>
      <c r="BA479" s="185"/>
      <c r="BB479" s="207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8"/>
      <c r="BX479" s="8"/>
      <c r="BY479" s="8"/>
      <c r="BZ479" s="8"/>
      <c r="CA479" s="8"/>
      <c r="CB479" s="8"/>
      <c r="CC479" s="8"/>
      <c r="CD479" s="8"/>
      <c r="CE479" s="8"/>
      <c r="CF479" s="8"/>
      <c r="CG479" s="8"/>
      <c r="CH479" s="8"/>
      <c r="CI479" s="8"/>
      <c r="CJ479" s="8"/>
      <c r="CK479" s="8"/>
      <c r="CL479" s="8"/>
      <c r="CM479" s="8"/>
      <c r="CN479" s="8"/>
      <c r="CO479" s="619"/>
      <c r="CP479" s="619"/>
      <c r="CQ479" s="8"/>
      <c r="CR479" s="8"/>
    </row>
    <row r="480" spans="1:96" s="24" customFormat="1" ht="25.5" hidden="1">
      <c r="A480" s="7"/>
      <c r="B480" s="23" t="s">
        <v>4922</v>
      </c>
      <c r="C480" s="8">
        <v>2015</v>
      </c>
      <c r="D480" s="8"/>
      <c r="E480" s="23"/>
      <c r="F480" s="8" t="s">
        <v>127</v>
      </c>
      <c r="G480" s="8"/>
      <c r="H480" s="8"/>
      <c r="I480" s="106" t="s">
        <v>12</v>
      </c>
      <c r="J480" s="260" t="s">
        <v>4794</v>
      </c>
      <c r="K480" s="8" t="s">
        <v>127</v>
      </c>
      <c r="L480" s="8" t="s">
        <v>127</v>
      </c>
      <c r="M480" s="155" t="s">
        <v>127</v>
      </c>
      <c r="N480" s="155"/>
      <c r="O480" s="155"/>
      <c r="P480" s="8" t="s">
        <v>4857</v>
      </c>
      <c r="Q480" s="7" t="s">
        <v>887</v>
      </c>
      <c r="R480" s="8"/>
      <c r="S480" s="8" t="s">
        <v>127</v>
      </c>
      <c r="T480" s="9" t="s">
        <v>127</v>
      </c>
      <c r="U480" s="410" t="s">
        <v>127</v>
      </c>
      <c r="V480" s="9" t="s">
        <v>127</v>
      </c>
      <c r="W480" s="9" t="s">
        <v>127</v>
      </c>
      <c r="X480" s="222" t="s">
        <v>127</v>
      </c>
      <c r="Y480" s="8" t="s">
        <v>127</v>
      </c>
      <c r="Z480" s="334" t="s">
        <v>127</v>
      </c>
      <c r="AA480" s="804"/>
      <c r="AB480" s="804"/>
      <c r="AC480" s="804"/>
      <c r="AD480" s="804"/>
      <c r="AE480" s="997"/>
      <c r="AF480" s="130"/>
      <c r="AG480" s="130"/>
      <c r="AH480" s="8"/>
      <c r="AI480" s="146"/>
      <c r="AJ480" s="8"/>
      <c r="AK480" s="8"/>
      <c r="AL480" s="8"/>
      <c r="AM480" s="8"/>
      <c r="AN480" s="8"/>
      <c r="AO480" s="8"/>
      <c r="AP480" s="8"/>
      <c r="AQ480" s="8"/>
      <c r="AR480" s="177"/>
      <c r="AS480" s="8"/>
      <c r="AT480" s="8"/>
      <c r="AU480" s="8"/>
      <c r="AV480" s="8"/>
      <c r="AW480" s="8"/>
      <c r="AX480" s="8"/>
      <c r="AY480" s="8"/>
      <c r="AZ480" s="8"/>
      <c r="BA480" s="185"/>
      <c r="BB480" s="207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8"/>
      <c r="CC480" s="8"/>
      <c r="CD480" s="8"/>
      <c r="CE480" s="8"/>
      <c r="CF480" s="8"/>
      <c r="CG480" s="8"/>
      <c r="CH480" s="8"/>
      <c r="CI480" s="8"/>
      <c r="CJ480" s="8"/>
      <c r="CK480" s="8"/>
      <c r="CL480" s="8"/>
      <c r="CM480" s="8"/>
      <c r="CN480" s="8"/>
      <c r="CO480" s="619"/>
      <c r="CP480" s="619"/>
      <c r="CQ480" s="8"/>
      <c r="CR480" s="8"/>
    </row>
    <row r="481" spans="1:96" s="24" customFormat="1" ht="45.75" hidden="1" customHeight="1">
      <c r="A481" s="7"/>
      <c r="B481" s="23" t="s">
        <v>4848</v>
      </c>
      <c r="C481" s="8"/>
      <c r="D481" s="8"/>
      <c r="E481" s="23" t="s">
        <v>4634</v>
      </c>
      <c r="F481" s="8" t="s">
        <v>127</v>
      </c>
      <c r="G481" s="8"/>
      <c r="H481" s="8"/>
      <c r="I481" s="106" t="s">
        <v>778</v>
      </c>
      <c r="J481" s="648" t="s">
        <v>4794</v>
      </c>
      <c r="K481" s="8" t="s">
        <v>127</v>
      </c>
      <c r="L481" s="8" t="s">
        <v>127</v>
      </c>
      <c r="M481" s="155" t="s">
        <v>127</v>
      </c>
      <c r="N481" s="155"/>
      <c r="O481" s="155"/>
      <c r="P481" s="8" t="s">
        <v>4858</v>
      </c>
      <c r="Q481" s="7" t="s">
        <v>887</v>
      </c>
      <c r="R481" s="8"/>
      <c r="S481" s="8" t="s">
        <v>127</v>
      </c>
      <c r="T481" s="9" t="s">
        <v>127</v>
      </c>
      <c r="U481" s="410" t="s">
        <v>127</v>
      </c>
      <c r="V481" s="9" t="s">
        <v>127</v>
      </c>
      <c r="W481" s="9" t="s">
        <v>127</v>
      </c>
      <c r="X481" s="222" t="s">
        <v>127</v>
      </c>
      <c r="Y481" s="8" t="s">
        <v>127</v>
      </c>
      <c r="Z481" s="334" t="s">
        <v>127</v>
      </c>
      <c r="AA481" s="804"/>
      <c r="AB481" s="804"/>
      <c r="AC481" s="804"/>
      <c r="AD481" s="804"/>
      <c r="AE481" s="997"/>
      <c r="AF481" s="130"/>
      <c r="AG481" s="130"/>
      <c r="AH481" s="8"/>
      <c r="AI481" s="146"/>
      <c r="AJ481" s="8"/>
      <c r="AK481" s="8"/>
      <c r="AL481" s="8"/>
      <c r="AM481" s="8"/>
      <c r="AN481" s="8"/>
      <c r="AO481" s="8"/>
      <c r="AP481" s="8"/>
      <c r="AQ481" s="8"/>
      <c r="AR481" s="177"/>
      <c r="AS481" s="8"/>
      <c r="AT481" s="8"/>
      <c r="AU481" s="8"/>
      <c r="AV481" s="8"/>
      <c r="AW481" s="8"/>
      <c r="AX481" s="8"/>
      <c r="AY481" s="8"/>
      <c r="AZ481" s="8"/>
      <c r="BA481" s="185"/>
      <c r="BB481" s="207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  <c r="BW481" s="8"/>
      <c r="BX481" s="8"/>
      <c r="BY481" s="8"/>
      <c r="BZ481" s="8"/>
      <c r="CA481" s="8"/>
      <c r="CB481" s="8"/>
      <c r="CC481" s="8"/>
      <c r="CD481" s="8"/>
      <c r="CE481" s="8"/>
      <c r="CF481" s="8"/>
      <c r="CG481" s="8"/>
      <c r="CH481" s="8"/>
      <c r="CI481" s="8"/>
      <c r="CJ481" s="8"/>
      <c r="CK481" s="8"/>
      <c r="CL481" s="8"/>
      <c r="CM481" s="8"/>
      <c r="CN481" s="8"/>
      <c r="CO481" s="619"/>
      <c r="CP481" s="619"/>
      <c r="CQ481" s="8"/>
      <c r="CR481" s="8"/>
    </row>
    <row r="482" spans="1:96" s="24" customFormat="1" ht="25.5" hidden="1">
      <c r="A482" s="7"/>
      <c r="B482" s="23" t="s">
        <v>4089</v>
      </c>
      <c r="C482" s="8">
        <v>2015</v>
      </c>
      <c r="D482" s="8"/>
      <c r="E482" s="23" t="s">
        <v>4028</v>
      </c>
      <c r="F482" s="8" t="s">
        <v>683</v>
      </c>
      <c r="G482" s="8"/>
      <c r="H482" s="8"/>
      <c r="I482" s="8" t="s">
        <v>616</v>
      </c>
      <c r="J482" s="648" t="s">
        <v>127</v>
      </c>
      <c r="K482" s="8" t="s">
        <v>127</v>
      </c>
      <c r="L482" s="8" t="s">
        <v>127</v>
      </c>
      <c r="M482" s="155"/>
      <c r="N482" s="155"/>
      <c r="O482" s="155"/>
      <c r="P482" s="155" t="s">
        <v>4079</v>
      </c>
      <c r="Q482" s="7" t="s">
        <v>980</v>
      </c>
      <c r="R482" s="8"/>
      <c r="S482" s="8" t="s">
        <v>4</v>
      </c>
      <c r="T482" s="9" t="s">
        <v>981</v>
      </c>
      <c r="U482" s="410" t="s">
        <v>1437</v>
      </c>
      <c r="V482" s="785" t="s">
        <v>127</v>
      </c>
      <c r="W482" s="922" t="s">
        <v>127</v>
      </c>
      <c r="X482" s="922" t="s">
        <v>127</v>
      </c>
      <c r="Y482" s="767">
        <f>FACT!R1061</f>
        <v>17400</v>
      </c>
      <c r="Z482" s="787"/>
      <c r="AA482" s="241"/>
      <c r="AB482" s="241"/>
      <c r="AC482" s="241"/>
      <c r="AD482" s="241"/>
      <c r="AE482" s="242"/>
      <c r="AF482" s="892"/>
      <c r="AG482" s="892"/>
      <c r="AH482" s="8"/>
      <c r="AI482" s="146"/>
      <c r="AJ482" s="8"/>
      <c r="AK482" s="8"/>
      <c r="AL482" s="8"/>
      <c r="AM482" s="8"/>
      <c r="AN482" s="8"/>
      <c r="AO482" s="8"/>
      <c r="AP482" s="8"/>
      <c r="AQ482" s="8"/>
      <c r="AR482" s="177"/>
      <c r="AS482" s="8"/>
      <c r="AT482" s="8"/>
      <c r="AU482" s="8"/>
      <c r="AV482" s="8"/>
      <c r="AW482" s="8"/>
      <c r="AX482" s="8"/>
      <c r="AY482" s="8"/>
      <c r="AZ482" s="8"/>
      <c r="BA482" s="185"/>
      <c r="BB482" s="207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8"/>
      <c r="BX482" s="8"/>
      <c r="BY482" s="8"/>
      <c r="BZ482" s="8"/>
      <c r="CA482" s="8"/>
      <c r="CB482" s="8"/>
      <c r="CC482" s="8"/>
      <c r="CD482" s="8"/>
      <c r="CE482" s="8"/>
      <c r="CF482" s="8"/>
      <c r="CG482" s="8"/>
      <c r="CH482" s="8"/>
      <c r="CI482" s="8"/>
      <c r="CJ482" s="8"/>
      <c r="CK482" s="8"/>
      <c r="CL482" s="8"/>
      <c r="CM482" s="8"/>
      <c r="CN482" s="8"/>
      <c r="CO482" s="619"/>
      <c r="CP482" s="619"/>
      <c r="CQ482" s="8"/>
      <c r="CR482" s="8"/>
    </row>
    <row r="483" spans="1:96" s="24" customFormat="1" ht="30" hidden="1">
      <c r="A483" s="7"/>
      <c r="B483" s="23" t="s">
        <v>4089</v>
      </c>
      <c r="C483" s="8">
        <v>2014</v>
      </c>
      <c r="D483" s="8"/>
      <c r="E483" s="23" t="s">
        <v>4028</v>
      </c>
      <c r="F483" s="8" t="s">
        <v>1182</v>
      </c>
      <c r="G483" s="8"/>
      <c r="H483" s="8"/>
      <c r="I483" s="106" t="s">
        <v>3710</v>
      </c>
      <c r="J483" s="648" t="s">
        <v>127</v>
      </c>
      <c r="K483" s="8" t="s">
        <v>4083</v>
      </c>
      <c r="L483" s="8" t="s">
        <v>127</v>
      </c>
      <c r="M483" s="155"/>
      <c r="N483" s="155"/>
      <c r="O483" s="155"/>
      <c r="P483" s="155" t="s">
        <v>3195</v>
      </c>
      <c r="Q483" s="7" t="s">
        <v>3196</v>
      </c>
      <c r="R483" s="8"/>
      <c r="S483" s="8" t="s">
        <v>1312</v>
      </c>
      <c r="T483" s="9" t="s">
        <v>712</v>
      </c>
      <c r="U483" s="410" t="s">
        <v>1437</v>
      </c>
      <c r="V483" s="785">
        <v>883468.68</v>
      </c>
      <c r="W483" s="922" t="s">
        <v>127</v>
      </c>
      <c r="X483" s="922" t="s">
        <v>127</v>
      </c>
      <c r="Y483" s="767" t="s">
        <v>127</v>
      </c>
      <c r="Z483" s="787" t="s">
        <v>127</v>
      </c>
      <c r="AA483" s="241" t="s">
        <v>127</v>
      </c>
      <c r="AB483" s="241" t="s">
        <v>127</v>
      </c>
      <c r="AC483" s="241" t="s">
        <v>127</v>
      </c>
      <c r="AD483" s="241" t="s">
        <v>127</v>
      </c>
      <c r="AE483" s="242" t="s">
        <v>127</v>
      </c>
      <c r="AF483" s="892" t="s">
        <v>127</v>
      </c>
      <c r="AG483" s="892" t="s">
        <v>127</v>
      </c>
      <c r="AH483" s="8"/>
      <c r="AI483" s="146"/>
      <c r="AJ483" s="8"/>
      <c r="AK483" s="8"/>
      <c r="AL483" s="8"/>
      <c r="AM483" s="8"/>
      <c r="AN483" s="8"/>
      <c r="AO483" s="8"/>
      <c r="AP483" s="8"/>
      <c r="AQ483" s="8"/>
      <c r="AR483" s="177"/>
      <c r="AS483" s="8"/>
      <c r="AT483" s="8"/>
      <c r="AU483" s="8"/>
      <c r="AV483" s="8"/>
      <c r="AW483" s="8"/>
      <c r="AX483" s="8"/>
      <c r="AY483" s="8"/>
      <c r="AZ483" s="8"/>
      <c r="BA483" s="185"/>
      <c r="BB483" s="207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  <c r="BW483" s="8"/>
      <c r="BX483" s="8"/>
      <c r="BY483" s="8"/>
      <c r="BZ483" s="8"/>
      <c r="CA483" s="8"/>
      <c r="CB483" s="8"/>
      <c r="CC483" s="8"/>
      <c r="CD483" s="8"/>
      <c r="CE483" s="8"/>
      <c r="CF483" s="8"/>
      <c r="CG483" s="8"/>
      <c r="CH483" s="8"/>
      <c r="CI483" s="8"/>
      <c r="CJ483" s="8"/>
      <c r="CK483" s="8"/>
      <c r="CL483" s="8"/>
      <c r="CM483" s="8"/>
      <c r="CN483" s="8"/>
      <c r="CO483" s="619"/>
      <c r="CP483" s="619"/>
      <c r="CQ483" s="8"/>
      <c r="CR483" s="8"/>
    </row>
    <row r="484" spans="1:96" s="24" customFormat="1" ht="25.5" hidden="1">
      <c r="A484" s="7"/>
      <c r="B484" s="23" t="s">
        <v>4089</v>
      </c>
      <c r="C484" s="8">
        <v>2015</v>
      </c>
      <c r="D484" s="8"/>
      <c r="E484" s="23" t="s">
        <v>4028</v>
      </c>
      <c r="F484" s="8" t="s">
        <v>127</v>
      </c>
      <c r="G484" s="8"/>
      <c r="H484" s="8"/>
      <c r="I484" s="106" t="s">
        <v>3710</v>
      </c>
      <c r="J484" s="648" t="s">
        <v>127</v>
      </c>
      <c r="K484" s="8" t="s">
        <v>4083</v>
      </c>
      <c r="L484" s="8" t="s">
        <v>127</v>
      </c>
      <c r="M484" s="155"/>
      <c r="N484" s="155"/>
      <c r="O484" s="155"/>
      <c r="P484" s="155" t="s">
        <v>4084</v>
      </c>
      <c r="Q484" s="7" t="s">
        <v>1235</v>
      </c>
      <c r="R484" s="8"/>
      <c r="S484" s="8" t="s">
        <v>1118</v>
      </c>
      <c r="T484" s="9" t="s">
        <v>264</v>
      </c>
      <c r="U484" s="410" t="s">
        <v>1437</v>
      </c>
      <c r="V484" s="785">
        <v>198070.66</v>
      </c>
      <c r="W484" s="922" t="s">
        <v>127</v>
      </c>
      <c r="X484" s="922" t="s">
        <v>127</v>
      </c>
      <c r="Y484" s="767" t="s">
        <v>127</v>
      </c>
      <c r="Z484" s="787" t="s">
        <v>127</v>
      </c>
      <c r="AA484" s="241" t="s">
        <v>127</v>
      </c>
      <c r="AB484" s="241" t="s">
        <v>127</v>
      </c>
      <c r="AC484" s="241" t="s">
        <v>127</v>
      </c>
      <c r="AD484" s="241" t="s">
        <v>127</v>
      </c>
      <c r="AE484" s="242" t="s">
        <v>127</v>
      </c>
      <c r="AF484" s="892" t="s">
        <v>127</v>
      </c>
      <c r="AG484" s="892" t="s">
        <v>127</v>
      </c>
      <c r="AH484" s="8"/>
      <c r="AI484" s="146"/>
      <c r="AJ484" s="8"/>
      <c r="AK484" s="8"/>
      <c r="AL484" s="8"/>
      <c r="AM484" s="8"/>
      <c r="AN484" s="8"/>
      <c r="AO484" s="8"/>
      <c r="AP484" s="8"/>
      <c r="AQ484" s="8"/>
      <c r="AR484" s="177"/>
      <c r="AS484" s="8"/>
      <c r="AT484" s="8"/>
      <c r="AU484" s="8"/>
      <c r="AV484" s="8"/>
      <c r="AW484" s="8"/>
      <c r="AX484" s="8"/>
      <c r="AY484" s="8"/>
      <c r="AZ484" s="8"/>
      <c r="BA484" s="185"/>
      <c r="BB484" s="207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8"/>
      <c r="CC484" s="8"/>
      <c r="CD484" s="8"/>
      <c r="CE484" s="8"/>
      <c r="CF484" s="8"/>
      <c r="CG484" s="8"/>
      <c r="CH484" s="8"/>
      <c r="CI484" s="8"/>
      <c r="CJ484" s="8"/>
      <c r="CK484" s="8"/>
      <c r="CL484" s="8"/>
      <c r="CM484" s="8"/>
      <c r="CN484" s="8"/>
      <c r="CO484" s="619"/>
      <c r="CP484" s="619"/>
      <c r="CQ484" s="8"/>
      <c r="CR484" s="8"/>
    </row>
    <row r="485" spans="1:96" s="24" customFormat="1" ht="30" hidden="1">
      <c r="A485" s="7"/>
      <c r="B485" s="23" t="s">
        <v>4089</v>
      </c>
      <c r="C485" s="8">
        <v>2015</v>
      </c>
      <c r="D485" s="8"/>
      <c r="E485" s="23" t="s">
        <v>4028</v>
      </c>
      <c r="F485" s="8" t="s">
        <v>127</v>
      </c>
      <c r="G485" s="8"/>
      <c r="H485" s="8"/>
      <c r="I485" s="106" t="s">
        <v>3710</v>
      </c>
      <c r="J485" s="648" t="s">
        <v>127</v>
      </c>
      <c r="K485" s="8" t="s">
        <v>4083</v>
      </c>
      <c r="L485" s="8" t="s">
        <v>127</v>
      </c>
      <c r="M485" s="155"/>
      <c r="N485" s="155"/>
      <c r="O485" s="155"/>
      <c r="P485" s="155" t="s">
        <v>3195</v>
      </c>
      <c r="Q485" s="7" t="s">
        <v>3196</v>
      </c>
      <c r="R485" s="8"/>
      <c r="S485" s="8" t="s">
        <v>3086</v>
      </c>
      <c r="T485" s="9" t="s">
        <v>712</v>
      </c>
      <c r="U485" s="410" t="s">
        <v>1437</v>
      </c>
      <c r="V485" s="785">
        <v>179393.56</v>
      </c>
      <c r="W485" s="922" t="s">
        <v>127</v>
      </c>
      <c r="X485" s="922" t="s">
        <v>127</v>
      </c>
      <c r="Y485" s="767" t="s">
        <v>127</v>
      </c>
      <c r="Z485" s="787" t="s">
        <v>127</v>
      </c>
      <c r="AA485" s="241" t="s">
        <v>127</v>
      </c>
      <c r="AB485" s="241" t="s">
        <v>127</v>
      </c>
      <c r="AC485" s="241" t="s">
        <v>127</v>
      </c>
      <c r="AD485" s="241" t="s">
        <v>127</v>
      </c>
      <c r="AE485" s="242" t="s">
        <v>127</v>
      </c>
      <c r="AF485" s="892" t="s">
        <v>127</v>
      </c>
      <c r="AG485" s="892" t="s">
        <v>127</v>
      </c>
      <c r="AH485" s="8"/>
      <c r="AI485" s="146"/>
      <c r="AJ485" s="8"/>
      <c r="AK485" s="8"/>
      <c r="AL485" s="8"/>
      <c r="AM485" s="8"/>
      <c r="AN485" s="8"/>
      <c r="AO485" s="8"/>
      <c r="AP485" s="8"/>
      <c r="AQ485" s="8"/>
      <c r="AR485" s="177"/>
      <c r="AS485" s="8"/>
      <c r="AT485" s="8"/>
      <c r="AU485" s="8"/>
      <c r="AV485" s="8"/>
      <c r="AW485" s="8"/>
      <c r="AX485" s="8"/>
      <c r="AY485" s="8"/>
      <c r="AZ485" s="8"/>
      <c r="BA485" s="185"/>
      <c r="BB485" s="207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8"/>
      <c r="CC485" s="8"/>
      <c r="CD485" s="8"/>
      <c r="CE485" s="8"/>
      <c r="CF485" s="8"/>
      <c r="CG485" s="8"/>
      <c r="CH485" s="8"/>
      <c r="CI485" s="8"/>
      <c r="CJ485" s="8"/>
      <c r="CK485" s="8"/>
      <c r="CL485" s="8"/>
      <c r="CM485" s="8"/>
      <c r="CN485" s="8"/>
      <c r="CO485" s="619"/>
      <c r="CP485" s="619"/>
      <c r="CQ485" s="8"/>
      <c r="CR485" s="8"/>
    </row>
    <row r="486" spans="1:96" s="24" customFormat="1" ht="30" hidden="1">
      <c r="A486" s="7"/>
      <c r="B486" s="23" t="s">
        <v>4089</v>
      </c>
      <c r="C486" s="8">
        <v>2015</v>
      </c>
      <c r="D486" s="8"/>
      <c r="E486" s="23" t="s">
        <v>4028</v>
      </c>
      <c r="F486" s="8" t="s">
        <v>127</v>
      </c>
      <c r="G486" s="8"/>
      <c r="H486" s="8"/>
      <c r="I486" s="106" t="s">
        <v>3710</v>
      </c>
      <c r="J486" s="648" t="s">
        <v>127</v>
      </c>
      <c r="K486" s="8" t="s">
        <v>4083</v>
      </c>
      <c r="L486" s="8" t="s">
        <v>127</v>
      </c>
      <c r="M486" s="155"/>
      <c r="N486" s="155"/>
      <c r="O486" s="155"/>
      <c r="P486" s="155" t="s">
        <v>4085</v>
      </c>
      <c r="Q486" s="7" t="s">
        <v>1235</v>
      </c>
      <c r="R486" s="8"/>
      <c r="S486" s="8" t="s">
        <v>4086</v>
      </c>
      <c r="T486" s="9" t="s">
        <v>712</v>
      </c>
      <c r="U486" s="410" t="s">
        <v>1233</v>
      </c>
      <c r="V486" s="785">
        <v>330956.34999999998</v>
      </c>
      <c r="W486" s="922" t="s">
        <v>127</v>
      </c>
      <c r="X486" s="922" t="s">
        <v>127</v>
      </c>
      <c r="Y486" s="767" t="s">
        <v>127</v>
      </c>
      <c r="Z486" s="787" t="s">
        <v>127</v>
      </c>
      <c r="AA486" s="241" t="s">
        <v>127</v>
      </c>
      <c r="AB486" s="241" t="s">
        <v>127</v>
      </c>
      <c r="AC486" s="241" t="s">
        <v>127</v>
      </c>
      <c r="AD486" s="241" t="s">
        <v>127</v>
      </c>
      <c r="AE486" s="242" t="s">
        <v>127</v>
      </c>
      <c r="AF486" s="892" t="s">
        <v>127</v>
      </c>
      <c r="AG486" s="892" t="s">
        <v>127</v>
      </c>
      <c r="AH486" s="8"/>
      <c r="AI486" s="146"/>
      <c r="AJ486" s="8"/>
      <c r="AK486" s="8"/>
      <c r="AL486" s="8"/>
      <c r="AM486" s="8"/>
      <c r="AN486" s="8"/>
      <c r="AO486" s="8"/>
      <c r="AP486" s="8"/>
      <c r="AQ486" s="8"/>
      <c r="AR486" s="177"/>
      <c r="AS486" s="8"/>
      <c r="AT486" s="8"/>
      <c r="AU486" s="8"/>
      <c r="AV486" s="8"/>
      <c r="AW486" s="8"/>
      <c r="AX486" s="8"/>
      <c r="AY486" s="8"/>
      <c r="AZ486" s="8"/>
      <c r="BA486" s="185"/>
      <c r="BB486" s="207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  <c r="BW486" s="8"/>
      <c r="BX486" s="8"/>
      <c r="BY486" s="8"/>
      <c r="BZ486" s="8"/>
      <c r="CA486" s="8"/>
      <c r="CB486" s="8"/>
      <c r="CC486" s="8"/>
      <c r="CD486" s="8"/>
      <c r="CE486" s="8"/>
      <c r="CF486" s="8"/>
      <c r="CG486" s="8"/>
      <c r="CH486" s="8"/>
      <c r="CI486" s="8"/>
      <c r="CJ486" s="8"/>
      <c r="CK486" s="8"/>
      <c r="CL486" s="8"/>
      <c r="CM486" s="8"/>
      <c r="CN486" s="8"/>
      <c r="CO486" s="619"/>
      <c r="CP486" s="619"/>
      <c r="CQ486" s="8"/>
      <c r="CR486" s="8"/>
    </row>
    <row r="487" spans="1:96" s="24" customFormat="1" ht="25.5" hidden="1">
      <c r="A487" s="7"/>
      <c r="B487" s="23" t="s">
        <v>4089</v>
      </c>
      <c r="C487" s="8">
        <v>2015</v>
      </c>
      <c r="D487" s="8"/>
      <c r="E487" s="23" t="s">
        <v>4028</v>
      </c>
      <c r="F487" s="8" t="s">
        <v>127</v>
      </c>
      <c r="G487" s="8"/>
      <c r="H487" s="8"/>
      <c r="I487" s="106" t="s">
        <v>3710</v>
      </c>
      <c r="J487" s="648" t="s">
        <v>127</v>
      </c>
      <c r="K487" s="8" t="s">
        <v>4083</v>
      </c>
      <c r="L487" s="8" t="s">
        <v>127</v>
      </c>
      <c r="M487" s="155"/>
      <c r="N487" s="155"/>
      <c r="O487" s="155"/>
      <c r="P487" s="155" t="s">
        <v>4085</v>
      </c>
      <c r="Q487" s="7" t="s">
        <v>1235</v>
      </c>
      <c r="R487" s="8"/>
      <c r="S487" s="8" t="s">
        <v>2689</v>
      </c>
      <c r="T487" s="9" t="s">
        <v>1231</v>
      </c>
      <c r="U487" s="410" t="s">
        <v>1437</v>
      </c>
      <c r="V487" s="785">
        <v>4208564.51</v>
      </c>
      <c r="W487" s="922" t="s">
        <v>127</v>
      </c>
      <c r="X487" s="922" t="s">
        <v>127</v>
      </c>
      <c r="Y487" s="767" t="s">
        <v>127</v>
      </c>
      <c r="Z487" s="787" t="s">
        <v>127</v>
      </c>
      <c r="AA487" s="241" t="s">
        <v>127</v>
      </c>
      <c r="AB487" s="241" t="s">
        <v>127</v>
      </c>
      <c r="AC487" s="241" t="s">
        <v>127</v>
      </c>
      <c r="AD487" s="241" t="s">
        <v>127</v>
      </c>
      <c r="AE487" s="242" t="s">
        <v>127</v>
      </c>
      <c r="AF487" s="892" t="s">
        <v>127</v>
      </c>
      <c r="AG487" s="892" t="s">
        <v>127</v>
      </c>
      <c r="AH487" s="8"/>
      <c r="AI487" s="146"/>
      <c r="AJ487" s="8"/>
      <c r="AK487" s="8"/>
      <c r="AL487" s="8"/>
      <c r="AM487" s="8"/>
      <c r="AN487" s="8"/>
      <c r="AO487" s="8"/>
      <c r="AP487" s="8"/>
      <c r="AQ487" s="8"/>
      <c r="AR487" s="177"/>
      <c r="AS487" s="8"/>
      <c r="AT487" s="8"/>
      <c r="AU487" s="8"/>
      <c r="AV487" s="8"/>
      <c r="AW487" s="8"/>
      <c r="AX487" s="8"/>
      <c r="AY487" s="8"/>
      <c r="AZ487" s="8"/>
      <c r="BA487" s="185"/>
      <c r="BB487" s="207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  <c r="CD487" s="8"/>
      <c r="CE487" s="8"/>
      <c r="CF487" s="8"/>
      <c r="CG487" s="8"/>
      <c r="CH487" s="8"/>
      <c r="CI487" s="8"/>
      <c r="CJ487" s="8"/>
      <c r="CK487" s="8"/>
      <c r="CL487" s="8"/>
      <c r="CM487" s="8"/>
      <c r="CN487" s="8"/>
      <c r="CO487" s="619"/>
      <c r="CP487" s="619"/>
      <c r="CQ487" s="8"/>
      <c r="CR487" s="8"/>
    </row>
    <row r="488" spans="1:96" s="24" customFormat="1" ht="30" hidden="1">
      <c r="A488" s="7"/>
      <c r="B488" s="23" t="s">
        <v>4089</v>
      </c>
      <c r="C488" s="8">
        <v>2015</v>
      </c>
      <c r="D488" s="8"/>
      <c r="E488" s="23" t="s">
        <v>4028</v>
      </c>
      <c r="F488" s="8" t="s">
        <v>127</v>
      </c>
      <c r="G488" s="8"/>
      <c r="H488" s="8"/>
      <c r="I488" s="106" t="s">
        <v>3710</v>
      </c>
      <c r="J488" s="648" t="s">
        <v>127</v>
      </c>
      <c r="K488" s="8" t="s">
        <v>4083</v>
      </c>
      <c r="L488" s="8" t="s">
        <v>127</v>
      </c>
      <c r="M488" s="155"/>
      <c r="N488" s="155"/>
      <c r="O488" s="155"/>
      <c r="P488" s="155" t="s">
        <v>4085</v>
      </c>
      <c r="Q488" s="7" t="s">
        <v>1235</v>
      </c>
      <c r="R488" s="8"/>
      <c r="S488" s="8" t="s">
        <v>3596</v>
      </c>
      <c r="T488" s="9" t="s">
        <v>712</v>
      </c>
      <c r="U488" s="410" t="s">
        <v>1437</v>
      </c>
      <c r="V488" s="785">
        <v>179393.56</v>
      </c>
      <c r="W488" s="922" t="s">
        <v>127</v>
      </c>
      <c r="X488" s="922" t="s">
        <v>127</v>
      </c>
      <c r="Y488" s="767" t="s">
        <v>127</v>
      </c>
      <c r="Z488" s="787" t="s">
        <v>127</v>
      </c>
      <c r="AA488" s="241" t="s">
        <v>127</v>
      </c>
      <c r="AB488" s="241" t="s">
        <v>127</v>
      </c>
      <c r="AC488" s="241" t="s">
        <v>127</v>
      </c>
      <c r="AD488" s="241" t="s">
        <v>127</v>
      </c>
      <c r="AE488" s="242" t="s">
        <v>127</v>
      </c>
      <c r="AF488" s="892" t="s">
        <v>127</v>
      </c>
      <c r="AG488" s="892" t="s">
        <v>127</v>
      </c>
      <c r="AH488" s="8"/>
      <c r="AI488" s="146"/>
      <c r="AJ488" s="8"/>
      <c r="AK488" s="8"/>
      <c r="AL488" s="8"/>
      <c r="AM488" s="8"/>
      <c r="AN488" s="8"/>
      <c r="AO488" s="8"/>
      <c r="AP488" s="8"/>
      <c r="AQ488" s="8"/>
      <c r="AR488" s="177"/>
      <c r="AS488" s="8"/>
      <c r="AT488" s="8"/>
      <c r="AU488" s="8"/>
      <c r="AV488" s="8"/>
      <c r="AW488" s="8"/>
      <c r="AX488" s="8"/>
      <c r="AY488" s="8"/>
      <c r="AZ488" s="8"/>
      <c r="BA488" s="185"/>
      <c r="BB488" s="207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8"/>
      <c r="CC488" s="8"/>
      <c r="CD488" s="8"/>
      <c r="CE488" s="8"/>
      <c r="CF488" s="8"/>
      <c r="CG488" s="8"/>
      <c r="CH488" s="8"/>
      <c r="CI488" s="8"/>
      <c r="CJ488" s="8"/>
      <c r="CK488" s="8"/>
      <c r="CL488" s="8"/>
      <c r="CM488" s="8"/>
      <c r="CN488" s="8"/>
      <c r="CO488" s="619"/>
      <c r="CP488" s="619"/>
      <c r="CQ488" s="8"/>
      <c r="CR488" s="8"/>
    </row>
    <row r="489" spans="1:96" s="24" customFormat="1" ht="60" hidden="1">
      <c r="A489" s="7"/>
      <c r="B489" s="23" t="s">
        <v>4763</v>
      </c>
      <c r="C489" s="8">
        <v>2015</v>
      </c>
      <c r="D489" s="8"/>
      <c r="E489" s="23" t="s">
        <v>4404</v>
      </c>
      <c r="F489" s="8" t="s">
        <v>1182</v>
      </c>
      <c r="G489" s="106"/>
      <c r="H489" s="8"/>
      <c r="I489" s="8"/>
      <c r="J489" s="648" t="s">
        <v>4018</v>
      </c>
      <c r="K489" s="8" t="s">
        <v>127</v>
      </c>
      <c r="L489" s="8" t="s">
        <v>4674</v>
      </c>
      <c r="M489" s="155"/>
      <c r="N489" s="155">
        <v>5</v>
      </c>
      <c r="O489" s="1619">
        <v>7862</v>
      </c>
      <c r="P489" s="155" t="s">
        <v>4097</v>
      </c>
      <c r="Q489" s="7" t="s">
        <v>618</v>
      </c>
      <c r="R489" s="8"/>
      <c r="S489" s="8" t="s">
        <v>4095</v>
      </c>
      <c r="T489" s="9" t="s">
        <v>264</v>
      </c>
      <c r="U489" s="410" t="s">
        <v>1437</v>
      </c>
      <c r="V489" s="785">
        <v>256635.81</v>
      </c>
      <c r="W489" s="922">
        <v>256635.81</v>
      </c>
      <c r="X489" s="961">
        <v>256635.81</v>
      </c>
      <c r="Y489" s="1678">
        <f>NOM!Q924+FACT!R1110</f>
        <v>259847.94</v>
      </c>
      <c r="Z489" s="787"/>
      <c r="AA489" s="241" t="s">
        <v>127</v>
      </c>
      <c r="AB489" s="241" t="s">
        <v>127</v>
      </c>
      <c r="AC489" s="241">
        <f t="shared" ref="AC489:AC494" si="54">Y489</f>
        <v>259847.94</v>
      </c>
      <c r="AD489" s="241" t="s">
        <v>127</v>
      </c>
      <c r="AE489" s="242" t="s">
        <v>127</v>
      </c>
      <c r="AF489" s="1489">
        <v>42170</v>
      </c>
      <c r="AG489" s="1489">
        <v>42181</v>
      </c>
      <c r="AH489" s="8" t="s">
        <v>4096</v>
      </c>
      <c r="AI489" s="247">
        <v>143.30000000000001</v>
      </c>
      <c r="AJ489" s="155" t="s">
        <v>1064</v>
      </c>
      <c r="AK489" s="767">
        <f t="shared" ref="AK489:AK494" si="55">Y489/AI489</f>
        <v>1813.3143056524773</v>
      </c>
      <c r="AL489" s="8">
        <v>100</v>
      </c>
      <c r="AM489" s="8">
        <v>80</v>
      </c>
      <c r="AN489" s="8">
        <v>19</v>
      </c>
      <c r="AO489" s="8"/>
      <c r="AP489" s="8"/>
      <c r="AQ489" s="8"/>
      <c r="AR489" s="177"/>
      <c r="AS489" s="8"/>
      <c r="AT489" s="8"/>
      <c r="AU489" s="8"/>
      <c r="AV489" s="8"/>
      <c r="AW489" s="8"/>
      <c r="AX489" s="8"/>
      <c r="AY489" s="8"/>
      <c r="AZ489" s="8"/>
      <c r="BA489" s="185"/>
      <c r="BB489" s="207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/>
      <c r="CB489" s="8"/>
      <c r="CC489" s="8"/>
      <c r="CD489" s="8"/>
      <c r="CE489" s="8"/>
      <c r="CF489" s="8"/>
      <c r="CG489" s="8"/>
      <c r="CH489" s="8"/>
      <c r="CI489" s="8"/>
      <c r="CJ489" s="8"/>
      <c r="CK489" s="8"/>
      <c r="CL489" s="8"/>
      <c r="CM489" s="8"/>
      <c r="CN489" s="8"/>
      <c r="CO489" s="619" t="s">
        <v>4581</v>
      </c>
      <c r="CP489" s="619"/>
      <c r="CQ489" s="8"/>
      <c r="CR489" s="8"/>
    </row>
    <row r="490" spans="1:96" s="24" customFormat="1" ht="60" hidden="1">
      <c r="A490" s="7"/>
      <c r="B490" s="23" t="s">
        <v>4763</v>
      </c>
      <c r="C490" s="8">
        <v>2015</v>
      </c>
      <c r="D490" s="8"/>
      <c r="E490" s="23" t="s">
        <v>4405</v>
      </c>
      <c r="F490" s="8" t="s">
        <v>1182</v>
      </c>
      <c r="G490" s="106"/>
      <c r="H490" s="8">
        <v>6</v>
      </c>
      <c r="I490" s="8" t="s">
        <v>616</v>
      </c>
      <c r="J490" s="648" t="s">
        <v>4018</v>
      </c>
      <c r="K490" s="8" t="s">
        <v>127</v>
      </c>
      <c r="L490" s="8" t="s">
        <v>4678</v>
      </c>
      <c r="M490" s="155"/>
      <c r="N490" s="155">
        <v>6</v>
      </c>
      <c r="O490" s="1619">
        <v>7872</v>
      </c>
      <c r="P490" s="155" t="s">
        <v>4098</v>
      </c>
      <c r="Q490" s="7" t="s">
        <v>980</v>
      </c>
      <c r="R490" s="8"/>
      <c r="S490" s="8" t="s">
        <v>4095</v>
      </c>
      <c r="T490" s="9" t="s">
        <v>264</v>
      </c>
      <c r="U490" s="410" t="s">
        <v>1437</v>
      </c>
      <c r="V490" s="1180">
        <v>186751.07</v>
      </c>
      <c r="W490" s="922">
        <v>186751.07</v>
      </c>
      <c r="X490" s="961">
        <v>186751.07</v>
      </c>
      <c r="Y490" s="1678">
        <f>NOM!Q925+FACT!R1111</f>
        <v>152162.73000000001</v>
      </c>
      <c r="Z490" s="787"/>
      <c r="AA490" s="241" t="s">
        <v>127</v>
      </c>
      <c r="AB490" s="241" t="s">
        <v>127</v>
      </c>
      <c r="AC490" s="241">
        <f t="shared" si="54"/>
        <v>152162.73000000001</v>
      </c>
      <c r="AD490" s="241" t="s">
        <v>127</v>
      </c>
      <c r="AE490" s="242" t="s">
        <v>127</v>
      </c>
      <c r="AF490" s="1489">
        <v>42170</v>
      </c>
      <c r="AG490" s="1489">
        <v>42181</v>
      </c>
      <c r="AH490" s="8" t="s">
        <v>4096</v>
      </c>
      <c r="AI490" s="247">
        <v>143.30000000000001</v>
      </c>
      <c r="AJ490" s="155" t="s">
        <v>1064</v>
      </c>
      <c r="AK490" s="767">
        <f t="shared" si="55"/>
        <v>1061.8473831123517</v>
      </c>
      <c r="AL490" s="8">
        <v>100</v>
      </c>
      <c r="AM490" s="8">
        <v>80</v>
      </c>
      <c r="AN490" s="8">
        <v>19</v>
      </c>
      <c r="AO490" s="8"/>
      <c r="AP490" s="8"/>
      <c r="AQ490" s="8"/>
      <c r="AR490" s="177"/>
      <c r="AS490" s="8"/>
      <c r="AT490" s="8"/>
      <c r="AU490" s="8"/>
      <c r="AV490" s="8"/>
      <c r="AW490" s="8"/>
      <c r="AX490" s="8"/>
      <c r="AY490" s="8"/>
      <c r="AZ490" s="8"/>
      <c r="BA490" s="185"/>
      <c r="BB490" s="207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  <c r="CD490" s="8"/>
      <c r="CE490" s="8"/>
      <c r="CF490" s="8"/>
      <c r="CG490" s="8"/>
      <c r="CH490" s="8"/>
      <c r="CI490" s="8"/>
      <c r="CJ490" s="8"/>
      <c r="CK490" s="8"/>
      <c r="CL490" s="8"/>
      <c r="CM490" s="8"/>
      <c r="CN490" s="8"/>
      <c r="CO490" s="619" t="s">
        <v>4581</v>
      </c>
      <c r="CP490" s="619"/>
      <c r="CQ490" s="8"/>
      <c r="CR490" s="8"/>
    </row>
    <row r="491" spans="1:96" s="24" customFormat="1" ht="48" hidden="1" customHeight="1">
      <c r="A491" s="7"/>
      <c r="B491" s="23" t="s">
        <v>4763</v>
      </c>
      <c r="C491" s="8">
        <v>2015</v>
      </c>
      <c r="D491" s="8"/>
      <c r="E491" s="23" t="s">
        <v>4407</v>
      </c>
      <c r="F491" s="8" t="s">
        <v>1182</v>
      </c>
      <c r="G491" s="106"/>
      <c r="H491" s="8">
        <v>17</v>
      </c>
      <c r="I491" s="8" t="s">
        <v>616</v>
      </c>
      <c r="J491" s="648" t="s">
        <v>4018</v>
      </c>
      <c r="K491" s="8" t="s">
        <v>127</v>
      </c>
      <c r="L491" s="8" t="s">
        <v>4755</v>
      </c>
      <c r="M491" s="155"/>
      <c r="N491" s="155">
        <v>17</v>
      </c>
      <c r="O491" s="1620">
        <v>7970</v>
      </c>
      <c r="P491" s="155" t="s">
        <v>4100</v>
      </c>
      <c r="Q491" s="7" t="s">
        <v>618</v>
      </c>
      <c r="R491" s="8" t="s">
        <v>3550</v>
      </c>
      <c r="S491" s="8" t="s">
        <v>4557</v>
      </c>
      <c r="T491" s="9" t="s">
        <v>276</v>
      </c>
      <c r="U491" s="410" t="s">
        <v>1437</v>
      </c>
      <c r="V491" s="785">
        <v>439190.53</v>
      </c>
      <c r="W491" s="922">
        <v>471720.45</v>
      </c>
      <c r="X491" s="1679">
        <v>471720.42</v>
      </c>
      <c r="Y491" s="1678">
        <f>NOM!Q935+FACT!R1121</f>
        <v>158385.24</v>
      </c>
      <c r="Z491" s="787"/>
      <c r="AA491" s="241" t="s">
        <v>127</v>
      </c>
      <c r="AB491" s="241" t="s">
        <v>127</v>
      </c>
      <c r="AC491" s="241">
        <f t="shared" si="54"/>
        <v>158385.24</v>
      </c>
      <c r="AD491" s="241" t="s">
        <v>127</v>
      </c>
      <c r="AE491" s="242" t="s">
        <v>127</v>
      </c>
      <c r="AF491" s="1489">
        <v>42205</v>
      </c>
      <c r="AG491" s="1489">
        <v>42216</v>
      </c>
      <c r="AH491" s="8"/>
      <c r="AI491" s="247">
        <v>277.89999999999998</v>
      </c>
      <c r="AJ491" s="155" t="s">
        <v>1064</v>
      </c>
      <c r="AK491" s="767">
        <f t="shared" si="55"/>
        <v>569.9360921194675</v>
      </c>
      <c r="AL491" s="8">
        <v>100</v>
      </c>
      <c r="AM491" s="8">
        <v>250</v>
      </c>
      <c r="AN491" s="8">
        <v>60</v>
      </c>
      <c r="AO491" s="8"/>
      <c r="AP491" s="8"/>
      <c r="AQ491" s="8"/>
      <c r="AR491" s="177"/>
      <c r="AS491" s="8"/>
      <c r="AT491" s="8"/>
      <c r="AU491" s="8"/>
      <c r="AV491" s="8"/>
      <c r="AW491" s="8"/>
      <c r="AX491" s="8"/>
      <c r="AY491" s="8"/>
      <c r="AZ491" s="8"/>
      <c r="BA491" s="185"/>
      <c r="BB491" s="207"/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  <c r="BW491" s="8"/>
      <c r="BX491" s="8"/>
      <c r="BY491" s="8"/>
      <c r="BZ491" s="8"/>
      <c r="CA491" s="8"/>
      <c r="CB491" s="8"/>
      <c r="CC491" s="8"/>
      <c r="CD491" s="8"/>
      <c r="CE491" s="8"/>
      <c r="CF491" s="8"/>
      <c r="CG491" s="8"/>
      <c r="CH491" s="8"/>
      <c r="CI491" s="8"/>
      <c r="CJ491" s="8"/>
      <c r="CK491" s="8"/>
      <c r="CL491" s="8"/>
      <c r="CM491" s="8"/>
      <c r="CN491" s="8"/>
      <c r="CO491" s="619" t="s">
        <v>4581</v>
      </c>
      <c r="CP491" s="619"/>
      <c r="CQ491" s="8"/>
      <c r="CR491" s="8"/>
    </row>
    <row r="492" spans="1:96" s="24" customFormat="1" ht="63.75" hidden="1" customHeight="1">
      <c r="A492" s="7"/>
      <c r="B492" s="23" t="s">
        <v>4763</v>
      </c>
      <c r="C492" s="8">
        <v>2015</v>
      </c>
      <c r="D492" s="8"/>
      <c r="E492" s="23" t="s">
        <v>4407</v>
      </c>
      <c r="F492" s="8" t="s">
        <v>1182</v>
      </c>
      <c r="G492" s="106" t="s">
        <v>4581</v>
      </c>
      <c r="H492" s="8"/>
      <c r="I492" s="8" t="s">
        <v>616</v>
      </c>
      <c r="J492" s="648" t="s">
        <v>4018</v>
      </c>
      <c r="K492" s="8" t="s">
        <v>127</v>
      </c>
      <c r="L492" s="8" t="s">
        <v>4759</v>
      </c>
      <c r="M492" s="155"/>
      <c r="N492" s="155">
        <v>18</v>
      </c>
      <c r="O492" s="1620">
        <v>9485</v>
      </c>
      <c r="P492" s="155" t="s">
        <v>4101</v>
      </c>
      <c r="Q492" s="7" t="s">
        <v>980</v>
      </c>
      <c r="R492" s="8" t="s">
        <v>3550</v>
      </c>
      <c r="S492" s="8" t="s">
        <v>4557</v>
      </c>
      <c r="T492" s="9" t="s">
        <v>276</v>
      </c>
      <c r="U492" s="410" t="s">
        <v>1437</v>
      </c>
      <c r="V492" s="785">
        <v>247047.85</v>
      </c>
      <c r="W492" s="922">
        <v>247047.85</v>
      </c>
      <c r="X492" s="1679">
        <v>256499.56</v>
      </c>
      <c r="Y492" s="1678">
        <f>NOM!Q936+FACT!R1122</f>
        <v>256750.89</v>
      </c>
      <c r="Z492" s="787"/>
      <c r="AA492" s="241" t="s">
        <v>127</v>
      </c>
      <c r="AB492" s="241" t="s">
        <v>127</v>
      </c>
      <c r="AC492" s="241">
        <f t="shared" si="54"/>
        <v>256750.89</v>
      </c>
      <c r="AD492" s="241" t="s">
        <v>127</v>
      </c>
      <c r="AE492" s="242" t="s">
        <v>127</v>
      </c>
      <c r="AF492" s="1489">
        <v>42205</v>
      </c>
      <c r="AG492" s="1489">
        <v>42216</v>
      </c>
      <c r="AH492" s="8"/>
      <c r="AI492" s="247">
        <v>277.89999999999998</v>
      </c>
      <c r="AJ492" s="155" t="s">
        <v>1064</v>
      </c>
      <c r="AK492" s="767">
        <f t="shared" si="55"/>
        <v>923.89668945663925</v>
      </c>
      <c r="AL492" s="8">
        <v>100</v>
      </c>
      <c r="AM492" s="8">
        <v>250</v>
      </c>
      <c r="AN492" s="8">
        <v>60</v>
      </c>
      <c r="AO492" s="8"/>
      <c r="AP492" s="8"/>
      <c r="AQ492" s="8"/>
      <c r="AR492" s="177"/>
      <c r="AS492" s="8"/>
      <c r="AT492" s="8"/>
      <c r="AU492" s="8"/>
      <c r="AV492" s="8"/>
      <c r="AW492" s="8"/>
      <c r="AX492" s="8"/>
      <c r="AY492" s="8"/>
      <c r="AZ492" s="8"/>
      <c r="BA492" s="185"/>
      <c r="BB492" s="207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8"/>
      <c r="BZ492" s="8"/>
      <c r="CA492" s="8"/>
      <c r="CB492" s="8"/>
      <c r="CC492" s="8"/>
      <c r="CD492" s="8"/>
      <c r="CE492" s="8"/>
      <c r="CF492" s="8"/>
      <c r="CG492" s="8"/>
      <c r="CH492" s="8"/>
      <c r="CI492" s="8"/>
      <c r="CJ492" s="8"/>
      <c r="CK492" s="8"/>
      <c r="CL492" s="8"/>
      <c r="CM492" s="8"/>
      <c r="CN492" s="8"/>
      <c r="CO492" s="619" t="s">
        <v>4581</v>
      </c>
      <c r="CP492" s="619"/>
      <c r="CQ492" s="8"/>
      <c r="CR492" s="8"/>
    </row>
    <row r="493" spans="1:96" s="24" customFormat="1" ht="30" hidden="1">
      <c r="A493" s="7"/>
      <c r="B493" s="23" t="s">
        <v>4763</v>
      </c>
      <c r="C493" s="8">
        <v>2015</v>
      </c>
      <c r="D493" s="8"/>
      <c r="E493" s="23" t="s">
        <v>4404</v>
      </c>
      <c r="F493" s="8" t="s">
        <v>1182</v>
      </c>
      <c r="G493" s="106" t="s">
        <v>4581</v>
      </c>
      <c r="H493" s="8"/>
      <c r="I493" s="8"/>
      <c r="J493" s="648" t="s">
        <v>4018</v>
      </c>
      <c r="K493" s="8" t="s">
        <v>127</v>
      </c>
      <c r="L493" s="8" t="s">
        <v>4589</v>
      </c>
      <c r="M493" s="155"/>
      <c r="N493" s="155">
        <v>2</v>
      </c>
      <c r="O493" s="1620">
        <v>7993</v>
      </c>
      <c r="P493" s="155" t="s">
        <v>4100</v>
      </c>
      <c r="Q493" s="7" t="s">
        <v>618</v>
      </c>
      <c r="R493" s="8"/>
      <c r="S493" s="8" t="s">
        <v>4102</v>
      </c>
      <c r="T493" s="9" t="s">
        <v>654</v>
      </c>
      <c r="U493" s="410" t="s">
        <v>1437</v>
      </c>
      <c r="V493" s="785">
        <v>144879.81</v>
      </c>
      <c r="W493" s="922">
        <v>144879.81</v>
      </c>
      <c r="X493" s="1679">
        <v>138749.84</v>
      </c>
      <c r="Y493" s="1678">
        <f>NOM!Q921+FACT!R1107</f>
        <v>138640.54</v>
      </c>
      <c r="Z493" s="787"/>
      <c r="AA493" s="241" t="s">
        <v>127</v>
      </c>
      <c r="AB493" s="241" t="s">
        <v>127</v>
      </c>
      <c r="AC493" s="241">
        <f t="shared" si="54"/>
        <v>138640.54</v>
      </c>
      <c r="AD493" s="241" t="s">
        <v>127</v>
      </c>
      <c r="AE493" s="242" t="s">
        <v>127</v>
      </c>
      <c r="AF493" s="1489">
        <v>42156</v>
      </c>
      <c r="AG493" s="1489">
        <v>42167</v>
      </c>
      <c r="AH493" s="8" t="s">
        <v>4103</v>
      </c>
      <c r="AI493" s="247">
        <v>179.7</v>
      </c>
      <c r="AJ493" s="155" t="s">
        <v>1064</v>
      </c>
      <c r="AK493" s="767">
        <f t="shared" si="55"/>
        <v>771.51107401224272</v>
      </c>
      <c r="AL493" s="8">
        <v>100</v>
      </c>
      <c r="AM493" s="8">
        <v>120</v>
      </c>
      <c r="AN493" s="8">
        <v>20</v>
      </c>
      <c r="AO493" s="8"/>
      <c r="AP493" s="8"/>
      <c r="AQ493" s="8"/>
      <c r="AR493" s="177"/>
      <c r="AS493" s="8"/>
      <c r="AT493" s="8"/>
      <c r="AU493" s="8"/>
      <c r="AV493" s="8"/>
      <c r="AW493" s="8"/>
      <c r="AX493" s="8"/>
      <c r="AY493" s="8"/>
      <c r="AZ493" s="8"/>
      <c r="BA493" s="185"/>
      <c r="BB493" s="207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8"/>
      <c r="BZ493" s="8"/>
      <c r="CA493" s="8"/>
      <c r="CB493" s="8"/>
      <c r="CC493" s="8"/>
      <c r="CD493" s="8"/>
      <c r="CE493" s="8"/>
      <c r="CF493" s="8"/>
      <c r="CG493" s="8"/>
      <c r="CH493" s="8"/>
      <c r="CI493" s="8"/>
      <c r="CJ493" s="8"/>
      <c r="CK493" s="8"/>
      <c r="CL493" s="8"/>
      <c r="CM493" s="8"/>
      <c r="CN493" s="8"/>
      <c r="CO493" s="619" t="s">
        <v>4581</v>
      </c>
      <c r="CP493" s="619"/>
      <c r="CQ493" s="8"/>
      <c r="CR493" s="8"/>
    </row>
    <row r="494" spans="1:96" s="24" customFormat="1" ht="60" hidden="1">
      <c r="A494" s="7"/>
      <c r="B494" s="23" t="s">
        <v>4763</v>
      </c>
      <c r="C494" s="8">
        <v>2015</v>
      </c>
      <c r="D494" s="8"/>
      <c r="E494" s="23" t="s">
        <v>4404</v>
      </c>
      <c r="F494" s="8" t="s">
        <v>1182</v>
      </c>
      <c r="G494" s="106" t="s">
        <v>4595</v>
      </c>
      <c r="H494" s="8">
        <v>1</v>
      </c>
      <c r="I494" s="8" t="s">
        <v>616</v>
      </c>
      <c r="J494" s="648" t="s">
        <v>4018</v>
      </c>
      <c r="K494" s="8" t="s">
        <v>127</v>
      </c>
      <c r="L494" s="8" t="s">
        <v>4594</v>
      </c>
      <c r="M494" s="155"/>
      <c r="N494" s="155">
        <v>1</v>
      </c>
      <c r="O494" s="1620">
        <v>8062</v>
      </c>
      <c r="P494" s="155" t="s">
        <v>4100</v>
      </c>
      <c r="Q494" s="7" t="s">
        <v>618</v>
      </c>
      <c r="R494" s="8"/>
      <c r="S494" s="8" t="s">
        <v>4541</v>
      </c>
      <c r="T494" s="9" t="s">
        <v>654</v>
      </c>
      <c r="U494" s="410" t="s">
        <v>1437</v>
      </c>
      <c r="V494" s="785">
        <v>315420.59999999998</v>
      </c>
      <c r="W494" s="922">
        <v>315420.59999999998</v>
      </c>
      <c r="X494" s="1621">
        <v>143420</v>
      </c>
      <c r="Y494" s="1678">
        <f>NOM!Q920+FACT!R1106</f>
        <v>172769.33000000002</v>
      </c>
      <c r="Z494" s="787"/>
      <c r="AA494" s="241" t="s">
        <v>127</v>
      </c>
      <c r="AB494" s="241" t="s">
        <v>127</v>
      </c>
      <c r="AC494" s="241">
        <f t="shared" si="54"/>
        <v>172769.33000000002</v>
      </c>
      <c r="AD494" s="241" t="s">
        <v>127</v>
      </c>
      <c r="AE494" s="242" t="s">
        <v>127</v>
      </c>
      <c r="AF494" s="1489">
        <v>42156</v>
      </c>
      <c r="AG494" s="1489">
        <v>42167</v>
      </c>
      <c r="AH494" s="8" t="s">
        <v>4104</v>
      </c>
      <c r="AI494" s="247">
        <v>207</v>
      </c>
      <c r="AJ494" s="155" t="s">
        <v>1064</v>
      </c>
      <c r="AK494" s="767">
        <f t="shared" si="55"/>
        <v>834.63444444444451</v>
      </c>
      <c r="AL494" s="8">
        <v>100</v>
      </c>
      <c r="AM494" s="8">
        <v>120</v>
      </c>
      <c r="AN494" s="8">
        <v>20</v>
      </c>
      <c r="AO494" s="8"/>
      <c r="AP494" s="8"/>
      <c r="AQ494" s="8"/>
      <c r="AR494" s="177"/>
      <c r="AS494" s="8"/>
      <c r="AT494" s="8"/>
      <c r="AU494" s="8"/>
      <c r="AV494" s="8"/>
      <c r="AW494" s="8"/>
      <c r="AX494" s="8"/>
      <c r="AY494" s="8"/>
      <c r="AZ494" s="8"/>
      <c r="BA494" s="185"/>
      <c r="BB494" s="207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8"/>
      <c r="CC494" s="8"/>
      <c r="CD494" s="8"/>
      <c r="CE494" s="8"/>
      <c r="CF494" s="8"/>
      <c r="CG494" s="8"/>
      <c r="CH494" s="8"/>
      <c r="CI494" s="8"/>
      <c r="CJ494" s="8"/>
      <c r="CK494" s="8"/>
      <c r="CL494" s="8"/>
      <c r="CM494" s="8"/>
      <c r="CN494" s="8"/>
      <c r="CO494" s="619" t="s">
        <v>4581</v>
      </c>
      <c r="CP494" s="619"/>
      <c r="CQ494" s="8"/>
      <c r="CR494" s="8"/>
    </row>
    <row r="495" spans="1:96" s="24" customFormat="1" ht="45" hidden="1">
      <c r="A495" s="7"/>
      <c r="B495" s="23" t="s">
        <v>4763</v>
      </c>
      <c r="C495" s="8">
        <v>2015</v>
      </c>
      <c r="D495" s="8"/>
      <c r="E495" s="23" t="s">
        <v>4408</v>
      </c>
      <c r="F495" s="8" t="s">
        <v>1182</v>
      </c>
      <c r="G495" s="8"/>
      <c r="H495" s="8"/>
      <c r="I495" s="8"/>
      <c r="J495" s="648" t="s">
        <v>4018</v>
      </c>
      <c r="K495" s="8"/>
      <c r="L495" s="8" t="s">
        <v>4843</v>
      </c>
      <c r="M495" s="155"/>
      <c r="N495" s="155">
        <v>23</v>
      </c>
      <c r="O495" s="155"/>
      <c r="P495" s="155" t="s">
        <v>1226</v>
      </c>
      <c r="Q495" s="7" t="s">
        <v>704</v>
      </c>
      <c r="R495" s="8"/>
      <c r="S495" s="8" t="s">
        <v>4107</v>
      </c>
      <c r="T495" s="9" t="s">
        <v>276</v>
      </c>
      <c r="U495" s="410" t="s">
        <v>1233</v>
      </c>
      <c r="V495" s="785">
        <v>917907.7</v>
      </c>
      <c r="W495" s="922"/>
      <c r="X495" s="961"/>
      <c r="Y495" s="767"/>
      <c r="Z495" s="787"/>
      <c r="AA495" s="241"/>
      <c r="AB495" s="241"/>
      <c r="AC495" s="241"/>
      <c r="AD495" s="241"/>
      <c r="AE495" s="242"/>
      <c r="AF495" s="892"/>
      <c r="AG495" s="892"/>
      <c r="AH495" s="8"/>
      <c r="AI495" s="146">
        <v>1978.84</v>
      </c>
      <c r="AJ495" s="8" t="s">
        <v>1065</v>
      </c>
      <c r="AK495" s="767" t="s">
        <v>127</v>
      </c>
      <c r="AL495" s="8"/>
      <c r="AM495" s="8"/>
      <c r="AN495" s="8"/>
      <c r="AO495" s="8"/>
      <c r="AP495" s="8"/>
      <c r="AQ495" s="8"/>
      <c r="AR495" s="177"/>
      <c r="AS495" s="8"/>
      <c r="AT495" s="8"/>
      <c r="AU495" s="8"/>
      <c r="AV495" s="8"/>
      <c r="AW495" s="8"/>
      <c r="AX495" s="8"/>
      <c r="AY495" s="8"/>
      <c r="AZ495" s="8"/>
      <c r="BA495" s="185"/>
      <c r="BB495" s="207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  <c r="CC495" s="8"/>
      <c r="CD495" s="8"/>
      <c r="CE495" s="8"/>
      <c r="CF495" s="8"/>
      <c r="CG495" s="8"/>
      <c r="CH495" s="8"/>
      <c r="CI495" s="8"/>
      <c r="CJ495" s="8"/>
      <c r="CK495" s="8"/>
      <c r="CL495" s="8"/>
      <c r="CM495" s="8"/>
      <c r="CN495" s="8"/>
      <c r="CO495" s="619"/>
      <c r="CP495" s="619"/>
      <c r="CQ495" s="8"/>
      <c r="CR495" s="8"/>
    </row>
    <row r="496" spans="1:96" s="24" customFormat="1" ht="30" hidden="1">
      <c r="A496" s="7"/>
      <c r="B496" s="23"/>
      <c r="C496" s="8">
        <v>2015</v>
      </c>
      <c r="D496" s="8"/>
      <c r="E496" s="23"/>
      <c r="F496" s="8" t="s">
        <v>1177</v>
      </c>
      <c r="G496" s="8"/>
      <c r="H496" s="8"/>
      <c r="I496" s="8"/>
      <c r="J496" s="648" t="s">
        <v>4018</v>
      </c>
      <c r="K496" s="8"/>
      <c r="L496" s="8"/>
      <c r="M496" s="155"/>
      <c r="N496" s="155"/>
      <c r="O496" s="155"/>
      <c r="P496" s="155" t="s">
        <v>4101</v>
      </c>
      <c r="Q496" s="7" t="s">
        <v>980</v>
      </c>
      <c r="R496" s="8"/>
      <c r="S496" s="8" t="s">
        <v>4108</v>
      </c>
      <c r="T496" s="9" t="s">
        <v>276</v>
      </c>
      <c r="U496" s="410" t="s">
        <v>1233</v>
      </c>
      <c r="V496" s="785">
        <v>235157.86</v>
      </c>
      <c r="W496" s="922"/>
      <c r="X496" s="961"/>
      <c r="Y496" s="767"/>
      <c r="Z496" s="787"/>
      <c r="AA496" s="241"/>
      <c r="AB496" s="241"/>
      <c r="AC496" s="241"/>
      <c r="AD496" s="241"/>
      <c r="AE496" s="242"/>
      <c r="AF496" s="892"/>
      <c r="AG496" s="892"/>
      <c r="AH496" s="8"/>
      <c r="AI496" s="146">
        <v>324.5</v>
      </c>
      <c r="AJ496" s="8" t="s">
        <v>1064</v>
      </c>
      <c r="AK496" s="8"/>
      <c r="AL496" s="8"/>
      <c r="AM496" s="8"/>
      <c r="AN496" s="8"/>
      <c r="AO496" s="8"/>
      <c r="AP496" s="8"/>
      <c r="AQ496" s="8"/>
      <c r="AR496" s="177"/>
      <c r="AS496" s="8"/>
      <c r="AT496" s="8"/>
      <c r="AU496" s="8"/>
      <c r="AV496" s="8"/>
      <c r="AW496" s="8"/>
      <c r="AX496" s="8"/>
      <c r="AY496" s="8"/>
      <c r="AZ496" s="8"/>
      <c r="BA496" s="185"/>
      <c r="BB496" s="207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  <c r="CD496" s="8"/>
      <c r="CE496" s="8"/>
      <c r="CF496" s="8"/>
      <c r="CG496" s="8"/>
      <c r="CH496" s="8"/>
      <c r="CI496" s="8"/>
      <c r="CJ496" s="8"/>
      <c r="CK496" s="8"/>
      <c r="CL496" s="8"/>
      <c r="CM496" s="8"/>
      <c r="CN496" s="8"/>
      <c r="CO496" s="619"/>
      <c r="CP496" s="619"/>
      <c r="CQ496" s="8"/>
      <c r="CR496" s="8"/>
    </row>
    <row r="497" spans="1:96" s="1191" customFormat="1" ht="30" hidden="1">
      <c r="A497" s="1175"/>
      <c r="B497" s="1176"/>
      <c r="C497" s="521">
        <v>2015</v>
      </c>
      <c r="D497" s="521"/>
      <c r="E497" s="1176"/>
      <c r="F497" s="521" t="s">
        <v>127</v>
      </c>
      <c r="G497" s="521"/>
      <c r="H497" s="521"/>
      <c r="I497" s="521"/>
      <c r="J497" s="523" t="s">
        <v>4018</v>
      </c>
      <c r="K497" s="521"/>
      <c r="L497" s="521"/>
      <c r="M497" s="155"/>
      <c r="N497" s="155"/>
      <c r="O497" s="155"/>
      <c r="P497" s="1177" t="s">
        <v>4097</v>
      </c>
      <c r="Q497" s="1175" t="s">
        <v>618</v>
      </c>
      <c r="R497" s="521"/>
      <c r="S497" s="521" t="s">
        <v>4095</v>
      </c>
      <c r="T497" s="1178" t="s">
        <v>264</v>
      </c>
      <c r="U497" s="410" t="s">
        <v>1233</v>
      </c>
      <c r="V497" s="1180">
        <v>144768.75</v>
      </c>
      <c r="W497" s="1181"/>
      <c r="X497" s="1182"/>
      <c r="Y497" s="1183"/>
      <c r="Z497" s="1184"/>
      <c r="AA497" s="1185"/>
      <c r="AB497" s="1185"/>
      <c r="AC497" s="1185"/>
      <c r="AD497" s="1185"/>
      <c r="AE497" s="1186"/>
      <c r="AF497" s="1489">
        <v>42204</v>
      </c>
      <c r="AG497" s="1489">
        <v>42216</v>
      </c>
      <c r="AH497" s="521" t="s">
        <v>4109</v>
      </c>
      <c r="AI497" s="1187">
        <v>131</v>
      </c>
      <c r="AJ497" s="521" t="s">
        <v>1064</v>
      </c>
      <c r="AK497" s="521"/>
      <c r="AL497" s="521"/>
      <c r="AM497" s="521">
        <v>140</v>
      </c>
      <c r="AN497" s="521">
        <v>25</v>
      </c>
      <c r="AO497" s="521"/>
      <c r="AP497" s="521"/>
      <c r="AQ497" s="521"/>
      <c r="AR497" s="1188"/>
      <c r="AS497" s="521"/>
      <c r="AT497" s="521"/>
      <c r="AU497" s="521"/>
      <c r="AV497" s="521"/>
      <c r="AW497" s="521"/>
      <c r="AX497" s="521"/>
      <c r="AY497" s="521"/>
      <c r="AZ497" s="521"/>
      <c r="BA497" s="1189"/>
      <c r="BB497" s="1190"/>
      <c r="BC497" s="521"/>
      <c r="BD497" s="521"/>
      <c r="BE497" s="521"/>
      <c r="BF497" s="521"/>
      <c r="BG497" s="521"/>
      <c r="BH497" s="521"/>
      <c r="BI497" s="521"/>
      <c r="BJ497" s="521"/>
      <c r="BK497" s="521"/>
      <c r="BL497" s="521"/>
      <c r="BM497" s="521"/>
      <c r="BN497" s="521"/>
      <c r="BO497" s="521"/>
      <c r="BP497" s="521"/>
      <c r="BQ497" s="521"/>
      <c r="BR497" s="521"/>
      <c r="BS497" s="521"/>
      <c r="BT497" s="521"/>
      <c r="BU497" s="521"/>
      <c r="BV497" s="521"/>
      <c r="BW497" s="521"/>
      <c r="BX497" s="521"/>
      <c r="BY497" s="521"/>
      <c r="BZ497" s="521"/>
      <c r="CA497" s="521"/>
      <c r="CB497" s="521"/>
      <c r="CC497" s="521"/>
      <c r="CD497" s="521"/>
      <c r="CE497" s="521"/>
      <c r="CF497" s="521"/>
      <c r="CG497" s="521"/>
      <c r="CH497" s="521"/>
      <c r="CI497" s="521"/>
      <c r="CJ497" s="521"/>
      <c r="CK497" s="521"/>
      <c r="CL497" s="521"/>
      <c r="CM497" s="521"/>
      <c r="CN497" s="521"/>
      <c r="CO497" s="521"/>
      <c r="CP497" s="521"/>
      <c r="CQ497" s="521"/>
      <c r="CR497" s="521"/>
    </row>
    <row r="498" spans="1:96" s="24" customFormat="1" ht="30" hidden="1">
      <c r="A498" s="7"/>
      <c r="B498" s="23"/>
      <c r="C498" s="8">
        <v>2015</v>
      </c>
      <c r="D498" s="8"/>
      <c r="E498" s="23"/>
      <c r="F498" s="8" t="s">
        <v>127</v>
      </c>
      <c r="G498" s="8"/>
      <c r="H498" s="8"/>
      <c r="I498" s="8"/>
      <c r="J498" s="648" t="s">
        <v>4018</v>
      </c>
      <c r="K498" s="8"/>
      <c r="L498" s="8"/>
      <c r="M498" s="155"/>
      <c r="N498" s="155"/>
      <c r="O498" s="155"/>
      <c r="P498" s="155" t="s">
        <v>4098</v>
      </c>
      <c r="Q498" s="7" t="s">
        <v>980</v>
      </c>
      <c r="R498" s="8"/>
      <c r="S498" s="8" t="s">
        <v>4095</v>
      </c>
      <c r="T498" s="9" t="s">
        <v>264</v>
      </c>
      <c r="U498" s="410" t="s">
        <v>1233</v>
      </c>
      <c r="V498" s="785">
        <v>116054.43</v>
      </c>
      <c r="W498" s="922"/>
      <c r="X498" s="961"/>
      <c r="Y498" s="767"/>
      <c r="Z498" s="787"/>
      <c r="AA498" s="241"/>
      <c r="AB498" s="241"/>
      <c r="AC498" s="241"/>
      <c r="AD498" s="241"/>
      <c r="AE498" s="242"/>
      <c r="AF498" s="1489">
        <v>42205</v>
      </c>
      <c r="AG498" s="1489">
        <v>42216</v>
      </c>
      <c r="AH498" s="8" t="s">
        <v>4109</v>
      </c>
      <c r="AI498" s="146">
        <v>131</v>
      </c>
      <c r="AJ498" s="8" t="s">
        <v>1064</v>
      </c>
      <c r="AK498" s="8"/>
      <c r="AL498" s="8"/>
      <c r="AM498" s="8">
        <v>140</v>
      </c>
      <c r="AN498" s="8">
        <v>25</v>
      </c>
      <c r="AO498" s="8"/>
      <c r="AP498" s="8"/>
      <c r="AQ498" s="8"/>
      <c r="AR498" s="177"/>
      <c r="AS498" s="8"/>
      <c r="AT498" s="8"/>
      <c r="AU498" s="8"/>
      <c r="AV498" s="8"/>
      <c r="AW498" s="8"/>
      <c r="AX498" s="8"/>
      <c r="AY498" s="8"/>
      <c r="AZ498" s="8"/>
      <c r="BA498" s="185"/>
      <c r="BB498" s="207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8"/>
      <c r="BX498" s="8"/>
      <c r="BY498" s="8"/>
      <c r="BZ498" s="8"/>
      <c r="CA498" s="8"/>
      <c r="CB498" s="8"/>
      <c r="CC498" s="8"/>
      <c r="CD498" s="8"/>
      <c r="CE498" s="8"/>
      <c r="CF498" s="8"/>
      <c r="CG498" s="8"/>
      <c r="CH498" s="8"/>
      <c r="CI498" s="8"/>
      <c r="CJ498" s="8"/>
      <c r="CK498" s="8"/>
      <c r="CL498" s="8"/>
      <c r="CM498" s="8"/>
      <c r="CN498" s="8"/>
      <c r="CO498" s="619"/>
      <c r="CP498" s="619"/>
      <c r="CQ498" s="8"/>
      <c r="CR498" s="8"/>
    </row>
    <row r="499" spans="1:96" s="24" customFormat="1" ht="42" hidden="1">
      <c r="A499" s="7"/>
      <c r="B499" s="23"/>
      <c r="C499" s="8">
        <v>2015</v>
      </c>
      <c r="D499" s="8"/>
      <c r="E499" s="23"/>
      <c r="F499" s="8" t="s">
        <v>127</v>
      </c>
      <c r="G499" s="8"/>
      <c r="H499" s="8"/>
      <c r="I499" s="8"/>
      <c r="J499" s="8" t="s">
        <v>127</v>
      </c>
      <c r="K499" s="8"/>
      <c r="L499" s="8"/>
      <c r="M499" s="155"/>
      <c r="N499" s="155"/>
      <c r="O499" s="155"/>
      <c r="P499" s="155" t="s">
        <v>4098</v>
      </c>
      <c r="Q499" s="7" t="s">
        <v>980</v>
      </c>
      <c r="R499" s="8"/>
      <c r="S499" s="8" t="s">
        <v>1045</v>
      </c>
      <c r="T499" s="9" t="s">
        <v>264</v>
      </c>
      <c r="U499" s="410" t="s">
        <v>1233</v>
      </c>
      <c r="V499" s="785">
        <v>279019.40999999997</v>
      </c>
      <c r="W499" s="922"/>
      <c r="X499" s="961"/>
      <c r="Y499" s="767"/>
      <c r="Z499" s="787"/>
      <c r="AA499" s="241"/>
      <c r="AB499" s="241"/>
      <c r="AC499" s="241"/>
      <c r="AD499" s="241"/>
      <c r="AE499" s="242"/>
      <c r="AF499" s="1489">
        <v>42205</v>
      </c>
      <c r="AG499" s="1489">
        <v>42216</v>
      </c>
      <c r="AH499" s="8" t="s">
        <v>4110</v>
      </c>
      <c r="AI499" s="146">
        <v>244</v>
      </c>
      <c r="AJ499" s="8" t="s">
        <v>1064</v>
      </c>
      <c r="AK499" s="8"/>
      <c r="AL499" s="8"/>
      <c r="AM499" s="8">
        <v>250</v>
      </c>
      <c r="AN499" s="8">
        <v>65</v>
      </c>
      <c r="AO499" s="8"/>
      <c r="AP499" s="8"/>
      <c r="AQ499" s="8"/>
      <c r="AR499" s="177"/>
      <c r="AS499" s="8"/>
      <c r="AT499" s="8"/>
      <c r="AU499" s="8"/>
      <c r="AV499" s="8"/>
      <c r="AW499" s="8"/>
      <c r="AX499" s="8"/>
      <c r="AY499" s="8"/>
      <c r="AZ499" s="8"/>
      <c r="BA499" s="185"/>
      <c r="BB499" s="207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  <c r="CA499" s="8"/>
      <c r="CB499" s="8"/>
      <c r="CC499" s="8"/>
      <c r="CD499" s="8"/>
      <c r="CE499" s="8"/>
      <c r="CF499" s="8"/>
      <c r="CG499" s="8"/>
      <c r="CH499" s="8"/>
      <c r="CI499" s="8"/>
      <c r="CJ499" s="8"/>
      <c r="CK499" s="8"/>
      <c r="CL499" s="8"/>
      <c r="CM499" s="8"/>
      <c r="CN499" s="8"/>
      <c r="CO499" s="619"/>
      <c r="CP499" s="619"/>
      <c r="CQ499" s="8"/>
      <c r="CR499" s="8"/>
    </row>
    <row r="500" spans="1:96" s="24" customFormat="1" ht="42" hidden="1">
      <c r="A500" s="7"/>
      <c r="B500" s="23"/>
      <c r="C500" s="8">
        <v>2015</v>
      </c>
      <c r="D500" s="8"/>
      <c r="E500" s="23"/>
      <c r="F500" s="8" t="s">
        <v>127</v>
      </c>
      <c r="G500" s="8"/>
      <c r="H500" s="8"/>
      <c r="I500" s="8"/>
      <c r="J500" s="8" t="s">
        <v>127</v>
      </c>
      <c r="K500" s="8"/>
      <c r="L500" s="8"/>
      <c r="M500" s="155"/>
      <c r="N500" s="155"/>
      <c r="O500" s="155"/>
      <c r="P500" s="155" t="s">
        <v>4097</v>
      </c>
      <c r="Q500" s="7" t="s">
        <v>618</v>
      </c>
      <c r="R500" s="8"/>
      <c r="S500" s="8" t="s">
        <v>1045</v>
      </c>
      <c r="T500" s="9" t="s">
        <v>264</v>
      </c>
      <c r="U500" s="410" t="s">
        <v>1233</v>
      </c>
      <c r="V500" s="785">
        <v>425460.73</v>
      </c>
      <c r="W500" s="922"/>
      <c r="X500" s="961"/>
      <c r="Y500" s="767"/>
      <c r="Z500" s="787"/>
      <c r="AA500" s="241"/>
      <c r="AB500" s="241"/>
      <c r="AC500" s="241"/>
      <c r="AD500" s="241"/>
      <c r="AE500" s="242"/>
      <c r="AF500" s="1489">
        <v>42205</v>
      </c>
      <c r="AG500" s="1489">
        <v>42216</v>
      </c>
      <c r="AH500" s="8" t="s">
        <v>4110</v>
      </c>
      <c r="AI500" s="146">
        <v>244</v>
      </c>
      <c r="AJ500" s="8" t="s">
        <v>1064</v>
      </c>
      <c r="AK500" s="8"/>
      <c r="AL500" s="8"/>
      <c r="AM500" s="8">
        <v>250</v>
      </c>
      <c r="AN500" s="8">
        <v>65</v>
      </c>
      <c r="AO500" s="8"/>
      <c r="AP500" s="8"/>
      <c r="AQ500" s="8"/>
      <c r="AR500" s="177"/>
      <c r="AS500" s="8"/>
      <c r="AT500" s="8"/>
      <c r="AU500" s="8"/>
      <c r="AV500" s="8"/>
      <c r="AW500" s="8"/>
      <c r="AX500" s="8"/>
      <c r="AY500" s="8"/>
      <c r="AZ500" s="8"/>
      <c r="BA500" s="185"/>
      <c r="BB500" s="207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  <c r="CA500" s="8"/>
      <c r="CB500" s="8"/>
      <c r="CC500" s="8"/>
      <c r="CD500" s="8"/>
      <c r="CE500" s="8"/>
      <c r="CF500" s="8"/>
      <c r="CG500" s="8"/>
      <c r="CH500" s="8"/>
      <c r="CI500" s="8"/>
      <c r="CJ500" s="8"/>
      <c r="CK500" s="8"/>
      <c r="CL500" s="8"/>
      <c r="CM500" s="8"/>
      <c r="CN500" s="8"/>
      <c r="CO500" s="619"/>
      <c r="CP500" s="619"/>
      <c r="CQ500" s="8"/>
      <c r="CR500" s="8"/>
    </row>
    <row r="501" spans="1:96" s="24" customFormat="1" ht="54" hidden="1">
      <c r="A501" s="7"/>
      <c r="B501" s="23"/>
      <c r="C501" s="8">
        <v>2015</v>
      </c>
      <c r="D501" s="8"/>
      <c r="E501" s="23"/>
      <c r="F501" s="8" t="s">
        <v>127</v>
      </c>
      <c r="G501" s="8"/>
      <c r="H501" s="8"/>
      <c r="I501" s="8"/>
      <c r="J501" s="8" t="s">
        <v>127</v>
      </c>
      <c r="K501" s="8"/>
      <c r="L501" s="8"/>
      <c r="M501" s="155"/>
      <c r="N501" s="155"/>
      <c r="O501" s="155"/>
      <c r="P501" s="155" t="s">
        <v>4097</v>
      </c>
      <c r="Q501" s="7" t="s">
        <v>618</v>
      </c>
      <c r="R501" s="8"/>
      <c r="S501" s="8" t="s">
        <v>4111</v>
      </c>
      <c r="T501" s="9" t="s">
        <v>264</v>
      </c>
      <c r="U501" s="410" t="s">
        <v>1233</v>
      </c>
      <c r="V501" s="785">
        <v>576506.91</v>
      </c>
      <c r="W501" s="922"/>
      <c r="X501" s="961"/>
      <c r="Y501" s="767"/>
      <c r="Z501" s="787"/>
      <c r="AA501" s="241"/>
      <c r="AB501" s="241"/>
      <c r="AC501" s="241"/>
      <c r="AD501" s="241"/>
      <c r="AE501" s="242"/>
      <c r="AF501" s="1489">
        <v>42205</v>
      </c>
      <c r="AG501" s="1489">
        <v>42216</v>
      </c>
      <c r="AH501" s="8" t="s">
        <v>4112</v>
      </c>
      <c r="AI501" s="146">
        <v>386.2</v>
      </c>
      <c r="AJ501" s="8" t="s">
        <v>1064</v>
      </c>
      <c r="AK501" s="8"/>
      <c r="AL501" s="8"/>
      <c r="AM501" s="8">
        <v>350</v>
      </c>
      <c r="AN501" s="8">
        <v>75</v>
      </c>
      <c r="AO501" s="8"/>
      <c r="AP501" s="8"/>
      <c r="AQ501" s="8"/>
      <c r="AR501" s="177"/>
      <c r="AS501" s="8"/>
      <c r="AT501" s="8"/>
      <c r="AU501" s="8"/>
      <c r="AV501" s="8"/>
      <c r="AW501" s="8"/>
      <c r="AX501" s="8"/>
      <c r="AY501" s="8"/>
      <c r="AZ501" s="8"/>
      <c r="BA501" s="185"/>
      <c r="BB501" s="207"/>
      <c r="BC501" s="8"/>
      <c r="BD501" s="8"/>
      <c r="BE501" s="8"/>
      <c r="BF501" s="8"/>
      <c r="BG501" s="8"/>
      <c r="BH501" s="8"/>
      <c r="BI501" s="8"/>
      <c r="BJ501" s="8"/>
      <c r="BK501" s="8"/>
      <c r="BL501" s="8"/>
      <c r="BM501" s="8"/>
      <c r="BN501" s="8"/>
      <c r="BO501" s="8"/>
      <c r="BP501" s="8"/>
      <c r="BQ501" s="8"/>
      <c r="BR501" s="8"/>
      <c r="BS501" s="8"/>
      <c r="BT501" s="8"/>
      <c r="BU501" s="8"/>
      <c r="BV501" s="8"/>
      <c r="BW501" s="8"/>
      <c r="BX501" s="8"/>
      <c r="BY501" s="8"/>
      <c r="BZ501" s="8"/>
      <c r="CA501" s="8"/>
      <c r="CB501" s="8"/>
      <c r="CC501" s="8"/>
      <c r="CD501" s="8"/>
      <c r="CE501" s="8"/>
      <c r="CF501" s="8"/>
      <c r="CG501" s="8"/>
      <c r="CH501" s="8"/>
      <c r="CI501" s="8"/>
      <c r="CJ501" s="8"/>
      <c r="CK501" s="8"/>
      <c r="CL501" s="8"/>
      <c r="CM501" s="8"/>
      <c r="CN501" s="8"/>
      <c r="CO501" s="619"/>
      <c r="CP501" s="619"/>
      <c r="CQ501" s="8"/>
      <c r="CR501" s="8"/>
    </row>
    <row r="502" spans="1:96" s="24" customFormat="1" ht="54" hidden="1">
      <c r="A502" s="7"/>
      <c r="B502" s="23"/>
      <c r="C502" s="8">
        <v>2015</v>
      </c>
      <c r="D502" s="8"/>
      <c r="E502" s="23"/>
      <c r="F502" s="8" t="s">
        <v>127</v>
      </c>
      <c r="G502" s="8"/>
      <c r="H502" s="8"/>
      <c r="I502" s="8"/>
      <c r="J502" s="8" t="s">
        <v>127</v>
      </c>
      <c r="K502" s="8"/>
      <c r="L502" s="8"/>
      <c r="M502" s="155"/>
      <c r="N502" s="155"/>
      <c r="O502" s="155"/>
      <c r="P502" s="155" t="s">
        <v>4098</v>
      </c>
      <c r="Q502" s="7" t="s">
        <v>980</v>
      </c>
      <c r="R502" s="8"/>
      <c r="S502" s="8" t="s">
        <v>4111</v>
      </c>
      <c r="T502" s="9" t="s">
        <v>264</v>
      </c>
      <c r="U502" s="410" t="s">
        <v>1233</v>
      </c>
      <c r="V502" s="785">
        <v>377412.6</v>
      </c>
      <c r="W502" s="922"/>
      <c r="X502" s="961"/>
      <c r="Y502" s="767"/>
      <c r="Z502" s="787"/>
      <c r="AA502" s="241"/>
      <c r="AB502" s="241"/>
      <c r="AC502" s="241"/>
      <c r="AD502" s="241"/>
      <c r="AE502" s="242"/>
      <c r="AF502" s="1489">
        <v>42205</v>
      </c>
      <c r="AG502" s="1489">
        <v>42216</v>
      </c>
      <c r="AH502" s="8" t="s">
        <v>4112</v>
      </c>
      <c r="AI502" s="146">
        <v>386.2</v>
      </c>
      <c r="AJ502" s="8" t="s">
        <v>1064</v>
      </c>
      <c r="AK502" s="8"/>
      <c r="AL502" s="8"/>
      <c r="AM502" s="8">
        <v>350</v>
      </c>
      <c r="AN502" s="8">
        <v>75</v>
      </c>
      <c r="AO502" s="8"/>
      <c r="AP502" s="8"/>
      <c r="AQ502" s="8"/>
      <c r="AR502" s="177"/>
      <c r="AS502" s="8"/>
      <c r="AT502" s="8"/>
      <c r="AU502" s="8"/>
      <c r="AV502" s="8"/>
      <c r="AW502" s="8"/>
      <c r="AX502" s="8"/>
      <c r="AY502" s="8"/>
      <c r="AZ502" s="8"/>
      <c r="BA502" s="185"/>
      <c r="BB502" s="207"/>
      <c r="BC502" s="8"/>
      <c r="BD502" s="8"/>
      <c r="BE502" s="8"/>
      <c r="BF502" s="8"/>
      <c r="BG502" s="8"/>
      <c r="BH502" s="8"/>
      <c r="BI502" s="8"/>
      <c r="BJ502" s="8"/>
      <c r="BK502" s="8"/>
      <c r="BL502" s="8"/>
      <c r="BM502" s="8"/>
      <c r="BN502" s="8"/>
      <c r="BO502" s="8"/>
      <c r="BP502" s="8"/>
      <c r="BQ502" s="8"/>
      <c r="BR502" s="8"/>
      <c r="BS502" s="8"/>
      <c r="BT502" s="8"/>
      <c r="BU502" s="8"/>
      <c r="BV502" s="8"/>
      <c r="BW502" s="8"/>
      <c r="BX502" s="8"/>
      <c r="BY502" s="8"/>
      <c r="BZ502" s="8"/>
      <c r="CA502" s="8"/>
      <c r="CB502" s="8"/>
      <c r="CC502" s="8"/>
      <c r="CD502" s="8"/>
      <c r="CE502" s="8"/>
      <c r="CF502" s="8"/>
      <c r="CG502" s="8"/>
      <c r="CH502" s="8"/>
      <c r="CI502" s="8"/>
      <c r="CJ502" s="8"/>
      <c r="CK502" s="8"/>
      <c r="CL502" s="8"/>
      <c r="CM502" s="8"/>
      <c r="CN502" s="8"/>
      <c r="CO502" s="619"/>
      <c r="CP502" s="619"/>
      <c r="CQ502" s="8"/>
      <c r="CR502" s="8"/>
    </row>
    <row r="503" spans="1:96" s="1506" customFormat="1" ht="30" hidden="1">
      <c r="A503" s="1492"/>
      <c r="B503" s="1493"/>
      <c r="C503" s="520">
        <v>2015</v>
      </c>
      <c r="D503" s="520"/>
      <c r="E503" s="1493"/>
      <c r="F503" s="520" t="s">
        <v>127</v>
      </c>
      <c r="G503" s="520"/>
      <c r="H503" s="520"/>
      <c r="I503" s="520"/>
      <c r="J503" s="520" t="s">
        <v>127</v>
      </c>
      <c r="K503" s="520"/>
      <c r="L503" s="520"/>
      <c r="M503" s="155"/>
      <c r="N503" s="155"/>
      <c r="O503" s="155"/>
      <c r="P503" s="1494" t="s">
        <v>4097</v>
      </c>
      <c r="Q503" s="1492" t="s">
        <v>618</v>
      </c>
      <c r="R503" s="520"/>
      <c r="S503" s="520" t="s">
        <v>4113</v>
      </c>
      <c r="T503" s="1495" t="s">
        <v>264</v>
      </c>
      <c r="U503" s="410" t="s">
        <v>1233</v>
      </c>
      <c r="V503" s="1496">
        <v>219376.14</v>
      </c>
      <c r="W503" s="1497"/>
      <c r="X503" s="1498"/>
      <c r="Y503" s="1202"/>
      <c r="Z503" s="1499"/>
      <c r="AA503" s="1500"/>
      <c r="AB503" s="1500"/>
      <c r="AC503" s="1500"/>
      <c r="AD503" s="1500"/>
      <c r="AE503" s="1501"/>
      <c r="AF503" s="1541">
        <v>42219</v>
      </c>
      <c r="AG503" s="1541">
        <v>42230</v>
      </c>
      <c r="AH503" s="520" t="s">
        <v>4114</v>
      </c>
      <c r="AI503" s="1502">
        <v>214.4</v>
      </c>
      <c r="AJ503" s="520" t="s">
        <v>1064</v>
      </c>
      <c r="AK503" s="520"/>
      <c r="AL503" s="520"/>
      <c r="AM503" s="520">
        <v>120</v>
      </c>
      <c r="AN503" s="520">
        <v>25</v>
      </c>
      <c r="AO503" s="520"/>
      <c r="AP503" s="520"/>
      <c r="AQ503" s="520"/>
      <c r="AR503" s="1503"/>
      <c r="AS503" s="520"/>
      <c r="AT503" s="520"/>
      <c r="AU503" s="520"/>
      <c r="AV503" s="520"/>
      <c r="AW503" s="520"/>
      <c r="AX503" s="520"/>
      <c r="AY503" s="520"/>
      <c r="AZ503" s="520"/>
      <c r="BA503" s="1504"/>
      <c r="BB503" s="1505"/>
      <c r="BC503" s="520"/>
      <c r="BD503" s="520"/>
      <c r="BE503" s="520"/>
      <c r="BF503" s="520"/>
      <c r="BG503" s="520"/>
      <c r="BH503" s="520"/>
      <c r="BI503" s="520"/>
      <c r="BJ503" s="520"/>
      <c r="BK503" s="520"/>
      <c r="BL503" s="520"/>
      <c r="BM503" s="520"/>
      <c r="BN503" s="520"/>
      <c r="BO503" s="520"/>
      <c r="BP503" s="520"/>
      <c r="BQ503" s="520"/>
      <c r="BR503" s="520"/>
      <c r="BS503" s="520"/>
      <c r="BT503" s="520"/>
      <c r="BU503" s="520"/>
      <c r="BV503" s="520"/>
      <c r="BW503" s="520"/>
      <c r="BX503" s="520"/>
      <c r="BY503" s="520"/>
      <c r="BZ503" s="520"/>
      <c r="CA503" s="520"/>
      <c r="CB503" s="520"/>
      <c r="CC503" s="520"/>
      <c r="CD503" s="520"/>
      <c r="CE503" s="520"/>
      <c r="CF503" s="520"/>
      <c r="CG503" s="520"/>
      <c r="CH503" s="520"/>
      <c r="CI503" s="520"/>
      <c r="CJ503" s="520"/>
      <c r="CK503" s="520"/>
      <c r="CL503" s="520"/>
      <c r="CM503" s="520"/>
      <c r="CN503" s="520"/>
      <c r="CO503" s="520"/>
      <c r="CP503" s="520"/>
      <c r="CQ503" s="520"/>
      <c r="CR503" s="520"/>
    </row>
    <row r="504" spans="1:96" s="24" customFormat="1" ht="30" hidden="1">
      <c r="A504" s="7"/>
      <c r="B504" s="23"/>
      <c r="C504" s="8">
        <v>2015</v>
      </c>
      <c r="D504" s="8"/>
      <c r="E504" s="23"/>
      <c r="F504" s="8" t="s">
        <v>127</v>
      </c>
      <c r="G504" s="8"/>
      <c r="H504" s="8"/>
      <c r="I504" s="8"/>
      <c r="J504" s="8" t="s">
        <v>127</v>
      </c>
      <c r="K504" s="8"/>
      <c r="L504" s="8"/>
      <c r="M504" s="155"/>
      <c r="N504" s="155"/>
      <c r="O504" s="155"/>
      <c r="P504" s="155" t="s">
        <v>4098</v>
      </c>
      <c r="Q504" s="7" t="s">
        <v>980</v>
      </c>
      <c r="R504" s="8"/>
      <c r="S504" s="8" t="s">
        <v>4113</v>
      </c>
      <c r="T504" s="9" t="s">
        <v>264</v>
      </c>
      <c r="U504" s="410" t="s">
        <v>1233</v>
      </c>
      <c r="V504" s="785">
        <v>155374.31</v>
      </c>
      <c r="W504" s="922"/>
      <c r="X504" s="961"/>
      <c r="Y504" s="767"/>
      <c r="Z504" s="787"/>
      <c r="AA504" s="241"/>
      <c r="AB504" s="241"/>
      <c r="AC504" s="241"/>
      <c r="AD504" s="241"/>
      <c r="AE504" s="242"/>
      <c r="AF504" s="1489">
        <v>42219</v>
      </c>
      <c r="AG504" s="1489">
        <v>42230</v>
      </c>
      <c r="AH504" s="8" t="s">
        <v>4114</v>
      </c>
      <c r="AI504" s="146">
        <v>214.4</v>
      </c>
      <c r="AJ504" s="8" t="s">
        <v>1064</v>
      </c>
      <c r="AK504" s="8"/>
      <c r="AL504" s="8"/>
      <c r="AM504" s="8">
        <v>150</v>
      </c>
      <c r="AN504" s="8">
        <v>37</v>
      </c>
      <c r="AO504" s="8"/>
      <c r="AP504" s="8"/>
      <c r="AQ504" s="8"/>
      <c r="AR504" s="177"/>
      <c r="AS504" s="8"/>
      <c r="AT504" s="8"/>
      <c r="AU504" s="8"/>
      <c r="AV504" s="8"/>
      <c r="AW504" s="8"/>
      <c r="AX504" s="8"/>
      <c r="AY504" s="8"/>
      <c r="AZ504" s="8"/>
      <c r="BA504" s="185"/>
      <c r="BB504" s="207"/>
      <c r="BC504" s="8"/>
      <c r="BD504" s="8"/>
      <c r="BE504" s="8"/>
      <c r="BF504" s="8"/>
      <c r="BG504" s="8"/>
      <c r="BH504" s="8"/>
      <c r="BI504" s="8"/>
      <c r="BJ504" s="8"/>
      <c r="BK504" s="8"/>
      <c r="BL504" s="8"/>
      <c r="BM504" s="8"/>
      <c r="BN504" s="8"/>
      <c r="BO504" s="8"/>
      <c r="BP504" s="8"/>
      <c r="BQ504" s="8"/>
      <c r="BR504" s="8"/>
      <c r="BS504" s="8"/>
      <c r="BT504" s="8"/>
      <c r="BU504" s="8"/>
      <c r="BV504" s="8"/>
      <c r="BW504" s="8"/>
      <c r="BX504" s="8"/>
      <c r="BY504" s="8"/>
      <c r="BZ504" s="8"/>
      <c r="CA504" s="8"/>
      <c r="CB504" s="8"/>
      <c r="CC504" s="8"/>
      <c r="CD504" s="8"/>
      <c r="CE504" s="8"/>
      <c r="CF504" s="8"/>
      <c r="CG504" s="8"/>
      <c r="CH504" s="8"/>
      <c r="CI504" s="8"/>
      <c r="CJ504" s="8"/>
      <c r="CK504" s="8"/>
      <c r="CL504" s="8"/>
      <c r="CM504" s="8"/>
      <c r="CN504" s="8"/>
      <c r="CO504" s="619"/>
      <c r="CP504" s="619"/>
      <c r="CQ504" s="8"/>
      <c r="CR504" s="8"/>
    </row>
    <row r="505" spans="1:96" s="24" customFormat="1" ht="30" hidden="1">
      <c r="A505" s="7"/>
      <c r="B505" s="23"/>
      <c r="C505" s="8">
        <v>2015</v>
      </c>
      <c r="D505" s="8"/>
      <c r="E505" s="23"/>
      <c r="F505" s="8" t="s">
        <v>127</v>
      </c>
      <c r="G505" s="8"/>
      <c r="H505" s="8"/>
      <c r="I505" s="8"/>
      <c r="J505" s="8" t="s">
        <v>127</v>
      </c>
      <c r="K505" s="8"/>
      <c r="L505" s="8"/>
      <c r="M505" s="155"/>
      <c r="N505" s="155"/>
      <c r="O505" s="155"/>
      <c r="P505" s="155" t="s">
        <v>4097</v>
      </c>
      <c r="Q505" s="7" t="s">
        <v>618</v>
      </c>
      <c r="R505" s="8"/>
      <c r="S505" s="8" t="s">
        <v>4115</v>
      </c>
      <c r="T505" s="9" t="s">
        <v>264</v>
      </c>
      <c r="U505" s="410" t="s">
        <v>1233</v>
      </c>
      <c r="V505" s="785">
        <v>139378.81</v>
      </c>
      <c r="W505" s="922"/>
      <c r="X505" s="961"/>
      <c r="Y505" s="767"/>
      <c r="Z505" s="787"/>
      <c r="AA505" s="241"/>
      <c r="AB505" s="241"/>
      <c r="AC505" s="241"/>
      <c r="AD505" s="241"/>
      <c r="AE505" s="242"/>
      <c r="AF505" s="1489">
        <v>42219</v>
      </c>
      <c r="AG505" s="1489">
        <v>42230</v>
      </c>
      <c r="AH505" s="8" t="s">
        <v>4116</v>
      </c>
      <c r="AI505" s="146">
        <v>117</v>
      </c>
      <c r="AJ505" s="8" t="s">
        <v>1064</v>
      </c>
      <c r="AK505" s="8"/>
      <c r="AL505" s="8"/>
      <c r="AM505" s="8">
        <v>120</v>
      </c>
      <c r="AN505" s="8">
        <v>23</v>
      </c>
      <c r="AO505" s="8"/>
      <c r="AP505" s="8"/>
      <c r="AQ505" s="8"/>
      <c r="AR505" s="177"/>
      <c r="AS505" s="8"/>
      <c r="AT505" s="8"/>
      <c r="AU505" s="8"/>
      <c r="AV505" s="8"/>
      <c r="AW505" s="8"/>
      <c r="AX505" s="8"/>
      <c r="AY505" s="8"/>
      <c r="AZ505" s="8"/>
      <c r="BA505" s="185"/>
      <c r="BB505" s="207"/>
      <c r="BC505" s="8"/>
      <c r="BD505" s="8"/>
      <c r="BE505" s="8"/>
      <c r="BF505" s="8"/>
      <c r="BG505" s="8"/>
      <c r="BH505" s="8"/>
      <c r="BI505" s="8"/>
      <c r="BJ505" s="8"/>
      <c r="BK505" s="8"/>
      <c r="BL505" s="8"/>
      <c r="BM505" s="8"/>
      <c r="BN505" s="8"/>
      <c r="BO505" s="8"/>
      <c r="BP505" s="8"/>
      <c r="BQ505" s="8"/>
      <c r="BR505" s="8"/>
      <c r="BS505" s="8"/>
      <c r="BT505" s="8"/>
      <c r="BU505" s="8"/>
      <c r="BV505" s="8"/>
      <c r="BW505" s="8"/>
      <c r="BX505" s="8"/>
      <c r="BY505" s="8"/>
      <c r="BZ505" s="8"/>
      <c r="CA505" s="8"/>
      <c r="CB505" s="8"/>
      <c r="CC505" s="8"/>
      <c r="CD505" s="8"/>
      <c r="CE505" s="8"/>
      <c r="CF505" s="8"/>
      <c r="CG505" s="8"/>
      <c r="CH505" s="8"/>
      <c r="CI505" s="8"/>
      <c r="CJ505" s="8"/>
      <c r="CK505" s="8"/>
      <c r="CL505" s="8"/>
      <c r="CM505" s="8"/>
      <c r="CN505" s="8"/>
      <c r="CO505" s="619"/>
      <c r="CP505" s="619"/>
      <c r="CQ505" s="8"/>
      <c r="CR505" s="8"/>
    </row>
    <row r="506" spans="1:96" s="24" customFormat="1" ht="30" hidden="1">
      <c r="A506" s="7"/>
      <c r="B506" s="23"/>
      <c r="C506" s="8">
        <v>2015</v>
      </c>
      <c r="D506" s="8"/>
      <c r="E506" s="23"/>
      <c r="F506" s="8" t="s">
        <v>127</v>
      </c>
      <c r="G506" s="8"/>
      <c r="H506" s="8"/>
      <c r="I506" s="8"/>
      <c r="J506" s="8" t="s">
        <v>127</v>
      </c>
      <c r="K506" s="8"/>
      <c r="L506" s="8"/>
      <c r="M506" s="155"/>
      <c r="N506" s="155"/>
      <c r="O506" s="155"/>
      <c r="P506" s="155" t="s">
        <v>4098</v>
      </c>
      <c r="Q506" s="7" t="s">
        <v>980</v>
      </c>
      <c r="R506" s="8"/>
      <c r="S506" s="8" t="s">
        <v>4115</v>
      </c>
      <c r="T506" s="9" t="s">
        <v>264</v>
      </c>
      <c r="U506" s="410" t="s">
        <v>1233</v>
      </c>
      <c r="V506" s="785">
        <v>92769.43</v>
      </c>
      <c r="W506" s="922"/>
      <c r="X506" s="961"/>
      <c r="Y506" s="767"/>
      <c r="Z506" s="787"/>
      <c r="AA506" s="241"/>
      <c r="AB506" s="241"/>
      <c r="AC506" s="241"/>
      <c r="AD506" s="241"/>
      <c r="AE506" s="242"/>
      <c r="AF506" s="1489">
        <v>42219</v>
      </c>
      <c r="AG506" s="1489">
        <v>42230</v>
      </c>
      <c r="AH506" s="8" t="s">
        <v>4116</v>
      </c>
      <c r="AI506" s="146">
        <v>117</v>
      </c>
      <c r="AJ506" s="8" t="s">
        <v>1064</v>
      </c>
      <c r="AK506" s="8"/>
      <c r="AL506" s="8"/>
      <c r="AM506" s="8">
        <v>120</v>
      </c>
      <c r="AN506" s="8">
        <v>23</v>
      </c>
      <c r="AO506" s="8"/>
      <c r="AP506" s="8"/>
      <c r="AQ506" s="8"/>
      <c r="AR506" s="177"/>
      <c r="AS506" s="8"/>
      <c r="AT506" s="8"/>
      <c r="AU506" s="8"/>
      <c r="AV506" s="8"/>
      <c r="AW506" s="8"/>
      <c r="AX506" s="8"/>
      <c r="AY506" s="8"/>
      <c r="AZ506" s="8"/>
      <c r="BA506" s="185"/>
      <c r="BB506" s="207"/>
      <c r="BC506" s="8"/>
      <c r="BD506" s="8"/>
      <c r="BE506" s="8"/>
      <c r="BF506" s="8"/>
      <c r="BG506" s="8"/>
      <c r="BH506" s="8"/>
      <c r="BI506" s="8"/>
      <c r="BJ506" s="8"/>
      <c r="BK506" s="8"/>
      <c r="BL506" s="8"/>
      <c r="BM506" s="8"/>
      <c r="BN506" s="8"/>
      <c r="BO506" s="8"/>
      <c r="BP506" s="8"/>
      <c r="BQ506" s="8"/>
      <c r="BR506" s="8"/>
      <c r="BS506" s="8"/>
      <c r="BT506" s="8"/>
      <c r="BU506" s="8"/>
      <c r="BV506" s="8"/>
      <c r="BW506" s="8"/>
      <c r="BX506" s="8"/>
      <c r="BY506" s="8"/>
      <c r="BZ506" s="8"/>
      <c r="CA506" s="8"/>
      <c r="CB506" s="8"/>
      <c r="CC506" s="8"/>
      <c r="CD506" s="8"/>
      <c r="CE506" s="8"/>
      <c r="CF506" s="8"/>
      <c r="CG506" s="8"/>
      <c r="CH506" s="8"/>
      <c r="CI506" s="8"/>
      <c r="CJ506" s="8"/>
      <c r="CK506" s="8"/>
      <c r="CL506" s="8"/>
      <c r="CM506" s="8"/>
      <c r="CN506" s="8"/>
      <c r="CO506" s="619"/>
      <c r="CP506" s="619"/>
      <c r="CQ506" s="8"/>
      <c r="CR506" s="8"/>
    </row>
    <row r="507" spans="1:96" s="24" customFormat="1" ht="41.25" hidden="1" customHeight="1">
      <c r="A507" s="7"/>
      <c r="B507" s="23"/>
      <c r="C507" s="8">
        <v>2015</v>
      </c>
      <c r="D507" s="8"/>
      <c r="E507" s="23"/>
      <c r="F507" s="8" t="s">
        <v>127</v>
      </c>
      <c r="G507" s="8"/>
      <c r="H507" s="8"/>
      <c r="I507" s="8"/>
      <c r="J507" s="8" t="s">
        <v>127</v>
      </c>
      <c r="K507" s="8"/>
      <c r="L507" s="8"/>
      <c r="M507" s="155"/>
      <c r="N507" s="155"/>
      <c r="O507" s="155"/>
      <c r="P507" s="155" t="s">
        <v>4097</v>
      </c>
      <c r="Q507" s="7" t="s">
        <v>618</v>
      </c>
      <c r="R507" s="8"/>
      <c r="S507" s="8" t="s">
        <v>3204</v>
      </c>
      <c r="T507" s="9" t="s">
        <v>264</v>
      </c>
      <c r="U507" s="410" t="s">
        <v>1233</v>
      </c>
      <c r="V507" s="785">
        <v>440989.69</v>
      </c>
      <c r="W507" s="922"/>
      <c r="X507" s="961"/>
      <c r="Y507" s="767"/>
      <c r="Z507" s="787"/>
      <c r="AA507" s="241"/>
      <c r="AB507" s="241"/>
      <c r="AC507" s="241"/>
      <c r="AD507" s="241"/>
      <c r="AE507" s="242"/>
      <c r="AF507" s="1489">
        <v>42219</v>
      </c>
      <c r="AG507" s="1489">
        <v>42230</v>
      </c>
      <c r="AH507" s="8" t="s">
        <v>4117</v>
      </c>
      <c r="AI507" s="146">
        <v>351.09</v>
      </c>
      <c r="AJ507" s="8" t="s">
        <v>1064</v>
      </c>
      <c r="AK507" s="8"/>
      <c r="AL507" s="8"/>
      <c r="AM507" s="8">
        <v>350</v>
      </c>
      <c r="AN507" s="8">
        <v>64</v>
      </c>
      <c r="AO507" s="8"/>
      <c r="AP507" s="8"/>
      <c r="AQ507" s="8"/>
      <c r="AR507" s="177"/>
      <c r="AS507" s="8"/>
      <c r="AT507" s="8"/>
      <c r="AU507" s="8"/>
      <c r="AV507" s="8"/>
      <c r="AW507" s="8"/>
      <c r="AX507" s="8"/>
      <c r="AY507" s="8"/>
      <c r="AZ507" s="8"/>
      <c r="BA507" s="185"/>
      <c r="BB507" s="207"/>
      <c r="BC507" s="8"/>
      <c r="BD507" s="8"/>
      <c r="BE507" s="8"/>
      <c r="BF507" s="8"/>
      <c r="BG507" s="8"/>
      <c r="BH507" s="8"/>
      <c r="BI507" s="8"/>
      <c r="BJ507" s="8"/>
      <c r="BK507" s="8"/>
      <c r="BL507" s="8"/>
      <c r="BM507" s="8"/>
      <c r="BN507" s="8"/>
      <c r="BO507" s="8"/>
      <c r="BP507" s="8"/>
      <c r="BQ507" s="8"/>
      <c r="BR507" s="8"/>
      <c r="BS507" s="8"/>
      <c r="BT507" s="8"/>
      <c r="BU507" s="8"/>
      <c r="BV507" s="8"/>
      <c r="BW507" s="8"/>
      <c r="BX507" s="8"/>
      <c r="BY507" s="8"/>
      <c r="BZ507" s="8"/>
      <c r="CA507" s="8"/>
      <c r="CB507" s="8"/>
      <c r="CC507" s="8"/>
      <c r="CD507" s="8"/>
      <c r="CE507" s="8"/>
      <c r="CF507" s="8"/>
      <c r="CG507" s="8"/>
      <c r="CH507" s="8"/>
      <c r="CI507" s="8"/>
      <c r="CJ507" s="8"/>
      <c r="CK507" s="8"/>
      <c r="CL507" s="8"/>
      <c r="CM507" s="8"/>
      <c r="CN507" s="8"/>
      <c r="CO507" s="619"/>
      <c r="CP507" s="619"/>
      <c r="CQ507" s="8"/>
      <c r="CR507" s="8"/>
    </row>
    <row r="508" spans="1:96" s="24" customFormat="1" ht="47.25" hidden="1" customHeight="1">
      <c r="A508" s="7"/>
      <c r="B508" s="23"/>
      <c r="C508" s="8">
        <v>2015</v>
      </c>
      <c r="D508" s="8"/>
      <c r="E508" s="23"/>
      <c r="F508" s="8" t="s">
        <v>127</v>
      </c>
      <c r="G508" s="8"/>
      <c r="H508" s="8"/>
      <c r="I508" s="8"/>
      <c r="J508" s="8" t="s">
        <v>127</v>
      </c>
      <c r="K508" s="8"/>
      <c r="L508" s="8"/>
      <c r="M508" s="155"/>
      <c r="N508" s="155"/>
      <c r="O508" s="155"/>
      <c r="P508" s="155" t="s">
        <v>4098</v>
      </c>
      <c r="Q508" s="7" t="s">
        <v>980</v>
      </c>
      <c r="R508" s="8"/>
      <c r="S508" s="8" t="s">
        <v>3204</v>
      </c>
      <c r="T508" s="9" t="s">
        <v>264</v>
      </c>
      <c r="U508" s="410" t="s">
        <v>1233</v>
      </c>
      <c r="V508" s="785" t="s">
        <v>4431</v>
      </c>
      <c r="W508" s="922"/>
      <c r="X508" s="961"/>
      <c r="Y508" s="767"/>
      <c r="Z508" s="787"/>
      <c r="AA508" s="241"/>
      <c r="AB508" s="241"/>
      <c r="AC508" s="241"/>
      <c r="AD508" s="241"/>
      <c r="AE508" s="242"/>
      <c r="AF508" s="1489">
        <v>42219</v>
      </c>
      <c r="AG508" s="1489">
        <v>42230</v>
      </c>
      <c r="AH508" s="8" t="s">
        <v>4117</v>
      </c>
      <c r="AI508" s="146">
        <v>351.1</v>
      </c>
      <c r="AJ508" s="8" t="s">
        <v>1064</v>
      </c>
      <c r="AK508" s="8"/>
      <c r="AL508" s="8"/>
      <c r="AM508" s="8">
        <v>350</v>
      </c>
      <c r="AN508" s="8">
        <v>64</v>
      </c>
      <c r="AO508" s="8"/>
      <c r="AP508" s="8"/>
      <c r="AQ508" s="8"/>
      <c r="AR508" s="177"/>
      <c r="AS508" s="8"/>
      <c r="AT508" s="8"/>
      <c r="AU508" s="8"/>
      <c r="AV508" s="8"/>
      <c r="AW508" s="8"/>
      <c r="AX508" s="8"/>
      <c r="AY508" s="8"/>
      <c r="AZ508" s="8"/>
      <c r="BA508" s="185"/>
      <c r="BB508" s="207"/>
      <c r="BC508" s="8"/>
      <c r="BD508" s="8"/>
      <c r="BE508" s="8"/>
      <c r="BF508" s="8"/>
      <c r="BG508" s="8"/>
      <c r="BH508" s="8"/>
      <c r="BI508" s="8"/>
      <c r="BJ508" s="8"/>
      <c r="BK508" s="8"/>
      <c r="BL508" s="8"/>
      <c r="BM508" s="8"/>
      <c r="BN508" s="8"/>
      <c r="BO508" s="8"/>
      <c r="BP508" s="8"/>
      <c r="BQ508" s="8"/>
      <c r="BR508" s="8"/>
      <c r="BS508" s="8"/>
      <c r="BT508" s="8"/>
      <c r="BU508" s="8"/>
      <c r="BV508" s="8"/>
      <c r="BW508" s="8"/>
      <c r="BX508" s="8"/>
      <c r="BY508" s="8"/>
      <c r="BZ508" s="8"/>
      <c r="CA508" s="8"/>
      <c r="CB508" s="8"/>
      <c r="CC508" s="8"/>
      <c r="CD508" s="8"/>
      <c r="CE508" s="8"/>
      <c r="CF508" s="8"/>
      <c r="CG508" s="8"/>
      <c r="CH508" s="8"/>
      <c r="CI508" s="8"/>
      <c r="CJ508" s="8"/>
      <c r="CK508" s="8"/>
      <c r="CL508" s="8"/>
      <c r="CM508" s="8"/>
      <c r="CN508" s="8"/>
      <c r="CO508" s="619"/>
      <c r="CP508" s="619"/>
      <c r="CQ508" s="8"/>
      <c r="CR508" s="8"/>
    </row>
    <row r="509" spans="1:96" s="24" customFormat="1" ht="25.5" hidden="1">
      <c r="A509" s="7"/>
      <c r="B509" s="23" t="s">
        <v>4840</v>
      </c>
      <c r="C509" s="8">
        <v>2015</v>
      </c>
      <c r="D509" s="8"/>
      <c r="E509" s="23" t="s">
        <v>4841</v>
      </c>
      <c r="F509" s="8" t="s">
        <v>683</v>
      </c>
      <c r="G509" s="8"/>
      <c r="H509" s="8"/>
      <c r="I509" s="8" t="s">
        <v>261</v>
      </c>
      <c r="J509" s="648" t="s">
        <v>1432</v>
      </c>
      <c r="K509" s="8" t="s">
        <v>127</v>
      </c>
      <c r="L509" s="8" t="s">
        <v>693</v>
      </c>
      <c r="M509" s="155"/>
      <c r="N509" s="155"/>
      <c r="O509" s="155"/>
      <c r="P509" s="155" t="s">
        <v>4118</v>
      </c>
      <c r="Q509" s="7" t="s">
        <v>693</v>
      </c>
      <c r="R509" s="8"/>
      <c r="S509" s="8" t="s">
        <v>269</v>
      </c>
      <c r="T509" s="9" t="s">
        <v>264</v>
      </c>
      <c r="U509" s="410" t="s">
        <v>1437</v>
      </c>
      <c r="V509" s="785" t="s">
        <v>127</v>
      </c>
      <c r="W509" s="922" t="s">
        <v>127</v>
      </c>
      <c r="X509" s="922" t="s">
        <v>127</v>
      </c>
      <c r="Y509" s="767">
        <f>NOM!Q882</f>
        <v>1850</v>
      </c>
      <c r="Z509" s="787" t="s">
        <v>127</v>
      </c>
      <c r="AA509" s="241" t="s">
        <v>127</v>
      </c>
      <c r="AB509" s="241" t="s">
        <v>127</v>
      </c>
      <c r="AC509" s="241" t="s">
        <v>127</v>
      </c>
      <c r="AD509" s="241" t="s">
        <v>127</v>
      </c>
      <c r="AE509" s="242" t="s">
        <v>127</v>
      </c>
      <c r="AF509" s="892">
        <v>42005</v>
      </c>
      <c r="AG509" s="892">
        <v>42277</v>
      </c>
      <c r="AH509" s="8"/>
      <c r="AI509" s="146"/>
      <c r="AJ509" s="8"/>
      <c r="AK509" s="8"/>
      <c r="AL509" s="8"/>
      <c r="AM509" s="8"/>
      <c r="AN509" s="8"/>
      <c r="AO509" s="8"/>
      <c r="AP509" s="8"/>
      <c r="AQ509" s="8"/>
      <c r="AR509" s="177"/>
      <c r="AS509" s="8"/>
      <c r="AT509" s="8"/>
      <c r="AU509" s="8"/>
      <c r="AV509" s="8"/>
      <c r="AW509" s="8"/>
      <c r="AX509" s="8"/>
      <c r="AY509" s="8"/>
      <c r="AZ509" s="8"/>
      <c r="BA509" s="185"/>
      <c r="BB509" s="207"/>
      <c r="BC509" s="8"/>
      <c r="BD509" s="8"/>
      <c r="BE509" s="8"/>
      <c r="BF509" s="8"/>
      <c r="BG509" s="8"/>
      <c r="BH509" s="8"/>
      <c r="BI509" s="8"/>
      <c r="BJ509" s="8"/>
      <c r="BK509" s="8"/>
      <c r="BL509" s="8"/>
      <c r="BM509" s="8"/>
      <c r="BN509" s="8"/>
      <c r="BO509" s="8"/>
      <c r="BP509" s="8"/>
      <c r="BQ509" s="8"/>
      <c r="BR509" s="8"/>
      <c r="BS509" s="8"/>
      <c r="BT509" s="8"/>
      <c r="BU509" s="8"/>
      <c r="BV509" s="8"/>
      <c r="BW509" s="8"/>
      <c r="BX509" s="8"/>
      <c r="BY509" s="8"/>
      <c r="BZ509" s="8"/>
      <c r="CA509" s="8"/>
      <c r="CB509" s="8"/>
      <c r="CC509" s="8"/>
      <c r="CD509" s="8"/>
      <c r="CE509" s="8"/>
      <c r="CF509" s="8"/>
      <c r="CG509" s="8"/>
      <c r="CH509" s="8"/>
      <c r="CI509" s="8"/>
      <c r="CJ509" s="8"/>
      <c r="CK509" s="8"/>
      <c r="CL509" s="8"/>
      <c r="CM509" s="8"/>
      <c r="CN509" s="8"/>
      <c r="CO509" s="619"/>
      <c r="CP509" s="619"/>
      <c r="CQ509" s="8"/>
      <c r="CR509" s="8"/>
    </row>
    <row r="510" spans="1:96" s="1537" customFormat="1" ht="25.5" hidden="1">
      <c r="A510" s="1522"/>
      <c r="B510" s="23" t="s">
        <v>4840</v>
      </c>
      <c r="C510" s="1523">
        <v>2015</v>
      </c>
      <c r="D510" s="1523"/>
      <c r="E510" s="23" t="s">
        <v>4841</v>
      </c>
      <c r="F510" s="1523" t="s">
        <v>683</v>
      </c>
      <c r="G510" s="1523"/>
      <c r="H510" s="1523"/>
      <c r="I510" s="1553" t="s">
        <v>261</v>
      </c>
      <c r="J510" s="1752" t="s">
        <v>1432</v>
      </c>
      <c r="K510" s="8" t="s">
        <v>127</v>
      </c>
      <c r="L510" s="1523" t="s">
        <v>718</v>
      </c>
      <c r="M510" s="155"/>
      <c r="N510" s="155"/>
      <c r="O510" s="155"/>
      <c r="P510" s="1524" t="s">
        <v>2927</v>
      </c>
      <c r="Q510" s="1522" t="s">
        <v>4148</v>
      </c>
      <c r="R510" s="1523"/>
      <c r="S510" s="1523" t="s">
        <v>269</v>
      </c>
      <c r="T510" s="1525" t="s">
        <v>291</v>
      </c>
      <c r="U510" s="410" t="s">
        <v>1437</v>
      </c>
      <c r="V510" s="1526" t="s">
        <v>127</v>
      </c>
      <c r="W510" s="1527" t="s">
        <v>127</v>
      </c>
      <c r="X510" s="1527" t="s">
        <v>127</v>
      </c>
      <c r="Y510" s="1528">
        <f>NOM!Q881</f>
        <v>10000</v>
      </c>
      <c r="Z510" s="1528" t="s">
        <v>127</v>
      </c>
      <c r="AA510" s="1529" t="s">
        <v>127</v>
      </c>
      <c r="AB510" s="1529" t="s">
        <v>127</v>
      </c>
      <c r="AC510" s="1529" t="s">
        <v>127</v>
      </c>
      <c r="AD510" s="1529" t="s">
        <v>127</v>
      </c>
      <c r="AE510" s="1530" t="s">
        <v>127</v>
      </c>
      <c r="AF510" s="1531">
        <v>42005</v>
      </c>
      <c r="AG510" s="1531">
        <v>42277</v>
      </c>
      <c r="AH510" s="1523"/>
      <c r="AI510" s="1532"/>
      <c r="AJ510" s="1523"/>
      <c r="AK510" s="1523"/>
      <c r="AL510" s="1523"/>
      <c r="AM510" s="1523"/>
      <c r="AN510" s="1523"/>
      <c r="AO510" s="1523"/>
      <c r="AP510" s="1523"/>
      <c r="AQ510" s="1523"/>
      <c r="AR510" s="1533"/>
      <c r="AS510" s="1523"/>
      <c r="AT510" s="1523"/>
      <c r="AU510" s="1523"/>
      <c r="AV510" s="1523"/>
      <c r="AW510" s="1523"/>
      <c r="AX510" s="1523"/>
      <c r="AY510" s="1523"/>
      <c r="AZ510" s="1523"/>
      <c r="BA510" s="1534"/>
      <c r="BB510" s="1535"/>
      <c r="BC510" s="1523"/>
      <c r="BD510" s="1523"/>
      <c r="BE510" s="1523"/>
      <c r="BF510" s="1523"/>
      <c r="BG510" s="1523"/>
      <c r="BH510" s="1523"/>
      <c r="BI510" s="1523"/>
      <c r="BJ510" s="1523"/>
      <c r="BK510" s="1523"/>
      <c r="BL510" s="1523"/>
      <c r="BM510" s="1523"/>
      <c r="BN510" s="1523"/>
      <c r="BO510" s="1523"/>
      <c r="BP510" s="1523"/>
      <c r="BQ510" s="1523"/>
      <c r="BR510" s="1523"/>
      <c r="BS510" s="1523"/>
      <c r="BT510" s="1523"/>
      <c r="BU510" s="1523"/>
      <c r="BV510" s="1523"/>
      <c r="BW510" s="1523"/>
      <c r="BX510" s="1523"/>
      <c r="BY510" s="1523"/>
      <c r="BZ510" s="1523"/>
      <c r="CA510" s="1523"/>
      <c r="CB510" s="1523"/>
      <c r="CC510" s="1523"/>
      <c r="CD510" s="1523"/>
      <c r="CE510" s="1523"/>
      <c r="CF510" s="1523"/>
      <c r="CG510" s="1523"/>
      <c r="CH510" s="1523"/>
      <c r="CI510" s="1523"/>
      <c r="CJ510" s="1523"/>
      <c r="CK510" s="1523"/>
      <c r="CL510" s="1523"/>
      <c r="CM510" s="1523"/>
      <c r="CN510" s="1523"/>
      <c r="CO510" s="1536"/>
      <c r="CP510" s="1536"/>
      <c r="CQ510" s="1523"/>
      <c r="CR510" s="1523"/>
    </row>
    <row r="511" spans="1:96" s="24" customFormat="1" ht="30" hidden="1">
      <c r="A511" s="7"/>
      <c r="B511" s="23" t="s">
        <v>4840</v>
      </c>
      <c r="C511" s="8">
        <v>2015</v>
      </c>
      <c r="D511" s="8"/>
      <c r="E511" s="23" t="s">
        <v>4841</v>
      </c>
      <c r="F511" s="8" t="s">
        <v>683</v>
      </c>
      <c r="G511" s="8"/>
      <c r="H511" s="8"/>
      <c r="I511" s="8" t="s">
        <v>261</v>
      </c>
      <c r="J511" s="648" t="s">
        <v>1432</v>
      </c>
      <c r="K511" s="8" t="s">
        <v>127</v>
      </c>
      <c r="L511" s="8" t="s">
        <v>718</v>
      </c>
      <c r="M511" s="155"/>
      <c r="N511" s="155"/>
      <c r="O511" s="155"/>
      <c r="P511" s="155" t="s">
        <v>4119</v>
      </c>
      <c r="Q511" s="7" t="s">
        <v>3331</v>
      </c>
      <c r="R511" s="8"/>
      <c r="S511" s="8" t="s">
        <v>4657</v>
      </c>
      <c r="T511" s="9" t="s">
        <v>1067</v>
      </c>
      <c r="U511" s="410" t="s">
        <v>1437</v>
      </c>
      <c r="V511" s="785" t="s">
        <v>127</v>
      </c>
      <c r="W511" s="922" t="s">
        <v>127</v>
      </c>
      <c r="X511" s="922" t="s">
        <v>127</v>
      </c>
      <c r="Y511" s="767">
        <f>FACT!R1070</f>
        <v>4444.87</v>
      </c>
      <c r="Z511" s="787" t="s">
        <v>127</v>
      </c>
      <c r="AA511" s="241" t="s">
        <v>127</v>
      </c>
      <c r="AB511" s="241" t="s">
        <v>127</v>
      </c>
      <c r="AC511" s="241" t="s">
        <v>127</v>
      </c>
      <c r="AD511" s="241" t="s">
        <v>127</v>
      </c>
      <c r="AE511" s="242" t="s">
        <v>127</v>
      </c>
      <c r="AF511" s="892">
        <v>42005</v>
      </c>
      <c r="AG511" s="892">
        <v>42277</v>
      </c>
      <c r="AH511" s="8"/>
      <c r="AI511" s="146"/>
      <c r="AJ511" s="8"/>
      <c r="AK511" s="8"/>
      <c r="AL511" s="8"/>
      <c r="AM511" s="8"/>
      <c r="AN511" s="8"/>
      <c r="AO511" s="8"/>
      <c r="AP511" s="8"/>
      <c r="AQ511" s="8"/>
      <c r="AR511" s="177"/>
      <c r="AS511" s="8"/>
      <c r="AT511" s="8"/>
      <c r="AU511" s="8"/>
      <c r="AV511" s="8"/>
      <c r="AW511" s="8"/>
      <c r="AX511" s="8"/>
      <c r="AY511" s="8"/>
      <c r="AZ511" s="8"/>
      <c r="BA511" s="185"/>
      <c r="BB511" s="207"/>
      <c r="BC511" s="8"/>
      <c r="BD511" s="8"/>
      <c r="BE511" s="8"/>
      <c r="BF511" s="8"/>
      <c r="BG511" s="8"/>
      <c r="BH511" s="8"/>
      <c r="BI511" s="8"/>
      <c r="BJ511" s="8"/>
      <c r="BK511" s="8"/>
      <c r="BL511" s="8"/>
      <c r="BM511" s="8"/>
      <c r="BN511" s="8"/>
      <c r="BO511" s="8"/>
      <c r="BP511" s="8"/>
      <c r="BQ511" s="8"/>
      <c r="BR511" s="8"/>
      <c r="BS511" s="8"/>
      <c r="BT511" s="8"/>
      <c r="BU511" s="8"/>
      <c r="BV511" s="8"/>
      <c r="BW511" s="8"/>
      <c r="BX511" s="8"/>
      <c r="BY511" s="8"/>
      <c r="BZ511" s="8"/>
      <c r="CA511" s="8"/>
      <c r="CB511" s="8"/>
      <c r="CC511" s="8"/>
      <c r="CD511" s="8"/>
      <c r="CE511" s="8"/>
      <c r="CF511" s="8"/>
      <c r="CG511" s="8"/>
      <c r="CH511" s="8"/>
      <c r="CI511" s="8"/>
      <c r="CJ511" s="8"/>
      <c r="CK511" s="8"/>
      <c r="CL511" s="8"/>
      <c r="CM511" s="8"/>
      <c r="CN511" s="8"/>
      <c r="CO511" s="619"/>
      <c r="CP511" s="619"/>
      <c r="CQ511" s="8"/>
      <c r="CR511" s="8"/>
    </row>
    <row r="512" spans="1:96" s="24" customFormat="1" ht="30" hidden="1">
      <c r="A512" s="7"/>
      <c r="B512" s="23" t="s">
        <v>4840</v>
      </c>
      <c r="C512" s="8">
        <v>2015</v>
      </c>
      <c r="D512" s="8"/>
      <c r="E512" s="23" t="s">
        <v>4841</v>
      </c>
      <c r="F512" s="8" t="s">
        <v>683</v>
      </c>
      <c r="G512" s="8"/>
      <c r="H512" s="8"/>
      <c r="I512" s="8" t="s">
        <v>261</v>
      </c>
      <c r="J512" s="648" t="s">
        <v>1432</v>
      </c>
      <c r="K512" s="8" t="s">
        <v>127</v>
      </c>
      <c r="L512" s="8" t="s">
        <v>718</v>
      </c>
      <c r="M512" s="155"/>
      <c r="N512" s="155"/>
      <c r="O512" s="155"/>
      <c r="P512" s="155" t="s">
        <v>4623</v>
      </c>
      <c r="Q512" s="7" t="s">
        <v>948</v>
      </c>
      <c r="R512" s="8"/>
      <c r="S512" s="8" t="s">
        <v>1974</v>
      </c>
      <c r="T512" s="9" t="s">
        <v>654</v>
      </c>
      <c r="U512" s="410" t="s">
        <v>1437</v>
      </c>
      <c r="V512" s="785" t="s">
        <v>127</v>
      </c>
      <c r="W512" s="922" t="s">
        <v>127</v>
      </c>
      <c r="X512" s="922" t="s">
        <v>127</v>
      </c>
      <c r="Y512" s="767">
        <f>NOM!Q883</f>
        <v>14400</v>
      </c>
      <c r="Z512" s="787" t="s">
        <v>127</v>
      </c>
      <c r="AA512" s="241" t="s">
        <v>127</v>
      </c>
      <c r="AB512" s="241" t="s">
        <v>127</v>
      </c>
      <c r="AC512" s="241" t="s">
        <v>127</v>
      </c>
      <c r="AD512" s="241" t="s">
        <v>127</v>
      </c>
      <c r="AE512" s="242" t="s">
        <v>127</v>
      </c>
      <c r="AF512" s="892">
        <v>42005</v>
      </c>
      <c r="AG512" s="892">
        <v>42277</v>
      </c>
      <c r="AH512" s="8"/>
      <c r="AI512" s="146"/>
      <c r="AJ512" s="8"/>
      <c r="AK512" s="8"/>
      <c r="AL512" s="8"/>
      <c r="AM512" s="8"/>
      <c r="AN512" s="8"/>
      <c r="AO512" s="8"/>
      <c r="AP512" s="8"/>
      <c r="AQ512" s="8"/>
      <c r="AR512" s="177"/>
      <c r="AS512" s="8"/>
      <c r="AT512" s="8"/>
      <c r="AU512" s="8"/>
      <c r="AV512" s="8"/>
      <c r="AW512" s="8"/>
      <c r="AX512" s="8"/>
      <c r="AY512" s="8"/>
      <c r="AZ512" s="8"/>
      <c r="BA512" s="185"/>
      <c r="BB512" s="207"/>
      <c r="BC512" s="8"/>
      <c r="BD512" s="8"/>
      <c r="BE512" s="8"/>
      <c r="BF512" s="8"/>
      <c r="BG512" s="8"/>
      <c r="BH512" s="8"/>
      <c r="BI512" s="8"/>
      <c r="BJ512" s="8"/>
      <c r="BK512" s="8"/>
      <c r="BL512" s="8"/>
      <c r="BM512" s="8"/>
      <c r="BN512" s="8"/>
      <c r="BO512" s="8"/>
      <c r="BP512" s="8"/>
      <c r="BQ512" s="8"/>
      <c r="BR512" s="8"/>
      <c r="BS512" s="8"/>
      <c r="BT512" s="8"/>
      <c r="BU512" s="8"/>
      <c r="BV512" s="8"/>
      <c r="BW512" s="8"/>
      <c r="BX512" s="8"/>
      <c r="BY512" s="8"/>
      <c r="BZ512" s="8"/>
      <c r="CA512" s="8"/>
      <c r="CB512" s="8"/>
      <c r="CC512" s="8"/>
      <c r="CD512" s="8"/>
      <c r="CE512" s="8"/>
      <c r="CF512" s="8"/>
      <c r="CG512" s="8"/>
      <c r="CH512" s="8"/>
      <c r="CI512" s="8"/>
      <c r="CJ512" s="8"/>
      <c r="CK512" s="8"/>
      <c r="CL512" s="8"/>
      <c r="CM512" s="8"/>
      <c r="CN512" s="8"/>
      <c r="CO512" s="619"/>
      <c r="CP512" s="619"/>
      <c r="CQ512" s="8"/>
      <c r="CR512" s="8"/>
    </row>
    <row r="513" spans="1:16384" s="24" customFormat="1" ht="30" hidden="1">
      <c r="A513" s="7"/>
      <c r="B513" s="23" t="s">
        <v>4729</v>
      </c>
      <c r="C513" s="8">
        <v>2015</v>
      </c>
      <c r="D513" s="8"/>
      <c r="E513" s="23" t="s">
        <v>4411</v>
      </c>
      <c r="F513" s="8" t="s">
        <v>683</v>
      </c>
      <c r="G513" s="8"/>
      <c r="H513" s="8"/>
      <c r="I513" s="8" t="s">
        <v>261</v>
      </c>
      <c r="J513" s="648" t="s">
        <v>1432</v>
      </c>
      <c r="K513" s="8" t="s">
        <v>127</v>
      </c>
      <c r="L513" s="8" t="s">
        <v>4120</v>
      </c>
      <c r="M513" s="155"/>
      <c r="N513" s="155">
        <v>9</v>
      </c>
      <c r="O513" s="155"/>
      <c r="P513" s="155" t="s">
        <v>1031</v>
      </c>
      <c r="Q513" s="7" t="s">
        <v>693</v>
      </c>
      <c r="R513" s="8"/>
      <c r="S513" s="8" t="s">
        <v>269</v>
      </c>
      <c r="T513" s="9" t="s">
        <v>712</v>
      </c>
      <c r="U513" s="410" t="s">
        <v>1437</v>
      </c>
      <c r="V513" s="785" t="s">
        <v>127</v>
      </c>
      <c r="W513" s="922">
        <v>92000</v>
      </c>
      <c r="X513" s="922" t="s">
        <v>127</v>
      </c>
      <c r="Y513" s="767">
        <f>NOM!Q884+FACT!R1071</f>
        <v>91219.3</v>
      </c>
      <c r="Z513" s="787" t="s">
        <v>127</v>
      </c>
      <c r="AA513" s="241" t="s">
        <v>127</v>
      </c>
      <c r="AB513" s="241" t="s">
        <v>127</v>
      </c>
      <c r="AC513" s="241" t="s">
        <v>127</v>
      </c>
      <c r="AD513" s="241" t="s">
        <v>127</v>
      </c>
      <c r="AE513" s="242" t="s">
        <v>127</v>
      </c>
      <c r="AF513" s="892">
        <v>42005</v>
      </c>
      <c r="AG513" s="892">
        <v>42277</v>
      </c>
      <c r="AH513" s="8"/>
      <c r="AI513" s="247">
        <f>(2.3*1.2)+(2*1.2)+(1.9*1)+(6.4*1.7)+(2.5*1.8)+(1.5*1.5)+(1.3*1.1)+(1.2*1.1)+(1.5*1.4)+(1.6*1.1)+(1*1)+(1.5*1.2)+(1.2*0.8)+(1.7*1.3)+(1.4*1.2)+(1*0.8)+(1.2*0.7)+(2.2*1.5)+(1.7*1.3)+(1.8*1.3)+(1.5*1.2)+(2*1.3)+(1.9*1.3)+(3.7*2)+(1.9*1)+(1.8*1.5)+(1.4*1.2)+(2.3*2.3)+(2.4*1.5)+(3.3*2.2)+(1.8*1.4)+(1.7*1.4)+(3.6*3.4)+(3.4*2.4)+(1.2*1)+(1.6*1.2)+(2.2*1.6)+(2.6*2.4)+(2*1)+(1.7*1)+(3.3*2.8)+(2.5*1.4)+(1.2*1.2)+(2.4*2)+(2.5*1.8)+(3.5*3.2)+(1.7*1.2)+(2.5*1)+(2.2*1.2)+(1.6*1.5)+(1.5*1.2)+(2*1.5)+(1.8*1.4)</f>
        <v>178.6</v>
      </c>
      <c r="AJ513" s="155" t="s">
        <v>4996</v>
      </c>
      <c r="AK513" s="767">
        <f>Y513/AI513</f>
        <v>510.74636058230686</v>
      </c>
      <c r="AL513" s="8">
        <v>100</v>
      </c>
      <c r="AM513" s="8">
        <f t="shared" ref="AM513" si="56">AO513+AP513</f>
        <v>3794</v>
      </c>
      <c r="AN513" s="8"/>
      <c r="AO513" s="8">
        <v>1851</v>
      </c>
      <c r="AP513" s="8">
        <v>1943</v>
      </c>
      <c r="AQ513" s="8"/>
      <c r="AR513" s="177"/>
      <c r="AS513" s="8"/>
      <c r="AT513" s="8"/>
      <c r="AU513" s="8"/>
      <c r="AV513" s="8"/>
      <c r="AW513" s="8"/>
      <c r="AX513" s="8"/>
      <c r="AY513" s="8"/>
      <c r="AZ513" s="8"/>
      <c r="BA513" s="185"/>
      <c r="BB513" s="207"/>
      <c r="BC513" s="8"/>
      <c r="BD513" s="8"/>
      <c r="BE513" s="8"/>
      <c r="BF513" s="8"/>
      <c r="BG513" s="8"/>
      <c r="BH513" s="8"/>
      <c r="BI513" s="8"/>
      <c r="BJ513" s="8"/>
      <c r="BK513" s="8"/>
      <c r="BL513" s="8"/>
      <c r="BM513" s="8"/>
      <c r="BN513" s="8"/>
      <c r="BO513" s="8"/>
      <c r="BP513" s="8"/>
      <c r="BQ513" s="8"/>
      <c r="BR513" s="8"/>
      <c r="BS513" s="8"/>
      <c r="BT513" s="8"/>
      <c r="BU513" s="8"/>
      <c r="BV513" s="8"/>
      <c r="BW513" s="8"/>
      <c r="BX513" s="8"/>
      <c r="BY513" s="8"/>
      <c r="BZ513" s="8"/>
      <c r="CA513" s="8"/>
      <c r="CB513" s="8"/>
      <c r="CC513" s="8"/>
      <c r="CD513" s="8"/>
      <c r="CE513" s="8"/>
      <c r="CF513" s="8"/>
      <c r="CG513" s="8"/>
      <c r="CH513" s="8"/>
      <c r="CI513" s="8"/>
      <c r="CJ513" s="8"/>
      <c r="CK513" s="8"/>
      <c r="CL513" s="8"/>
      <c r="CM513" s="8"/>
      <c r="CN513" s="8"/>
      <c r="CO513" s="619"/>
      <c r="CP513" s="619"/>
      <c r="CQ513" s="8"/>
      <c r="CR513" s="8"/>
    </row>
    <row r="514" spans="1:16384" s="1537" customFormat="1" ht="25.5" hidden="1">
      <c r="A514" s="1522"/>
      <c r="B514" s="23" t="s">
        <v>4729</v>
      </c>
      <c r="C514" s="1523">
        <v>2015</v>
      </c>
      <c r="D514" s="1523"/>
      <c r="E514" s="1680" t="s">
        <v>4788</v>
      </c>
      <c r="F514" s="1523" t="s">
        <v>683</v>
      </c>
      <c r="G514" s="1523"/>
      <c r="H514" s="1523"/>
      <c r="I514" s="1553" t="s">
        <v>261</v>
      </c>
      <c r="J514" s="1752" t="s">
        <v>1432</v>
      </c>
      <c r="K514" s="8" t="s">
        <v>127</v>
      </c>
      <c r="L514" s="1523" t="s">
        <v>718</v>
      </c>
      <c r="M514" s="155"/>
      <c r="N514" s="155"/>
      <c r="O514" s="155"/>
      <c r="P514" s="1524" t="s">
        <v>4150</v>
      </c>
      <c r="Q514" s="1522" t="s">
        <v>4148</v>
      </c>
      <c r="R514" s="1523"/>
      <c r="S514" s="1523" t="s">
        <v>2894</v>
      </c>
      <c r="T514" s="1525" t="s">
        <v>291</v>
      </c>
      <c r="U514" s="410" t="s">
        <v>1437</v>
      </c>
      <c r="V514" s="1526" t="s">
        <v>127</v>
      </c>
      <c r="W514" s="1527" t="s">
        <v>127</v>
      </c>
      <c r="X514" s="1527" t="s">
        <v>127</v>
      </c>
      <c r="Y514" s="1528">
        <f>NOM!Q885</f>
        <v>28960</v>
      </c>
      <c r="Z514" s="1528" t="s">
        <v>127</v>
      </c>
      <c r="AA514" s="1529" t="s">
        <v>127</v>
      </c>
      <c r="AB514" s="1529" t="s">
        <v>127</v>
      </c>
      <c r="AC514" s="1529" t="s">
        <v>127</v>
      </c>
      <c r="AD514" s="1529" t="s">
        <v>127</v>
      </c>
      <c r="AE514" s="1530" t="s">
        <v>127</v>
      </c>
      <c r="AF514" s="1531">
        <v>42005</v>
      </c>
      <c r="AG514" s="1531">
        <v>42277</v>
      </c>
      <c r="AH514" s="1523"/>
      <c r="AI514" s="1532"/>
      <c r="AJ514" s="1523"/>
      <c r="AK514" s="1523"/>
      <c r="AL514" s="1523"/>
      <c r="AM514" s="1523"/>
      <c r="AN514" s="1523"/>
      <c r="AO514" s="1523"/>
      <c r="AP514" s="1523"/>
      <c r="AQ514" s="1523"/>
      <c r="AR514" s="1533"/>
      <c r="AS514" s="1523"/>
      <c r="AT514" s="1523"/>
      <c r="AU514" s="1523"/>
      <c r="AV514" s="1523"/>
      <c r="AW514" s="1523"/>
      <c r="AX514" s="1523"/>
      <c r="AY514" s="1523"/>
      <c r="AZ514" s="1523"/>
      <c r="BA514" s="1534"/>
      <c r="BB514" s="1535"/>
      <c r="BC514" s="1523"/>
      <c r="BD514" s="1523"/>
      <c r="BE514" s="1523"/>
      <c r="BF514" s="1523"/>
      <c r="BG514" s="1523"/>
      <c r="BH514" s="1523"/>
      <c r="BI514" s="1523"/>
      <c r="BJ514" s="1523"/>
      <c r="BK514" s="1523"/>
      <c r="BL514" s="1523"/>
      <c r="BM514" s="1523"/>
      <c r="BN514" s="1523"/>
      <c r="BO514" s="1523"/>
      <c r="BP514" s="1523"/>
      <c r="BQ514" s="1523"/>
      <c r="BR514" s="1523"/>
      <c r="BS514" s="1523"/>
      <c r="BT514" s="1523"/>
      <c r="BU514" s="1523"/>
      <c r="BV514" s="1523"/>
      <c r="BW514" s="1523"/>
      <c r="BX514" s="1523"/>
      <c r="BY514" s="1523"/>
      <c r="BZ514" s="1523"/>
      <c r="CA514" s="1523"/>
      <c r="CB514" s="1523"/>
      <c r="CC514" s="1523"/>
      <c r="CD514" s="1523"/>
      <c r="CE514" s="1523"/>
      <c r="CF514" s="1523"/>
      <c r="CG514" s="1523"/>
      <c r="CH514" s="1523"/>
      <c r="CI514" s="1523"/>
      <c r="CJ514" s="1523"/>
      <c r="CK514" s="1523"/>
      <c r="CL514" s="1523"/>
      <c r="CM514" s="1523"/>
      <c r="CN514" s="1523"/>
      <c r="CO514" s="1536"/>
      <c r="CP514" s="1536"/>
      <c r="CQ514" s="1523"/>
      <c r="CR514" s="1523"/>
    </row>
    <row r="515" spans="1:16384" s="24" customFormat="1" ht="30" hidden="1">
      <c r="A515" s="7"/>
      <c r="B515" s="23" t="s">
        <v>4729</v>
      </c>
      <c r="C515" s="8">
        <v>2015</v>
      </c>
      <c r="D515" s="8"/>
      <c r="E515" s="23" t="s">
        <v>4788</v>
      </c>
      <c r="F515" s="8" t="s">
        <v>683</v>
      </c>
      <c r="G515" s="8"/>
      <c r="H515" s="8"/>
      <c r="I515" s="8" t="s">
        <v>261</v>
      </c>
      <c r="J515" s="648" t="s">
        <v>1432</v>
      </c>
      <c r="K515" s="8" t="s">
        <v>127</v>
      </c>
      <c r="L515" s="8" t="s">
        <v>718</v>
      </c>
      <c r="M515" s="155"/>
      <c r="N515" s="155"/>
      <c r="O515" s="155"/>
      <c r="P515" s="155" t="s">
        <v>4151</v>
      </c>
      <c r="Q515" s="7" t="s">
        <v>4148</v>
      </c>
      <c r="R515" s="8"/>
      <c r="S515" s="8" t="s">
        <v>127</v>
      </c>
      <c r="T515" s="9" t="s">
        <v>1067</v>
      </c>
      <c r="U515" s="410" t="s">
        <v>1437</v>
      </c>
      <c r="V515" s="785" t="s">
        <v>127</v>
      </c>
      <c r="W515" s="922" t="s">
        <v>127</v>
      </c>
      <c r="X515" s="922" t="s">
        <v>127</v>
      </c>
      <c r="Y515" s="767">
        <f>FACT!R1072</f>
        <v>12528</v>
      </c>
      <c r="Z515" s="1538" t="s">
        <v>127</v>
      </c>
      <c r="AA515" s="1167" t="s">
        <v>127</v>
      </c>
      <c r="AB515" s="1167" t="s">
        <v>127</v>
      </c>
      <c r="AC515" s="1167" t="s">
        <v>127</v>
      </c>
      <c r="AD515" s="1167" t="s">
        <v>127</v>
      </c>
      <c r="AE515" s="1539" t="s">
        <v>127</v>
      </c>
      <c r="AF515" s="1540">
        <v>42005</v>
      </c>
      <c r="AG515" s="1540">
        <v>42277</v>
      </c>
      <c r="AH515" s="8"/>
      <c r="AI515" s="146"/>
      <c r="AJ515" s="8"/>
      <c r="AK515" s="8"/>
      <c r="AL515" s="8"/>
      <c r="AM515" s="8"/>
      <c r="AN515" s="8"/>
      <c r="AO515" s="8"/>
      <c r="AP515" s="8"/>
      <c r="AQ515" s="8"/>
      <c r="AR515" s="177"/>
      <c r="AS515" s="8"/>
      <c r="AT515" s="8"/>
      <c r="AU515" s="8"/>
      <c r="AV515" s="8"/>
      <c r="AW515" s="8"/>
      <c r="AX515" s="8"/>
      <c r="AY515" s="8"/>
      <c r="AZ515" s="8"/>
      <c r="BA515" s="185"/>
      <c r="BB515" s="207"/>
      <c r="BC515" s="8"/>
      <c r="BD515" s="8"/>
      <c r="BE515" s="8"/>
      <c r="BF515" s="8"/>
      <c r="BG515" s="8"/>
      <c r="BH515" s="8"/>
      <c r="BI515" s="8"/>
      <c r="BJ515" s="8"/>
      <c r="BK515" s="8"/>
      <c r="BL515" s="8"/>
      <c r="BM515" s="8"/>
      <c r="BN515" s="8"/>
      <c r="BO515" s="8"/>
      <c r="BP515" s="8"/>
      <c r="BQ515" s="8"/>
      <c r="BR515" s="8"/>
      <c r="BS515" s="8"/>
      <c r="BT515" s="8"/>
      <c r="BU515" s="8"/>
      <c r="BV515" s="8"/>
      <c r="BW515" s="8"/>
      <c r="BX515" s="8"/>
      <c r="BY515" s="8"/>
      <c r="BZ515" s="8"/>
      <c r="CA515" s="8"/>
      <c r="CB515" s="8"/>
      <c r="CC515" s="8"/>
      <c r="CD515" s="8"/>
      <c r="CE515" s="8"/>
      <c r="CF515" s="8"/>
      <c r="CG515" s="8"/>
      <c r="CH515" s="8"/>
      <c r="CI515" s="8"/>
      <c r="CJ515" s="8"/>
      <c r="CK515" s="8"/>
      <c r="CL515" s="8"/>
      <c r="CM515" s="8"/>
      <c r="CN515" s="8"/>
      <c r="CO515" s="619"/>
      <c r="CP515" s="619"/>
      <c r="CQ515" s="8"/>
      <c r="CR515" s="8"/>
    </row>
    <row r="516" spans="1:16384" s="24" customFormat="1" hidden="1">
      <c r="A516" s="7"/>
      <c r="B516" s="23"/>
      <c r="C516" s="8">
        <v>2015</v>
      </c>
      <c r="D516" s="8"/>
      <c r="E516" s="23"/>
      <c r="F516" s="8" t="s">
        <v>683</v>
      </c>
      <c r="G516" s="8"/>
      <c r="H516" s="8"/>
      <c r="I516" s="8" t="s">
        <v>261</v>
      </c>
      <c r="J516" s="648" t="s">
        <v>1432</v>
      </c>
      <c r="K516" s="8" t="s">
        <v>127</v>
      </c>
      <c r="L516" s="8" t="s">
        <v>718</v>
      </c>
      <c r="M516" s="155"/>
      <c r="N516" s="155"/>
      <c r="O516" s="155"/>
      <c r="P516" s="155" t="s">
        <v>4623</v>
      </c>
      <c r="Q516" s="7" t="s">
        <v>3833</v>
      </c>
      <c r="R516" s="8"/>
      <c r="S516" s="8" t="s">
        <v>1118</v>
      </c>
      <c r="T516" s="9" t="s">
        <v>264</v>
      </c>
      <c r="U516" s="410" t="s">
        <v>1437</v>
      </c>
      <c r="V516" s="785" t="s">
        <v>127</v>
      </c>
      <c r="W516" s="922" t="s">
        <v>127</v>
      </c>
      <c r="X516" s="922" t="s">
        <v>127</v>
      </c>
      <c r="Y516" s="767">
        <f>NOM!Q886</f>
        <v>7500</v>
      </c>
      <c r="Z516" s="1538" t="s">
        <v>127</v>
      </c>
      <c r="AA516" s="1167" t="s">
        <v>127</v>
      </c>
      <c r="AB516" s="1167" t="s">
        <v>127</v>
      </c>
      <c r="AC516" s="1167" t="s">
        <v>127</v>
      </c>
      <c r="AD516" s="1167" t="s">
        <v>127</v>
      </c>
      <c r="AE516" s="1539" t="s">
        <v>127</v>
      </c>
      <c r="AF516" s="1540">
        <v>42005</v>
      </c>
      <c r="AG516" s="1540">
        <v>42277</v>
      </c>
      <c r="AH516" s="8"/>
      <c r="AI516" s="146"/>
      <c r="AJ516" s="8"/>
      <c r="AK516" s="8"/>
      <c r="AL516" s="8"/>
      <c r="AM516" s="8"/>
      <c r="AN516" s="8"/>
      <c r="AO516" s="8"/>
      <c r="AP516" s="8"/>
      <c r="AQ516" s="8"/>
      <c r="AR516" s="177"/>
      <c r="AS516" s="8"/>
      <c r="AT516" s="8"/>
      <c r="AU516" s="8"/>
      <c r="AV516" s="8"/>
      <c r="AW516" s="8"/>
      <c r="AX516" s="8"/>
      <c r="AY516" s="8"/>
      <c r="AZ516" s="8"/>
      <c r="BA516" s="185"/>
      <c r="BB516" s="207"/>
      <c r="BC516" s="8"/>
      <c r="BD516" s="8"/>
      <c r="BE516" s="8"/>
      <c r="BF516" s="8"/>
      <c r="BG516" s="8"/>
      <c r="BH516" s="8"/>
      <c r="BI516" s="8"/>
      <c r="BJ516" s="8"/>
      <c r="BK516" s="8"/>
      <c r="BL516" s="8"/>
      <c r="BM516" s="8"/>
      <c r="BN516" s="8"/>
      <c r="BO516" s="8"/>
      <c r="BP516" s="8"/>
      <c r="BQ516" s="8"/>
      <c r="BR516" s="8"/>
      <c r="BS516" s="8"/>
      <c r="BT516" s="8"/>
      <c r="BU516" s="8"/>
      <c r="BV516" s="8"/>
      <c r="BW516" s="8"/>
      <c r="BX516" s="8"/>
      <c r="BY516" s="8"/>
      <c r="BZ516" s="8"/>
      <c r="CA516" s="8"/>
      <c r="CB516" s="8"/>
      <c r="CC516" s="8"/>
      <c r="CD516" s="8"/>
      <c r="CE516" s="8"/>
      <c r="CF516" s="8"/>
      <c r="CG516" s="8"/>
      <c r="CH516" s="8"/>
      <c r="CI516" s="8"/>
      <c r="CJ516" s="8"/>
      <c r="CK516" s="8"/>
      <c r="CL516" s="8"/>
      <c r="CM516" s="8"/>
      <c r="CN516" s="8"/>
      <c r="CO516" s="619"/>
      <c r="CP516" s="619"/>
      <c r="CQ516" s="8"/>
      <c r="CR516" s="8"/>
    </row>
    <row r="517" spans="1:16384" s="24" customFormat="1" ht="25.5" hidden="1">
      <c r="A517" s="1522"/>
      <c r="B517" s="23" t="s">
        <v>4729</v>
      </c>
      <c r="C517" s="1523">
        <v>2015</v>
      </c>
      <c r="D517" s="8"/>
      <c r="E517" s="1680" t="s">
        <v>4788</v>
      </c>
      <c r="F517" s="1523" t="s">
        <v>683</v>
      </c>
      <c r="G517" s="8"/>
      <c r="H517" s="8"/>
      <c r="I517" s="1553" t="s">
        <v>261</v>
      </c>
      <c r="J517" s="648"/>
      <c r="K517" s="8"/>
      <c r="L517" s="1523" t="s">
        <v>718</v>
      </c>
      <c r="M517" s="155"/>
      <c r="N517" s="155"/>
      <c r="O517" s="155"/>
      <c r="P517" s="1524" t="s">
        <v>2893</v>
      </c>
      <c r="Q517" s="1522" t="s">
        <v>4148</v>
      </c>
      <c r="R517" s="1523"/>
      <c r="S517" s="1523" t="s">
        <v>2894</v>
      </c>
      <c r="T517" s="1525" t="s">
        <v>291</v>
      </c>
      <c r="U517" s="410" t="s">
        <v>1437</v>
      </c>
      <c r="V517" s="1526" t="s">
        <v>127</v>
      </c>
      <c r="W517" s="1527" t="s">
        <v>127</v>
      </c>
      <c r="X517" s="1527" t="s">
        <v>127</v>
      </c>
      <c r="Y517" s="1528">
        <f>FACT!R1098</f>
        <v>1776.01</v>
      </c>
      <c r="Z517" s="1528" t="s">
        <v>127</v>
      </c>
      <c r="AA517" s="1529" t="s">
        <v>127</v>
      </c>
      <c r="AB517" s="1529" t="s">
        <v>127</v>
      </c>
      <c r="AC517" s="1529" t="s">
        <v>127</v>
      </c>
      <c r="AD517" s="1529" t="s">
        <v>127</v>
      </c>
      <c r="AE517" s="1530" t="s">
        <v>127</v>
      </c>
      <c r="AF517" s="1531">
        <v>42005</v>
      </c>
      <c r="AG517" s="1531">
        <v>42277</v>
      </c>
      <c r="AH517" s="1523"/>
      <c r="AI517" s="1532"/>
      <c r="AJ517" s="1523"/>
      <c r="AK517" s="1523"/>
      <c r="AL517" s="1523"/>
      <c r="AM517" s="1523"/>
      <c r="AN517" s="1523"/>
      <c r="AO517" s="1523"/>
      <c r="AP517" s="1523"/>
      <c r="AQ517" s="1523"/>
      <c r="AR517" s="1533"/>
      <c r="AS517" s="1523"/>
      <c r="AT517" s="1523"/>
      <c r="AU517" s="1523"/>
      <c r="AV517" s="1523"/>
      <c r="AW517" s="1523"/>
      <c r="AX517" s="1523"/>
      <c r="AY517" s="1523"/>
      <c r="AZ517" s="1523"/>
      <c r="BA517" s="1534"/>
      <c r="BB517" s="1535"/>
      <c r="BC517" s="1523"/>
      <c r="BD517" s="1523"/>
      <c r="BE517" s="1523"/>
      <c r="BF517" s="1523"/>
      <c r="BG517" s="1523"/>
      <c r="BH517" s="1523"/>
      <c r="BI517" s="1523"/>
      <c r="BJ517" s="1523"/>
      <c r="BK517" s="1523"/>
      <c r="BL517" s="1523"/>
      <c r="BM517" s="1523"/>
      <c r="BN517" s="1523"/>
      <c r="BO517" s="1523"/>
      <c r="BP517" s="1523"/>
      <c r="BQ517" s="1523"/>
      <c r="BR517" s="1523"/>
      <c r="BS517" s="1523"/>
      <c r="BT517" s="1523"/>
      <c r="BU517" s="1523"/>
      <c r="BV517" s="1523"/>
      <c r="BW517" s="1523"/>
      <c r="BX517" s="1523"/>
      <c r="BY517" s="1523"/>
      <c r="BZ517" s="1523"/>
      <c r="CA517" s="1523"/>
      <c r="CB517" s="1523"/>
      <c r="CC517" s="1523"/>
      <c r="CD517" s="1523"/>
      <c r="CE517" s="1523"/>
      <c r="CF517" s="1523"/>
      <c r="CG517" s="1523"/>
      <c r="CH517" s="1523"/>
      <c r="CI517" s="1523"/>
      <c r="CJ517" s="1523"/>
      <c r="CK517" s="1523"/>
      <c r="CL517" s="1523"/>
      <c r="CM517" s="1523"/>
      <c r="CN517" s="1523"/>
      <c r="CO517" s="1536"/>
      <c r="CP517" s="1536"/>
      <c r="CQ517" s="1523"/>
      <c r="CR517" s="1523"/>
      <c r="CS517" s="1537"/>
      <c r="CT517" s="1537"/>
      <c r="CU517" s="1537"/>
      <c r="CV517" s="1537"/>
      <c r="CW517" s="1537"/>
      <c r="CX517" s="1537"/>
      <c r="CY517" s="1537"/>
      <c r="CZ517" s="1537"/>
      <c r="DA517" s="1537"/>
      <c r="DB517" s="1537"/>
      <c r="DC517" s="1537"/>
      <c r="DD517" s="1537"/>
      <c r="DE517" s="1537"/>
      <c r="DF517" s="1537"/>
      <c r="DG517" s="1537"/>
      <c r="DH517" s="1537"/>
      <c r="DI517" s="1537"/>
      <c r="DJ517" s="1537"/>
      <c r="DK517" s="1537"/>
      <c r="DL517" s="1537"/>
      <c r="DM517" s="1537"/>
      <c r="DN517" s="1537"/>
      <c r="DO517" s="1537"/>
      <c r="DP517" s="1537"/>
      <c r="DQ517" s="1537"/>
      <c r="DR517" s="1537"/>
      <c r="DS517" s="1537"/>
      <c r="DT517" s="1537"/>
      <c r="DU517" s="1537"/>
      <c r="DV517" s="1537"/>
      <c r="DW517" s="1537"/>
      <c r="DX517" s="1537"/>
      <c r="DY517" s="1537"/>
      <c r="DZ517" s="1537"/>
      <c r="EA517" s="1537"/>
      <c r="EB517" s="1537"/>
      <c r="EC517" s="1537"/>
      <c r="ED517" s="1537"/>
      <c r="EE517" s="1537"/>
      <c r="EF517" s="1537"/>
      <c r="EG517" s="1537"/>
      <c r="EH517" s="1537"/>
      <c r="EI517" s="1537"/>
      <c r="EJ517" s="1537"/>
      <c r="EK517" s="1537"/>
      <c r="EL517" s="1537"/>
      <c r="EM517" s="1537"/>
      <c r="EN517" s="1537"/>
      <c r="EO517" s="1537"/>
      <c r="EP517" s="1537"/>
      <c r="EQ517" s="1537"/>
      <c r="ER517" s="1537"/>
      <c r="ES517" s="1537"/>
      <c r="ET517" s="1537"/>
      <c r="EU517" s="1537"/>
      <c r="EV517" s="1537"/>
      <c r="EW517" s="1537"/>
      <c r="EX517" s="1537"/>
      <c r="EY517" s="1537"/>
      <c r="EZ517" s="1537"/>
      <c r="FA517" s="1537"/>
      <c r="FB517" s="1537"/>
      <c r="FC517" s="1537"/>
      <c r="FD517" s="1537"/>
      <c r="FE517" s="1537"/>
      <c r="FF517" s="1537"/>
      <c r="FG517" s="1537"/>
      <c r="FH517" s="1537"/>
      <c r="FI517" s="1537"/>
      <c r="FJ517" s="1537"/>
      <c r="FK517" s="1537"/>
      <c r="FL517" s="1537"/>
      <c r="FM517" s="1537"/>
      <c r="FN517" s="1537"/>
      <c r="FO517" s="1537"/>
      <c r="FP517" s="1537"/>
      <c r="FQ517" s="1537"/>
      <c r="FR517" s="1537"/>
      <c r="FS517" s="1537"/>
      <c r="FT517" s="1537"/>
      <c r="FU517" s="1537"/>
      <c r="FV517" s="1537"/>
      <c r="FW517" s="1537"/>
      <c r="FX517" s="1537"/>
      <c r="FY517" s="1537"/>
      <c r="FZ517" s="1537"/>
      <c r="GA517" s="1537"/>
      <c r="GB517" s="1537"/>
      <c r="GC517" s="1537"/>
      <c r="GD517" s="1537"/>
      <c r="GE517" s="1537"/>
      <c r="GF517" s="1537"/>
      <c r="GG517" s="1537"/>
      <c r="GH517" s="1537"/>
      <c r="GI517" s="1537"/>
      <c r="GJ517" s="1537"/>
      <c r="GK517" s="1537"/>
      <c r="GL517" s="1537"/>
      <c r="GM517" s="1537"/>
      <c r="GN517" s="1537"/>
      <c r="GO517" s="1537"/>
      <c r="GP517" s="1537"/>
      <c r="GQ517" s="1537"/>
      <c r="GR517" s="1537"/>
      <c r="GS517" s="1537"/>
      <c r="GT517" s="1537"/>
      <c r="GU517" s="1537"/>
      <c r="GV517" s="1537"/>
      <c r="GW517" s="1537"/>
      <c r="GX517" s="1537"/>
      <c r="GY517" s="1537"/>
      <c r="GZ517" s="1537"/>
      <c r="HA517" s="1537"/>
      <c r="HB517" s="1537"/>
      <c r="HC517" s="1537"/>
      <c r="HD517" s="1537"/>
      <c r="HE517" s="1537"/>
      <c r="HF517" s="1537"/>
      <c r="HG517" s="1537"/>
      <c r="HH517" s="1537"/>
      <c r="HI517" s="1537"/>
      <c r="HJ517" s="1537"/>
      <c r="HK517" s="1537"/>
      <c r="HL517" s="1537"/>
      <c r="HM517" s="1537"/>
      <c r="HN517" s="1537"/>
      <c r="HO517" s="1537"/>
      <c r="HP517" s="1537"/>
      <c r="HQ517" s="1537"/>
      <c r="HR517" s="1537"/>
      <c r="HS517" s="1537"/>
      <c r="HT517" s="1537"/>
      <c r="HU517" s="1537"/>
      <c r="HV517" s="1537"/>
      <c r="HW517" s="1537"/>
      <c r="HX517" s="1537"/>
      <c r="HY517" s="1537"/>
      <c r="HZ517" s="1537"/>
      <c r="IA517" s="1537"/>
      <c r="IB517" s="1537"/>
      <c r="IC517" s="1537"/>
      <c r="ID517" s="1537"/>
      <c r="IE517" s="1537"/>
      <c r="IF517" s="1537"/>
      <c r="IG517" s="1537"/>
      <c r="IH517" s="1537"/>
      <c r="II517" s="1537"/>
      <c r="IJ517" s="1537"/>
      <c r="IK517" s="1537"/>
      <c r="IL517" s="1537"/>
      <c r="IM517" s="1537"/>
      <c r="IN517" s="1537"/>
      <c r="IO517" s="1537"/>
      <c r="IP517" s="1537"/>
      <c r="IQ517" s="1537"/>
      <c r="IR517" s="1537"/>
      <c r="IS517" s="1537"/>
      <c r="IT517" s="1537"/>
      <c r="IU517" s="1537"/>
      <c r="IV517" s="1537"/>
      <c r="IW517" s="1537"/>
      <c r="IX517" s="1537"/>
      <c r="IY517" s="1537"/>
      <c r="IZ517" s="1537"/>
      <c r="JA517" s="1537"/>
      <c r="JB517" s="1537"/>
      <c r="JC517" s="1537"/>
      <c r="JD517" s="1537"/>
      <c r="JE517" s="1537"/>
      <c r="JF517" s="1537"/>
      <c r="JG517" s="1537"/>
      <c r="JH517" s="1537"/>
      <c r="JI517" s="1537"/>
      <c r="JJ517" s="1537"/>
      <c r="JK517" s="1537"/>
      <c r="JL517" s="1537"/>
      <c r="JM517" s="1537"/>
      <c r="JN517" s="1537"/>
      <c r="JO517" s="1537"/>
      <c r="JP517" s="1537"/>
      <c r="JQ517" s="1537"/>
      <c r="JR517" s="1537"/>
      <c r="JS517" s="1537"/>
      <c r="JT517" s="1537"/>
      <c r="JU517" s="1537"/>
      <c r="JV517" s="1537"/>
      <c r="JW517" s="1537"/>
      <c r="JX517" s="1537"/>
      <c r="JY517" s="1537"/>
      <c r="JZ517" s="1537"/>
      <c r="KA517" s="1537"/>
      <c r="KB517" s="1537"/>
      <c r="KC517" s="1537"/>
      <c r="KD517" s="1537"/>
      <c r="KE517" s="1537"/>
      <c r="KF517" s="1537"/>
      <c r="KG517" s="1537"/>
      <c r="KH517" s="1537"/>
      <c r="KI517" s="1537"/>
      <c r="KJ517" s="1537"/>
      <c r="KK517" s="1537"/>
      <c r="KL517" s="1537"/>
      <c r="KM517" s="1537"/>
      <c r="KN517" s="1537"/>
      <c r="KO517" s="1537"/>
      <c r="KP517" s="1537"/>
      <c r="KQ517" s="1537"/>
      <c r="KR517" s="1537"/>
      <c r="KS517" s="1537"/>
      <c r="KT517" s="1537"/>
      <c r="KU517" s="1537"/>
      <c r="KV517" s="1537"/>
      <c r="KW517" s="1537"/>
      <c r="KX517" s="1537"/>
      <c r="KY517" s="1537"/>
      <c r="KZ517" s="1537"/>
      <c r="LA517" s="1537"/>
      <c r="LB517" s="1537"/>
      <c r="LC517" s="1537"/>
      <c r="LD517" s="1537"/>
      <c r="LE517" s="1537"/>
      <c r="LF517" s="1537"/>
      <c r="LG517" s="1537"/>
      <c r="LH517" s="1537"/>
      <c r="LI517" s="1537"/>
      <c r="LJ517" s="1537"/>
      <c r="LK517" s="1537"/>
      <c r="LL517" s="1537"/>
      <c r="LM517" s="1537"/>
      <c r="LN517" s="1537"/>
      <c r="LO517" s="1537"/>
      <c r="LP517" s="1537"/>
      <c r="LQ517" s="1537"/>
      <c r="LR517" s="1537"/>
      <c r="LS517" s="1537"/>
      <c r="LT517" s="1537"/>
      <c r="LU517" s="1537"/>
      <c r="LV517" s="1537"/>
      <c r="LW517" s="1537"/>
      <c r="LX517" s="1537"/>
      <c r="LY517" s="1537"/>
      <c r="LZ517" s="1537"/>
      <c r="MA517" s="1537"/>
      <c r="MB517" s="1537"/>
      <c r="MC517" s="1537"/>
      <c r="MD517" s="1537"/>
      <c r="ME517" s="1537"/>
      <c r="MF517" s="1537"/>
      <c r="MG517" s="1537"/>
      <c r="MH517" s="1537"/>
      <c r="MI517" s="1537"/>
      <c r="MJ517" s="1537"/>
      <c r="MK517" s="1537"/>
      <c r="ML517" s="1537"/>
      <c r="MM517" s="1537"/>
      <c r="MN517" s="1537"/>
      <c r="MO517" s="1537"/>
      <c r="MP517" s="1537"/>
      <c r="MQ517" s="1537"/>
      <c r="MR517" s="1537"/>
      <c r="MS517" s="1537"/>
      <c r="MT517" s="1537"/>
      <c r="MU517" s="1537"/>
      <c r="MV517" s="1537"/>
      <c r="MW517" s="1537"/>
      <c r="MX517" s="1537"/>
      <c r="MY517" s="1537"/>
      <c r="MZ517" s="1537"/>
      <c r="NA517" s="1537"/>
      <c r="NB517" s="1537"/>
      <c r="NC517" s="1537"/>
      <c r="ND517" s="1537"/>
      <c r="NE517" s="1537"/>
      <c r="NF517" s="1537"/>
      <c r="NG517" s="1537"/>
      <c r="NH517" s="1537"/>
      <c r="NI517" s="1537"/>
      <c r="NJ517" s="1537"/>
      <c r="NK517" s="1537"/>
      <c r="NL517" s="1537"/>
      <c r="NM517" s="1537"/>
      <c r="NN517" s="1537"/>
      <c r="NO517" s="1537"/>
      <c r="NP517" s="1537"/>
      <c r="NQ517" s="1537"/>
      <c r="NR517" s="1537"/>
      <c r="NS517" s="1537"/>
      <c r="NT517" s="1537"/>
      <c r="NU517" s="1537"/>
      <c r="NV517" s="1537"/>
      <c r="NW517" s="1537"/>
      <c r="NX517" s="1537"/>
      <c r="NY517" s="1537"/>
      <c r="NZ517" s="1537"/>
      <c r="OA517" s="1537"/>
      <c r="OB517" s="1537"/>
      <c r="OC517" s="1537"/>
      <c r="OD517" s="1537"/>
      <c r="OE517" s="1537"/>
      <c r="OF517" s="1537"/>
      <c r="OG517" s="1537"/>
      <c r="OH517" s="1537"/>
      <c r="OI517" s="1537"/>
      <c r="OJ517" s="1537"/>
      <c r="OK517" s="1537"/>
      <c r="OL517" s="1537"/>
      <c r="OM517" s="1537"/>
      <c r="ON517" s="1537"/>
      <c r="OO517" s="1537"/>
      <c r="OP517" s="1537"/>
      <c r="OQ517" s="1537"/>
      <c r="OR517" s="1537"/>
      <c r="OS517" s="1537"/>
      <c r="OT517" s="1537"/>
      <c r="OU517" s="1537"/>
      <c r="OV517" s="1537"/>
      <c r="OW517" s="1537"/>
      <c r="OX517" s="1537"/>
      <c r="OY517" s="1537"/>
      <c r="OZ517" s="1537"/>
      <c r="PA517" s="1537"/>
      <c r="PB517" s="1537"/>
      <c r="PC517" s="1537"/>
      <c r="PD517" s="1537"/>
      <c r="PE517" s="1537"/>
      <c r="PF517" s="1537"/>
      <c r="PG517" s="1537"/>
      <c r="PH517" s="1537"/>
      <c r="PI517" s="1537"/>
      <c r="PJ517" s="1537"/>
      <c r="PK517" s="1537"/>
      <c r="PL517" s="1537"/>
      <c r="PM517" s="1537"/>
      <c r="PN517" s="1537"/>
      <c r="PO517" s="1537"/>
      <c r="PP517" s="1537"/>
      <c r="PQ517" s="1537"/>
      <c r="PR517" s="1537"/>
      <c r="PS517" s="1537"/>
      <c r="PT517" s="1537"/>
      <c r="PU517" s="1537"/>
      <c r="PV517" s="1537"/>
      <c r="PW517" s="1537"/>
      <c r="PX517" s="1537"/>
      <c r="PY517" s="1537"/>
      <c r="PZ517" s="1537"/>
      <c r="QA517" s="1537"/>
      <c r="QB517" s="1537"/>
      <c r="QC517" s="1537"/>
      <c r="QD517" s="1537"/>
      <c r="QE517" s="1537"/>
      <c r="QF517" s="1537"/>
      <c r="QG517" s="1537"/>
      <c r="QH517" s="1537"/>
      <c r="QI517" s="1537"/>
      <c r="QJ517" s="1537"/>
      <c r="QK517" s="1537"/>
      <c r="QL517" s="1537"/>
      <c r="QM517" s="1537"/>
      <c r="QN517" s="1537"/>
      <c r="QO517" s="1537"/>
      <c r="QP517" s="1537"/>
      <c r="QQ517" s="1537"/>
      <c r="QR517" s="1537"/>
      <c r="QS517" s="1537"/>
      <c r="QT517" s="1537"/>
      <c r="QU517" s="1537"/>
      <c r="QV517" s="1537"/>
      <c r="QW517" s="1537"/>
      <c r="QX517" s="1537"/>
      <c r="QY517" s="1537"/>
      <c r="QZ517" s="1537"/>
      <c r="RA517" s="1537"/>
      <c r="RB517" s="1537"/>
      <c r="RC517" s="1537"/>
      <c r="RD517" s="1537"/>
      <c r="RE517" s="1537"/>
      <c r="RF517" s="1537"/>
      <c r="RG517" s="1537"/>
      <c r="RH517" s="1537"/>
      <c r="RI517" s="1537"/>
      <c r="RJ517" s="1537"/>
      <c r="RK517" s="1537"/>
      <c r="RL517" s="1537"/>
      <c r="RM517" s="1537"/>
      <c r="RN517" s="1537"/>
      <c r="RO517" s="1537"/>
      <c r="RP517" s="1537"/>
      <c r="RQ517" s="1537"/>
      <c r="RR517" s="1537"/>
      <c r="RS517" s="1537"/>
      <c r="RT517" s="1537"/>
      <c r="RU517" s="1537"/>
      <c r="RV517" s="1537"/>
      <c r="RW517" s="1537"/>
      <c r="RX517" s="1537"/>
      <c r="RY517" s="1537"/>
      <c r="RZ517" s="1537"/>
      <c r="SA517" s="1537"/>
      <c r="SB517" s="1537"/>
      <c r="SC517" s="1537"/>
      <c r="SD517" s="1537"/>
      <c r="SE517" s="1537"/>
      <c r="SF517" s="1537"/>
      <c r="SG517" s="1537"/>
      <c r="SH517" s="1537"/>
      <c r="SI517" s="1537"/>
      <c r="SJ517" s="1537"/>
      <c r="SK517" s="1537"/>
      <c r="SL517" s="1537"/>
      <c r="SM517" s="1537"/>
      <c r="SN517" s="1537"/>
      <c r="SO517" s="1537"/>
      <c r="SP517" s="1537"/>
      <c r="SQ517" s="1537"/>
      <c r="SR517" s="1537"/>
      <c r="SS517" s="1537"/>
      <c r="ST517" s="1537"/>
      <c r="SU517" s="1537"/>
      <c r="SV517" s="1537"/>
      <c r="SW517" s="1537"/>
      <c r="SX517" s="1537"/>
      <c r="SY517" s="1537"/>
      <c r="SZ517" s="1537"/>
      <c r="TA517" s="1537"/>
      <c r="TB517" s="1537"/>
      <c r="TC517" s="1537"/>
      <c r="TD517" s="1537"/>
      <c r="TE517" s="1537"/>
      <c r="TF517" s="1537"/>
      <c r="TG517" s="1537"/>
      <c r="TH517" s="1537"/>
      <c r="TI517" s="1537"/>
      <c r="TJ517" s="1537"/>
      <c r="TK517" s="1537"/>
      <c r="TL517" s="1537"/>
      <c r="TM517" s="1537"/>
      <c r="TN517" s="1537"/>
      <c r="TO517" s="1537"/>
      <c r="TP517" s="1537"/>
      <c r="TQ517" s="1537"/>
      <c r="TR517" s="1537"/>
      <c r="TS517" s="1537"/>
      <c r="TT517" s="1537"/>
      <c r="TU517" s="1537"/>
      <c r="TV517" s="1537"/>
      <c r="TW517" s="1537"/>
      <c r="TX517" s="1537"/>
      <c r="TY517" s="1537"/>
      <c r="TZ517" s="1537"/>
      <c r="UA517" s="1537"/>
      <c r="UB517" s="1537"/>
      <c r="UC517" s="1537"/>
      <c r="UD517" s="1537"/>
      <c r="UE517" s="1537"/>
      <c r="UF517" s="1537"/>
      <c r="UG517" s="1537"/>
      <c r="UH517" s="1537"/>
      <c r="UI517" s="1537"/>
      <c r="UJ517" s="1537"/>
      <c r="UK517" s="1537"/>
      <c r="UL517" s="1537"/>
      <c r="UM517" s="1537"/>
      <c r="UN517" s="1537"/>
      <c r="UO517" s="1537"/>
      <c r="UP517" s="1537"/>
      <c r="UQ517" s="1537"/>
      <c r="UR517" s="1537"/>
      <c r="US517" s="1537"/>
      <c r="UT517" s="1537"/>
      <c r="UU517" s="1537"/>
      <c r="UV517" s="1537"/>
      <c r="UW517" s="1537"/>
      <c r="UX517" s="1537"/>
      <c r="UY517" s="1537"/>
      <c r="UZ517" s="1537"/>
      <c r="VA517" s="1537"/>
      <c r="VB517" s="1537"/>
      <c r="VC517" s="1537"/>
      <c r="VD517" s="1537"/>
      <c r="VE517" s="1537"/>
      <c r="VF517" s="1537"/>
      <c r="VG517" s="1537"/>
      <c r="VH517" s="1537"/>
      <c r="VI517" s="1537"/>
      <c r="VJ517" s="1537"/>
      <c r="VK517" s="1537"/>
      <c r="VL517" s="1537"/>
      <c r="VM517" s="1537"/>
      <c r="VN517" s="1537"/>
      <c r="VO517" s="1537"/>
      <c r="VP517" s="1537"/>
      <c r="VQ517" s="1537"/>
      <c r="VR517" s="1537"/>
      <c r="VS517" s="1537"/>
      <c r="VT517" s="1537"/>
      <c r="VU517" s="1537"/>
      <c r="VV517" s="1537"/>
      <c r="VW517" s="1537"/>
      <c r="VX517" s="1537"/>
      <c r="VY517" s="1537"/>
      <c r="VZ517" s="1537"/>
      <c r="WA517" s="1537"/>
      <c r="WB517" s="1537"/>
      <c r="WC517" s="1537"/>
      <c r="WD517" s="1537"/>
      <c r="WE517" s="1537"/>
      <c r="WF517" s="1537"/>
      <c r="WG517" s="1537"/>
      <c r="WH517" s="1537"/>
      <c r="WI517" s="1537"/>
      <c r="WJ517" s="1537"/>
      <c r="WK517" s="1537"/>
      <c r="WL517" s="1537"/>
      <c r="WM517" s="1537"/>
      <c r="WN517" s="1537"/>
      <c r="WO517" s="1537"/>
      <c r="WP517" s="1537"/>
      <c r="WQ517" s="1537"/>
      <c r="WR517" s="1537"/>
      <c r="WS517" s="1537"/>
      <c r="WT517" s="1537"/>
      <c r="WU517" s="1537"/>
      <c r="WV517" s="1537"/>
      <c r="WW517" s="1537"/>
      <c r="WX517" s="1537"/>
      <c r="WY517" s="1537"/>
      <c r="WZ517" s="1537"/>
      <c r="XA517" s="1537"/>
      <c r="XB517" s="1537"/>
      <c r="XC517" s="1537"/>
      <c r="XD517" s="1537"/>
      <c r="XE517" s="1537"/>
      <c r="XF517" s="1537"/>
      <c r="XG517" s="1537"/>
      <c r="XH517" s="1537"/>
      <c r="XI517" s="1537"/>
      <c r="XJ517" s="1537"/>
      <c r="XK517" s="1537"/>
      <c r="XL517" s="1537"/>
      <c r="XM517" s="1537"/>
      <c r="XN517" s="1537"/>
      <c r="XO517" s="1537"/>
      <c r="XP517" s="1537"/>
      <c r="XQ517" s="1537"/>
      <c r="XR517" s="1537"/>
      <c r="XS517" s="1537"/>
      <c r="XT517" s="1537"/>
      <c r="XU517" s="1537"/>
      <c r="XV517" s="1537"/>
      <c r="XW517" s="1537"/>
      <c r="XX517" s="1537"/>
      <c r="XY517" s="1537"/>
      <c r="XZ517" s="1537"/>
      <c r="YA517" s="1537"/>
      <c r="YB517" s="1537"/>
      <c r="YC517" s="1537"/>
      <c r="YD517" s="1537"/>
      <c r="YE517" s="1537"/>
      <c r="YF517" s="1537"/>
      <c r="YG517" s="1537"/>
      <c r="YH517" s="1537"/>
      <c r="YI517" s="1537"/>
      <c r="YJ517" s="1537"/>
      <c r="YK517" s="1537"/>
      <c r="YL517" s="1537"/>
      <c r="YM517" s="1537"/>
      <c r="YN517" s="1537"/>
      <c r="YO517" s="1537"/>
      <c r="YP517" s="1537"/>
      <c r="YQ517" s="1537"/>
      <c r="YR517" s="1537"/>
      <c r="YS517" s="1537"/>
      <c r="YT517" s="1537"/>
      <c r="YU517" s="1537"/>
      <c r="YV517" s="1537"/>
      <c r="YW517" s="1537"/>
      <c r="YX517" s="1537"/>
      <c r="YY517" s="1537"/>
      <c r="YZ517" s="1537"/>
      <c r="ZA517" s="1537"/>
      <c r="ZB517" s="1537"/>
      <c r="ZC517" s="1537"/>
      <c r="ZD517" s="1537"/>
      <c r="ZE517" s="1537"/>
      <c r="ZF517" s="1537"/>
      <c r="ZG517" s="1537"/>
      <c r="ZH517" s="1537"/>
      <c r="ZI517" s="1537"/>
      <c r="ZJ517" s="1537"/>
      <c r="ZK517" s="1537"/>
      <c r="ZL517" s="1537"/>
      <c r="ZM517" s="1537"/>
      <c r="ZN517" s="1537"/>
      <c r="ZO517" s="1537"/>
      <c r="ZP517" s="1537"/>
      <c r="ZQ517" s="1537"/>
      <c r="ZR517" s="1537"/>
      <c r="ZS517" s="1537"/>
      <c r="ZT517" s="1537"/>
      <c r="ZU517" s="1537"/>
      <c r="ZV517" s="1537"/>
      <c r="ZW517" s="1537"/>
      <c r="ZX517" s="1537"/>
      <c r="ZY517" s="1537"/>
      <c r="ZZ517" s="1537"/>
      <c r="AAA517" s="1537"/>
      <c r="AAB517" s="1537"/>
      <c r="AAC517" s="1537"/>
      <c r="AAD517" s="1537"/>
      <c r="AAE517" s="1537"/>
      <c r="AAF517" s="1537"/>
      <c r="AAG517" s="1537"/>
      <c r="AAH517" s="1537"/>
      <c r="AAI517" s="1537"/>
      <c r="AAJ517" s="1537"/>
      <c r="AAK517" s="1537"/>
      <c r="AAL517" s="1537"/>
      <c r="AAM517" s="1537"/>
      <c r="AAN517" s="1537"/>
      <c r="AAO517" s="1537"/>
      <c r="AAP517" s="1537"/>
      <c r="AAQ517" s="1537"/>
      <c r="AAR517" s="1537"/>
      <c r="AAS517" s="1537"/>
      <c r="AAT517" s="1537"/>
      <c r="AAU517" s="1537"/>
      <c r="AAV517" s="1537"/>
      <c r="AAW517" s="1537"/>
      <c r="AAX517" s="1537"/>
      <c r="AAY517" s="1537"/>
      <c r="AAZ517" s="1537"/>
      <c r="ABA517" s="1537"/>
      <c r="ABB517" s="1537"/>
      <c r="ABC517" s="1537"/>
      <c r="ABD517" s="1537"/>
      <c r="ABE517" s="1537"/>
      <c r="ABF517" s="1537"/>
      <c r="ABG517" s="1537"/>
      <c r="ABH517" s="1537"/>
      <c r="ABI517" s="1537"/>
      <c r="ABJ517" s="1537"/>
      <c r="ABK517" s="1537"/>
      <c r="ABL517" s="1537"/>
      <c r="ABM517" s="1537"/>
      <c r="ABN517" s="1537"/>
      <c r="ABO517" s="1537"/>
      <c r="ABP517" s="1537"/>
      <c r="ABQ517" s="1537"/>
      <c r="ABR517" s="1537"/>
      <c r="ABS517" s="1537"/>
      <c r="ABT517" s="1537"/>
      <c r="ABU517" s="1537"/>
      <c r="ABV517" s="1537"/>
      <c r="ABW517" s="1537"/>
      <c r="ABX517" s="1537"/>
      <c r="ABY517" s="1537"/>
      <c r="ABZ517" s="1537"/>
      <c r="ACA517" s="1537"/>
      <c r="ACB517" s="1537"/>
      <c r="ACC517" s="1537"/>
      <c r="ACD517" s="1537"/>
      <c r="ACE517" s="1537"/>
      <c r="ACF517" s="1537"/>
      <c r="ACG517" s="1537"/>
      <c r="ACH517" s="1537"/>
      <c r="ACI517" s="1537"/>
      <c r="ACJ517" s="1537"/>
      <c r="ACK517" s="1537"/>
      <c r="ACL517" s="1537"/>
      <c r="ACM517" s="1537"/>
      <c r="ACN517" s="1537"/>
      <c r="ACO517" s="1537"/>
      <c r="ACP517" s="1537"/>
      <c r="ACQ517" s="1537"/>
      <c r="ACR517" s="1537"/>
      <c r="ACS517" s="1537"/>
      <c r="ACT517" s="1537"/>
      <c r="ACU517" s="1537"/>
      <c r="ACV517" s="1537"/>
      <c r="ACW517" s="1537"/>
      <c r="ACX517" s="1537"/>
      <c r="ACY517" s="1537"/>
      <c r="ACZ517" s="1537"/>
      <c r="ADA517" s="1537"/>
      <c r="ADB517" s="1537"/>
      <c r="ADC517" s="1537"/>
      <c r="ADD517" s="1537"/>
      <c r="ADE517" s="1537"/>
      <c r="ADF517" s="1537"/>
      <c r="ADG517" s="1537"/>
      <c r="ADH517" s="1537"/>
      <c r="ADI517" s="1537"/>
      <c r="ADJ517" s="1537"/>
      <c r="ADK517" s="1537"/>
      <c r="ADL517" s="1537"/>
      <c r="ADM517" s="1537"/>
      <c r="ADN517" s="1537"/>
      <c r="ADO517" s="1537"/>
      <c r="ADP517" s="1537"/>
      <c r="ADQ517" s="1537"/>
      <c r="ADR517" s="1537"/>
      <c r="ADS517" s="1537"/>
      <c r="ADT517" s="1537"/>
      <c r="ADU517" s="1537"/>
      <c r="ADV517" s="1537"/>
      <c r="ADW517" s="1537"/>
      <c r="ADX517" s="1537"/>
      <c r="ADY517" s="1537"/>
      <c r="ADZ517" s="1537"/>
      <c r="AEA517" s="1537"/>
      <c r="AEB517" s="1537"/>
      <c r="AEC517" s="1537"/>
      <c r="AED517" s="1537"/>
      <c r="AEE517" s="1537"/>
      <c r="AEF517" s="1537"/>
      <c r="AEG517" s="1537"/>
      <c r="AEH517" s="1537"/>
      <c r="AEI517" s="1537"/>
      <c r="AEJ517" s="1537"/>
      <c r="AEK517" s="1537"/>
      <c r="AEL517" s="1537"/>
      <c r="AEM517" s="1537"/>
      <c r="AEN517" s="1537"/>
      <c r="AEO517" s="1537"/>
      <c r="AEP517" s="1537"/>
      <c r="AEQ517" s="1537"/>
      <c r="AER517" s="1537"/>
      <c r="AES517" s="1537"/>
      <c r="AET517" s="1537"/>
      <c r="AEU517" s="1537"/>
      <c r="AEV517" s="1537"/>
      <c r="AEW517" s="1537"/>
      <c r="AEX517" s="1537"/>
      <c r="AEY517" s="1537"/>
      <c r="AEZ517" s="1537"/>
      <c r="AFA517" s="1537"/>
      <c r="AFB517" s="1537"/>
      <c r="AFC517" s="1537"/>
      <c r="AFD517" s="1537"/>
      <c r="AFE517" s="1537"/>
      <c r="AFF517" s="1537"/>
      <c r="AFG517" s="1537"/>
      <c r="AFH517" s="1537"/>
      <c r="AFI517" s="1537"/>
      <c r="AFJ517" s="1537"/>
      <c r="AFK517" s="1537"/>
      <c r="AFL517" s="1537"/>
      <c r="AFM517" s="1537"/>
      <c r="AFN517" s="1537"/>
      <c r="AFO517" s="1537"/>
      <c r="AFP517" s="1537"/>
      <c r="AFQ517" s="1537"/>
      <c r="AFR517" s="1537"/>
      <c r="AFS517" s="1537"/>
      <c r="AFT517" s="1537"/>
      <c r="AFU517" s="1537"/>
      <c r="AFV517" s="1537"/>
      <c r="AFW517" s="1537"/>
      <c r="AFX517" s="1537"/>
      <c r="AFY517" s="1537"/>
      <c r="AFZ517" s="1537"/>
      <c r="AGA517" s="1537"/>
      <c r="AGB517" s="1537"/>
      <c r="AGC517" s="1537"/>
      <c r="AGD517" s="1537"/>
      <c r="AGE517" s="1537"/>
      <c r="AGF517" s="1537"/>
      <c r="AGG517" s="1537"/>
      <c r="AGH517" s="1537"/>
      <c r="AGI517" s="1537"/>
      <c r="AGJ517" s="1537"/>
      <c r="AGK517" s="1537"/>
      <c r="AGL517" s="1537"/>
      <c r="AGM517" s="1537"/>
      <c r="AGN517" s="1537"/>
      <c r="AGO517" s="1537"/>
      <c r="AGP517" s="1537"/>
      <c r="AGQ517" s="1537"/>
      <c r="AGR517" s="1537"/>
      <c r="AGS517" s="1537"/>
      <c r="AGT517" s="1537"/>
      <c r="AGU517" s="1537"/>
      <c r="AGV517" s="1537"/>
      <c r="AGW517" s="1537"/>
      <c r="AGX517" s="1537"/>
      <c r="AGY517" s="1537"/>
      <c r="AGZ517" s="1537"/>
      <c r="AHA517" s="1537"/>
      <c r="AHB517" s="1537"/>
      <c r="AHC517" s="1537"/>
      <c r="AHD517" s="1537"/>
      <c r="AHE517" s="1537"/>
      <c r="AHF517" s="1537"/>
      <c r="AHG517" s="1537"/>
      <c r="AHH517" s="1537"/>
      <c r="AHI517" s="1537"/>
      <c r="AHJ517" s="1537"/>
      <c r="AHK517" s="1537"/>
      <c r="AHL517" s="1537"/>
      <c r="AHM517" s="1537"/>
      <c r="AHN517" s="1537"/>
      <c r="AHO517" s="1537"/>
      <c r="AHP517" s="1537"/>
      <c r="AHQ517" s="1537"/>
      <c r="AHR517" s="1537"/>
      <c r="AHS517" s="1537"/>
      <c r="AHT517" s="1537"/>
      <c r="AHU517" s="1537"/>
      <c r="AHV517" s="1537"/>
      <c r="AHW517" s="1537"/>
      <c r="AHX517" s="1537"/>
      <c r="AHY517" s="1537"/>
      <c r="AHZ517" s="1537"/>
      <c r="AIA517" s="1537"/>
      <c r="AIB517" s="1537"/>
      <c r="AIC517" s="1537"/>
      <c r="AID517" s="1537"/>
      <c r="AIE517" s="1537"/>
      <c r="AIF517" s="1537"/>
      <c r="AIG517" s="1537"/>
      <c r="AIH517" s="1537"/>
      <c r="AII517" s="1537"/>
      <c r="AIJ517" s="1537"/>
      <c r="AIK517" s="1537"/>
      <c r="AIL517" s="1537"/>
      <c r="AIM517" s="1537"/>
      <c r="AIN517" s="1537"/>
      <c r="AIO517" s="1537"/>
      <c r="AIP517" s="1537"/>
      <c r="AIQ517" s="1537"/>
      <c r="AIR517" s="1537"/>
      <c r="AIS517" s="1537"/>
      <c r="AIT517" s="1537"/>
      <c r="AIU517" s="1537"/>
      <c r="AIV517" s="1537"/>
      <c r="AIW517" s="1537"/>
      <c r="AIX517" s="1537"/>
      <c r="AIY517" s="1537"/>
      <c r="AIZ517" s="1537"/>
      <c r="AJA517" s="1537"/>
      <c r="AJB517" s="1537"/>
      <c r="AJC517" s="1537"/>
      <c r="AJD517" s="1537"/>
      <c r="AJE517" s="1537"/>
      <c r="AJF517" s="1537"/>
      <c r="AJG517" s="1537"/>
      <c r="AJH517" s="1537"/>
      <c r="AJI517" s="1537"/>
      <c r="AJJ517" s="1537"/>
      <c r="AJK517" s="1537"/>
      <c r="AJL517" s="1537"/>
      <c r="AJM517" s="1537"/>
      <c r="AJN517" s="1537"/>
      <c r="AJO517" s="1537"/>
      <c r="AJP517" s="1537"/>
      <c r="AJQ517" s="1537"/>
      <c r="AJR517" s="1537"/>
      <c r="AJS517" s="1537"/>
      <c r="AJT517" s="1537"/>
      <c r="AJU517" s="1537"/>
      <c r="AJV517" s="1537"/>
      <c r="AJW517" s="1537"/>
      <c r="AJX517" s="1537"/>
      <c r="AJY517" s="1537"/>
      <c r="AJZ517" s="1537"/>
      <c r="AKA517" s="1537"/>
      <c r="AKB517" s="1537"/>
      <c r="AKC517" s="1537"/>
      <c r="AKD517" s="1537"/>
      <c r="AKE517" s="1537"/>
      <c r="AKF517" s="1537"/>
      <c r="AKG517" s="1537"/>
      <c r="AKH517" s="1537"/>
      <c r="AKI517" s="1537"/>
      <c r="AKJ517" s="1537"/>
      <c r="AKK517" s="1537"/>
      <c r="AKL517" s="1537"/>
      <c r="AKM517" s="1537"/>
      <c r="AKN517" s="1537"/>
      <c r="AKO517" s="1537"/>
      <c r="AKP517" s="1537"/>
      <c r="AKQ517" s="1537"/>
      <c r="AKR517" s="1537"/>
      <c r="AKS517" s="1537"/>
      <c r="AKT517" s="1537"/>
      <c r="AKU517" s="1537"/>
      <c r="AKV517" s="1537"/>
      <c r="AKW517" s="1537"/>
      <c r="AKX517" s="1537"/>
      <c r="AKY517" s="1537"/>
      <c r="AKZ517" s="1537"/>
      <c r="ALA517" s="1537"/>
      <c r="ALB517" s="1537"/>
      <c r="ALC517" s="1537"/>
      <c r="ALD517" s="1537"/>
      <c r="ALE517" s="1537"/>
      <c r="ALF517" s="1537"/>
      <c r="ALG517" s="1537"/>
      <c r="ALH517" s="1537"/>
      <c r="ALI517" s="1537"/>
      <c r="ALJ517" s="1537"/>
      <c r="ALK517" s="1537"/>
      <c r="ALL517" s="1537"/>
      <c r="ALM517" s="1537"/>
      <c r="ALN517" s="1537"/>
      <c r="ALO517" s="1537"/>
      <c r="ALP517" s="1537"/>
      <c r="ALQ517" s="1537"/>
      <c r="ALR517" s="1537"/>
      <c r="ALS517" s="1537"/>
      <c r="ALT517" s="1537"/>
      <c r="ALU517" s="1537"/>
      <c r="ALV517" s="1537"/>
      <c r="ALW517" s="1537"/>
      <c r="ALX517" s="1537"/>
      <c r="ALY517" s="1537"/>
      <c r="ALZ517" s="1537"/>
      <c r="AMA517" s="1537"/>
      <c r="AMB517" s="1537"/>
      <c r="AMC517" s="1537"/>
      <c r="AMD517" s="1537"/>
      <c r="AME517" s="1537"/>
      <c r="AMF517" s="1537"/>
      <c r="AMG517" s="1537"/>
      <c r="AMH517" s="1537"/>
      <c r="AMI517" s="1537"/>
      <c r="AMJ517" s="1537"/>
      <c r="AMK517" s="1537"/>
      <c r="AML517" s="1537"/>
      <c r="AMM517" s="1537"/>
      <c r="AMN517" s="1537"/>
      <c r="AMO517" s="1537"/>
      <c r="AMP517" s="1537"/>
      <c r="AMQ517" s="1537"/>
      <c r="AMR517" s="1537"/>
      <c r="AMS517" s="1537"/>
      <c r="AMT517" s="1537"/>
      <c r="AMU517" s="1537"/>
      <c r="AMV517" s="1537"/>
      <c r="AMW517" s="1537"/>
      <c r="AMX517" s="1537"/>
      <c r="AMY517" s="1537"/>
      <c r="AMZ517" s="1537"/>
      <c r="ANA517" s="1537"/>
      <c r="ANB517" s="1537"/>
      <c r="ANC517" s="1537"/>
      <c r="AND517" s="1537"/>
      <c r="ANE517" s="1537"/>
      <c r="ANF517" s="1537"/>
      <c r="ANG517" s="1537"/>
      <c r="ANH517" s="1537"/>
      <c r="ANI517" s="1537"/>
      <c r="ANJ517" s="1537"/>
      <c r="ANK517" s="1537"/>
      <c r="ANL517" s="1537"/>
      <c r="ANM517" s="1537"/>
      <c r="ANN517" s="1537"/>
      <c r="ANO517" s="1537"/>
      <c r="ANP517" s="1537"/>
      <c r="ANQ517" s="1537"/>
      <c r="ANR517" s="1537"/>
      <c r="ANS517" s="1537"/>
      <c r="ANT517" s="1537"/>
      <c r="ANU517" s="1537"/>
      <c r="ANV517" s="1537"/>
      <c r="ANW517" s="1537"/>
      <c r="ANX517" s="1537"/>
      <c r="ANY517" s="1537"/>
      <c r="ANZ517" s="1537"/>
      <c r="AOA517" s="1537"/>
      <c r="AOB517" s="1537"/>
      <c r="AOC517" s="1537"/>
      <c r="AOD517" s="1537"/>
      <c r="AOE517" s="1537"/>
      <c r="AOF517" s="1537"/>
      <c r="AOG517" s="1537"/>
      <c r="AOH517" s="1537"/>
      <c r="AOI517" s="1537"/>
      <c r="AOJ517" s="1537"/>
      <c r="AOK517" s="1537"/>
      <c r="AOL517" s="1537"/>
      <c r="AOM517" s="1537"/>
      <c r="AON517" s="1537"/>
      <c r="AOO517" s="1537"/>
      <c r="AOP517" s="1537"/>
      <c r="AOQ517" s="1537"/>
      <c r="AOR517" s="1537"/>
      <c r="AOS517" s="1537"/>
      <c r="AOT517" s="1537"/>
      <c r="AOU517" s="1537"/>
      <c r="AOV517" s="1537"/>
      <c r="AOW517" s="1537"/>
      <c r="AOX517" s="1537"/>
      <c r="AOY517" s="1537"/>
      <c r="AOZ517" s="1537"/>
      <c r="APA517" s="1537"/>
      <c r="APB517" s="1537"/>
      <c r="APC517" s="1537"/>
      <c r="APD517" s="1537"/>
      <c r="APE517" s="1537"/>
      <c r="APF517" s="1537"/>
      <c r="APG517" s="1537"/>
      <c r="APH517" s="1537"/>
      <c r="API517" s="1537"/>
      <c r="APJ517" s="1537"/>
      <c r="APK517" s="1537"/>
      <c r="APL517" s="1537"/>
      <c r="APM517" s="1537"/>
      <c r="APN517" s="1537"/>
      <c r="APO517" s="1537"/>
      <c r="APP517" s="1537"/>
      <c r="APQ517" s="1537"/>
      <c r="APR517" s="1537"/>
      <c r="APS517" s="1537"/>
      <c r="APT517" s="1537"/>
      <c r="APU517" s="1537"/>
      <c r="APV517" s="1537"/>
      <c r="APW517" s="1537"/>
      <c r="APX517" s="1537"/>
      <c r="APY517" s="1537"/>
      <c r="APZ517" s="1537"/>
      <c r="AQA517" s="1537"/>
      <c r="AQB517" s="1537"/>
      <c r="AQC517" s="1537"/>
      <c r="AQD517" s="1537"/>
      <c r="AQE517" s="1537"/>
      <c r="AQF517" s="1537"/>
      <c r="AQG517" s="1537"/>
      <c r="AQH517" s="1537"/>
      <c r="AQI517" s="1537"/>
      <c r="AQJ517" s="1537"/>
      <c r="AQK517" s="1537"/>
      <c r="AQL517" s="1537"/>
      <c r="AQM517" s="1537"/>
      <c r="AQN517" s="1537"/>
      <c r="AQO517" s="1537"/>
      <c r="AQP517" s="1537"/>
      <c r="AQQ517" s="1537"/>
      <c r="AQR517" s="1537"/>
      <c r="AQS517" s="1537"/>
      <c r="AQT517" s="1537"/>
      <c r="AQU517" s="1537"/>
      <c r="AQV517" s="1537"/>
      <c r="AQW517" s="1537"/>
      <c r="AQX517" s="1537"/>
      <c r="AQY517" s="1537"/>
      <c r="AQZ517" s="1537"/>
      <c r="ARA517" s="1537"/>
      <c r="ARB517" s="1537"/>
      <c r="ARC517" s="1537"/>
      <c r="ARD517" s="1537"/>
      <c r="ARE517" s="1537"/>
      <c r="ARF517" s="1537"/>
      <c r="ARG517" s="1537"/>
      <c r="ARH517" s="1537"/>
      <c r="ARI517" s="1537"/>
      <c r="ARJ517" s="1537"/>
      <c r="ARK517" s="1537"/>
      <c r="ARL517" s="1537"/>
      <c r="ARM517" s="1537"/>
      <c r="ARN517" s="1537"/>
      <c r="ARO517" s="1537"/>
      <c r="ARP517" s="1537"/>
      <c r="ARQ517" s="1537"/>
      <c r="ARR517" s="1537"/>
      <c r="ARS517" s="1537"/>
      <c r="ART517" s="1537"/>
      <c r="ARU517" s="1537"/>
      <c r="ARV517" s="1537"/>
      <c r="ARW517" s="1537"/>
      <c r="ARX517" s="1537"/>
      <c r="ARY517" s="1537"/>
      <c r="ARZ517" s="1537"/>
      <c r="ASA517" s="1537"/>
      <c r="ASB517" s="1537"/>
      <c r="ASC517" s="1537"/>
      <c r="ASD517" s="1537"/>
      <c r="ASE517" s="1537"/>
      <c r="ASF517" s="1537"/>
      <c r="ASG517" s="1537"/>
      <c r="ASH517" s="1537"/>
      <c r="ASI517" s="1537"/>
      <c r="ASJ517" s="1537"/>
      <c r="ASK517" s="1537"/>
      <c r="ASL517" s="1537"/>
      <c r="ASM517" s="1537"/>
      <c r="ASN517" s="1537"/>
      <c r="ASO517" s="1537"/>
      <c r="ASP517" s="1537"/>
      <c r="ASQ517" s="1537"/>
      <c r="ASR517" s="1537"/>
      <c r="ASS517" s="1537"/>
      <c r="AST517" s="1537"/>
      <c r="ASU517" s="1537"/>
      <c r="ASV517" s="1537"/>
      <c r="ASW517" s="1537"/>
      <c r="ASX517" s="1537"/>
      <c r="ASY517" s="1537"/>
      <c r="ASZ517" s="1537"/>
      <c r="ATA517" s="1537"/>
      <c r="ATB517" s="1537"/>
      <c r="ATC517" s="1537"/>
      <c r="ATD517" s="1537"/>
      <c r="ATE517" s="1537"/>
      <c r="ATF517" s="1537"/>
      <c r="ATG517" s="1537"/>
      <c r="ATH517" s="1537"/>
      <c r="ATI517" s="1537"/>
      <c r="ATJ517" s="1537"/>
      <c r="ATK517" s="1537"/>
      <c r="ATL517" s="1537"/>
      <c r="ATM517" s="1537"/>
      <c r="ATN517" s="1537"/>
      <c r="ATO517" s="1537"/>
      <c r="ATP517" s="1537"/>
      <c r="ATQ517" s="1537"/>
      <c r="ATR517" s="1537"/>
      <c r="ATS517" s="1537"/>
      <c r="ATT517" s="1537"/>
      <c r="ATU517" s="1537"/>
      <c r="ATV517" s="1537"/>
      <c r="ATW517" s="1537"/>
      <c r="ATX517" s="1537"/>
      <c r="ATY517" s="1537"/>
      <c r="ATZ517" s="1537"/>
      <c r="AUA517" s="1537"/>
      <c r="AUB517" s="1537"/>
      <c r="AUC517" s="1537"/>
      <c r="AUD517" s="1537"/>
      <c r="AUE517" s="1537"/>
      <c r="AUF517" s="1537"/>
      <c r="AUG517" s="1537"/>
      <c r="AUH517" s="1537"/>
      <c r="AUI517" s="1537"/>
      <c r="AUJ517" s="1537"/>
      <c r="AUK517" s="1537"/>
      <c r="AUL517" s="1537"/>
      <c r="AUM517" s="1537"/>
      <c r="AUN517" s="1537"/>
      <c r="AUO517" s="1537"/>
      <c r="AUP517" s="1537"/>
      <c r="AUQ517" s="1537"/>
      <c r="AUR517" s="1537"/>
      <c r="AUS517" s="1537"/>
      <c r="AUT517" s="1537"/>
      <c r="AUU517" s="1537"/>
      <c r="AUV517" s="1537"/>
      <c r="AUW517" s="1537"/>
      <c r="AUX517" s="1537"/>
      <c r="AUY517" s="1537"/>
      <c r="AUZ517" s="1537"/>
      <c r="AVA517" s="1537"/>
      <c r="AVB517" s="1537"/>
      <c r="AVC517" s="1537"/>
      <c r="AVD517" s="1537"/>
      <c r="AVE517" s="1537"/>
      <c r="AVF517" s="1537"/>
      <c r="AVG517" s="1537"/>
      <c r="AVH517" s="1537"/>
      <c r="AVI517" s="1537"/>
      <c r="AVJ517" s="1537"/>
      <c r="AVK517" s="1537"/>
      <c r="AVL517" s="1537"/>
      <c r="AVM517" s="1537"/>
      <c r="AVN517" s="1537"/>
      <c r="AVO517" s="1537"/>
      <c r="AVP517" s="1537"/>
      <c r="AVQ517" s="1537"/>
      <c r="AVR517" s="1537"/>
      <c r="AVS517" s="1537"/>
      <c r="AVT517" s="1537"/>
      <c r="AVU517" s="1537"/>
      <c r="AVV517" s="1537"/>
      <c r="AVW517" s="1537"/>
      <c r="AVX517" s="1537"/>
      <c r="AVY517" s="1537"/>
      <c r="AVZ517" s="1537"/>
      <c r="AWA517" s="1537"/>
      <c r="AWB517" s="1537"/>
      <c r="AWC517" s="1537"/>
      <c r="AWD517" s="1537"/>
      <c r="AWE517" s="1537"/>
      <c r="AWF517" s="1537"/>
      <c r="AWG517" s="1537"/>
      <c r="AWH517" s="1537"/>
      <c r="AWI517" s="1537"/>
      <c r="AWJ517" s="1537"/>
      <c r="AWK517" s="1537"/>
      <c r="AWL517" s="1537"/>
      <c r="AWM517" s="1537"/>
      <c r="AWN517" s="1537"/>
      <c r="AWO517" s="1537"/>
      <c r="AWP517" s="1537"/>
      <c r="AWQ517" s="1537"/>
      <c r="AWR517" s="1537"/>
      <c r="AWS517" s="1537"/>
      <c r="AWT517" s="1537"/>
      <c r="AWU517" s="1537"/>
      <c r="AWV517" s="1537"/>
      <c r="AWW517" s="1537"/>
      <c r="AWX517" s="1537"/>
      <c r="AWY517" s="1537"/>
      <c r="AWZ517" s="1537"/>
      <c r="AXA517" s="1537"/>
      <c r="AXB517" s="1537"/>
      <c r="AXC517" s="1537"/>
      <c r="AXD517" s="1537"/>
      <c r="AXE517" s="1537"/>
      <c r="AXF517" s="1537"/>
      <c r="AXG517" s="1537"/>
      <c r="AXH517" s="1537"/>
      <c r="AXI517" s="1537"/>
      <c r="AXJ517" s="1537"/>
      <c r="AXK517" s="1537"/>
      <c r="AXL517" s="1537"/>
      <c r="AXM517" s="1537"/>
      <c r="AXN517" s="1537"/>
      <c r="AXO517" s="1537"/>
      <c r="AXP517" s="1537"/>
      <c r="AXQ517" s="1537"/>
      <c r="AXR517" s="1537"/>
      <c r="AXS517" s="1537"/>
      <c r="AXT517" s="1537"/>
      <c r="AXU517" s="1537"/>
      <c r="AXV517" s="1537"/>
      <c r="AXW517" s="1537"/>
      <c r="AXX517" s="1537"/>
      <c r="AXY517" s="1537"/>
      <c r="AXZ517" s="1537"/>
      <c r="AYA517" s="1537"/>
      <c r="AYB517" s="1537"/>
      <c r="AYC517" s="1537"/>
      <c r="AYD517" s="1537"/>
      <c r="AYE517" s="1537"/>
      <c r="AYF517" s="1537"/>
      <c r="AYG517" s="1537"/>
      <c r="AYH517" s="1537"/>
      <c r="AYI517" s="1537"/>
      <c r="AYJ517" s="1537"/>
      <c r="AYK517" s="1537"/>
      <c r="AYL517" s="1537"/>
      <c r="AYM517" s="1537"/>
      <c r="AYN517" s="1537"/>
      <c r="AYO517" s="1537"/>
      <c r="AYP517" s="1537"/>
      <c r="AYQ517" s="1537"/>
      <c r="AYR517" s="1537"/>
      <c r="AYS517" s="1537"/>
      <c r="AYT517" s="1537"/>
      <c r="AYU517" s="1537"/>
      <c r="AYV517" s="1537"/>
      <c r="AYW517" s="1537"/>
      <c r="AYX517" s="1537"/>
      <c r="AYY517" s="1537"/>
      <c r="AYZ517" s="1537"/>
      <c r="AZA517" s="1537"/>
      <c r="AZB517" s="1537"/>
      <c r="AZC517" s="1537"/>
      <c r="AZD517" s="1537"/>
      <c r="AZE517" s="1537"/>
      <c r="AZF517" s="1537"/>
      <c r="AZG517" s="1537"/>
      <c r="AZH517" s="1537"/>
      <c r="AZI517" s="1537"/>
      <c r="AZJ517" s="1537"/>
      <c r="AZK517" s="1537"/>
      <c r="AZL517" s="1537"/>
      <c r="AZM517" s="1537"/>
      <c r="AZN517" s="1537"/>
      <c r="AZO517" s="1537"/>
      <c r="AZP517" s="1537"/>
      <c r="AZQ517" s="1537"/>
      <c r="AZR517" s="1537"/>
      <c r="AZS517" s="1537"/>
      <c r="AZT517" s="1537"/>
      <c r="AZU517" s="1537"/>
      <c r="AZV517" s="1537"/>
      <c r="AZW517" s="1537"/>
      <c r="AZX517" s="1537"/>
      <c r="AZY517" s="1537"/>
      <c r="AZZ517" s="1537"/>
      <c r="BAA517" s="1537"/>
      <c r="BAB517" s="1537"/>
      <c r="BAC517" s="1537"/>
      <c r="BAD517" s="1537"/>
      <c r="BAE517" s="1537"/>
      <c r="BAF517" s="1537"/>
      <c r="BAG517" s="1537"/>
      <c r="BAH517" s="1537"/>
      <c r="BAI517" s="1537"/>
      <c r="BAJ517" s="1537"/>
      <c r="BAK517" s="1537"/>
      <c r="BAL517" s="1537"/>
      <c r="BAM517" s="1537"/>
      <c r="BAN517" s="1537"/>
      <c r="BAO517" s="1537"/>
      <c r="BAP517" s="1537"/>
      <c r="BAQ517" s="1537"/>
      <c r="BAR517" s="1537"/>
      <c r="BAS517" s="1537"/>
      <c r="BAT517" s="1537"/>
      <c r="BAU517" s="1537"/>
      <c r="BAV517" s="1537"/>
      <c r="BAW517" s="1537"/>
      <c r="BAX517" s="1537"/>
      <c r="BAY517" s="1537"/>
      <c r="BAZ517" s="1537"/>
      <c r="BBA517" s="1537"/>
      <c r="BBB517" s="1537"/>
      <c r="BBC517" s="1537"/>
      <c r="BBD517" s="1537"/>
      <c r="BBE517" s="1537"/>
      <c r="BBF517" s="1537"/>
      <c r="BBG517" s="1537"/>
      <c r="BBH517" s="1537"/>
      <c r="BBI517" s="1537"/>
      <c r="BBJ517" s="1537"/>
      <c r="BBK517" s="1537"/>
      <c r="BBL517" s="1537"/>
      <c r="BBM517" s="1537"/>
      <c r="BBN517" s="1537"/>
      <c r="BBO517" s="1537"/>
      <c r="BBP517" s="1537"/>
      <c r="BBQ517" s="1537"/>
      <c r="BBR517" s="1537"/>
      <c r="BBS517" s="1537"/>
      <c r="BBT517" s="1537"/>
      <c r="BBU517" s="1537"/>
      <c r="BBV517" s="1537"/>
      <c r="BBW517" s="1537"/>
      <c r="BBX517" s="1537"/>
      <c r="BBY517" s="1537"/>
      <c r="BBZ517" s="1537"/>
      <c r="BCA517" s="1537"/>
      <c r="BCB517" s="1537"/>
      <c r="BCC517" s="1537"/>
      <c r="BCD517" s="1537"/>
      <c r="BCE517" s="1537"/>
      <c r="BCF517" s="1537"/>
      <c r="BCG517" s="1537"/>
      <c r="BCH517" s="1537"/>
      <c r="BCI517" s="1537"/>
      <c r="BCJ517" s="1537"/>
      <c r="BCK517" s="1537"/>
      <c r="BCL517" s="1537"/>
      <c r="BCM517" s="1537"/>
      <c r="BCN517" s="1537"/>
      <c r="BCO517" s="1537"/>
      <c r="BCP517" s="1537"/>
      <c r="BCQ517" s="1537"/>
      <c r="BCR517" s="1537"/>
      <c r="BCS517" s="1537"/>
      <c r="BCT517" s="1537"/>
      <c r="BCU517" s="1537"/>
      <c r="BCV517" s="1537"/>
      <c r="BCW517" s="1537"/>
      <c r="BCX517" s="1537"/>
      <c r="BCY517" s="1537"/>
      <c r="BCZ517" s="1537"/>
      <c r="BDA517" s="1537"/>
      <c r="BDB517" s="1537"/>
      <c r="BDC517" s="1537"/>
      <c r="BDD517" s="1537"/>
      <c r="BDE517" s="1537"/>
      <c r="BDF517" s="1537"/>
      <c r="BDG517" s="1537"/>
      <c r="BDH517" s="1537"/>
      <c r="BDI517" s="1537"/>
      <c r="BDJ517" s="1537"/>
      <c r="BDK517" s="1537"/>
      <c r="BDL517" s="1537"/>
      <c r="BDM517" s="1537"/>
      <c r="BDN517" s="1537"/>
      <c r="BDO517" s="1537"/>
      <c r="BDP517" s="1537"/>
      <c r="BDQ517" s="1537"/>
      <c r="BDR517" s="1537"/>
      <c r="BDS517" s="1537"/>
      <c r="BDT517" s="1537"/>
      <c r="BDU517" s="1537"/>
      <c r="BDV517" s="1537"/>
      <c r="BDW517" s="1537"/>
      <c r="BDX517" s="1537"/>
      <c r="BDY517" s="1537"/>
      <c r="BDZ517" s="1537"/>
      <c r="BEA517" s="1537"/>
      <c r="BEB517" s="1537"/>
      <c r="BEC517" s="1537"/>
      <c r="BED517" s="1537"/>
      <c r="BEE517" s="1537"/>
      <c r="BEF517" s="1537"/>
      <c r="BEG517" s="1537"/>
      <c r="BEH517" s="1537"/>
      <c r="BEI517" s="1537"/>
      <c r="BEJ517" s="1537"/>
      <c r="BEK517" s="1537"/>
      <c r="BEL517" s="1537"/>
      <c r="BEM517" s="1537"/>
      <c r="BEN517" s="1537"/>
      <c r="BEO517" s="1537"/>
      <c r="BEP517" s="1537"/>
      <c r="BEQ517" s="1537"/>
      <c r="BER517" s="1537"/>
      <c r="BES517" s="1537"/>
      <c r="BET517" s="1537"/>
      <c r="BEU517" s="1537"/>
      <c r="BEV517" s="1537"/>
      <c r="BEW517" s="1537"/>
      <c r="BEX517" s="1537"/>
      <c r="BEY517" s="1537"/>
      <c r="BEZ517" s="1537"/>
      <c r="BFA517" s="1537"/>
      <c r="BFB517" s="1537"/>
      <c r="BFC517" s="1537"/>
      <c r="BFD517" s="1537"/>
      <c r="BFE517" s="1537"/>
      <c r="BFF517" s="1537"/>
      <c r="BFG517" s="1537"/>
      <c r="BFH517" s="1537"/>
      <c r="BFI517" s="1537"/>
      <c r="BFJ517" s="1537"/>
      <c r="BFK517" s="1537"/>
      <c r="BFL517" s="1537"/>
      <c r="BFM517" s="1537"/>
      <c r="BFN517" s="1537"/>
      <c r="BFO517" s="1537"/>
      <c r="BFP517" s="1537"/>
      <c r="BFQ517" s="1537"/>
      <c r="BFR517" s="1537"/>
      <c r="BFS517" s="1537"/>
      <c r="BFT517" s="1537"/>
      <c r="BFU517" s="1537"/>
      <c r="BFV517" s="1537"/>
      <c r="BFW517" s="1537"/>
      <c r="BFX517" s="1537"/>
      <c r="BFY517" s="1537"/>
      <c r="BFZ517" s="1537"/>
      <c r="BGA517" s="1537"/>
      <c r="BGB517" s="1537"/>
      <c r="BGC517" s="1537"/>
      <c r="BGD517" s="1537"/>
      <c r="BGE517" s="1537"/>
      <c r="BGF517" s="1537"/>
      <c r="BGG517" s="1537"/>
      <c r="BGH517" s="1537"/>
      <c r="BGI517" s="1537"/>
      <c r="BGJ517" s="1537"/>
      <c r="BGK517" s="1537"/>
      <c r="BGL517" s="1537"/>
      <c r="BGM517" s="1537"/>
      <c r="BGN517" s="1537"/>
      <c r="BGO517" s="1537"/>
      <c r="BGP517" s="1537"/>
      <c r="BGQ517" s="1537"/>
      <c r="BGR517" s="1537"/>
      <c r="BGS517" s="1537"/>
      <c r="BGT517" s="1537"/>
      <c r="BGU517" s="1537"/>
      <c r="BGV517" s="1537"/>
      <c r="BGW517" s="1537"/>
      <c r="BGX517" s="1537"/>
      <c r="BGY517" s="1537"/>
      <c r="BGZ517" s="1537"/>
      <c r="BHA517" s="1537"/>
      <c r="BHB517" s="1537"/>
      <c r="BHC517" s="1537"/>
      <c r="BHD517" s="1537"/>
      <c r="BHE517" s="1537"/>
      <c r="BHF517" s="1537"/>
      <c r="BHG517" s="1537"/>
      <c r="BHH517" s="1537"/>
      <c r="BHI517" s="1537"/>
      <c r="BHJ517" s="1537"/>
      <c r="BHK517" s="1537"/>
      <c r="BHL517" s="1537"/>
      <c r="BHM517" s="1537"/>
      <c r="BHN517" s="1537"/>
      <c r="BHO517" s="1537"/>
      <c r="BHP517" s="1537"/>
      <c r="BHQ517" s="1537"/>
      <c r="BHR517" s="1537"/>
      <c r="BHS517" s="1537"/>
      <c r="BHT517" s="1537"/>
      <c r="BHU517" s="1537"/>
      <c r="BHV517" s="1537"/>
      <c r="BHW517" s="1537"/>
      <c r="BHX517" s="1537"/>
      <c r="BHY517" s="1537"/>
      <c r="BHZ517" s="1537"/>
      <c r="BIA517" s="1537"/>
      <c r="BIB517" s="1537"/>
      <c r="BIC517" s="1537"/>
      <c r="BID517" s="1537"/>
      <c r="BIE517" s="1537"/>
      <c r="BIF517" s="1537"/>
      <c r="BIG517" s="1537"/>
      <c r="BIH517" s="1537"/>
      <c r="BII517" s="1537"/>
      <c r="BIJ517" s="1537"/>
      <c r="BIK517" s="1537"/>
      <c r="BIL517" s="1537"/>
      <c r="BIM517" s="1537"/>
      <c r="BIN517" s="1537"/>
      <c r="BIO517" s="1537"/>
      <c r="BIP517" s="1537"/>
      <c r="BIQ517" s="1537"/>
      <c r="BIR517" s="1537"/>
      <c r="BIS517" s="1537"/>
      <c r="BIT517" s="1537"/>
      <c r="BIU517" s="1537"/>
      <c r="BIV517" s="1537"/>
      <c r="BIW517" s="1537"/>
      <c r="BIX517" s="1537"/>
      <c r="BIY517" s="1537"/>
      <c r="BIZ517" s="1537"/>
      <c r="BJA517" s="1537"/>
      <c r="BJB517" s="1537"/>
      <c r="BJC517" s="1537"/>
      <c r="BJD517" s="1537"/>
      <c r="BJE517" s="1537"/>
      <c r="BJF517" s="1537"/>
      <c r="BJG517" s="1537"/>
      <c r="BJH517" s="1537"/>
      <c r="BJI517" s="1537"/>
      <c r="BJJ517" s="1537"/>
      <c r="BJK517" s="1537"/>
      <c r="BJL517" s="1537"/>
      <c r="BJM517" s="1537"/>
      <c r="BJN517" s="1537"/>
      <c r="BJO517" s="1537"/>
      <c r="BJP517" s="1537"/>
      <c r="BJQ517" s="1537"/>
      <c r="BJR517" s="1537"/>
      <c r="BJS517" s="1537"/>
      <c r="BJT517" s="1537"/>
      <c r="BJU517" s="1537"/>
      <c r="BJV517" s="1537"/>
      <c r="BJW517" s="1537"/>
      <c r="BJX517" s="1537"/>
      <c r="BJY517" s="1537"/>
      <c r="BJZ517" s="1537"/>
      <c r="BKA517" s="1537"/>
      <c r="BKB517" s="1537"/>
      <c r="BKC517" s="1537"/>
      <c r="BKD517" s="1537"/>
      <c r="BKE517" s="1537"/>
      <c r="BKF517" s="1537"/>
      <c r="BKG517" s="1537"/>
      <c r="BKH517" s="1537"/>
      <c r="BKI517" s="1537"/>
      <c r="BKJ517" s="1537"/>
      <c r="BKK517" s="1537"/>
      <c r="BKL517" s="1537"/>
      <c r="BKM517" s="1537"/>
      <c r="BKN517" s="1537"/>
      <c r="BKO517" s="1537"/>
      <c r="BKP517" s="1537"/>
      <c r="BKQ517" s="1537"/>
      <c r="BKR517" s="1537"/>
      <c r="BKS517" s="1537"/>
      <c r="BKT517" s="1537"/>
      <c r="BKU517" s="1537"/>
      <c r="BKV517" s="1537"/>
      <c r="BKW517" s="1537"/>
      <c r="BKX517" s="1537"/>
      <c r="BKY517" s="1537"/>
      <c r="BKZ517" s="1537"/>
      <c r="BLA517" s="1537"/>
      <c r="BLB517" s="1537"/>
      <c r="BLC517" s="1537"/>
      <c r="BLD517" s="1537"/>
      <c r="BLE517" s="1537"/>
      <c r="BLF517" s="1537"/>
      <c r="BLG517" s="1537"/>
      <c r="BLH517" s="1537"/>
      <c r="BLI517" s="1537"/>
      <c r="BLJ517" s="1537"/>
      <c r="BLK517" s="1537"/>
      <c r="BLL517" s="1537"/>
      <c r="BLM517" s="1537"/>
      <c r="BLN517" s="1537"/>
      <c r="BLO517" s="1537"/>
      <c r="BLP517" s="1537"/>
      <c r="BLQ517" s="1537"/>
      <c r="BLR517" s="1537"/>
      <c r="BLS517" s="1537"/>
      <c r="BLT517" s="1537"/>
      <c r="BLU517" s="1537"/>
      <c r="BLV517" s="1537"/>
      <c r="BLW517" s="1537"/>
      <c r="BLX517" s="1537"/>
      <c r="BLY517" s="1537"/>
      <c r="BLZ517" s="1537"/>
      <c r="BMA517" s="1537"/>
      <c r="BMB517" s="1537"/>
      <c r="BMC517" s="1537"/>
      <c r="BMD517" s="1537"/>
      <c r="BME517" s="1537"/>
      <c r="BMF517" s="1537"/>
      <c r="BMG517" s="1537"/>
      <c r="BMH517" s="1537"/>
      <c r="BMI517" s="1537"/>
      <c r="BMJ517" s="1537"/>
      <c r="BMK517" s="1537"/>
      <c r="BML517" s="1537"/>
      <c r="BMM517" s="1537"/>
      <c r="BMN517" s="1537"/>
      <c r="BMO517" s="1537"/>
      <c r="BMP517" s="1537"/>
      <c r="BMQ517" s="1537"/>
      <c r="BMR517" s="1537"/>
      <c r="BMS517" s="1537"/>
      <c r="BMT517" s="1537"/>
      <c r="BMU517" s="1537"/>
      <c r="BMV517" s="1537"/>
      <c r="BMW517" s="1537"/>
      <c r="BMX517" s="1537"/>
      <c r="BMY517" s="1537"/>
      <c r="BMZ517" s="1537"/>
      <c r="BNA517" s="1537"/>
      <c r="BNB517" s="1537"/>
      <c r="BNC517" s="1537"/>
      <c r="BND517" s="1537"/>
      <c r="BNE517" s="1537"/>
      <c r="BNF517" s="1537"/>
      <c r="BNG517" s="1537"/>
      <c r="BNH517" s="1537"/>
      <c r="BNI517" s="1537"/>
      <c r="BNJ517" s="1537"/>
      <c r="BNK517" s="1537"/>
      <c r="BNL517" s="1537"/>
      <c r="BNM517" s="1537"/>
      <c r="BNN517" s="1537"/>
      <c r="BNO517" s="1537"/>
      <c r="BNP517" s="1537"/>
      <c r="BNQ517" s="1537"/>
      <c r="BNR517" s="1537"/>
      <c r="BNS517" s="1537"/>
      <c r="BNT517" s="1537"/>
      <c r="BNU517" s="1537"/>
      <c r="BNV517" s="1537"/>
      <c r="BNW517" s="1537"/>
      <c r="BNX517" s="1537"/>
      <c r="BNY517" s="1537"/>
      <c r="BNZ517" s="1537"/>
      <c r="BOA517" s="1537"/>
      <c r="BOB517" s="1537"/>
      <c r="BOC517" s="1537"/>
      <c r="BOD517" s="1537"/>
      <c r="BOE517" s="1537"/>
      <c r="BOF517" s="1537"/>
      <c r="BOG517" s="1537"/>
      <c r="BOH517" s="1537"/>
      <c r="BOI517" s="1537"/>
      <c r="BOJ517" s="1537"/>
      <c r="BOK517" s="1537"/>
      <c r="BOL517" s="1537"/>
      <c r="BOM517" s="1537"/>
      <c r="BON517" s="1537"/>
      <c r="BOO517" s="1537"/>
      <c r="BOP517" s="1537"/>
      <c r="BOQ517" s="1537"/>
      <c r="BOR517" s="1537"/>
      <c r="BOS517" s="1537"/>
      <c r="BOT517" s="1537"/>
      <c r="BOU517" s="1537"/>
      <c r="BOV517" s="1537"/>
      <c r="BOW517" s="1537"/>
      <c r="BOX517" s="1537"/>
      <c r="BOY517" s="1537"/>
      <c r="BOZ517" s="1537"/>
      <c r="BPA517" s="1537"/>
      <c r="BPB517" s="1537"/>
      <c r="BPC517" s="1537"/>
      <c r="BPD517" s="1537"/>
      <c r="BPE517" s="1537"/>
      <c r="BPF517" s="1537"/>
      <c r="BPG517" s="1537"/>
      <c r="BPH517" s="1537"/>
      <c r="BPI517" s="1537"/>
      <c r="BPJ517" s="1537"/>
      <c r="BPK517" s="1537"/>
      <c r="BPL517" s="1537"/>
      <c r="BPM517" s="1537"/>
      <c r="BPN517" s="1537"/>
      <c r="BPO517" s="1537"/>
      <c r="BPP517" s="1537"/>
      <c r="BPQ517" s="1537"/>
      <c r="BPR517" s="1537"/>
      <c r="BPS517" s="1537"/>
      <c r="BPT517" s="1537"/>
      <c r="BPU517" s="1537"/>
      <c r="BPV517" s="1537"/>
      <c r="BPW517" s="1537"/>
      <c r="BPX517" s="1537"/>
      <c r="BPY517" s="1537"/>
      <c r="BPZ517" s="1537"/>
      <c r="BQA517" s="1537"/>
      <c r="BQB517" s="1537"/>
      <c r="BQC517" s="1537"/>
      <c r="BQD517" s="1537"/>
      <c r="BQE517" s="1537"/>
      <c r="BQF517" s="1537"/>
      <c r="BQG517" s="1537"/>
      <c r="BQH517" s="1537"/>
      <c r="BQI517" s="1537"/>
      <c r="BQJ517" s="1537"/>
      <c r="BQK517" s="1537"/>
      <c r="BQL517" s="1537"/>
      <c r="BQM517" s="1537"/>
      <c r="BQN517" s="1537"/>
      <c r="BQO517" s="1537"/>
      <c r="BQP517" s="1537"/>
      <c r="BQQ517" s="1537"/>
      <c r="BQR517" s="1537"/>
      <c r="BQS517" s="1537"/>
      <c r="BQT517" s="1537"/>
      <c r="BQU517" s="1537"/>
      <c r="BQV517" s="1537"/>
      <c r="BQW517" s="1537"/>
      <c r="BQX517" s="1537"/>
      <c r="BQY517" s="1537"/>
      <c r="BQZ517" s="1537"/>
      <c r="BRA517" s="1537"/>
      <c r="BRB517" s="1537"/>
      <c r="BRC517" s="1537"/>
      <c r="BRD517" s="1537"/>
      <c r="BRE517" s="1537"/>
      <c r="BRF517" s="1537"/>
      <c r="BRG517" s="1537"/>
      <c r="BRH517" s="1537"/>
      <c r="BRI517" s="1537"/>
      <c r="BRJ517" s="1537"/>
      <c r="BRK517" s="1537"/>
      <c r="BRL517" s="1537"/>
      <c r="BRM517" s="1537"/>
      <c r="BRN517" s="1537"/>
      <c r="BRO517" s="1537"/>
      <c r="BRP517" s="1537"/>
      <c r="BRQ517" s="1537"/>
      <c r="BRR517" s="1537"/>
      <c r="BRS517" s="1537"/>
      <c r="BRT517" s="1537"/>
      <c r="BRU517" s="1537"/>
      <c r="BRV517" s="1537"/>
      <c r="BRW517" s="1537"/>
      <c r="BRX517" s="1537"/>
      <c r="BRY517" s="1537"/>
      <c r="BRZ517" s="1537"/>
      <c r="BSA517" s="1537"/>
      <c r="BSB517" s="1537"/>
      <c r="BSC517" s="1537"/>
      <c r="BSD517" s="1537"/>
      <c r="BSE517" s="1537"/>
      <c r="BSF517" s="1537"/>
      <c r="BSG517" s="1537"/>
      <c r="BSH517" s="1537"/>
      <c r="BSI517" s="1537"/>
      <c r="BSJ517" s="1537"/>
      <c r="BSK517" s="1537"/>
      <c r="BSL517" s="1537"/>
      <c r="BSM517" s="1537"/>
      <c r="BSN517" s="1537"/>
      <c r="BSO517" s="1537"/>
      <c r="BSP517" s="1537"/>
      <c r="BSQ517" s="1537"/>
      <c r="BSR517" s="1537"/>
      <c r="BSS517" s="1537"/>
      <c r="BST517" s="1537"/>
      <c r="BSU517" s="1537"/>
      <c r="BSV517" s="1537"/>
      <c r="BSW517" s="1537"/>
      <c r="BSX517" s="1537"/>
      <c r="BSY517" s="1537"/>
      <c r="BSZ517" s="1537"/>
      <c r="BTA517" s="1537"/>
      <c r="BTB517" s="1537"/>
      <c r="BTC517" s="1537"/>
      <c r="BTD517" s="1537"/>
      <c r="BTE517" s="1537"/>
      <c r="BTF517" s="1537"/>
      <c r="BTG517" s="1537"/>
      <c r="BTH517" s="1537"/>
      <c r="BTI517" s="1537"/>
      <c r="BTJ517" s="1537"/>
      <c r="BTK517" s="1537"/>
      <c r="BTL517" s="1537"/>
      <c r="BTM517" s="1537"/>
      <c r="BTN517" s="1537"/>
      <c r="BTO517" s="1537"/>
      <c r="BTP517" s="1537"/>
      <c r="BTQ517" s="1537"/>
      <c r="BTR517" s="1537"/>
      <c r="BTS517" s="1537"/>
      <c r="BTT517" s="1537"/>
      <c r="BTU517" s="1537"/>
      <c r="BTV517" s="1537"/>
      <c r="BTW517" s="1537"/>
      <c r="BTX517" s="1537"/>
      <c r="BTY517" s="1537"/>
      <c r="BTZ517" s="1537"/>
      <c r="BUA517" s="1537"/>
      <c r="BUB517" s="1537"/>
      <c r="BUC517" s="1537"/>
      <c r="BUD517" s="1537"/>
      <c r="BUE517" s="1537"/>
      <c r="BUF517" s="1537"/>
      <c r="BUG517" s="1537"/>
      <c r="BUH517" s="1537"/>
      <c r="BUI517" s="1537"/>
      <c r="BUJ517" s="1537"/>
      <c r="BUK517" s="1537"/>
      <c r="BUL517" s="1537"/>
      <c r="BUM517" s="1537"/>
      <c r="BUN517" s="1537"/>
      <c r="BUO517" s="1537"/>
      <c r="BUP517" s="1537"/>
      <c r="BUQ517" s="1537"/>
      <c r="BUR517" s="1537"/>
      <c r="BUS517" s="1537"/>
      <c r="BUT517" s="1537"/>
      <c r="BUU517" s="1537"/>
      <c r="BUV517" s="1537"/>
      <c r="BUW517" s="1537"/>
      <c r="BUX517" s="1537"/>
      <c r="BUY517" s="1537"/>
      <c r="BUZ517" s="1537"/>
      <c r="BVA517" s="1537"/>
      <c r="BVB517" s="1537"/>
      <c r="BVC517" s="1537"/>
      <c r="BVD517" s="1537"/>
      <c r="BVE517" s="1537"/>
      <c r="BVF517" s="1537"/>
      <c r="BVG517" s="1537"/>
      <c r="BVH517" s="1537"/>
      <c r="BVI517" s="1537"/>
      <c r="BVJ517" s="1537"/>
      <c r="BVK517" s="1537"/>
      <c r="BVL517" s="1537"/>
      <c r="BVM517" s="1537"/>
      <c r="BVN517" s="1537"/>
      <c r="BVO517" s="1537"/>
      <c r="BVP517" s="1537"/>
      <c r="BVQ517" s="1537"/>
      <c r="BVR517" s="1537"/>
      <c r="BVS517" s="1537"/>
      <c r="BVT517" s="1537"/>
      <c r="BVU517" s="1537"/>
      <c r="BVV517" s="1537"/>
      <c r="BVW517" s="1537"/>
      <c r="BVX517" s="1537"/>
      <c r="BVY517" s="1537"/>
      <c r="BVZ517" s="1537"/>
      <c r="BWA517" s="1537"/>
      <c r="BWB517" s="1537"/>
      <c r="BWC517" s="1537"/>
      <c r="BWD517" s="1537"/>
      <c r="BWE517" s="1537"/>
      <c r="BWF517" s="1537"/>
      <c r="BWG517" s="1537"/>
      <c r="BWH517" s="1537"/>
      <c r="BWI517" s="1537"/>
      <c r="BWJ517" s="1537"/>
      <c r="BWK517" s="1537"/>
      <c r="BWL517" s="1537"/>
      <c r="BWM517" s="1537"/>
      <c r="BWN517" s="1537"/>
      <c r="BWO517" s="1537"/>
      <c r="BWP517" s="1537"/>
      <c r="BWQ517" s="1537"/>
      <c r="BWR517" s="1537"/>
      <c r="BWS517" s="1537"/>
      <c r="BWT517" s="1537"/>
      <c r="BWU517" s="1537"/>
      <c r="BWV517" s="1537"/>
      <c r="BWW517" s="1537"/>
      <c r="BWX517" s="1537"/>
      <c r="BWY517" s="1537"/>
      <c r="BWZ517" s="1537"/>
      <c r="BXA517" s="1537"/>
      <c r="BXB517" s="1537"/>
      <c r="BXC517" s="1537"/>
      <c r="BXD517" s="1537"/>
      <c r="BXE517" s="1537"/>
      <c r="BXF517" s="1537"/>
      <c r="BXG517" s="1537"/>
      <c r="BXH517" s="1537"/>
      <c r="BXI517" s="1537"/>
      <c r="BXJ517" s="1537"/>
      <c r="BXK517" s="1537"/>
      <c r="BXL517" s="1537"/>
      <c r="BXM517" s="1537"/>
      <c r="BXN517" s="1537"/>
      <c r="BXO517" s="1537"/>
      <c r="BXP517" s="1537"/>
      <c r="BXQ517" s="1537"/>
      <c r="BXR517" s="1537"/>
      <c r="BXS517" s="1537"/>
      <c r="BXT517" s="1537"/>
      <c r="BXU517" s="1537"/>
      <c r="BXV517" s="1537"/>
      <c r="BXW517" s="1537"/>
      <c r="BXX517" s="1537"/>
      <c r="BXY517" s="1537"/>
      <c r="BXZ517" s="1537"/>
      <c r="BYA517" s="1537"/>
      <c r="BYB517" s="1537"/>
      <c r="BYC517" s="1537"/>
      <c r="BYD517" s="1537"/>
      <c r="BYE517" s="1537"/>
      <c r="BYF517" s="1537"/>
      <c r="BYG517" s="1537"/>
      <c r="BYH517" s="1537"/>
      <c r="BYI517" s="1537"/>
      <c r="BYJ517" s="1537"/>
      <c r="BYK517" s="1537"/>
      <c r="BYL517" s="1537"/>
      <c r="BYM517" s="1537"/>
      <c r="BYN517" s="1537"/>
      <c r="BYO517" s="1537"/>
      <c r="BYP517" s="1537"/>
      <c r="BYQ517" s="1537"/>
      <c r="BYR517" s="1537"/>
      <c r="BYS517" s="1537"/>
      <c r="BYT517" s="1537"/>
      <c r="BYU517" s="1537"/>
      <c r="BYV517" s="1537"/>
      <c r="BYW517" s="1537"/>
      <c r="BYX517" s="1537"/>
      <c r="BYY517" s="1537"/>
      <c r="BYZ517" s="1537"/>
      <c r="BZA517" s="1537"/>
      <c r="BZB517" s="1537"/>
      <c r="BZC517" s="1537"/>
      <c r="BZD517" s="1537"/>
      <c r="BZE517" s="1537"/>
      <c r="BZF517" s="1537"/>
      <c r="BZG517" s="1537"/>
      <c r="BZH517" s="1537"/>
      <c r="BZI517" s="1537"/>
      <c r="BZJ517" s="1537"/>
      <c r="BZK517" s="1537"/>
      <c r="BZL517" s="1537"/>
      <c r="BZM517" s="1537"/>
      <c r="BZN517" s="1537"/>
      <c r="BZO517" s="1537"/>
      <c r="BZP517" s="1537"/>
      <c r="BZQ517" s="1537"/>
      <c r="BZR517" s="1537"/>
      <c r="BZS517" s="1537"/>
      <c r="BZT517" s="1537"/>
      <c r="BZU517" s="1537"/>
      <c r="BZV517" s="1537"/>
      <c r="BZW517" s="1537"/>
      <c r="BZX517" s="1537"/>
      <c r="BZY517" s="1537"/>
      <c r="BZZ517" s="1537"/>
      <c r="CAA517" s="1537"/>
      <c r="CAB517" s="1537"/>
      <c r="CAC517" s="1537"/>
      <c r="CAD517" s="1537"/>
      <c r="CAE517" s="1537"/>
      <c r="CAF517" s="1537"/>
      <c r="CAG517" s="1537"/>
      <c r="CAH517" s="1537"/>
      <c r="CAI517" s="1537"/>
      <c r="CAJ517" s="1537"/>
      <c r="CAK517" s="1537"/>
      <c r="CAL517" s="1537"/>
      <c r="CAM517" s="1537"/>
      <c r="CAN517" s="1537"/>
      <c r="CAO517" s="1537"/>
      <c r="CAP517" s="1537"/>
      <c r="CAQ517" s="1537"/>
      <c r="CAR517" s="1537"/>
      <c r="CAS517" s="1537"/>
      <c r="CAT517" s="1537"/>
      <c r="CAU517" s="1537"/>
      <c r="CAV517" s="1537"/>
      <c r="CAW517" s="1537"/>
      <c r="CAX517" s="1537"/>
      <c r="CAY517" s="1537"/>
      <c r="CAZ517" s="1537"/>
      <c r="CBA517" s="1537"/>
      <c r="CBB517" s="1537"/>
      <c r="CBC517" s="1537"/>
      <c r="CBD517" s="1537"/>
      <c r="CBE517" s="1537"/>
      <c r="CBF517" s="1537"/>
      <c r="CBG517" s="1537"/>
      <c r="CBH517" s="1537"/>
      <c r="CBI517" s="1537"/>
      <c r="CBJ517" s="1537"/>
      <c r="CBK517" s="1537"/>
      <c r="CBL517" s="1537"/>
      <c r="CBM517" s="1537"/>
      <c r="CBN517" s="1537"/>
      <c r="CBO517" s="1537"/>
      <c r="CBP517" s="1537"/>
      <c r="CBQ517" s="1537"/>
      <c r="CBR517" s="1537"/>
      <c r="CBS517" s="1537"/>
      <c r="CBT517" s="1537"/>
      <c r="CBU517" s="1537"/>
      <c r="CBV517" s="1537"/>
      <c r="CBW517" s="1537"/>
      <c r="CBX517" s="1537"/>
      <c r="CBY517" s="1537"/>
      <c r="CBZ517" s="1537"/>
      <c r="CCA517" s="1537"/>
      <c r="CCB517" s="1537"/>
      <c r="CCC517" s="1537"/>
      <c r="CCD517" s="1537"/>
      <c r="CCE517" s="1537"/>
      <c r="CCF517" s="1537"/>
      <c r="CCG517" s="1537"/>
      <c r="CCH517" s="1537"/>
      <c r="CCI517" s="1537"/>
      <c r="CCJ517" s="1537"/>
      <c r="CCK517" s="1537"/>
      <c r="CCL517" s="1537"/>
      <c r="CCM517" s="1537"/>
      <c r="CCN517" s="1537"/>
      <c r="CCO517" s="1537"/>
      <c r="CCP517" s="1537"/>
      <c r="CCQ517" s="1537"/>
      <c r="CCR517" s="1537"/>
      <c r="CCS517" s="1537"/>
      <c r="CCT517" s="1537"/>
      <c r="CCU517" s="1537"/>
      <c r="CCV517" s="1537"/>
      <c r="CCW517" s="1537"/>
      <c r="CCX517" s="1537"/>
      <c r="CCY517" s="1537"/>
      <c r="CCZ517" s="1537"/>
      <c r="CDA517" s="1537"/>
      <c r="CDB517" s="1537"/>
      <c r="CDC517" s="1537"/>
      <c r="CDD517" s="1537"/>
      <c r="CDE517" s="1537"/>
      <c r="CDF517" s="1537"/>
      <c r="CDG517" s="1537"/>
      <c r="CDH517" s="1537"/>
      <c r="CDI517" s="1537"/>
      <c r="CDJ517" s="1537"/>
      <c r="CDK517" s="1537"/>
      <c r="CDL517" s="1537"/>
      <c r="CDM517" s="1537"/>
      <c r="CDN517" s="1537"/>
      <c r="CDO517" s="1537"/>
      <c r="CDP517" s="1537"/>
      <c r="CDQ517" s="1537"/>
      <c r="CDR517" s="1537"/>
      <c r="CDS517" s="1537"/>
      <c r="CDT517" s="1537"/>
      <c r="CDU517" s="1537"/>
      <c r="CDV517" s="1537"/>
      <c r="CDW517" s="1537"/>
      <c r="CDX517" s="1537"/>
      <c r="CDY517" s="1537"/>
      <c r="CDZ517" s="1537"/>
      <c r="CEA517" s="1537"/>
      <c r="CEB517" s="1537"/>
      <c r="CEC517" s="1537"/>
      <c r="CED517" s="1537"/>
      <c r="CEE517" s="1537"/>
      <c r="CEF517" s="1537"/>
      <c r="CEG517" s="1537"/>
      <c r="CEH517" s="1537"/>
      <c r="CEI517" s="1537"/>
      <c r="CEJ517" s="1537"/>
      <c r="CEK517" s="1537"/>
      <c r="CEL517" s="1537"/>
      <c r="CEM517" s="1537"/>
      <c r="CEN517" s="1537"/>
      <c r="CEO517" s="1537"/>
      <c r="CEP517" s="1537"/>
      <c r="CEQ517" s="1537"/>
      <c r="CER517" s="1537"/>
      <c r="CES517" s="1537"/>
      <c r="CET517" s="1537"/>
      <c r="CEU517" s="1537"/>
      <c r="CEV517" s="1537"/>
      <c r="CEW517" s="1537"/>
      <c r="CEX517" s="1537"/>
      <c r="CEY517" s="1537"/>
      <c r="CEZ517" s="1537"/>
      <c r="CFA517" s="1537"/>
      <c r="CFB517" s="1537"/>
      <c r="CFC517" s="1537"/>
      <c r="CFD517" s="1537"/>
      <c r="CFE517" s="1537"/>
      <c r="CFF517" s="1537"/>
      <c r="CFG517" s="1537"/>
      <c r="CFH517" s="1537"/>
      <c r="CFI517" s="1537"/>
      <c r="CFJ517" s="1537"/>
      <c r="CFK517" s="1537"/>
      <c r="CFL517" s="1537"/>
      <c r="CFM517" s="1537"/>
      <c r="CFN517" s="1537"/>
      <c r="CFO517" s="1537"/>
      <c r="CFP517" s="1537"/>
      <c r="CFQ517" s="1537"/>
      <c r="CFR517" s="1537"/>
      <c r="CFS517" s="1537"/>
      <c r="CFT517" s="1537"/>
      <c r="CFU517" s="1537"/>
      <c r="CFV517" s="1537"/>
      <c r="CFW517" s="1537"/>
      <c r="CFX517" s="1537"/>
      <c r="CFY517" s="1537"/>
      <c r="CFZ517" s="1537"/>
      <c r="CGA517" s="1537"/>
      <c r="CGB517" s="1537"/>
      <c r="CGC517" s="1537"/>
      <c r="CGD517" s="1537"/>
      <c r="CGE517" s="1537"/>
      <c r="CGF517" s="1537"/>
      <c r="CGG517" s="1537"/>
      <c r="CGH517" s="1537"/>
      <c r="CGI517" s="1537"/>
      <c r="CGJ517" s="1537"/>
      <c r="CGK517" s="1537"/>
      <c r="CGL517" s="1537"/>
      <c r="CGM517" s="1537"/>
      <c r="CGN517" s="1537"/>
      <c r="CGO517" s="1537"/>
      <c r="CGP517" s="1537"/>
      <c r="CGQ517" s="1537"/>
      <c r="CGR517" s="1537"/>
      <c r="CGS517" s="1537"/>
      <c r="CGT517" s="1537"/>
      <c r="CGU517" s="1537"/>
      <c r="CGV517" s="1537"/>
      <c r="CGW517" s="1537"/>
      <c r="CGX517" s="1537"/>
      <c r="CGY517" s="1537"/>
      <c r="CGZ517" s="1537"/>
      <c r="CHA517" s="1537"/>
      <c r="CHB517" s="1537"/>
      <c r="CHC517" s="1537"/>
      <c r="CHD517" s="1537"/>
      <c r="CHE517" s="1537"/>
      <c r="CHF517" s="1537"/>
      <c r="CHG517" s="1537"/>
      <c r="CHH517" s="1537"/>
      <c r="CHI517" s="1537"/>
      <c r="CHJ517" s="1537"/>
      <c r="CHK517" s="1537"/>
      <c r="CHL517" s="1537"/>
      <c r="CHM517" s="1537"/>
      <c r="CHN517" s="1537"/>
      <c r="CHO517" s="1537"/>
      <c r="CHP517" s="1537"/>
      <c r="CHQ517" s="1537"/>
      <c r="CHR517" s="1537"/>
      <c r="CHS517" s="1537"/>
      <c r="CHT517" s="1537"/>
      <c r="CHU517" s="1537"/>
      <c r="CHV517" s="1537"/>
      <c r="CHW517" s="1537"/>
      <c r="CHX517" s="1537"/>
      <c r="CHY517" s="1537"/>
      <c r="CHZ517" s="1537"/>
      <c r="CIA517" s="1537"/>
      <c r="CIB517" s="1537"/>
      <c r="CIC517" s="1537"/>
      <c r="CID517" s="1537"/>
      <c r="CIE517" s="1537"/>
      <c r="CIF517" s="1537"/>
      <c r="CIG517" s="1537"/>
      <c r="CIH517" s="1537"/>
      <c r="CII517" s="1537"/>
      <c r="CIJ517" s="1537"/>
      <c r="CIK517" s="1537"/>
      <c r="CIL517" s="1537"/>
      <c r="CIM517" s="1537"/>
      <c r="CIN517" s="1537"/>
      <c r="CIO517" s="1537"/>
      <c r="CIP517" s="1537"/>
      <c r="CIQ517" s="1537"/>
      <c r="CIR517" s="1537"/>
      <c r="CIS517" s="1537"/>
      <c r="CIT517" s="1537"/>
      <c r="CIU517" s="1537"/>
      <c r="CIV517" s="1537"/>
      <c r="CIW517" s="1537"/>
      <c r="CIX517" s="1537"/>
      <c r="CIY517" s="1537"/>
      <c r="CIZ517" s="1537"/>
      <c r="CJA517" s="1537"/>
      <c r="CJB517" s="1537"/>
      <c r="CJC517" s="1537"/>
      <c r="CJD517" s="1537"/>
      <c r="CJE517" s="1537"/>
      <c r="CJF517" s="1537"/>
      <c r="CJG517" s="1537"/>
      <c r="CJH517" s="1537"/>
      <c r="CJI517" s="1537"/>
      <c r="CJJ517" s="1537"/>
      <c r="CJK517" s="1537"/>
      <c r="CJL517" s="1537"/>
      <c r="CJM517" s="1537"/>
      <c r="CJN517" s="1537"/>
      <c r="CJO517" s="1537"/>
      <c r="CJP517" s="1537"/>
      <c r="CJQ517" s="1537"/>
      <c r="CJR517" s="1537"/>
      <c r="CJS517" s="1537"/>
      <c r="CJT517" s="1537"/>
      <c r="CJU517" s="1537"/>
      <c r="CJV517" s="1537"/>
      <c r="CJW517" s="1537"/>
      <c r="CJX517" s="1537"/>
      <c r="CJY517" s="1537"/>
      <c r="CJZ517" s="1537"/>
      <c r="CKA517" s="1537"/>
      <c r="CKB517" s="1537"/>
      <c r="CKC517" s="1537"/>
      <c r="CKD517" s="1537"/>
      <c r="CKE517" s="1537"/>
      <c r="CKF517" s="1537"/>
      <c r="CKG517" s="1537"/>
      <c r="CKH517" s="1537"/>
      <c r="CKI517" s="1537"/>
      <c r="CKJ517" s="1537"/>
      <c r="CKK517" s="1537"/>
      <c r="CKL517" s="1537"/>
      <c r="CKM517" s="1537"/>
      <c r="CKN517" s="1537"/>
      <c r="CKO517" s="1537"/>
      <c r="CKP517" s="1537"/>
      <c r="CKQ517" s="1537"/>
      <c r="CKR517" s="1537"/>
      <c r="CKS517" s="1537"/>
      <c r="CKT517" s="1537"/>
      <c r="CKU517" s="1537"/>
      <c r="CKV517" s="1537"/>
      <c r="CKW517" s="1537"/>
      <c r="CKX517" s="1537"/>
      <c r="CKY517" s="1537"/>
      <c r="CKZ517" s="1537"/>
      <c r="CLA517" s="1537"/>
      <c r="CLB517" s="1537"/>
      <c r="CLC517" s="1537"/>
      <c r="CLD517" s="1537"/>
      <c r="CLE517" s="1537"/>
      <c r="CLF517" s="1537"/>
      <c r="CLG517" s="1537"/>
      <c r="CLH517" s="1537"/>
      <c r="CLI517" s="1537"/>
      <c r="CLJ517" s="1537"/>
      <c r="CLK517" s="1537"/>
      <c r="CLL517" s="1537"/>
      <c r="CLM517" s="1537"/>
      <c r="CLN517" s="1537"/>
      <c r="CLO517" s="1537"/>
      <c r="CLP517" s="1537"/>
      <c r="CLQ517" s="1537"/>
      <c r="CLR517" s="1537"/>
      <c r="CLS517" s="1537"/>
      <c r="CLT517" s="1537"/>
      <c r="CLU517" s="1537"/>
      <c r="CLV517" s="1537"/>
      <c r="CLW517" s="1537"/>
      <c r="CLX517" s="1537"/>
      <c r="CLY517" s="1537"/>
      <c r="CLZ517" s="1537"/>
      <c r="CMA517" s="1537"/>
      <c r="CMB517" s="1537"/>
      <c r="CMC517" s="1537"/>
      <c r="CMD517" s="1537"/>
      <c r="CME517" s="1537"/>
      <c r="CMF517" s="1537"/>
      <c r="CMG517" s="1537"/>
      <c r="CMH517" s="1537"/>
      <c r="CMI517" s="1537"/>
      <c r="CMJ517" s="1537"/>
      <c r="CMK517" s="1537"/>
      <c r="CML517" s="1537"/>
      <c r="CMM517" s="1537"/>
      <c r="CMN517" s="1537"/>
      <c r="CMO517" s="1537"/>
      <c r="CMP517" s="1537"/>
      <c r="CMQ517" s="1537"/>
      <c r="CMR517" s="1537"/>
      <c r="CMS517" s="1537"/>
      <c r="CMT517" s="1537"/>
      <c r="CMU517" s="1537"/>
      <c r="CMV517" s="1537"/>
      <c r="CMW517" s="1537"/>
      <c r="CMX517" s="1537"/>
      <c r="CMY517" s="1537"/>
      <c r="CMZ517" s="1537"/>
      <c r="CNA517" s="1537"/>
      <c r="CNB517" s="1537"/>
      <c r="CNC517" s="1537"/>
      <c r="CND517" s="1537"/>
      <c r="CNE517" s="1537"/>
      <c r="CNF517" s="1537"/>
      <c r="CNG517" s="1537"/>
      <c r="CNH517" s="1537"/>
      <c r="CNI517" s="1537"/>
      <c r="CNJ517" s="1537"/>
      <c r="CNK517" s="1537"/>
      <c r="CNL517" s="1537"/>
      <c r="CNM517" s="1537"/>
      <c r="CNN517" s="1537"/>
      <c r="CNO517" s="1537"/>
      <c r="CNP517" s="1537"/>
      <c r="CNQ517" s="1537"/>
      <c r="CNR517" s="1537"/>
      <c r="CNS517" s="1537"/>
      <c r="CNT517" s="1537"/>
      <c r="CNU517" s="1537"/>
      <c r="CNV517" s="1537"/>
      <c r="CNW517" s="1537"/>
      <c r="CNX517" s="1537"/>
      <c r="CNY517" s="1537"/>
      <c r="CNZ517" s="1537"/>
      <c r="COA517" s="1537"/>
      <c r="COB517" s="1537"/>
      <c r="COC517" s="1537"/>
      <c r="COD517" s="1537"/>
      <c r="COE517" s="1537"/>
      <c r="COF517" s="1537"/>
      <c r="COG517" s="1537"/>
      <c r="COH517" s="1537"/>
      <c r="COI517" s="1537"/>
      <c r="COJ517" s="1537"/>
      <c r="COK517" s="1537"/>
      <c r="COL517" s="1537"/>
      <c r="COM517" s="1537"/>
      <c r="CON517" s="1537"/>
      <c r="COO517" s="1537"/>
      <c r="COP517" s="1537"/>
      <c r="COQ517" s="1537"/>
      <c r="COR517" s="1537"/>
      <c r="COS517" s="1537"/>
      <c r="COT517" s="1537"/>
      <c r="COU517" s="1537"/>
      <c r="COV517" s="1537"/>
      <c r="COW517" s="1537"/>
      <c r="COX517" s="1537"/>
      <c r="COY517" s="1537"/>
      <c r="COZ517" s="1537"/>
      <c r="CPA517" s="1537"/>
      <c r="CPB517" s="1537"/>
      <c r="CPC517" s="1537"/>
      <c r="CPD517" s="1537"/>
      <c r="CPE517" s="1537"/>
      <c r="CPF517" s="1537"/>
      <c r="CPG517" s="1537"/>
      <c r="CPH517" s="1537"/>
      <c r="CPI517" s="1537"/>
      <c r="CPJ517" s="1537"/>
      <c r="CPK517" s="1537"/>
      <c r="CPL517" s="1537"/>
      <c r="CPM517" s="1537"/>
      <c r="CPN517" s="1537"/>
      <c r="CPO517" s="1537"/>
      <c r="CPP517" s="1537"/>
      <c r="CPQ517" s="1537"/>
      <c r="CPR517" s="1537"/>
      <c r="CPS517" s="1537"/>
      <c r="CPT517" s="1537"/>
      <c r="CPU517" s="1537"/>
      <c r="CPV517" s="1537"/>
      <c r="CPW517" s="1537"/>
      <c r="CPX517" s="1537"/>
      <c r="CPY517" s="1537"/>
      <c r="CPZ517" s="1537"/>
      <c r="CQA517" s="1537"/>
      <c r="CQB517" s="1537"/>
      <c r="CQC517" s="1537"/>
      <c r="CQD517" s="1537"/>
      <c r="CQE517" s="1537"/>
      <c r="CQF517" s="1537"/>
      <c r="CQG517" s="1537"/>
      <c r="CQH517" s="1537"/>
      <c r="CQI517" s="1537"/>
      <c r="CQJ517" s="1537"/>
      <c r="CQK517" s="1537"/>
      <c r="CQL517" s="1537"/>
      <c r="CQM517" s="1537"/>
      <c r="CQN517" s="1537"/>
      <c r="CQO517" s="1537"/>
      <c r="CQP517" s="1537"/>
      <c r="CQQ517" s="1537"/>
      <c r="CQR517" s="1537"/>
      <c r="CQS517" s="1537"/>
      <c r="CQT517" s="1537"/>
      <c r="CQU517" s="1537"/>
      <c r="CQV517" s="1537"/>
      <c r="CQW517" s="1537"/>
      <c r="CQX517" s="1537"/>
      <c r="CQY517" s="1537"/>
      <c r="CQZ517" s="1537"/>
      <c r="CRA517" s="1537"/>
      <c r="CRB517" s="1537"/>
      <c r="CRC517" s="1537"/>
      <c r="CRD517" s="1537"/>
      <c r="CRE517" s="1537"/>
      <c r="CRF517" s="1537"/>
      <c r="CRG517" s="1537"/>
      <c r="CRH517" s="1537"/>
      <c r="CRI517" s="1537"/>
      <c r="CRJ517" s="1537"/>
      <c r="CRK517" s="1537"/>
      <c r="CRL517" s="1537"/>
      <c r="CRM517" s="1537"/>
      <c r="CRN517" s="1537"/>
      <c r="CRO517" s="1537"/>
      <c r="CRP517" s="1537"/>
      <c r="CRQ517" s="1537"/>
      <c r="CRR517" s="1537"/>
      <c r="CRS517" s="1537"/>
      <c r="CRT517" s="1537"/>
      <c r="CRU517" s="1537"/>
      <c r="CRV517" s="1537"/>
      <c r="CRW517" s="1537"/>
      <c r="CRX517" s="1537"/>
      <c r="CRY517" s="1537"/>
      <c r="CRZ517" s="1537"/>
      <c r="CSA517" s="1537"/>
      <c r="CSB517" s="1537"/>
      <c r="CSC517" s="1537"/>
      <c r="CSD517" s="1537"/>
      <c r="CSE517" s="1537"/>
      <c r="CSF517" s="1537"/>
      <c r="CSG517" s="1537"/>
      <c r="CSH517" s="1537"/>
      <c r="CSI517" s="1537"/>
      <c r="CSJ517" s="1537"/>
      <c r="CSK517" s="1537"/>
      <c r="CSL517" s="1537"/>
      <c r="CSM517" s="1537"/>
      <c r="CSN517" s="1537"/>
      <c r="CSO517" s="1537"/>
      <c r="CSP517" s="1537"/>
      <c r="CSQ517" s="1537"/>
      <c r="CSR517" s="1537"/>
      <c r="CSS517" s="1537"/>
      <c r="CST517" s="1537"/>
      <c r="CSU517" s="1537"/>
      <c r="CSV517" s="1537"/>
      <c r="CSW517" s="1537"/>
      <c r="CSX517" s="1537"/>
      <c r="CSY517" s="1537"/>
      <c r="CSZ517" s="1537"/>
      <c r="CTA517" s="1537"/>
      <c r="CTB517" s="1537"/>
      <c r="CTC517" s="1537"/>
      <c r="CTD517" s="1537"/>
      <c r="CTE517" s="1537"/>
      <c r="CTF517" s="1537"/>
      <c r="CTG517" s="1537"/>
      <c r="CTH517" s="1537"/>
      <c r="CTI517" s="1537"/>
      <c r="CTJ517" s="1537"/>
      <c r="CTK517" s="1537"/>
      <c r="CTL517" s="1537"/>
      <c r="CTM517" s="1537"/>
      <c r="CTN517" s="1537"/>
      <c r="CTO517" s="1537"/>
      <c r="CTP517" s="1537"/>
      <c r="CTQ517" s="1537"/>
      <c r="CTR517" s="1537"/>
      <c r="CTS517" s="1537"/>
      <c r="CTT517" s="1537"/>
      <c r="CTU517" s="1537"/>
      <c r="CTV517" s="1537"/>
      <c r="CTW517" s="1537"/>
      <c r="CTX517" s="1537"/>
      <c r="CTY517" s="1537"/>
      <c r="CTZ517" s="1537"/>
      <c r="CUA517" s="1537"/>
      <c r="CUB517" s="1537"/>
      <c r="CUC517" s="1537"/>
      <c r="CUD517" s="1537"/>
      <c r="CUE517" s="1537"/>
      <c r="CUF517" s="1537"/>
      <c r="CUG517" s="1537"/>
      <c r="CUH517" s="1537"/>
      <c r="CUI517" s="1537"/>
      <c r="CUJ517" s="1537"/>
      <c r="CUK517" s="1537"/>
      <c r="CUL517" s="1537"/>
      <c r="CUM517" s="1537"/>
      <c r="CUN517" s="1537"/>
      <c r="CUO517" s="1537"/>
      <c r="CUP517" s="1537"/>
      <c r="CUQ517" s="1537"/>
      <c r="CUR517" s="1537"/>
      <c r="CUS517" s="1537"/>
      <c r="CUT517" s="1537"/>
      <c r="CUU517" s="1537"/>
      <c r="CUV517" s="1537"/>
      <c r="CUW517" s="1537"/>
      <c r="CUX517" s="1537"/>
      <c r="CUY517" s="1537"/>
      <c r="CUZ517" s="1537"/>
      <c r="CVA517" s="1537"/>
      <c r="CVB517" s="1537"/>
      <c r="CVC517" s="1537"/>
      <c r="CVD517" s="1537"/>
      <c r="CVE517" s="1537"/>
      <c r="CVF517" s="1537"/>
      <c r="CVG517" s="1537"/>
      <c r="CVH517" s="1537"/>
      <c r="CVI517" s="1537"/>
      <c r="CVJ517" s="1537"/>
      <c r="CVK517" s="1537"/>
      <c r="CVL517" s="1537"/>
      <c r="CVM517" s="1537"/>
      <c r="CVN517" s="1537"/>
      <c r="CVO517" s="1537"/>
      <c r="CVP517" s="1537"/>
      <c r="CVQ517" s="1537"/>
      <c r="CVR517" s="1537"/>
      <c r="CVS517" s="1537"/>
      <c r="CVT517" s="1537"/>
      <c r="CVU517" s="1537"/>
      <c r="CVV517" s="1537"/>
      <c r="CVW517" s="1537"/>
      <c r="CVX517" s="1537"/>
      <c r="CVY517" s="1537"/>
      <c r="CVZ517" s="1537"/>
      <c r="CWA517" s="1537"/>
      <c r="CWB517" s="1537"/>
      <c r="CWC517" s="1537"/>
      <c r="CWD517" s="1537"/>
      <c r="CWE517" s="1537"/>
      <c r="CWF517" s="1537"/>
      <c r="CWG517" s="1537"/>
      <c r="CWH517" s="1537"/>
      <c r="CWI517" s="1537"/>
      <c r="CWJ517" s="1537"/>
      <c r="CWK517" s="1537"/>
      <c r="CWL517" s="1537"/>
      <c r="CWM517" s="1537"/>
      <c r="CWN517" s="1537"/>
      <c r="CWO517" s="1537"/>
      <c r="CWP517" s="1537"/>
      <c r="CWQ517" s="1537"/>
      <c r="CWR517" s="1537"/>
      <c r="CWS517" s="1537"/>
      <c r="CWT517" s="1537"/>
      <c r="CWU517" s="1537"/>
      <c r="CWV517" s="1537"/>
      <c r="CWW517" s="1537"/>
      <c r="CWX517" s="1537"/>
      <c r="CWY517" s="1537"/>
      <c r="CWZ517" s="1537"/>
      <c r="CXA517" s="1537"/>
      <c r="CXB517" s="1537"/>
      <c r="CXC517" s="1537"/>
      <c r="CXD517" s="1537"/>
      <c r="CXE517" s="1537"/>
      <c r="CXF517" s="1537"/>
      <c r="CXG517" s="1537"/>
      <c r="CXH517" s="1537"/>
      <c r="CXI517" s="1537"/>
      <c r="CXJ517" s="1537"/>
      <c r="CXK517" s="1537"/>
      <c r="CXL517" s="1537"/>
      <c r="CXM517" s="1537"/>
      <c r="CXN517" s="1537"/>
      <c r="CXO517" s="1537"/>
      <c r="CXP517" s="1537"/>
      <c r="CXQ517" s="1537"/>
      <c r="CXR517" s="1537"/>
      <c r="CXS517" s="1537"/>
      <c r="CXT517" s="1537"/>
      <c r="CXU517" s="1537"/>
      <c r="CXV517" s="1537"/>
      <c r="CXW517" s="1537"/>
      <c r="CXX517" s="1537"/>
      <c r="CXY517" s="1537"/>
      <c r="CXZ517" s="1537"/>
      <c r="CYA517" s="1537"/>
      <c r="CYB517" s="1537"/>
      <c r="CYC517" s="1537"/>
      <c r="CYD517" s="1537"/>
      <c r="CYE517" s="1537"/>
      <c r="CYF517" s="1537"/>
      <c r="CYG517" s="1537"/>
      <c r="CYH517" s="1537"/>
      <c r="CYI517" s="1537"/>
      <c r="CYJ517" s="1537"/>
      <c r="CYK517" s="1537"/>
      <c r="CYL517" s="1537"/>
      <c r="CYM517" s="1537"/>
      <c r="CYN517" s="1537"/>
      <c r="CYO517" s="1537"/>
      <c r="CYP517" s="1537"/>
      <c r="CYQ517" s="1537"/>
      <c r="CYR517" s="1537"/>
      <c r="CYS517" s="1537"/>
      <c r="CYT517" s="1537"/>
      <c r="CYU517" s="1537"/>
      <c r="CYV517" s="1537"/>
      <c r="CYW517" s="1537"/>
      <c r="CYX517" s="1537"/>
      <c r="CYY517" s="1537"/>
      <c r="CYZ517" s="1537"/>
      <c r="CZA517" s="1537"/>
      <c r="CZB517" s="1537"/>
      <c r="CZC517" s="1537"/>
      <c r="CZD517" s="1537"/>
      <c r="CZE517" s="1537"/>
      <c r="CZF517" s="1537"/>
      <c r="CZG517" s="1537"/>
      <c r="CZH517" s="1537"/>
      <c r="CZI517" s="1537"/>
      <c r="CZJ517" s="1537"/>
      <c r="CZK517" s="1537"/>
      <c r="CZL517" s="1537"/>
      <c r="CZM517" s="1537"/>
      <c r="CZN517" s="1537"/>
      <c r="CZO517" s="1537"/>
      <c r="CZP517" s="1537"/>
      <c r="CZQ517" s="1537"/>
      <c r="CZR517" s="1537"/>
      <c r="CZS517" s="1537"/>
      <c r="CZT517" s="1537"/>
      <c r="CZU517" s="1537"/>
      <c r="CZV517" s="1537"/>
      <c r="CZW517" s="1537"/>
      <c r="CZX517" s="1537"/>
      <c r="CZY517" s="1537"/>
      <c r="CZZ517" s="1537"/>
      <c r="DAA517" s="1537"/>
      <c r="DAB517" s="1537"/>
      <c r="DAC517" s="1537"/>
      <c r="DAD517" s="1537"/>
      <c r="DAE517" s="1537"/>
      <c r="DAF517" s="1537"/>
      <c r="DAG517" s="1537"/>
      <c r="DAH517" s="1537"/>
      <c r="DAI517" s="1537"/>
      <c r="DAJ517" s="1537"/>
      <c r="DAK517" s="1537"/>
      <c r="DAL517" s="1537"/>
      <c r="DAM517" s="1537"/>
      <c r="DAN517" s="1537"/>
      <c r="DAO517" s="1537"/>
      <c r="DAP517" s="1537"/>
      <c r="DAQ517" s="1537"/>
      <c r="DAR517" s="1537"/>
      <c r="DAS517" s="1537"/>
      <c r="DAT517" s="1537"/>
      <c r="DAU517" s="1537"/>
      <c r="DAV517" s="1537"/>
      <c r="DAW517" s="1537"/>
      <c r="DAX517" s="1537"/>
      <c r="DAY517" s="1537"/>
      <c r="DAZ517" s="1537"/>
      <c r="DBA517" s="1537"/>
      <c r="DBB517" s="1537"/>
      <c r="DBC517" s="1537"/>
      <c r="DBD517" s="1537"/>
      <c r="DBE517" s="1537"/>
      <c r="DBF517" s="1537"/>
      <c r="DBG517" s="1537"/>
      <c r="DBH517" s="1537"/>
      <c r="DBI517" s="1537"/>
      <c r="DBJ517" s="1537"/>
      <c r="DBK517" s="1537"/>
      <c r="DBL517" s="1537"/>
      <c r="DBM517" s="1537"/>
      <c r="DBN517" s="1537"/>
      <c r="DBO517" s="1537"/>
      <c r="DBP517" s="1537"/>
      <c r="DBQ517" s="1537"/>
      <c r="DBR517" s="1537"/>
      <c r="DBS517" s="1537"/>
      <c r="DBT517" s="1537"/>
      <c r="DBU517" s="1537"/>
      <c r="DBV517" s="1537"/>
      <c r="DBW517" s="1537"/>
      <c r="DBX517" s="1537"/>
      <c r="DBY517" s="1537"/>
      <c r="DBZ517" s="1537"/>
      <c r="DCA517" s="1537"/>
      <c r="DCB517" s="1537"/>
      <c r="DCC517" s="1537"/>
      <c r="DCD517" s="1537"/>
      <c r="DCE517" s="1537"/>
      <c r="DCF517" s="1537"/>
      <c r="DCG517" s="1537"/>
      <c r="DCH517" s="1537"/>
      <c r="DCI517" s="1537"/>
      <c r="DCJ517" s="1537"/>
      <c r="DCK517" s="1537"/>
      <c r="DCL517" s="1537"/>
      <c r="DCM517" s="1537"/>
      <c r="DCN517" s="1537"/>
      <c r="DCO517" s="1537"/>
      <c r="DCP517" s="1537"/>
      <c r="DCQ517" s="1537"/>
      <c r="DCR517" s="1537"/>
      <c r="DCS517" s="1537"/>
      <c r="DCT517" s="1537"/>
      <c r="DCU517" s="1537"/>
      <c r="DCV517" s="1537"/>
      <c r="DCW517" s="1537"/>
      <c r="DCX517" s="1537"/>
      <c r="DCY517" s="1537"/>
      <c r="DCZ517" s="1537"/>
      <c r="DDA517" s="1537"/>
      <c r="DDB517" s="1537"/>
      <c r="DDC517" s="1537"/>
      <c r="DDD517" s="1537"/>
      <c r="DDE517" s="1537"/>
      <c r="DDF517" s="1537"/>
      <c r="DDG517" s="1537"/>
      <c r="DDH517" s="1537"/>
      <c r="DDI517" s="1537"/>
      <c r="DDJ517" s="1537"/>
      <c r="DDK517" s="1537"/>
      <c r="DDL517" s="1537"/>
      <c r="DDM517" s="1537"/>
      <c r="DDN517" s="1537"/>
      <c r="DDO517" s="1537"/>
      <c r="DDP517" s="1537"/>
      <c r="DDQ517" s="1537"/>
      <c r="DDR517" s="1537"/>
      <c r="DDS517" s="1537"/>
      <c r="DDT517" s="1537"/>
      <c r="DDU517" s="1537"/>
      <c r="DDV517" s="1537"/>
      <c r="DDW517" s="1537"/>
      <c r="DDX517" s="1537"/>
      <c r="DDY517" s="1537"/>
      <c r="DDZ517" s="1537"/>
      <c r="DEA517" s="1537"/>
      <c r="DEB517" s="1537"/>
      <c r="DEC517" s="1537"/>
      <c r="DED517" s="1537"/>
      <c r="DEE517" s="1537"/>
      <c r="DEF517" s="1537"/>
      <c r="DEG517" s="1537"/>
      <c r="DEH517" s="1537"/>
      <c r="DEI517" s="1537"/>
      <c r="DEJ517" s="1537"/>
      <c r="DEK517" s="1537"/>
      <c r="DEL517" s="1537"/>
      <c r="DEM517" s="1537"/>
      <c r="DEN517" s="1537"/>
      <c r="DEO517" s="1537"/>
      <c r="DEP517" s="1537"/>
      <c r="DEQ517" s="1537"/>
      <c r="DER517" s="1537"/>
      <c r="DES517" s="1537"/>
      <c r="DET517" s="1537"/>
      <c r="DEU517" s="1537"/>
      <c r="DEV517" s="1537"/>
      <c r="DEW517" s="1537"/>
      <c r="DEX517" s="1537"/>
      <c r="DEY517" s="1537"/>
      <c r="DEZ517" s="1537"/>
      <c r="DFA517" s="1537"/>
      <c r="DFB517" s="1537"/>
      <c r="DFC517" s="1537"/>
      <c r="DFD517" s="1537"/>
      <c r="DFE517" s="1537"/>
      <c r="DFF517" s="1537"/>
      <c r="DFG517" s="1537"/>
      <c r="DFH517" s="1537"/>
      <c r="DFI517" s="1537"/>
      <c r="DFJ517" s="1537"/>
      <c r="DFK517" s="1537"/>
      <c r="DFL517" s="1537"/>
      <c r="DFM517" s="1537"/>
      <c r="DFN517" s="1537"/>
      <c r="DFO517" s="1537"/>
      <c r="DFP517" s="1537"/>
      <c r="DFQ517" s="1537"/>
      <c r="DFR517" s="1537"/>
      <c r="DFS517" s="1537"/>
      <c r="DFT517" s="1537"/>
      <c r="DFU517" s="1537"/>
      <c r="DFV517" s="1537"/>
      <c r="DFW517" s="1537"/>
      <c r="DFX517" s="1537"/>
      <c r="DFY517" s="1537"/>
      <c r="DFZ517" s="1537"/>
      <c r="DGA517" s="1537"/>
      <c r="DGB517" s="1537"/>
      <c r="DGC517" s="1537"/>
      <c r="DGD517" s="1537"/>
      <c r="DGE517" s="1537"/>
      <c r="DGF517" s="1537"/>
      <c r="DGG517" s="1537"/>
      <c r="DGH517" s="1537"/>
      <c r="DGI517" s="1537"/>
      <c r="DGJ517" s="1537"/>
      <c r="DGK517" s="1537"/>
      <c r="DGL517" s="1537"/>
      <c r="DGM517" s="1537"/>
      <c r="DGN517" s="1537"/>
      <c r="DGO517" s="1537"/>
      <c r="DGP517" s="1537"/>
      <c r="DGQ517" s="1537"/>
      <c r="DGR517" s="1537"/>
      <c r="DGS517" s="1537"/>
      <c r="DGT517" s="1537"/>
      <c r="DGU517" s="1537"/>
      <c r="DGV517" s="1537"/>
      <c r="DGW517" s="1537"/>
      <c r="DGX517" s="1537"/>
      <c r="DGY517" s="1537"/>
      <c r="DGZ517" s="1537"/>
      <c r="DHA517" s="1537"/>
      <c r="DHB517" s="1537"/>
      <c r="DHC517" s="1537"/>
      <c r="DHD517" s="1537"/>
      <c r="DHE517" s="1537"/>
      <c r="DHF517" s="1537"/>
      <c r="DHG517" s="1537"/>
      <c r="DHH517" s="1537"/>
      <c r="DHI517" s="1537"/>
      <c r="DHJ517" s="1537"/>
      <c r="DHK517" s="1537"/>
      <c r="DHL517" s="1537"/>
      <c r="DHM517" s="1537"/>
      <c r="DHN517" s="1537"/>
      <c r="DHO517" s="1537"/>
      <c r="DHP517" s="1537"/>
      <c r="DHQ517" s="1537"/>
      <c r="DHR517" s="1537"/>
      <c r="DHS517" s="1537"/>
      <c r="DHT517" s="1537"/>
      <c r="DHU517" s="1537"/>
      <c r="DHV517" s="1537"/>
      <c r="DHW517" s="1537"/>
      <c r="DHX517" s="1537"/>
      <c r="DHY517" s="1537"/>
      <c r="DHZ517" s="1537"/>
      <c r="DIA517" s="1537"/>
      <c r="DIB517" s="1537"/>
      <c r="DIC517" s="1537"/>
      <c r="DID517" s="1537"/>
      <c r="DIE517" s="1537"/>
      <c r="DIF517" s="1537"/>
      <c r="DIG517" s="1537"/>
      <c r="DIH517" s="1537"/>
      <c r="DII517" s="1537"/>
      <c r="DIJ517" s="1537"/>
      <c r="DIK517" s="1537"/>
      <c r="DIL517" s="1537"/>
      <c r="DIM517" s="1537"/>
      <c r="DIN517" s="1537"/>
      <c r="DIO517" s="1537"/>
      <c r="DIP517" s="1537"/>
      <c r="DIQ517" s="1537"/>
      <c r="DIR517" s="1537"/>
      <c r="DIS517" s="1537"/>
      <c r="DIT517" s="1537"/>
      <c r="DIU517" s="1537"/>
      <c r="DIV517" s="1537"/>
      <c r="DIW517" s="1537"/>
      <c r="DIX517" s="1537"/>
      <c r="DIY517" s="1537"/>
      <c r="DIZ517" s="1537"/>
      <c r="DJA517" s="1537"/>
      <c r="DJB517" s="1537"/>
      <c r="DJC517" s="1537"/>
      <c r="DJD517" s="1537"/>
      <c r="DJE517" s="1537"/>
      <c r="DJF517" s="1537"/>
      <c r="DJG517" s="1537"/>
      <c r="DJH517" s="1537"/>
      <c r="DJI517" s="1537"/>
      <c r="DJJ517" s="1537"/>
      <c r="DJK517" s="1537"/>
      <c r="DJL517" s="1537"/>
      <c r="DJM517" s="1537"/>
      <c r="DJN517" s="1537"/>
      <c r="DJO517" s="1537"/>
      <c r="DJP517" s="1537"/>
      <c r="DJQ517" s="1537"/>
      <c r="DJR517" s="1537"/>
      <c r="DJS517" s="1537"/>
      <c r="DJT517" s="1537"/>
      <c r="DJU517" s="1537"/>
      <c r="DJV517" s="1537"/>
      <c r="DJW517" s="1537"/>
      <c r="DJX517" s="1537"/>
      <c r="DJY517" s="1537"/>
      <c r="DJZ517" s="1537"/>
      <c r="DKA517" s="1537"/>
      <c r="DKB517" s="1537"/>
      <c r="DKC517" s="1537"/>
      <c r="DKD517" s="1537"/>
      <c r="DKE517" s="1537"/>
      <c r="DKF517" s="1537"/>
      <c r="DKG517" s="1537"/>
      <c r="DKH517" s="1537"/>
      <c r="DKI517" s="1537"/>
      <c r="DKJ517" s="1537"/>
      <c r="DKK517" s="1537"/>
      <c r="DKL517" s="1537"/>
      <c r="DKM517" s="1537"/>
      <c r="DKN517" s="1537"/>
      <c r="DKO517" s="1537"/>
      <c r="DKP517" s="1537"/>
      <c r="DKQ517" s="1537"/>
      <c r="DKR517" s="1537"/>
      <c r="DKS517" s="1537"/>
      <c r="DKT517" s="1537"/>
      <c r="DKU517" s="1537"/>
      <c r="DKV517" s="1537"/>
      <c r="DKW517" s="1537"/>
      <c r="DKX517" s="1537"/>
      <c r="DKY517" s="1537"/>
      <c r="DKZ517" s="1537"/>
      <c r="DLA517" s="1537"/>
      <c r="DLB517" s="1537"/>
      <c r="DLC517" s="1537"/>
      <c r="DLD517" s="1537"/>
      <c r="DLE517" s="1537"/>
      <c r="DLF517" s="1537"/>
      <c r="DLG517" s="1537"/>
      <c r="DLH517" s="1537"/>
      <c r="DLI517" s="1537"/>
      <c r="DLJ517" s="1537"/>
      <c r="DLK517" s="1537"/>
      <c r="DLL517" s="1537"/>
      <c r="DLM517" s="1537"/>
      <c r="DLN517" s="1537"/>
      <c r="DLO517" s="1537"/>
      <c r="DLP517" s="1537"/>
      <c r="DLQ517" s="1537"/>
      <c r="DLR517" s="1537"/>
      <c r="DLS517" s="1537"/>
      <c r="DLT517" s="1537"/>
      <c r="DLU517" s="1537"/>
      <c r="DLV517" s="1537"/>
      <c r="DLW517" s="1537"/>
      <c r="DLX517" s="1537"/>
      <c r="DLY517" s="1537"/>
      <c r="DLZ517" s="1537"/>
      <c r="DMA517" s="1537"/>
      <c r="DMB517" s="1537"/>
      <c r="DMC517" s="1537"/>
      <c r="DMD517" s="1537"/>
      <c r="DME517" s="1537"/>
      <c r="DMF517" s="1537"/>
      <c r="DMG517" s="1537"/>
      <c r="DMH517" s="1537"/>
      <c r="DMI517" s="1537"/>
      <c r="DMJ517" s="1537"/>
      <c r="DMK517" s="1537"/>
      <c r="DML517" s="1537"/>
      <c r="DMM517" s="1537"/>
      <c r="DMN517" s="1537"/>
      <c r="DMO517" s="1537"/>
      <c r="DMP517" s="1537"/>
      <c r="DMQ517" s="1537"/>
      <c r="DMR517" s="1537"/>
      <c r="DMS517" s="1537"/>
      <c r="DMT517" s="1537"/>
      <c r="DMU517" s="1537"/>
      <c r="DMV517" s="1537"/>
      <c r="DMW517" s="1537"/>
      <c r="DMX517" s="1537"/>
      <c r="DMY517" s="1537"/>
      <c r="DMZ517" s="1537"/>
      <c r="DNA517" s="1537"/>
      <c r="DNB517" s="1537"/>
      <c r="DNC517" s="1537"/>
      <c r="DND517" s="1537"/>
      <c r="DNE517" s="1537"/>
      <c r="DNF517" s="1537"/>
      <c r="DNG517" s="1537"/>
      <c r="DNH517" s="1537"/>
      <c r="DNI517" s="1537"/>
      <c r="DNJ517" s="1537"/>
      <c r="DNK517" s="1537"/>
      <c r="DNL517" s="1537"/>
      <c r="DNM517" s="1537"/>
      <c r="DNN517" s="1537"/>
      <c r="DNO517" s="1537"/>
      <c r="DNP517" s="1537"/>
      <c r="DNQ517" s="1537"/>
      <c r="DNR517" s="1537"/>
      <c r="DNS517" s="1537"/>
      <c r="DNT517" s="1537"/>
      <c r="DNU517" s="1537"/>
      <c r="DNV517" s="1537"/>
      <c r="DNW517" s="1537"/>
      <c r="DNX517" s="1537"/>
      <c r="DNY517" s="1537"/>
      <c r="DNZ517" s="1537"/>
      <c r="DOA517" s="1537"/>
      <c r="DOB517" s="1537"/>
      <c r="DOC517" s="1537"/>
      <c r="DOD517" s="1537"/>
      <c r="DOE517" s="1537"/>
      <c r="DOF517" s="1537"/>
      <c r="DOG517" s="1537"/>
      <c r="DOH517" s="1537"/>
      <c r="DOI517" s="1537"/>
      <c r="DOJ517" s="1537"/>
      <c r="DOK517" s="1537"/>
      <c r="DOL517" s="1537"/>
      <c r="DOM517" s="1537"/>
      <c r="DON517" s="1537"/>
      <c r="DOO517" s="1537"/>
      <c r="DOP517" s="1537"/>
      <c r="DOQ517" s="1537"/>
      <c r="DOR517" s="1537"/>
      <c r="DOS517" s="1537"/>
      <c r="DOT517" s="1537"/>
      <c r="DOU517" s="1537"/>
      <c r="DOV517" s="1537"/>
      <c r="DOW517" s="1537"/>
      <c r="DOX517" s="1537"/>
      <c r="DOY517" s="1537"/>
      <c r="DOZ517" s="1537"/>
      <c r="DPA517" s="1537"/>
      <c r="DPB517" s="1537"/>
      <c r="DPC517" s="1537"/>
      <c r="DPD517" s="1537"/>
      <c r="DPE517" s="1537"/>
      <c r="DPF517" s="1537"/>
      <c r="DPG517" s="1537"/>
      <c r="DPH517" s="1537"/>
      <c r="DPI517" s="1537"/>
      <c r="DPJ517" s="1537"/>
      <c r="DPK517" s="1537"/>
      <c r="DPL517" s="1537"/>
      <c r="DPM517" s="1537"/>
      <c r="DPN517" s="1537"/>
      <c r="DPO517" s="1537"/>
      <c r="DPP517" s="1537"/>
      <c r="DPQ517" s="1537"/>
      <c r="DPR517" s="1537"/>
      <c r="DPS517" s="1537"/>
      <c r="DPT517" s="1537"/>
      <c r="DPU517" s="1537"/>
      <c r="DPV517" s="1537"/>
      <c r="DPW517" s="1537"/>
      <c r="DPX517" s="1537"/>
      <c r="DPY517" s="1537"/>
      <c r="DPZ517" s="1537"/>
      <c r="DQA517" s="1537"/>
      <c r="DQB517" s="1537"/>
      <c r="DQC517" s="1537"/>
      <c r="DQD517" s="1537"/>
      <c r="DQE517" s="1537"/>
      <c r="DQF517" s="1537"/>
      <c r="DQG517" s="1537"/>
      <c r="DQH517" s="1537"/>
      <c r="DQI517" s="1537"/>
      <c r="DQJ517" s="1537"/>
      <c r="DQK517" s="1537"/>
      <c r="DQL517" s="1537"/>
      <c r="DQM517" s="1537"/>
      <c r="DQN517" s="1537"/>
      <c r="DQO517" s="1537"/>
      <c r="DQP517" s="1537"/>
      <c r="DQQ517" s="1537"/>
      <c r="DQR517" s="1537"/>
      <c r="DQS517" s="1537"/>
      <c r="DQT517" s="1537"/>
      <c r="DQU517" s="1537"/>
      <c r="DQV517" s="1537"/>
      <c r="DQW517" s="1537"/>
      <c r="DQX517" s="1537"/>
      <c r="DQY517" s="1537"/>
      <c r="DQZ517" s="1537"/>
      <c r="DRA517" s="1537"/>
      <c r="DRB517" s="1537"/>
      <c r="DRC517" s="1537"/>
      <c r="DRD517" s="1537"/>
      <c r="DRE517" s="1537"/>
      <c r="DRF517" s="1537"/>
      <c r="DRG517" s="1537"/>
      <c r="DRH517" s="1537"/>
      <c r="DRI517" s="1537"/>
      <c r="DRJ517" s="1537"/>
      <c r="DRK517" s="1537"/>
      <c r="DRL517" s="1537"/>
      <c r="DRM517" s="1537"/>
      <c r="DRN517" s="1537"/>
      <c r="DRO517" s="1537"/>
      <c r="DRP517" s="1537"/>
      <c r="DRQ517" s="1537"/>
      <c r="DRR517" s="1537"/>
      <c r="DRS517" s="1537"/>
      <c r="DRT517" s="1537"/>
      <c r="DRU517" s="1537"/>
      <c r="DRV517" s="1537"/>
      <c r="DRW517" s="1537"/>
      <c r="DRX517" s="1537"/>
      <c r="DRY517" s="1537"/>
      <c r="DRZ517" s="1537"/>
      <c r="DSA517" s="1537"/>
      <c r="DSB517" s="1537"/>
      <c r="DSC517" s="1537"/>
      <c r="DSD517" s="1537"/>
      <c r="DSE517" s="1537"/>
      <c r="DSF517" s="1537"/>
      <c r="DSG517" s="1537"/>
      <c r="DSH517" s="1537"/>
      <c r="DSI517" s="1537"/>
      <c r="DSJ517" s="1537"/>
      <c r="DSK517" s="1537"/>
      <c r="DSL517" s="1537"/>
      <c r="DSM517" s="1537"/>
      <c r="DSN517" s="1537"/>
      <c r="DSO517" s="1537"/>
      <c r="DSP517" s="1537"/>
      <c r="DSQ517" s="1537"/>
      <c r="DSR517" s="1537"/>
      <c r="DSS517" s="1537"/>
      <c r="DST517" s="1537"/>
      <c r="DSU517" s="1537"/>
      <c r="DSV517" s="1537"/>
      <c r="DSW517" s="1537"/>
      <c r="DSX517" s="1537"/>
      <c r="DSY517" s="1537"/>
      <c r="DSZ517" s="1537"/>
      <c r="DTA517" s="1537"/>
      <c r="DTB517" s="1537"/>
      <c r="DTC517" s="1537"/>
      <c r="DTD517" s="1537"/>
      <c r="DTE517" s="1537"/>
      <c r="DTF517" s="1537"/>
      <c r="DTG517" s="1537"/>
      <c r="DTH517" s="1537"/>
      <c r="DTI517" s="1537"/>
      <c r="DTJ517" s="1537"/>
      <c r="DTK517" s="1537"/>
      <c r="DTL517" s="1537"/>
      <c r="DTM517" s="1537"/>
      <c r="DTN517" s="1537"/>
      <c r="DTO517" s="1537"/>
      <c r="DTP517" s="1537"/>
      <c r="DTQ517" s="1537"/>
      <c r="DTR517" s="1537"/>
      <c r="DTS517" s="1537"/>
      <c r="DTT517" s="1537"/>
      <c r="DTU517" s="1537"/>
      <c r="DTV517" s="1537"/>
      <c r="DTW517" s="1537"/>
      <c r="DTX517" s="1537"/>
      <c r="DTY517" s="1537"/>
      <c r="DTZ517" s="1537"/>
      <c r="DUA517" s="1537"/>
      <c r="DUB517" s="1537"/>
      <c r="DUC517" s="1537"/>
      <c r="DUD517" s="1537"/>
      <c r="DUE517" s="1537"/>
      <c r="DUF517" s="1537"/>
      <c r="DUG517" s="1537"/>
      <c r="DUH517" s="1537"/>
      <c r="DUI517" s="1537"/>
      <c r="DUJ517" s="1537"/>
      <c r="DUK517" s="1537"/>
      <c r="DUL517" s="1537"/>
      <c r="DUM517" s="1537"/>
      <c r="DUN517" s="1537"/>
      <c r="DUO517" s="1537"/>
      <c r="DUP517" s="1537"/>
      <c r="DUQ517" s="1537"/>
      <c r="DUR517" s="1537"/>
      <c r="DUS517" s="1537"/>
      <c r="DUT517" s="1537"/>
      <c r="DUU517" s="1537"/>
      <c r="DUV517" s="1537"/>
      <c r="DUW517" s="1537"/>
      <c r="DUX517" s="1537"/>
      <c r="DUY517" s="1537"/>
      <c r="DUZ517" s="1537"/>
      <c r="DVA517" s="1537"/>
      <c r="DVB517" s="1537"/>
      <c r="DVC517" s="1537"/>
      <c r="DVD517" s="1537"/>
      <c r="DVE517" s="1537"/>
      <c r="DVF517" s="1537"/>
      <c r="DVG517" s="1537"/>
      <c r="DVH517" s="1537"/>
      <c r="DVI517" s="1537"/>
      <c r="DVJ517" s="1537"/>
      <c r="DVK517" s="1537"/>
      <c r="DVL517" s="1537"/>
      <c r="DVM517" s="1537"/>
      <c r="DVN517" s="1537"/>
      <c r="DVO517" s="1537"/>
      <c r="DVP517" s="1537"/>
      <c r="DVQ517" s="1537"/>
      <c r="DVR517" s="1537"/>
      <c r="DVS517" s="1537"/>
      <c r="DVT517" s="1537"/>
      <c r="DVU517" s="1537"/>
      <c r="DVV517" s="1537"/>
      <c r="DVW517" s="1537"/>
      <c r="DVX517" s="1537"/>
      <c r="DVY517" s="1537"/>
      <c r="DVZ517" s="1537"/>
      <c r="DWA517" s="1537"/>
      <c r="DWB517" s="1537"/>
      <c r="DWC517" s="1537"/>
      <c r="DWD517" s="1537"/>
      <c r="DWE517" s="1537"/>
      <c r="DWF517" s="1537"/>
      <c r="DWG517" s="1537"/>
      <c r="DWH517" s="1537"/>
      <c r="DWI517" s="1537"/>
      <c r="DWJ517" s="1537"/>
      <c r="DWK517" s="1537"/>
      <c r="DWL517" s="1537"/>
      <c r="DWM517" s="1537"/>
      <c r="DWN517" s="1537"/>
      <c r="DWO517" s="1537"/>
      <c r="DWP517" s="1537"/>
      <c r="DWQ517" s="1537"/>
      <c r="DWR517" s="1537"/>
      <c r="DWS517" s="1537"/>
      <c r="DWT517" s="1537"/>
      <c r="DWU517" s="1537"/>
      <c r="DWV517" s="1537"/>
      <c r="DWW517" s="1537"/>
      <c r="DWX517" s="1537"/>
      <c r="DWY517" s="1537"/>
      <c r="DWZ517" s="1537"/>
      <c r="DXA517" s="1537"/>
      <c r="DXB517" s="1537"/>
      <c r="DXC517" s="1537"/>
      <c r="DXD517" s="1537"/>
      <c r="DXE517" s="1537"/>
      <c r="DXF517" s="1537"/>
      <c r="DXG517" s="1537"/>
      <c r="DXH517" s="1537"/>
      <c r="DXI517" s="1537"/>
      <c r="DXJ517" s="1537"/>
      <c r="DXK517" s="1537"/>
      <c r="DXL517" s="1537"/>
      <c r="DXM517" s="1537"/>
      <c r="DXN517" s="1537"/>
      <c r="DXO517" s="1537"/>
      <c r="DXP517" s="1537"/>
      <c r="DXQ517" s="1537"/>
      <c r="DXR517" s="1537"/>
      <c r="DXS517" s="1537"/>
      <c r="DXT517" s="1537"/>
      <c r="DXU517" s="1537"/>
      <c r="DXV517" s="1537"/>
      <c r="DXW517" s="1537"/>
      <c r="DXX517" s="1537"/>
      <c r="DXY517" s="1537"/>
      <c r="DXZ517" s="1537"/>
      <c r="DYA517" s="1537"/>
      <c r="DYB517" s="1537"/>
      <c r="DYC517" s="1537"/>
      <c r="DYD517" s="1537"/>
      <c r="DYE517" s="1537"/>
      <c r="DYF517" s="1537"/>
      <c r="DYG517" s="1537"/>
      <c r="DYH517" s="1537"/>
      <c r="DYI517" s="1537"/>
      <c r="DYJ517" s="1537"/>
      <c r="DYK517" s="1537"/>
      <c r="DYL517" s="1537"/>
      <c r="DYM517" s="1537"/>
      <c r="DYN517" s="1537"/>
      <c r="DYO517" s="1537"/>
      <c r="DYP517" s="1537"/>
      <c r="DYQ517" s="1537"/>
      <c r="DYR517" s="1537"/>
      <c r="DYS517" s="1537"/>
      <c r="DYT517" s="1537"/>
      <c r="DYU517" s="1537"/>
      <c r="DYV517" s="1537"/>
      <c r="DYW517" s="1537"/>
      <c r="DYX517" s="1537"/>
      <c r="DYY517" s="1537"/>
      <c r="DYZ517" s="1537"/>
      <c r="DZA517" s="1537"/>
      <c r="DZB517" s="1537"/>
      <c r="DZC517" s="1537"/>
      <c r="DZD517" s="1537"/>
      <c r="DZE517" s="1537"/>
      <c r="DZF517" s="1537"/>
      <c r="DZG517" s="1537"/>
      <c r="DZH517" s="1537"/>
      <c r="DZI517" s="1537"/>
      <c r="DZJ517" s="1537"/>
      <c r="DZK517" s="1537"/>
      <c r="DZL517" s="1537"/>
      <c r="DZM517" s="1537"/>
      <c r="DZN517" s="1537"/>
      <c r="DZO517" s="1537"/>
      <c r="DZP517" s="1537"/>
      <c r="DZQ517" s="1537"/>
      <c r="DZR517" s="1537"/>
      <c r="DZS517" s="1537"/>
      <c r="DZT517" s="1537"/>
      <c r="DZU517" s="1537"/>
      <c r="DZV517" s="1537"/>
      <c r="DZW517" s="1537"/>
      <c r="DZX517" s="1537"/>
      <c r="DZY517" s="1537"/>
      <c r="DZZ517" s="1537"/>
      <c r="EAA517" s="1537"/>
      <c r="EAB517" s="1537"/>
      <c r="EAC517" s="1537"/>
      <c r="EAD517" s="1537"/>
      <c r="EAE517" s="1537"/>
      <c r="EAF517" s="1537"/>
      <c r="EAG517" s="1537"/>
      <c r="EAH517" s="1537"/>
      <c r="EAI517" s="1537"/>
      <c r="EAJ517" s="1537"/>
      <c r="EAK517" s="1537"/>
      <c r="EAL517" s="1537"/>
      <c r="EAM517" s="1537"/>
      <c r="EAN517" s="1537"/>
      <c r="EAO517" s="1537"/>
      <c r="EAP517" s="1537"/>
      <c r="EAQ517" s="1537"/>
      <c r="EAR517" s="1537"/>
      <c r="EAS517" s="1537"/>
      <c r="EAT517" s="1537"/>
      <c r="EAU517" s="1537"/>
      <c r="EAV517" s="1537"/>
      <c r="EAW517" s="1537"/>
      <c r="EAX517" s="1537"/>
      <c r="EAY517" s="1537"/>
      <c r="EAZ517" s="1537"/>
      <c r="EBA517" s="1537"/>
      <c r="EBB517" s="1537"/>
      <c r="EBC517" s="1537"/>
      <c r="EBD517" s="1537"/>
      <c r="EBE517" s="1537"/>
      <c r="EBF517" s="1537"/>
      <c r="EBG517" s="1537"/>
      <c r="EBH517" s="1537"/>
      <c r="EBI517" s="1537"/>
      <c r="EBJ517" s="1537"/>
      <c r="EBK517" s="1537"/>
      <c r="EBL517" s="1537"/>
      <c r="EBM517" s="1537"/>
      <c r="EBN517" s="1537"/>
      <c r="EBO517" s="1537"/>
      <c r="EBP517" s="1537"/>
      <c r="EBQ517" s="1537"/>
      <c r="EBR517" s="1537"/>
      <c r="EBS517" s="1537"/>
      <c r="EBT517" s="1537"/>
      <c r="EBU517" s="1537"/>
      <c r="EBV517" s="1537"/>
      <c r="EBW517" s="1537"/>
      <c r="EBX517" s="1537"/>
      <c r="EBY517" s="1537"/>
      <c r="EBZ517" s="1537"/>
      <c r="ECA517" s="1537"/>
      <c r="ECB517" s="1537"/>
      <c r="ECC517" s="1537"/>
      <c r="ECD517" s="1537"/>
      <c r="ECE517" s="1537"/>
      <c r="ECF517" s="1537"/>
      <c r="ECG517" s="1537"/>
      <c r="ECH517" s="1537"/>
      <c r="ECI517" s="1537"/>
      <c r="ECJ517" s="1537"/>
      <c r="ECK517" s="1537"/>
      <c r="ECL517" s="1537"/>
      <c r="ECM517" s="1537"/>
      <c r="ECN517" s="1537"/>
      <c r="ECO517" s="1537"/>
      <c r="ECP517" s="1537"/>
      <c r="ECQ517" s="1537"/>
      <c r="ECR517" s="1537"/>
      <c r="ECS517" s="1537"/>
      <c r="ECT517" s="1537"/>
      <c r="ECU517" s="1537"/>
      <c r="ECV517" s="1537"/>
      <c r="ECW517" s="1537"/>
      <c r="ECX517" s="1537"/>
      <c r="ECY517" s="1537"/>
      <c r="ECZ517" s="1537"/>
      <c r="EDA517" s="1537"/>
      <c r="EDB517" s="1537"/>
      <c r="EDC517" s="1537"/>
      <c r="EDD517" s="1537"/>
      <c r="EDE517" s="1537"/>
      <c r="EDF517" s="1537"/>
      <c r="EDG517" s="1537"/>
      <c r="EDH517" s="1537"/>
      <c r="EDI517" s="1537"/>
      <c r="EDJ517" s="1537"/>
      <c r="EDK517" s="1537"/>
      <c r="EDL517" s="1537"/>
      <c r="EDM517" s="1537"/>
      <c r="EDN517" s="1537"/>
      <c r="EDO517" s="1537"/>
      <c r="EDP517" s="1537"/>
      <c r="EDQ517" s="1537"/>
      <c r="EDR517" s="1537"/>
      <c r="EDS517" s="1537"/>
      <c r="EDT517" s="1537"/>
      <c r="EDU517" s="1537"/>
      <c r="EDV517" s="1537"/>
      <c r="EDW517" s="1537"/>
      <c r="EDX517" s="1537"/>
      <c r="EDY517" s="1537"/>
      <c r="EDZ517" s="1537"/>
      <c r="EEA517" s="1537"/>
      <c r="EEB517" s="1537"/>
      <c r="EEC517" s="1537"/>
      <c r="EED517" s="1537"/>
      <c r="EEE517" s="1537"/>
      <c r="EEF517" s="1537"/>
      <c r="EEG517" s="1537"/>
      <c r="EEH517" s="1537"/>
      <c r="EEI517" s="1537"/>
      <c r="EEJ517" s="1537"/>
      <c r="EEK517" s="1537"/>
      <c r="EEL517" s="1537"/>
      <c r="EEM517" s="1537"/>
      <c r="EEN517" s="1537"/>
      <c r="EEO517" s="1537"/>
      <c r="EEP517" s="1537"/>
      <c r="EEQ517" s="1537"/>
      <c r="EER517" s="1537"/>
      <c r="EES517" s="1537"/>
      <c r="EET517" s="1537"/>
      <c r="EEU517" s="1537"/>
      <c r="EEV517" s="1537"/>
      <c r="EEW517" s="1537"/>
      <c r="EEX517" s="1537"/>
      <c r="EEY517" s="1537"/>
      <c r="EEZ517" s="1537"/>
      <c r="EFA517" s="1537"/>
      <c r="EFB517" s="1537"/>
      <c r="EFC517" s="1537"/>
      <c r="EFD517" s="1537"/>
      <c r="EFE517" s="1537"/>
      <c r="EFF517" s="1537"/>
      <c r="EFG517" s="1537"/>
      <c r="EFH517" s="1537"/>
      <c r="EFI517" s="1537"/>
      <c r="EFJ517" s="1537"/>
      <c r="EFK517" s="1537"/>
      <c r="EFL517" s="1537"/>
      <c r="EFM517" s="1537"/>
      <c r="EFN517" s="1537"/>
      <c r="EFO517" s="1537"/>
      <c r="EFP517" s="1537"/>
      <c r="EFQ517" s="1537"/>
      <c r="EFR517" s="1537"/>
      <c r="EFS517" s="1537"/>
      <c r="EFT517" s="1537"/>
      <c r="EFU517" s="1537"/>
      <c r="EFV517" s="1537"/>
      <c r="EFW517" s="1537"/>
      <c r="EFX517" s="1537"/>
      <c r="EFY517" s="1537"/>
      <c r="EFZ517" s="1537"/>
      <c r="EGA517" s="1537"/>
      <c r="EGB517" s="1537"/>
      <c r="EGC517" s="1537"/>
      <c r="EGD517" s="1537"/>
      <c r="EGE517" s="1537"/>
      <c r="EGF517" s="1537"/>
      <c r="EGG517" s="1537"/>
      <c r="EGH517" s="1537"/>
      <c r="EGI517" s="1537"/>
      <c r="EGJ517" s="1537"/>
      <c r="EGK517" s="1537"/>
      <c r="EGL517" s="1537"/>
      <c r="EGM517" s="1537"/>
      <c r="EGN517" s="1537"/>
      <c r="EGO517" s="1537"/>
      <c r="EGP517" s="1537"/>
      <c r="EGQ517" s="1537"/>
      <c r="EGR517" s="1537"/>
      <c r="EGS517" s="1537"/>
      <c r="EGT517" s="1537"/>
      <c r="EGU517" s="1537"/>
      <c r="EGV517" s="1537"/>
      <c r="EGW517" s="1537"/>
      <c r="EGX517" s="1537"/>
      <c r="EGY517" s="1537"/>
      <c r="EGZ517" s="1537"/>
      <c r="EHA517" s="1537"/>
      <c r="EHB517" s="1537"/>
      <c r="EHC517" s="1537"/>
      <c r="EHD517" s="1537"/>
      <c r="EHE517" s="1537"/>
      <c r="EHF517" s="1537"/>
      <c r="EHG517" s="1537"/>
      <c r="EHH517" s="1537"/>
      <c r="EHI517" s="1537"/>
      <c r="EHJ517" s="1537"/>
      <c r="EHK517" s="1537"/>
      <c r="EHL517" s="1537"/>
      <c r="EHM517" s="1537"/>
      <c r="EHN517" s="1537"/>
      <c r="EHO517" s="1537"/>
      <c r="EHP517" s="1537"/>
      <c r="EHQ517" s="1537"/>
      <c r="EHR517" s="1537"/>
      <c r="EHS517" s="1537"/>
      <c r="EHT517" s="1537"/>
      <c r="EHU517" s="1537"/>
      <c r="EHV517" s="1537"/>
      <c r="EHW517" s="1537"/>
      <c r="EHX517" s="1537"/>
      <c r="EHY517" s="1537"/>
      <c r="EHZ517" s="1537"/>
      <c r="EIA517" s="1537"/>
      <c r="EIB517" s="1537"/>
      <c r="EIC517" s="1537"/>
      <c r="EID517" s="1537"/>
      <c r="EIE517" s="1537"/>
      <c r="EIF517" s="1537"/>
      <c r="EIG517" s="1537"/>
      <c r="EIH517" s="1537"/>
      <c r="EII517" s="1537"/>
      <c r="EIJ517" s="1537"/>
      <c r="EIK517" s="1537"/>
      <c r="EIL517" s="1537"/>
      <c r="EIM517" s="1537"/>
      <c r="EIN517" s="1537"/>
      <c r="EIO517" s="1537"/>
      <c r="EIP517" s="1537"/>
      <c r="EIQ517" s="1537"/>
      <c r="EIR517" s="1537"/>
      <c r="EIS517" s="1537"/>
      <c r="EIT517" s="1537"/>
      <c r="EIU517" s="1537"/>
      <c r="EIV517" s="1537"/>
      <c r="EIW517" s="1537"/>
      <c r="EIX517" s="1537"/>
      <c r="EIY517" s="1537"/>
      <c r="EIZ517" s="1537"/>
      <c r="EJA517" s="1537"/>
      <c r="EJB517" s="1537"/>
      <c r="EJC517" s="1537"/>
      <c r="EJD517" s="1537"/>
      <c r="EJE517" s="1537"/>
      <c r="EJF517" s="1537"/>
      <c r="EJG517" s="1537"/>
      <c r="EJH517" s="1537"/>
      <c r="EJI517" s="1537"/>
      <c r="EJJ517" s="1537"/>
      <c r="EJK517" s="1537"/>
      <c r="EJL517" s="1537"/>
      <c r="EJM517" s="1537"/>
      <c r="EJN517" s="1537"/>
      <c r="EJO517" s="1537"/>
      <c r="EJP517" s="1537"/>
      <c r="EJQ517" s="1537"/>
      <c r="EJR517" s="1537"/>
      <c r="EJS517" s="1537"/>
      <c r="EJT517" s="1537"/>
      <c r="EJU517" s="1537"/>
      <c r="EJV517" s="1537"/>
      <c r="EJW517" s="1537"/>
      <c r="EJX517" s="1537"/>
      <c r="EJY517" s="1537"/>
      <c r="EJZ517" s="1537"/>
      <c r="EKA517" s="1537"/>
      <c r="EKB517" s="1537"/>
      <c r="EKC517" s="1537"/>
      <c r="EKD517" s="1537"/>
      <c r="EKE517" s="1537"/>
      <c r="EKF517" s="1537"/>
      <c r="EKG517" s="1537"/>
      <c r="EKH517" s="1537"/>
      <c r="EKI517" s="1537"/>
      <c r="EKJ517" s="1537"/>
      <c r="EKK517" s="1537"/>
      <c r="EKL517" s="1537"/>
      <c r="EKM517" s="1537"/>
      <c r="EKN517" s="1537"/>
      <c r="EKO517" s="1537"/>
      <c r="EKP517" s="1537"/>
      <c r="EKQ517" s="1537"/>
      <c r="EKR517" s="1537"/>
      <c r="EKS517" s="1537"/>
      <c r="EKT517" s="1537"/>
      <c r="EKU517" s="1537"/>
      <c r="EKV517" s="1537"/>
      <c r="EKW517" s="1537"/>
      <c r="EKX517" s="1537"/>
      <c r="EKY517" s="1537"/>
      <c r="EKZ517" s="1537"/>
      <c r="ELA517" s="1537"/>
      <c r="ELB517" s="1537"/>
      <c r="ELC517" s="1537"/>
      <c r="ELD517" s="1537"/>
      <c r="ELE517" s="1537"/>
      <c r="ELF517" s="1537"/>
      <c r="ELG517" s="1537"/>
      <c r="ELH517" s="1537"/>
      <c r="ELI517" s="1537"/>
      <c r="ELJ517" s="1537"/>
      <c r="ELK517" s="1537"/>
      <c r="ELL517" s="1537"/>
      <c r="ELM517" s="1537"/>
      <c r="ELN517" s="1537"/>
      <c r="ELO517" s="1537"/>
      <c r="ELP517" s="1537"/>
      <c r="ELQ517" s="1537"/>
      <c r="ELR517" s="1537"/>
      <c r="ELS517" s="1537"/>
      <c r="ELT517" s="1537"/>
      <c r="ELU517" s="1537"/>
      <c r="ELV517" s="1537"/>
      <c r="ELW517" s="1537"/>
      <c r="ELX517" s="1537"/>
      <c r="ELY517" s="1537"/>
      <c r="ELZ517" s="1537"/>
      <c r="EMA517" s="1537"/>
      <c r="EMB517" s="1537"/>
      <c r="EMC517" s="1537"/>
      <c r="EMD517" s="1537"/>
      <c r="EME517" s="1537"/>
      <c r="EMF517" s="1537"/>
      <c r="EMG517" s="1537"/>
      <c r="EMH517" s="1537"/>
      <c r="EMI517" s="1537"/>
      <c r="EMJ517" s="1537"/>
      <c r="EMK517" s="1537"/>
      <c r="EML517" s="1537"/>
      <c r="EMM517" s="1537"/>
      <c r="EMN517" s="1537"/>
      <c r="EMO517" s="1537"/>
      <c r="EMP517" s="1537"/>
      <c r="EMQ517" s="1537"/>
      <c r="EMR517" s="1537"/>
      <c r="EMS517" s="1537"/>
      <c r="EMT517" s="1537"/>
      <c r="EMU517" s="1537"/>
      <c r="EMV517" s="1537"/>
      <c r="EMW517" s="1537"/>
      <c r="EMX517" s="1537"/>
      <c r="EMY517" s="1537"/>
      <c r="EMZ517" s="1537"/>
      <c r="ENA517" s="1537"/>
      <c r="ENB517" s="1537"/>
      <c r="ENC517" s="1537"/>
      <c r="END517" s="1537"/>
      <c r="ENE517" s="1537"/>
      <c r="ENF517" s="1537"/>
      <c r="ENG517" s="1537"/>
      <c r="ENH517" s="1537"/>
      <c r="ENI517" s="1537"/>
      <c r="ENJ517" s="1537"/>
      <c r="ENK517" s="1537"/>
      <c r="ENL517" s="1537"/>
      <c r="ENM517" s="1537"/>
      <c r="ENN517" s="1537"/>
      <c r="ENO517" s="1537"/>
      <c r="ENP517" s="1537"/>
      <c r="ENQ517" s="1537"/>
      <c r="ENR517" s="1537"/>
      <c r="ENS517" s="1537"/>
      <c r="ENT517" s="1537"/>
      <c r="ENU517" s="1537"/>
      <c r="ENV517" s="1537"/>
      <c r="ENW517" s="1537"/>
      <c r="ENX517" s="1537"/>
      <c r="ENY517" s="1537"/>
      <c r="ENZ517" s="1537"/>
      <c r="EOA517" s="1537"/>
      <c r="EOB517" s="1537"/>
      <c r="EOC517" s="1537"/>
      <c r="EOD517" s="1537"/>
      <c r="EOE517" s="1537"/>
      <c r="EOF517" s="1537"/>
      <c r="EOG517" s="1537"/>
      <c r="EOH517" s="1537"/>
      <c r="EOI517" s="1537"/>
      <c r="EOJ517" s="1537"/>
      <c r="EOK517" s="1537"/>
      <c r="EOL517" s="1537"/>
      <c r="EOM517" s="1537"/>
      <c r="EON517" s="1537"/>
      <c r="EOO517" s="1537"/>
      <c r="EOP517" s="1537"/>
      <c r="EOQ517" s="1537"/>
      <c r="EOR517" s="1537"/>
      <c r="EOS517" s="1537"/>
      <c r="EOT517" s="1537"/>
      <c r="EOU517" s="1537"/>
      <c r="EOV517" s="1537"/>
      <c r="EOW517" s="1537"/>
      <c r="EOX517" s="1537"/>
      <c r="EOY517" s="1537"/>
      <c r="EOZ517" s="1537"/>
      <c r="EPA517" s="1537"/>
      <c r="EPB517" s="1537"/>
      <c r="EPC517" s="1537"/>
      <c r="EPD517" s="1537"/>
      <c r="EPE517" s="1537"/>
      <c r="EPF517" s="1537"/>
      <c r="EPG517" s="1537"/>
      <c r="EPH517" s="1537"/>
      <c r="EPI517" s="1537"/>
      <c r="EPJ517" s="1537"/>
      <c r="EPK517" s="1537"/>
      <c r="EPL517" s="1537"/>
      <c r="EPM517" s="1537"/>
      <c r="EPN517" s="1537"/>
      <c r="EPO517" s="1537"/>
      <c r="EPP517" s="1537"/>
      <c r="EPQ517" s="1537"/>
      <c r="EPR517" s="1537"/>
      <c r="EPS517" s="1537"/>
      <c r="EPT517" s="1537"/>
      <c r="EPU517" s="1537"/>
      <c r="EPV517" s="1537"/>
      <c r="EPW517" s="1537"/>
      <c r="EPX517" s="1537"/>
      <c r="EPY517" s="1537"/>
      <c r="EPZ517" s="1537"/>
      <c r="EQA517" s="1537"/>
      <c r="EQB517" s="1537"/>
      <c r="EQC517" s="1537"/>
      <c r="EQD517" s="1537"/>
      <c r="EQE517" s="1537"/>
      <c r="EQF517" s="1537"/>
      <c r="EQG517" s="1537"/>
      <c r="EQH517" s="1537"/>
      <c r="EQI517" s="1537"/>
      <c r="EQJ517" s="1537"/>
      <c r="EQK517" s="1537"/>
      <c r="EQL517" s="1537"/>
      <c r="EQM517" s="1537"/>
      <c r="EQN517" s="1537"/>
      <c r="EQO517" s="1537"/>
      <c r="EQP517" s="1537"/>
      <c r="EQQ517" s="1537"/>
      <c r="EQR517" s="1537"/>
      <c r="EQS517" s="1537"/>
      <c r="EQT517" s="1537"/>
      <c r="EQU517" s="1537"/>
      <c r="EQV517" s="1537"/>
      <c r="EQW517" s="1537"/>
      <c r="EQX517" s="1537"/>
      <c r="EQY517" s="1537"/>
      <c r="EQZ517" s="1537"/>
      <c r="ERA517" s="1537"/>
      <c r="ERB517" s="1537"/>
      <c r="ERC517" s="1537"/>
      <c r="ERD517" s="1537"/>
      <c r="ERE517" s="1537"/>
      <c r="ERF517" s="1537"/>
      <c r="ERG517" s="1537"/>
      <c r="ERH517" s="1537"/>
      <c r="ERI517" s="1537"/>
      <c r="ERJ517" s="1537"/>
      <c r="ERK517" s="1537"/>
      <c r="ERL517" s="1537"/>
      <c r="ERM517" s="1537"/>
      <c r="ERN517" s="1537"/>
      <c r="ERO517" s="1537"/>
      <c r="ERP517" s="1537"/>
      <c r="ERQ517" s="1537"/>
      <c r="ERR517" s="1537"/>
      <c r="ERS517" s="1537"/>
      <c r="ERT517" s="1537"/>
      <c r="ERU517" s="1537"/>
      <c r="ERV517" s="1537"/>
      <c r="ERW517" s="1537"/>
      <c r="ERX517" s="1537"/>
      <c r="ERY517" s="1537"/>
      <c r="ERZ517" s="1537"/>
      <c r="ESA517" s="1537"/>
      <c r="ESB517" s="1537"/>
      <c r="ESC517" s="1537"/>
      <c r="ESD517" s="1537"/>
      <c r="ESE517" s="1537"/>
      <c r="ESF517" s="1537"/>
      <c r="ESG517" s="1537"/>
      <c r="ESH517" s="1537"/>
      <c r="ESI517" s="1537"/>
      <c r="ESJ517" s="1537"/>
      <c r="ESK517" s="1537"/>
      <c r="ESL517" s="1537"/>
      <c r="ESM517" s="1537"/>
      <c r="ESN517" s="1537"/>
      <c r="ESO517" s="1537"/>
      <c r="ESP517" s="1537"/>
      <c r="ESQ517" s="1537"/>
      <c r="ESR517" s="1537"/>
      <c r="ESS517" s="1537"/>
      <c r="EST517" s="1537"/>
      <c r="ESU517" s="1537"/>
      <c r="ESV517" s="1537"/>
      <c r="ESW517" s="1537"/>
      <c r="ESX517" s="1537"/>
      <c r="ESY517" s="1537"/>
      <c r="ESZ517" s="1537"/>
      <c r="ETA517" s="1537"/>
      <c r="ETB517" s="1537"/>
      <c r="ETC517" s="1537"/>
      <c r="ETD517" s="1537"/>
      <c r="ETE517" s="1537"/>
      <c r="ETF517" s="1537"/>
      <c r="ETG517" s="1537"/>
      <c r="ETH517" s="1537"/>
      <c r="ETI517" s="1537"/>
      <c r="ETJ517" s="1537"/>
      <c r="ETK517" s="1537"/>
      <c r="ETL517" s="1537"/>
      <c r="ETM517" s="1537"/>
      <c r="ETN517" s="1537"/>
      <c r="ETO517" s="1537"/>
      <c r="ETP517" s="1537"/>
      <c r="ETQ517" s="1537"/>
      <c r="ETR517" s="1537"/>
      <c r="ETS517" s="1537"/>
      <c r="ETT517" s="1537"/>
      <c r="ETU517" s="1537"/>
      <c r="ETV517" s="1537"/>
      <c r="ETW517" s="1537"/>
      <c r="ETX517" s="1537"/>
      <c r="ETY517" s="1537"/>
      <c r="ETZ517" s="1537"/>
      <c r="EUA517" s="1537"/>
      <c r="EUB517" s="1537"/>
      <c r="EUC517" s="1537"/>
      <c r="EUD517" s="1537"/>
      <c r="EUE517" s="1537"/>
      <c r="EUF517" s="1537"/>
      <c r="EUG517" s="1537"/>
      <c r="EUH517" s="1537"/>
      <c r="EUI517" s="1537"/>
      <c r="EUJ517" s="1537"/>
      <c r="EUK517" s="1537"/>
      <c r="EUL517" s="1537"/>
      <c r="EUM517" s="1537"/>
      <c r="EUN517" s="1537"/>
      <c r="EUO517" s="1537"/>
      <c r="EUP517" s="1537"/>
      <c r="EUQ517" s="1537"/>
      <c r="EUR517" s="1537"/>
      <c r="EUS517" s="1537"/>
      <c r="EUT517" s="1537"/>
      <c r="EUU517" s="1537"/>
      <c r="EUV517" s="1537"/>
      <c r="EUW517" s="1537"/>
      <c r="EUX517" s="1537"/>
      <c r="EUY517" s="1537"/>
      <c r="EUZ517" s="1537"/>
      <c r="EVA517" s="1537"/>
      <c r="EVB517" s="1537"/>
      <c r="EVC517" s="1537"/>
      <c r="EVD517" s="1537"/>
      <c r="EVE517" s="1537"/>
      <c r="EVF517" s="1537"/>
      <c r="EVG517" s="1537"/>
      <c r="EVH517" s="1537"/>
      <c r="EVI517" s="1537"/>
      <c r="EVJ517" s="1537"/>
      <c r="EVK517" s="1537"/>
      <c r="EVL517" s="1537"/>
      <c r="EVM517" s="1537"/>
      <c r="EVN517" s="1537"/>
      <c r="EVO517" s="1537"/>
      <c r="EVP517" s="1537"/>
      <c r="EVQ517" s="1537"/>
      <c r="EVR517" s="1537"/>
      <c r="EVS517" s="1537"/>
      <c r="EVT517" s="1537"/>
      <c r="EVU517" s="1537"/>
      <c r="EVV517" s="1537"/>
      <c r="EVW517" s="1537"/>
      <c r="EVX517" s="1537"/>
      <c r="EVY517" s="1537"/>
      <c r="EVZ517" s="1537"/>
      <c r="EWA517" s="1537"/>
      <c r="EWB517" s="1537"/>
      <c r="EWC517" s="1537"/>
      <c r="EWD517" s="1537"/>
      <c r="EWE517" s="1537"/>
      <c r="EWF517" s="1537"/>
      <c r="EWG517" s="1537"/>
      <c r="EWH517" s="1537"/>
      <c r="EWI517" s="1537"/>
      <c r="EWJ517" s="1537"/>
      <c r="EWK517" s="1537"/>
      <c r="EWL517" s="1537"/>
      <c r="EWM517" s="1537"/>
      <c r="EWN517" s="1537"/>
      <c r="EWO517" s="1537"/>
      <c r="EWP517" s="1537"/>
      <c r="EWQ517" s="1537"/>
      <c r="EWR517" s="1537"/>
      <c r="EWS517" s="1537"/>
      <c r="EWT517" s="1537"/>
      <c r="EWU517" s="1537"/>
      <c r="EWV517" s="1537"/>
      <c r="EWW517" s="1537"/>
      <c r="EWX517" s="1537"/>
      <c r="EWY517" s="1537"/>
      <c r="EWZ517" s="1537"/>
      <c r="EXA517" s="1537"/>
      <c r="EXB517" s="1537"/>
      <c r="EXC517" s="1537"/>
      <c r="EXD517" s="1537"/>
      <c r="EXE517" s="1537"/>
      <c r="EXF517" s="1537"/>
      <c r="EXG517" s="1537"/>
      <c r="EXH517" s="1537"/>
      <c r="EXI517" s="1537"/>
      <c r="EXJ517" s="1537"/>
      <c r="EXK517" s="1537"/>
      <c r="EXL517" s="1537"/>
      <c r="EXM517" s="1537"/>
      <c r="EXN517" s="1537"/>
      <c r="EXO517" s="1537"/>
      <c r="EXP517" s="1537"/>
      <c r="EXQ517" s="1537"/>
      <c r="EXR517" s="1537"/>
      <c r="EXS517" s="1537"/>
      <c r="EXT517" s="1537"/>
      <c r="EXU517" s="1537"/>
      <c r="EXV517" s="1537"/>
      <c r="EXW517" s="1537"/>
      <c r="EXX517" s="1537"/>
      <c r="EXY517" s="1537"/>
      <c r="EXZ517" s="1537"/>
      <c r="EYA517" s="1537"/>
      <c r="EYB517" s="1537"/>
      <c r="EYC517" s="1537"/>
      <c r="EYD517" s="1537"/>
      <c r="EYE517" s="1537"/>
      <c r="EYF517" s="1537"/>
      <c r="EYG517" s="1537"/>
      <c r="EYH517" s="1537"/>
      <c r="EYI517" s="1537"/>
      <c r="EYJ517" s="1537"/>
      <c r="EYK517" s="1537"/>
      <c r="EYL517" s="1537"/>
      <c r="EYM517" s="1537"/>
      <c r="EYN517" s="1537"/>
      <c r="EYO517" s="1537"/>
      <c r="EYP517" s="1537"/>
      <c r="EYQ517" s="1537"/>
      <c r="EYR517" s="1537"/>
      <c r="EYS517" s="1537"/>
      <c r="EYT517" s="1537"/>
      <c r="EYU517" s="1537"/>
      <c r="EYV517" s="1537"/>
      <c r="EYW517" s="1537"/>
      <c r="EYX517" s="1537"/>
      <c r="EYY517" s="1537"/>
      <c r="EYZ517" s="1537"/>
      <c r="EZA517" s="1537"/>
      <c r="EZB517" s="1537"/>
      <c r="EZC517" s="1537"/>
      <c r="EZD517" s="1537"/>
      <c r="EZE517" s="1537"/>
      <c r="EZF517" s="1537"/>
      <c r="EZG517" s="1537"/>
      <c r="EZH517" s="1537"/>
      <c r="EZI517" s="1537"/>
      <c r="EZJ517" s="1537"/>
      <c r="EZK517" s="1537"/>
      <c r="EZL517" s="1537"/>
      <c r="EZM517" s="1537"/>
      <c r="EZN517" s="1537"/>
      <c r="EZO517" s="1537"/>
      <c r="EZP517" s="1537"/>
      <c r="EZQ517" s="1537"/>
      <c r="EZR517" s="1537"/>
      <c r="EZS517" s="1537"/>
      <c r="EZT517" s="1537"/>
      <c r="EZU517" s="1537"/>
      <c r="EZV517" s="1537"/>
      <c r="EZW517" s="1537"/>
      <c r="EZX517" s="1537"/>
      <c r="EZY517" s="1537"/>
      <c r="EZZ517" s="1537"/>
      <c r="FAA517" s="1537"/>
      <c r="FAB517" s="1537"/>
      <c r="FAC517" s="1537"/>
      <c r="FAD517" s="1537"/>
      <c r="FAE517" s="1537"/>
      <c r="FAF517" s="1537"/>
      <c r="FAG517" s="1537"/>
      <c r="FAH517" s="1537"/>
      <c r="FAI517" s="1537"/>
      <c r="FAJ517" s="1537"/>
      <c r="FAK517" s="1537"/>
      <c r="FAL517" s="1537"/>
      <c r="FAM517" s="1537"/>
      <c r="FAN517" s="1537"/>
      <c r="FAO517" s="1537"/>
      <c r="FAP517" s="1537"/>
      <c r="FAQ517" s="1537"/>
      <c r="FAR517" s="1537"/>
      <c r="FAS517" s="1537"/>
      <c r="FAT517" s="1537"/>
      <c r="FAU517" s="1537"/>
      <c r="FAV517" s="1537"/>
      <c r="FAW517" s="1537"/>
      <c r="FAX517" s="1537"/>
      <c r="FAY517" s="1537"/>
      <c r="FAZ517" s="1537"/>
      <c r="FBA517" s="1537"/>
      <c r="FBB517" s="1537"/>
      <c r="FBC517" s="1537"/>
      <c r="FBD517" s="1537"/>
      <c r="FBE517" s="1537"/>
      <c r="FBF517" s="1537"/>
      <c r="FBG517" s="1537"/>
      <c r="FBH517" s="1537"/>
      <c r="FBI517" s="1537"/>
      <c r="FBJ517" s="1537"/>
      <c r="FBK517" s="1537"/>
      <c r="FBL517" s="1537"/>
      <c r="FBM517" s="1537"/>
      <c r="FBN517" s="1537"/>
      <c r="FBO517" s="1537"/>
      <c r="FBP517" s="1537"/>
      <c r="FBQ517" s="1537"/>
      <c r="FBR517" s="1537"/>
      <c r="FBS517" s="1537"/>
      <c r="FBT517" s="1537"/>
      <c r="FBU517" s="1537"/>
      <c r="FBV517" s="1537"/>
      <c r="FBW517" s="1537"/>
      <c r="FBX517" s="1537"/>
      <c r="FBY517" s="1537"/>
      <c r="FBZ517" s="1537"/>
      <c r="FCA517" s="1537"/>
      <c r="FCB517" s="1537"/>
      <c r="FCC517" s="1537"/>
      <c r="FCD517" s="1537"/>
      <c r="FCE517" s="1537"/>
      <c r="FCF517" s="1537"/>
      <c r="FCG517" s="1537"/>
      <c r="FCH517" s="1537"/>
      <c r="FCI517" s="1537"/>
      <c r="FCJ517" s="1537"/>
      <c r="FCK517" s="1537"/>
      <c r="FCL517" s="1537"/>
      <c r="FCM517" s="1537"/>
      <c r="FCN517" s="1537"/>
      <c r="FCO517" s="1537"/>
      <c r="FCP517" s="1537"/>
      <c r="FCQ517" s="1537"/>
      <c r="FCR517" s="1537"/>
      <c r="FCS517" s="1537"/>
      <c r="FCT517" s="1537"/>
      <c r="FCU517" s="1537"/>
      <c r="FCV517" s="1537"/>
      <c r="FCW517" s="1537"/>
      <c r="FCX517" s="1537"/>
      <c r="FCY517" s="1537"/>
      <c r="FCZ517" s="1537"/>
      <c r="FDA517" s="1537"/>
      <c r="FDB517" s="1537"/>
      <c r="FDC517" s="1537"/>
      <c r="FDD517" s="1537"/>
      <c r="FDE517" s="1537"/>
      <c r="FDF517" s="1537"/>
      <c r="FDG517" s="1537"/>
      <c r="FDH517" s="1537"/>
      <c r="FDI517" s="1537"/>
      <c r="FDJ517" s="1537"/>
      <c r="FDK517" s="1537"/>
      <c r="FDL517" s="1537"/>
      <c r="FDM517" s="1537"/>
      <c r="FDN517" s="1537"/>
      <c r="FDO517" s="1537"/>
      <c r="FDP517" s="1537"/>
      <c r="FDQ517" s="1537"/>
      <c r="FDR517" s="1537"/>
      <c r="FDS517" s="1537"/>
      <c r="FDT517" s="1537"/>
      <c r="FDU517" s="1537"/>
      <c r="FDV517" s="1537"/>
      <c r="FDW517" s="1537"/>
      <c r="FDX517" s="1537"/>
      <c r="FDY517" s="1537"/>
      <c r="FDZ517" s="1537"/>
      <c r="FEA517" s="1537"/>
      <c r="FEB517" s="1537"/>
      <c r="FEC517" s="1537"/>
      <c r="FED517" s="1537"/>
      <c r="FEE517" s="1537"/>
      <c r="FEF517" s="1537"/>
      <c r="FEG517" s="1537"/>
      <c r="FEH517" s="1537"/>
      <c r="FEI517" s="1537"/>
      <c r="FEJ517" s="1537"/>
      <c r="FEK517" s="1537"/>
      <c r="FEL517" s="1537"/>
      <c r="FEM517" s="1537"/>
      <c r="FEN517" s="1537"/>
      <c r="FEO517" s="1537"/>
      <c r="FEP517" s="1537"/>
      <c r="FEQ517" s="1537"/>
      <c r="FER517" s="1537"/>
      <c r="FES517" s="1537"/>
      <c r="FET517" s="1537"/>
      <c r="FEU517" s="1537"/>
      <c r="FEV517" s="1537"/>
      <c r="FEW517" s="1537"/>
      <c r="FEX517" s="1537"/>
      <c r="FEY517" s="1537"/>
      <c r="FEZ517" s="1537"/>
      <c r="FFA517" s="1537"/>
      <c r="FFB517" s="1537"/>
      <c r="FFC517" s="1537"/>
      <c r="FFD517" s="1537"/>
      <c r="FFE517" s="1537"/>
      <c r="FFF517" s="1537"/>
      <c r="FFG517" s="1537"/>
      <c r="FFH517" s="1537"/>
      <c r="FFI517" s="1537"/>
      <c r="FFJ517" s="1537"/>
      <c r="FFK517" s="1537"/>
      <c r="FFL517" s="1537"/>
      <c r="FFM517" s="1537"/>
      <c r="FFN517" s="1537"/>
      <c r="FFO517" s="1537"/>
      <c r="FFP517" s="1537"/>
      <c r="FFQ517" s="1537"/>
      <c r="FFR517" s="1537"/>
      <c r="FFS517" s="1537"/>
      <c r="FFT517" s="1537"/>
      <c r="FFU517" s="1537"/>
      <c r="FFV517" s="1537"/>
      <c r="FFW517" s="1537"/>
      <c r="FFX517" s="1537"/>
      <c r="FFY517" s="1537"/>
      <c r="FFZ517" s="1537"/>
      <c r="FGA517" s="1537"/>
      <c r="FGB517" s="1537"/>
      <c r="FGC517" s="1537"/>
      <c r="FGD517" s="1537"/>
      <c r="FGE517" s="1537"/>
      <c r="FGF517" s="1537"/>
      <c r="FGG517" s="1537"/>
      <c r="FGH517" s="1537"/>
      <c r="FGI517" s="1537"/>
      <c r="FGJ517" s="1537"/>
      <c r="FGK517" s="1537"/>
      <c r="FGL517" s="1537"/>
      <c r="FGM517" s="1537"/>
      <c r="FGN517" s="1537"/>
      <c r="FGO517" s="1537"/>
      <c r="FGP517" s="1537"/>
      <c r="FGQ517" s="1537"/>
      <c r="FGR517" s="1537"/>
      <c r="FGS517" s="1537"/>
      <c r="FGT517" s="1537"/>
      <c r="FGU517" s="1537"/>
      <c r="FGV517" s="1537"/>
      <c r="FGW517" s="1537"/>
      <c r="FGX517" s="1537"/>
      <c r="FGY517" s="1537"/>
      <c r="FGZ517" s="1537"/>
      <c r="FHA517" s="1537"/>
      <c r="FHB517" s="1537"/>
      <c r="FHC517" s="1537"/>
      <c r="FHD517" s="1537"/>
      <c r="FHE517" s="1537"/>
      <c r="FHF517" s="1537"/>
      <c r="FHG517" s="1537"/>
      <c r="FHH517" s="1537"/>
      <c r="FHI517" s="1537"/>
      <c r="FHJ517" s="1537"/>
      <c r="FHK517" s="1537"/>
      <c r="FHL517" s="1537"/>
      <c r="FHM517" s="1537"/>
      <c r="FHN517" s="1537"/>
      <c r="FHO517" s="1537"/>
      <c r="FHP517" s="1537"/>
      <c r="FHQ517" s="1537"/>
      <c r="FHR517" s="1537"/>
      <c r="FHS517" s="1537"/>
      <c r="FHT517" s="1537"/>
      <c r="FHU517" s="1537"/>
      <c r="FHV517" s="1537"/>
      <c r="FHW517" s="1537"/>
      <c r="FHX517" s="1537"/>
      <c r="FHY517" s="1537"/>
      <c r="FHZ517" s="1537"/>
      <c r="FIA517" s="1537"/>
      <c r="FIB517" s="1537"/>
      <c r="FIC517" s="1537"/>
      <c r="FID517" s="1537"/>
      <c r="FIE517" s="1537"/>
      <c r="FIF517" s="1537"/>
      <c r="FIG517" s="1537"/>
      <c r="FIH517" s="1537"/>
      <c r="FII517" s="1537"/>
      <c r="FIJ517" s="1537"/>
      <c r="FIK517" s="1537"/>
      <c r="FIL517" s="1537"/>
      <c r="FIM517" s="1537"/>
      <c r="FIN517" s="1537"/>
      <c r="FIO517" s="1537"/>
      <c r="FIP517" s="1537"/>
      <c r="FIQ517" s="1537"/>
      <c r="FIR517" s="1537"/>
      <c r="FIS517" s="1537"/>
      <c r="FIT517" s="1537"/>
      <c r="FIU517" s="1537"/>
      <c r="FIV517" s="1537"/>
      <c r="FIW517" s="1537"/>
      <c r="FIX517" s="1537"/>
      <c r="FIY517" s="1537"/>
      <c r="FIZ517" s="1537"/>
      <c r="FJA517" s="1537"/>
      <c r="FJB517" s="1537"/>
      <c r="FJC517" s="1537"/>
      <c r="FJD517" s="1537"/>
      <c r="FJE517" s="1537"/>
      <c r="FJF517" s="1537"/>
      <c r="FJG517" s="1537"/>
      <c r="FJH517" s="1537"/>
      <c r="FJI517" s="1537"/>
      <c r="FJJ517" s="1537"/>
      <c r="FJK517" s="1537"/>
      <c r="FJL517" s="1537"/>
      <c r="FJM517" s="1537"/>
      <c r="FJN517" s="1537"/>
      <c r="FJO517" s="1537"/>
      <c r="FJP517" s="1537"/>
      <c r="FJQ517" s="1537"/>
      <c r="FJR517" s="1537"/>
      <c r="FJS517" s="1537"/>
      <c r="FJT517" s="1537"/>
      <c r="FJU517" s="1537"/>
      <c r="FJV517" s="1537"/>
      <c r="FJW517" s="1537"/>
      <c r="FJX517" s="1537"/>
      <c r="FJY517" s="1537"/>
      <c r="FJZ517" s="1537"/>
      <c r="FKA517" s="1537"/>
      <c r="FKB517" s="1537"/>
      <c r="FKC517" s="1537"/>
      <c r="FKD517" s="1537"/>
      <c r="FKE517" s="1537"/>
      <c r="FKF517" s="1537"/>
      <c r="FKG517" s="1537"/>
      <c r="FKH517" s="1537"/>
      <c r="FKI517" s="1537"/>
      <c r="FKJ517" s="1537"/>
      <c r="FKK517" s="1537"/>
      <c r="FKL517" s="1537"/>
      <c r="FKM517" s="1537"/>
      <c r="FKN517" s="1537"/>
      <c r="FKO517" s="1537"/>
      <c r="FKP517" s="1537"/>
      <c r="FKQ517" s="1537"/>
      <c r="FKR517" s="1537"/>
      <c r="FKS517" s="1537"/>
      <c r="FKT517" s="1537"/>
      <c r="FKU517" s="1537"/>
      <c r="FKV517" s="1537"/>
      <c r="FKW517" s="1537"/>
      <c r="FKX517" s="1537"/>
      <c r="FKY517" s="1537"/>
      <c r="FKZ517" s="1537"/>
      <c r="FLA517" s="1537"/>
      <c r="FLB517" s="1537"/>
      <c r="FLC517" s="1537"/>
      <c r="FLD517" s="1537"/>
      <c r="FLE517" s="1537"/>
      <c r="FLF517" s="1537"/>
      <c r="FLG517" s="1537"/>
      <c r="FLH517" s="1537"/>
      <c r="FLI517" s="1537"/>
      <c r="FLJ517" s="1537"/>
      <c r="FLK517" s="1537"/>
      <c r="FLL517" s="1537"/>
      <c r="FLM517" s="1537"/>
      <c r="FLN517" s="1537"/>
      <c r="FLO517" s="1537"/>
      <c r="FLP517" s="1537"/>
      <c r="FLQ517" s="1537"/>
      <c r="FLR517" s="1537"/>
      <c r="FLS517" s="1537"/>
      <c r="FLT517" s="1537"/>
      <c r="FLU517" s="1537"/>
      <c r="FLV517" s="1537"/>
      <c r="FLW517" s="1537"/>
      <c r="FLX517" s="1537"/>
      <c r="FLY517" s="1537"/>
      <c r="FLZ517" s="1537"/>
      <c r="FMA517" s="1537"/>
      <c r="FMB517" s="1537"/>
      <c r="FMC517" s="1537"/>
      <c r="FMD517" s="1537"/>
      <c r="FME517" s="1537"/>
      <c r="FMF517" s="1537"/>
      <c r="FMG517" s="1537"/>
      <c r="FMH517" s="1537"/>
      <c r="FMI517" s="1537"/>
      <c r="FMJ517" s="1537"/>
      <c r="FMK517" s="1537"/>
      <c r="FML517" s="1537"/>
      <c r="FMM517" s="1537"/>
      <c r="FMN517" s="1537"/>
      <c r="FMO517" s="1537"/>
      <c r="FMP517" s="1537"/>
      <c r="FMQ517" s="1537"/>
      <c r="FMR517" s="1537"/>
      <c r="FMS517" s="1537"/>
      <c r="FMT517" s="1537"/>
      <c r="FMU517" s="1537"/>
      <c r="FMV517" s="1537"/>
      <c r="FMW517" s="1537"/>
      <c r="FMX517" s="1537"/>
      <c r="FMY517" s="1537"/>
      <c r="FMZ517" s="1537"/>
      <c r="FNA517" s="1537"/>
      <c r="FNB517" s="1537"/>
      <c r="FNC517" s="1537"/>
      <c r="FND517" s="1537"/>
      <c r="FNE517" s="1537"/>
      <c r="FNF517" s="1537"/>
      <c r="FNG517" s="1537"/>
      <c r="FNH517" s="1537"/>
      <c r="FNI517" s="1537"/>
      <c r="FNJ517" s="1537"/>
      <c r="FNK517" s="1537"/>
      <c r="FNL517" s="1537"/>
      <c r="FNM517" s="1537"/>
      <c r="FNN517" s="1537"/>
      <c r="FNO517" s="1537"/>
      <c r="FNP517" s="1537"/>
      <c r="FNQ517" s="1537"/>
      <c r="FNR517" s="1537"/>
      <c r="FNS517" s="1537"/>
      <c r="FNT517" s="1537"/>
      <c r="FNU517" s="1537"/>
      <c r="FNV517" s="1537"/>
      <c r="FNW517" s="1537"/>
      <c r="FNX517" s="1537"/>
      <c r="FNY517" s="1537"/>
      <c r="FNZ517" s="1537"/>
      <c r="FOA517" s="1537"/>
      <c r="FOB517" s="1537"/>
      <c r="FOC517" s="1537"/>
      <c r="FOD517" s="1537"/>
      <c r="FOE517" s="1537"/>
      <c r="FOF517" s="1537"/>
      <c r="FOG517" s="1537"/>
      <c r="FOH517" s="1537"/>
      <c r="FOI517" s="1537"/>
      <c r="FOJ517" s="1537"/>
      <c r="FOK517" s="1537"/>
      <c r="FOL517" s="1537"/>
      <c r="FOM517" s="1537"/>
      <c r="FON517" s="1537"/>
      <c r="FOO517" s="1537"/>
      <c r="FOP517" s="1537"/>
      <c r="FOQ517" s="1537"/>
      <c r="FOR517" s="1537"/>
      <c r="FOS517" s="1537"/>
      <c r="FOT517" s="1537"/>
      <c r="FOU517" s="1537"/>
      <c r="FOV517" s="1537"/>
      <c r="FOW517" s="1537"/>
      <c r="FOX517" s="1537"/>
      <c r="FOY517" s="1537"/>
      <c r="FOZ517" s="1537"/>
      <c r="FPA517" s="1537"/>
      <c r="FPB517" s="1537"/>
      <c r="FPC517" s="1537"/>
      <c r="FPD517" s="1537"/>
      <c r="FPE517" s="1537"/>
      <c r="FPF517" s="1537"/>
      <c r="FPG517" s="1537"/>
      <c r="FPH517" s="1537"/>
      <c r="FPI517" s="1537"/>
      <c r="FPJ517" s="1537"/>
      <c r="FPK517" s="1537"/>
      <c r="FPL517" s="1537"/>
      <c r="FPM517" s="1537"/>
      <c r="FPN517" s="1537"/>
      <c r="FPO517" s="1537"/>
      <c r="FPP517" s="1537"/>
      <c r="FPQ517" s="1537"/>
      <c r="FPR517" s="1537"/>
      <c r="FPS517" s="1537"/>
      <c r="FPT517" s="1537"/>
      <c r="FPU517" s="1537"/>
      <c r="FPV517" s="1537"/>
      <c r="FPW517" s="1537"/>
      <c r="FPX517" s="1537"/>
      <c r="FPY517" s="1537"/>
      <c r="FPZ517" s="1537"/>
      <c r="FQA517" s="1537"/>
      <c r="FQB517" s="1537"/>
      <c r="FQC517" s="1537"/>
      <c r="FQD517" s="1537"/>
      <c r="FQE517" s="1537"/>
      <c r="FQF517" s="1537"/>
      <c r="FQG517" s="1537"/>
      <c r="FQH517" s="1537"/>
      <c r="FQI517" s="1537"/>
      <c r="FQJ517" s="1537"/>
      <c r="FQK517" s="1537"/>
      <c r="FQL517" s="1537"/>
      <c r="FQM517" s="1537"/>
      <c r="FQN517" s="1537"/>
      <c r="FQO517" s="1537"/>
      <c r="FQP517" s="1537"/>
      <c r="FQQ517" s="1537"/>
      <c r="FQR517" s="1537"/>
      <c r="FQS517" s="1537"/>
      <c r="FQT517" s="1537"/>
      <c r="FQU517" s="1537"/>
      <c r="FQV517" s="1537"/>
      <c r="FQW517" s="1537"/>
      <c r="FQX517" s="1537"/>
      <c r="FQY517" s="1537"/>
      <c r="FQZ517" s="1537"/>
      <c r="FRA517" s="1537"/>
      <c r="FRB517" s="1537"/>
      <c r="FRC517" s="1537"/>
      <c r="FRD517" s="1537"/>
      <c r="FRE517" s="1537"/>
      <c r="FRF517" s="1537"/>
      <c r="FRG517" s="1537"/>
      <c r="FRH517" s="1537"/>
      <c r="FRI517" s="1537"/>
      <c r="FRJ517" s="1537"/>
      <c r="FRK517" s="1537"/>
      <c r="FRL517" s="1537"/>
      <c r="FRM517" s="1537"/>
      <c r="FRN517" s="1537"/>
      <c r="FRO517" s="1537"/>
      <c r="FRP517" s="1537"/>
      <c r="FRQ517" s="1537"/>
      <c r="FRR517" s="1537"/>
      <c r="FRS517" s="1537"/>
      <c r="FRT517" s="1537"/>
      <c r="FRU517" s="1537"/>
      <c r="FRV517" s="1537"/>
      <c r="FRW517" s="1537"/>
      <c r="FRX517" s="1537"/>
      <c r="FRY517" s="1537"/>
      <c r="FRZ517" s="1537"/>
      <c r="FSA517" s="1537"/>
      <c r="FSB517" s="1537"/>
      <c r="FSC517" s="1537"/>
      <c r="FSD517" s="1537"/>
      <c r="FSE517" s="1537"/>
      <c r="FSF517" s="1537"/>
      <c r="FSG517" s="1537"/>
      <c r="FSH517" s="1537"/>
      <c r="FSI517" s="1537"/>
      <c r="FSJ517" s="1537"/>
      <c r="FSK517" s="1537"/>
      <c r="FSL517" s="1537"/>
      <c r="FSM517" s="1537"/>
      <c r="FSN517" s="1537"/>
      <c r="FSO517" s="1537"/>
      <c r="FSP517" s="1537"/>
      <c r="FSQ517" s="1537"/>
      <c r="FSR517" s="1537"/>
      <c r="FSS517" s="1537"/>
      <c r="FST517" s="1537"/>
      <c r="FSU517" s="1537"/>
      <c r="FSV517" s="1537"/>
      <c r="FSW517" s="1537"/>
      <c r="FSX517" s="1537"/>
      <c r="FSY517" s="1537"/>
      <c r="FSZ517" s="1537"/>
      <c r="FTA517" s="1537"/>
      <c r="FTB517" s="1537"/>
      <c r="FTC517" s="1537"/>
      <c r="FTD517" s="1537"/>
      <c r="FTE517" s="1537"/>
      <c r="FTF517" s="1537"/>
      <c r="FTG517" s="1537"/>
      <c r="FTH517" s="1537"/>
      <c r="FTI517" s="1537"/>
      <c r="FTJ517" s="1537"/>
      <c r="FTK517" s="1537"/>
      <c r="FTL517" s="1537"/>
      <c r="FTM517" s="1537"/>
      <c r="FTN517" s="1537"/>
      <c r="FTO517" s="1537"/>
      <c r="FTP517" s="1537"/>
      <c r="FTQ517" s="1537"/>
      <c r="FTR517" s="1537"/>
      <c r="FTS517" s="1537"/>
      <c r="FTT517" s="1537"/>
      <c r="FTU517" s="1537"/>
      <c r="FTV517" s="1537"/>
      <c r="FTW517" s="1537"/>
      <c r="FTX517" s="1537"/>
      <c r="FTY517" s="1537"/>
      <c r="FTZ517" s="1537"/>
      <c r="FUA517" s="1537"/>
      <c r="FUB517" s="1537"/>
      <c r="FUC517" s="1537"/>
      <c r="FUD517" s="1537"/>
      <c r="FUE517" s="1537"/>
      <c r="FUF517" s="1537"/>
      <c r="FUG517" s="1537"/>
      <c r="FUH517" s="1537"/>
      <c r="FUI517" s="1537"/>
      <c r="FUJ517" s="1537"/>
      <c r="FUK517" s="1537"/>
      <c r="FUL517" s="1537"/>
      <c r="FUM517" s="1537"/>
      <c r="FUN517" s="1537"/>
      <c r="FUO517" s="1537"/>
      <c r="FUP517" s="1537"/>
      <c r="FUQ517" s="1537"/>
      <c r="FUR517" s="1537"/>
      <c r="FUS517" s="1537"/>
      <c r="FUT517" s="1537"/>
      <c r="FUU517" s="1537"/>
      <c r="FUV517" s="1537"/>
      <c r="FUW517" s="1537"/>
      <c r="FUX517" s="1537"/>
      <c r="FUY517" s="1537"/>
      <c r="FUZ517" s="1537"/>
      <c r="FVA517" s="1537"/>
      <c r="FVB517" s="1537"/>
      <c r="FVC517" s="1537"/>
      <c r="FVD517" s="1537"/>
      <c r="FVE517" s="1537"/>
      <c r="FVF517" s="1537"/>
      <c r="FVG517" s="1537"/>
      <c r="FVH517" s="1537"/>
      <c r="FVI517" s="1537"/>
      <c r="FVJ517" s="1537"/>
      <c r="FVK517" s="1537"/>
      <c r="FVL517" s="1537"/>
      <c r="FVM517" s="1537"/>
      <c r="FVN517" s="1537"/>
      <c r="FVO517" s="1537"/>
      <c r="FVP517" s="1537"/>
      <c r="FVQ517" s="1537"/>
      <c r="FVR517" s="1537"/>
      <c r="FVS517" s="1537"/>
      <c r="FVT517" s="1537"/>
      <c r="FVU517" s="1537"/>
      <c r="FVV517" s="1537"/>
      <c r="FVW517" s="1537"/>
      <c r="FVX517" s="1537"/>
      <c r="FVY517" s="1537"/>
      <c r="FVZ517" s="1537"/>
      <c r="FWA517" s="1537"/>
      <c r="FWB517" s="1537"/>
      <c r="FWC517" s="1537"/>
      <c r="FWD517" s="1537"/>
      <c r="FWE517" s="1537"/>
      <c r="FWF517" s="1537"/>
      <c r="FWG517" s="1537"/>
      <c r="FWH517" s="1537"/>
      <c r="FWI517" s="1537"/>
      <c r="FWJ517" s="1537"/>
      <c r="FWK517" s="1537"/>
      <c r="FWL517" s="1537"/>
      <c r="FWM517" s="1537"/>
      <c r="FWN517" s="1537"/>
      <c r="FWO517" s="1537"/>
      <c r="FWP517" s="1537"/>
      <c r="FWQ517" s="1537"/>
      <c r="FWR517" s="1537"/>
      <c r="FWS517" s="1537"/>
      <c r="FWT517" s="1537"/>
      <c r="FWU517" s="1537"/>
      <c r="FWV517" s="1537"/>
      <c r="FWW517" s="1537"/>
      <c r="FWX517" s="1537"/>
      <c r="FWY517" s="1537"/>
      <c r="FWZ517" s="1537"/>
      <c r="FXA517" s="1537"/>
      <c r="FXB517" s="1537"/>
      <c r="FXC517" s="1537"/>
      <c r="FXD517" s="1537"/>
      <c r="FXE517" s="1537"/>
      <c r="FXF517" s="1537"/>
      <c r="FXG517" s="1537"/>
      <c r="FXH517" s="1537"/>
      <c r="FXI517" s="1537"/>
      <c r="FXJ517" s="1537"/>
      <c r="FXK517" s="1537"/>
      <c r="FXL517" s="1537"/>
      <c r="FXM517" s="1537"/>
      <c r="FXN517" s="1537"/>
      <c r="FXO517" s="1537"/>
      <c r="FXP517" s="1537"/>
      <c r="FXQ517" s="1537"/>
      <c r="FXR517" s="1537"/>
      <c r="FXS517" s="1537"/>
      <c r="FXT517" s="1537"/>
      <c r="FXU517" s="1537"/>
      <c r="FXV517" s="1537"/>
      <c r="FXW517" s="1537"/>
      <c r="FXX517" s="1537"/>
      <c r="FXY517" s="1537"/>
      <c r="FXZ517" s="1537"/>
      <c r="FYA517" s="1537"/>
      <c r="FYB517" s="1537"/>
      <c r="FYC517" s="1537"/>
      <c r="FYD517" s="1537"/>
      <c r="FYE517" s="1537"/>
      <c r="FYF517" s="1537"/>
      <c r="FYG517" s="1537"/>
      <c r="FYH517" s="1537"/>
      <c r="FYI517" s="1537"/>
      <c r="FYJ517" s="1537"/>
      <c r="FYK517" s="1537"/>
      <c r="FYL517" s="1537"/>
      <c r="FYM517" s="1537"/>
      <c r="FYN517" s="1537"/>
      <c r="FYO517" s="1537"/>
      <c r="FYP517" s="1537"/>
      <c r="FYQ517" s="1537"/>
      <c r="FYR517" s="1537"/>
      <c r="FYS517" s="1537"/>
      <c r="FYT517" s="1537"/>
      <c r="FYU517" s="1537"/>
      <c r="FYV517" s="1537"/>
      <c r="FYW517" s="1537"/>
      <c r="FYX517" s="1537"/>
      <c r="FYY517" s="1537"/>
      <c r="FYZ517" s="1537"/>
      <c r="FZA517" s="1537"/>
      <c r="FZB517" s="1537"/>
      <c r="FZC517" s="1537"/>
      <c r="FZD517" s="1537"/>
      <c r="FZE517" s="1537"/>
      <c r="FZF517" s="1537"/>
      <c r="FZG517" s="1537"/>
      <c r="FZH517" s="1537"/>
      <c r="FZI517" s="1537"/>
      <c r="FZJ517" s="1537"/>
      <c r="FZK517" s="1537"/>
      <c r="FZL517" s="1537"/>
      <c r="FZM517" s="1537"/>
      <c r="FZN517" s="1537"/>
      <c r="FZO517" s="1537"/>
      <c r="FZP517" s="1537"/>
      <c r="FZQ517" s="1537"/>
      <c r="FZR517" s="1537"/>
      <c r="FZS517" s="1537"/>
      <c r="FZT517" s="1537"/>
      <c r="FZU517" s="1537"/>
      <c r="FZV517" s="1537"/>
      <c r="FZW517" s="1537"/>
      <c r="FZX517" s="1537"/>
      <c r="FZY517" s="1537"/>
      <c r="FZZ517" s="1537"/>
      <c r="GAA517" s="1537"/>
      <c r="GAB517" s="1537"/>
      <c r="GAC517" s="1537"/>
      <c r="GAD517" s="1537"/>
      <c r="GAE517" s="1537"/>
      <c r="GAF517" s="1537"/>
      <c r="GAG517" s="1537"/>
      <c r="GAH517" s="1537"/>
      <c r="GAI517" s="1537"/>
      <c r="GAJ517" s="1537"/>
      <c r="GAK517" s="1537"/>
      <c r="GAL517" s="1537"/>
      <c r="GAM517" s="1537"/>
      <c r="GAN517" s="1537"/>
      <c r="GAO517" s="1537"/>
      <c r="GAP517" s="1537"/>
      <c r="GAQ517" s="1537"/>
      <c r="GAR517" s="1537"/>
      <c r="GAS517" s="1537"/>
      <c r="GAT517" s="1537"/>
      <c r="GAU517" s="1537"/>
      <c r="GAV517" s="1537"/>
      <c r="GAW517" s="1537"/>
      <c r="GAX517" s="1537"/>
      <c r="GAY517" s="1537"/>
      <c r="GAZ517" s="1537"/>
      <c r="GBA517" s="1537"/>
      <c r="GBB517" s="1537"/>
      <c r="GBC517" s="1537"/>
      <c r="GBD517" s="1537"/>
      <c r="GBE517" s="1537"/>
      <c r="GBF517" s="1537"/>
      <c r="GBG517" s="1537"/>
      <c r="GBH517" s="1537"/>
      <c r="GBI517" s="1537"/>
      <c r="GBJ517" s="1537"/>
      <c r="GBK517" s="1537"/>
      <c r="GBL517" s="1537"/>
      <c r="GBM517" s="1537"/>
      <c r="GBN517" s="1537"/>
      <c r="GBO517" s="1537"/>
      <c r="GBP517" s="1537"/>
      <c r="GBQ517" s="1537"/>
      <c r="GBR517" s="1537"/>
      <c r="GBS517" s="1537"/>
      <c r="GBT517" s="1537"/>
      <c r="GBU517" s="1537"/>
      <c r="GBV517" s="1537"/>
      <c r="GBW517" s="1537"/>
      <c r="GBX517" s="1537"/>
      <c r="GBY517" s="1537"/>
      <c r="GBZ517" s="1537"/>
      <c r="GCA517" s="1537"/>
      <c r="GCB517" s="1537"/>
      <c r="GCC517" s="1537"/>
      <c r="GCD517" s="1537"/>
      <c r="GCE517" s="1537"/>
      <c r="GCF517" s="1537"/>
      <c r="GCG517" s="1537"/>
      <c r="GCH517" s="1537"/>
      <c r="GCI517" s="1537"/>
      <c r="GCJ517" s="1537"/>
      <c r="GCK517" s="1537"/>
      <c r="GCL517" s="1537"/>
      <c r="GCM517" s="1537"/>
      <c r="GCN517" s="1537"/>
      <c r="GCO517" s="1537"/>
      <c r="GCP517" s="1537"/>
      <c r="GCQ517" s="1537"/>
      <c r="GCR517" s="1537"/>
      <c r="GCS517" s="1537"/>
      <c r="GCT517" s="1537"/>
      <c r="GCU517" s="1537"/>
      <c r="GCV517" s="1537"/>
      <c r="GCW517" s="1537"/>
      <c r="GCX517" s="1537"/>
      <c r="GCY517" s="1537"/>
      <c r="GCZ517" s="1537"/>
      <c r="GDA517" s="1537"/>
      <c r="GDB517" s="1537"/>
      <c r="GDC517" s="1537"/>
      <c r="GDD517" s="1537"/>
      <c r="GDE517" s="1537"/>
      <c r="GDF517" s="1537"/>
      <c r="GDG517" s="1537"/>
      <c r="GDH517" s="1537"/>
      <c r="GDI517" s="1537"/>
      <c r="GDJ517" s="1537"/>
      <c r="GDK517" s="1537"/>
      <c r="GDL517" s="1537"/>
      <c r="GDM517" s="1537"/>
      <c r="GDN517" s="1537"/>
      <c r="GDO517" s="1537"/>
      <c r="GDP517" s="1537"/>
      <c r="GDQ517" s="1537"/>
      <c r="GDR517" s="1537"/>
      <c r="GDS517" s="1537"/>
      <c r="GDT517" s="1537"/>
      <c r="GDU517" s="1537"/>
      <c r="GDV517" s="1537"/>
      <c r="GDW517" s="1537"/>
      <c r="GDX517" s="1537"/>
      <c r="GDY517" s="1537"/>
      <c r="GDZ517" s="1537"/>
      <c r="GEA517" s="1537"/>
      <c r="GEB517" s="1537"/>
      <c r="GEC517" s="1537"/>
      <c r="GED517" s="1537"/>
      <c r="GEE517" s="1537"/>
      <c r="GEF517" s="1537"/>
      <c r="GEG517" s="1537"/>
      <c r="GEH517" s="1537"/>
      <c r="GEI517" s="1537"/>
      <c r="GEJ517" s="1537"/>
      <c r="GEK517" s="1537"/>
      <c r="GEL517" s="1537"/>
      <c r="GEM517" s="1537"/>
      <c r="GEN517" s="1537"/>
      <c r="GEO517" s="1537"/>
      <c r="GEP517" s="1537"/>
      <c r="GEQ517" s="1537"/>
      <c r="GER517" s="1537"/>
      <c r="GES517" s="1537"/>
      <c r="GET517" s="1537"/>
      <c r="GEU517" s="1537"/>
      <c r="GEV517" s="1537"/>
      <c r="GEW517" s="1537"/>
      <c r="GEX517" s="1537"/>
      <c r="GEY517" s="1537"/>
      <c r="GEZ517" s="1537"/>
      <c r="GFA517" s="1537"/>
      <c r="GFB517" s="1537"/>
      <c r="GFC517" s="1537"/>
      <c r="GFD517" s="1537"/>
      <c r="GFE517" s="1537"/>
      <c r="GFF517" s="1537"/>
      <c r="GFG517" s="1537"/>
      <c r="GFH517" s="1537"/>
      <c r="GFI517" s="1537"/>
      <c r="GFJ517" s="1537"/>
      <c r="GFK517" s="1537"/>
      <c r="GFL517" s="1537"/>
      <c r="GFM517" s="1537"/>
      <c r="GFN517" s="1537"/>
      <c r="GFO517" s="1537"/>
      <c r="GFP517" s="1537"/>
      <c r="GFQ517" s="1537"/>
      <c r="GFR517" s="1537"/>
      <c r="GFS517" s="1537"/>
      <c r="GFT517" s="1537"/>
      <c r="GFU517" s="1537"/>
      <c r="GFV517" s="1537"/>
      <c r="GFW517" s="1537"/>
      <c r="GFX517" s="1537"/>
      <c r="GFY517" s="1537"/>
      <c r="GFZ517" s="1537"/>
      <c r="GGA517" s="1537"/>
      <c r="GGB517" s="1537"/>
      <c r="GGC517" s="1537"/>
      <c r="GGD517" s="1537"/>
      <c r="GGE517" s="1537"/>
      <c r="GGF517" s="1537"/>
      <c r="GGG517" s="1537"/>
      <c r="GGH517" s="1537"/>
      <c r="GGI517" s="1537"/>
      <c r="GGJ517" s="1537"/>
      <c r="GGK517" s="1537"/>
      <c r="GGL517" s="1537"/>
      <c r="GGM517" s="1537"/>
      <c r="GGN517" s="1537"/>
      <c r="GGO517" s="1537"/>
      <c r="GGP517" s="1537"/>
      <c r="GGQ517" s="1537"/>
      <c r="GGR517" s="1537"/>
      <c r="GGS517" s="1537"/>
      <c r="GGT517" s="1537"/>
      <c r="GGU517" s="1537"/>
      <c r="GGV517" s="1537"/>
      <c r="GGW517" s="1537"/>
      <c r="GGX517" s="1537"/>
      <c r="GGY517" s="1537"/>
      <c r="GGZ517" s="1537"/>
      <c r="GHA517" s="1537"/>
      <c r="GHB517" s="1537"/>
      <c r="GHC517" s="1537"/>
      <c r="GHD517" s="1537"/>
      <c r="GHE517" s="1537"/>
      <c r="GHF517" s="1537"/>
      <c r="GHG517" s="1537"/>
      <c r="GHH517" s="1537"/>
      <c r="GHI517" s="1537"/>
      <c r="GHJ517" s="1537"/>
      <c r="GHK517" s="1537"/>
      <c r="GHL517" s="1537"/>
      <c r="GHM517" s="1537"/>
      <c r="GHN517" s="1537"/>
      <c r="GHO517" s="1537"/>
      <c r="GHP517" s="1537"/>
      <c r="GHQ517" s="1537"/>
      <c r="GHR517" s="1537"/>
      <c r="GHS517" s="1537"/>
      <c r="GHT517" s="1537"/>
      <c r="GHU517" s="1537"/>
      <c r="GHV517" s="1537"/>
      <c r="GHW517" s="1537"/>
      <c r="GHX517" s="1537"/>
      <c r="GHY517" s="1537"/>
      <c r="GHZ517" s="1537"/>
      <c r="GIA517" s="1537"/>
      <c r="GIB517" s="1537"/>
      <c r="GIC517" s="1537"/>
      <c r="GID517" s="1537"/>
      <c r="GIE517" s="1537"/>
      <c r="GIF517" s="1537"/>
      <c r="GIG517" s="1537"/>
      <c r="GIH517" s="1537"/>
      <c r="GII517" s="1537"/>
      <c r="GIJ517" s="1537"/>
      <c r="GIK517" s="1537"/>
      <c r="GIL517" s="1537"/>
      <c r="GIM517" s="1537"/>
      <c r="GIN517" s="1537"/>
      <c r="GIO517" s="1537"/>
      <c r="GIP517" s="1537"/>
      <c r="GIQ517" s="1537"/>
      <c r="GIR517" s="1537"/>
      <c r="GIS517" s="1537"/>
      <c r="GIT517" s="1537"/>
      <c r="GIU517" s="1537"/>
      <c r="GIV517" s="1537"/>
      <c r="GIW517" s="1537"/>
      <c r="GIX517" s="1537"/>
      <c r="GIY517" s="1537"/>
      <c r="GIZ517" s="1537"/>
      <c r="GJA517" s="1537"/>
      <c r="GJB517" s="1537"/>
      <c r="GJC517" s="1537"/>
      <c r="GJD517" s="1537"/>
      <c r="GJE517" s="1537"/>
      <c r="GJF517" s="1537"/>
      <c r="GJG517" s="1537"/>
      <c r="GJH517" s="1537"/>
      <c r="GJI517" s="1537"/>
      <c r="GJJ517" s="1537"/>
      <c r="GJK517" s="1537"/>
      <c r="GJL517" s="1537"/>
      <c r="GJM517" s="1537"/>
      <c r="GJN517" s="1537"/>
      <c r="GJO517" s="1537"/>
      <c r="GJP517" s="1537"/>
      <c r="GJQ517" s="1537"/>
      <c r="GJR517" s="1537"/>
      <c r="GJS517" s="1537"/>
      <c r="GJT517" s="1537"/>
      <c r="GJU517" s="1537"/>
      <c r="GJV517" s="1537"/>
      <c r="GJW517" s="1537"/>
      <c r="GJX517" s="1537"/>
      <c r="GJY517" s="1537"/>
      <c r="GJZ517" s="1537"/>
      <c r="GKA517" s="1537"/>
      <c r="GKB517" s="1537"/>
      <c r="GKC517" s="1537"/>
      <c r="GKD517" s="1537"/>
      <c r="GKE517" s="1537"/>
      <c r="GKF517" s="1537"/>
      <c r="GKG517" s="1537"/>
      <c r="GKH517" s="1537"/>
      <c r="GKI517" s="1537"/>
      <c r="GKJ517" s="1537"/>
      <c r="GKK517" s="1537"/>
      <c r="GKL517" s="1537"/>
      <c r="GKM517" s="1537"/>
      <c r="GKN517" s="1537"/>
      <c r="GKO517" s="1537"/>
      <c r="GKP517" s="1537"/>
      <c r="GKQ517" s="1537"/>
      <c r="GKR517" s="1537"/>
      <c r="GKS517" s="1537"/>
      <c r="GKT517" s="1537"/>
      <c r="GKU517" s="1537"/>
      <c r="GKV517" s="1537"/>
      <c r="GKW517" s="1537"/>
      <c r="GKX517" s="1537"/>
      <c r="GKY517" s="1537"/>
      <c r="GKZ517" s="1537"/>
      <c r="GLA517" s="1537"/>
      <c r="GLB517" s="1537"/>
      <c r="GLC517" s="1537"/>
      <c r="GLD517" s="1537"/>
      <c r="GLE517" s="1537"/>
      <c r="GLF517" s="1537"/>
      <c r="GLG517" s="1537"/>
      <c r="GLH517" s="1537"/>
      <c r="GLI517" s="1537"/>
      <c r="GLJ517" s="1537"/>
      <c r="GLK517" s="1537"/>
      <c r="GLL517" s="1537"/>
      <c r="GLM517" s="1537"/>
      <c r="GLN517" s="1537"/>
      <c r="GLO517" s="1537"/>
      <c r="GLP517" s="1537"/>
      <c r="GLQ517" s="1537"/>
      <c r="GLR517" s="1537"/>
      <c r="GLS517" s="1537"/>
      <c r="GLT517" s="1537"/>
      <c r="GLU517" s="1537"/>
      <c r="GLV517" s="1537"/>
      <c r="GLW517" s="1537"/>
      <c r="GLX517" s="1537"/>
      <c r="GLY517" s="1537"/>
      <c r="GLZ517" s="1537"/>
      <c r="GMA517" s="1537"/>
      <c r="GMB517" s="1537"/>
      <c r="GMC517" s="1537"/>
      <c r="GMD517" s="1537"/>
      <c r="GME517" s="1537"/>
      <c r="GMF517" s="1537"/>
      <c r="GMG517" s="1537"/>
      <c r="GMH517" s="1537"/>
      <c r="GMI517" s="1537"/>
      <c r="GMJ517" s="1537"/>
      <c r="GMK517" s="1537"/>
      <c r="GML517" s="1537"/>
      <c r="GMM517" s="1537"/>
      <c r="GMN517" s="1537"/>
      <c r="GMO517" s="1537"/>
      <c r="GMP517" s="1537"/>
      <c r="GMQ517" s="1537"/>
      <c r="GMR517" s="1537"/>
      <c r="GMS517" s="1537"/>
      <c r="GMT517" s="1537"/>
      <c r="GMU517" s="1537"/>
      <c r="GMV517" s="1537"/>
      <c r="GMW517" s="1537"/>
      <c r="GMX517" s="1537"/>
      <c r="GMY517" s="1537"/>
      <c r="GMZ517" s="1537"/>
      <c r="GNA517" s="1537"/>
      <c r="GNB517" s="1537"/>
      <c r="GNC517" s="1537"/>
      <c r="GND517" s="1537"/>
      <c r="GNE517" s="1537"/>
      <c r="GNF517" s="1537"/>
      <c r="GNG517" s="1537"/>
      <c r="GNH517" s="1537"/>
      <c r="GNI517" s="1537"/>
      <c r="GNJ517" s="1537"/>
      <c r="GNK517" s="1537"/>
      <c r="GNL517" s="1537"/>
      <c r="GNM517" s="1537"/>
      <c r="GNN517" s="1537"/>
      <c r="GNO517" s="1537"/>
      <c r="GNP517" s="1537"/>
      <c r="GNQ517" s="1537"/>
      <c r="GNR517" s="1537"/>
      <c r="GNS517" s="1537"/>
      <c r="GNT517" s="1537"/>
      <c r="GNU517" s="1537"/>
      <c r="GNV517" s="1537"/>
      <c r="GNW517" s="1537"/>
      <c r="GNX517" s="1537"/>
      <c r="GNY517" s="1537"/>
      <c r="GNZ517" s="1537"/>
      <c r="GOA517" s="1537"/>
      <c r="GOB517" s="1537"/>
      <c r="GOC517" s="1537"/>
      <c r="GOD517" s="1537"/>
      <c r="GOE517" s="1537"/>
      <c r="GOF517" s="1537"/>
      <c r="GOG517" s="1537"/>
      <c r="GOH517" s="1537"/>
      <c r="GOI517" s="1537"/>
      <c r="GOJ517" s="1537"/>
      <c r="GOK517" s="1537"/>
      <c r="GOL517" s="1537"/>
      <c r="GOM517" s="1537"/>
      <c r="GON517" s="1537"/>
      <c r="GOO517" s="1537"/>
      <c r="GOP517" s="1537"/>
      <c r="GOQ517" s="1537"/>
      <c r="GOR517" s="1537"/>
      <c r="GOS517" s="1537"/>
      <c r="GOT517" s="1537"/>
      <c r="GOU517" s="1537"/>
      <c r="GOV517" s="1537"/>
      <c r="GOW517" s="1537"/>
      <c r="GOX517" s="1537"/>
      <c r="GOY517" s="1537"/>
      <c r="GOZ517" s="1537"/>
      <c r="GPA517" s="1537"/>
      <c r="GPB517" s="1537"/>
      <c r="GPC517" s="1537"/>
      <c r="GPD517" s="1537"/>
      <c r="GPE517" s="1537"/>
      <c r="GPF517" s="1537"/>
      <c r="GPG517" s="1537"/>
      <c r="GPH517" s="1537"/>
      <c r="GPI517" s="1537"/>
      <c r="GPJ517" s="1537"/>
      <c r="GPK517" s="1537"/>
      <c r="GPL517" s="1537"/>
      <c r="GPM517" s="1537"/>
      <c r="GPN517" s="1537"/>
      <c r="GPO517" s="1537"/>
      <c r="GPP517" s="1537"/>
      <c r="GPQ517" s="1537"/>
      <c r="GPR517" s="1537"/>
      <c r="GPS517" s="1537"/>
      <c r="GPT517" s="1537"/>
      <c r="GPU517" s="1537"/>
      <c r="GPV517" s="1537"/>
      <c r="GPW517" s="1537"/>
      <c r="GPX517" s="1537"/>
      <c r="GPY517" s="1537"/>
      <c r="GPZ517" s="1537"/>
      <c r="GQA517" s="1537"/>
      <c r="GQB517" s="1537"/>
      <c r="GQC517" s="1537"/>
      <c r="GQD517" s="1537"/>
      <c r="GQE517" s="1537"/>
      <c r="GQF517" s="1537"/>
      <c r="GQG517" s="1537"/>
      <c r="GQH517" s="1537"/>
      <c r="GQI517" s="1537"/>
      <c r="GQJ517" s="1537"/>
      <c r="GQK517" s="1537"/>
      <c r="GQL517" s="1537"/>
      <c r="GQM517" s="1537"/>
      <c r="GQN517" s="1537"/>
      <c r="GQO517" s="1537"/>
      <c r="GQP517" s="1537"/>
      <c r="GQQ517" s="1537"/>
      <c r="GQR517" s="1537"/>
      <c r="GQS517" s="1537"/>
      <c r="GQT517" s="1537"/>
      <c r="GQU517" s="1537"/>
      <c r="GQV517" s="1537"/>
      <c r="GQW517" s="1537"/>
      <c r="GQX517" s="1537"/>
      <c r="GQY517" s="1537"/>
      <c r="GQZ517" s="1537"/>
      <c r="GRA517" s="1537"/>
      <c r="GRB517" s="1537"/>
      <c r="GRC517" s="1537"/>
      <c r="GRD517" s="1537"/>
      <c r="GRE517" s="1537"/>
      <c r="GRF517" s="1537"/>
      <c r="GRG517" s="1537"/>
      <c r="GRH517" s="1537"/>
      <c r="GRI517" s="1537"/>
      <c r="GRJ517" s="1537"/>
      <c r="GRK517" s="1537"/>
      <c r="GRL517" s="1537"/>
      <c r="GRM517" s="1537"/>
      <c r="GRN517" s="1537"/>
      <c r="GRO517" s="1537"/>
      <c r="GRP517" s="1537"/>
      <c r="GRQ517" s="1537"/>
      <c r="GRR517" s="1537"/>
      <c r="GRS517" s="1537"/>
      <c r="GRT517" s="1537"/>
      <c r="GRU517" s="1537"/>
      <c r="GRV517" s="1537"/>
      <c r="GRW517" s="1537"/>
      <c r="GRX517" s="1537"/>
      <c r="GRY517" s="1537"/>
      <c r="GRZ517" s="1537"/>
      <c r="GSA517" s="1537"/>
      <c r="GSB517" s="1537"/>
      <c r="GSC517" s="1537"/>
      <c r="GSD517" s="1537"/>
      <c r="GSE517" s="1537"/>
      <c r="GSF517" s="1537"/>
      <c r="GSG517" s="1537"/>
      <c r="GSH517" s="1537"/>
      <c r="GSI517" s="1537"/>
      <c r="GSJ517" s="1537"/>
      <c r="GSK517" s="1537"/>
      <c r="GSL517" s="1537"/>
      <c r="GSM517" s="1537"/>
      <c r="GSN517" s="1537"/>
      <c r="GSO517" s="1537"/>
      <c r="GSP517" s="1537"/>
      <c r="GSQ517" s="1537"/>
      <c r="GSR517" s="1537"/>
      <c r="GSS517" s="1537"/>
      <c r="GST517" s="1537"/>
      <c r="GSU517" s="1537"/>
      <c r="GSV517" s="1537"/>
      <c r="GSW517" s="1537"/>
      <c r="GSX517" s="1537"/>
      <c r="GSY517" s="1537"/>
      <c r="GSZ517" s="1537"/>
      <c r="GTA517" s="1537"/>
      <c r="GTB517" s="1537"/>
      <c r="GTC517" s="1537"/>
      <c r="GTD517" s="1537"/>
      <c r="GTE517" s="1537"/>
      <c r="GTF517" s="1537"/>
      <c r="GTG517" s="1537"/>
      <c r="GTH517" s="1537"/>
      <c r="GTI517" s="1537"/>
      <c r="GTJ517" s="1537"/>
      <c r="GTK517" s="1537"/>
      <c r="GTL517" s="1537"/>
      <c r="GTM517" s="1537"/>
      <c r="GTN517" s="1537"/>
      <c r="GTO517" s="1537"/>
      <c r="GTP517" s="1537"/>
      <c r="GTQ517" s="1537"/>
      <c r="GTR517" s="1537"/>
      <c r="GTS517" s="1537"/>
      <c r="GTT517" s="1537"/>
      <c r="GTU517" s="1537"/>
      <c r="GTV517" s="1537"/>
      <c r="GTW517" s="1537"/>
      <c r="GTX517" s="1537"/>
      <c r="GTY517" s="1537"/>
      <c r="GTZ517" s="1537"/>
      <c r="GUA517" s="1537"/>
      <c r="GUB517" s="1537"/>
      <c r="GUC517" s="1537"/>
      <c r="GUD517" s="1537"/>
      <c r="GUE517" s="1537"/>
      <c r="GUF517" s="1537"/>
      <c r="GUG517" s="1537"/>
      <c r="GUH517" s="1537"/>
      <c r="GUI517" s="1537"/>
      <c r="GUJ517" s="1537"/>
      <c r="GUK517" s="1537"/>
      <c r="GUL517" s="1537"/>
      <c r="GUM517" s="1537"/>
      <c r="GUN517" s="1537"/>
      <c r="GUO517" s="1537"/>
      <c r="GUP517" s="1537"/>
      <c r="GUQ517" s="1537"/>
      <c r="GUR517" s="1537"/>
      <c r="GUS517" s="1537"/>
      <c r="GUT517" s="1537"/>
      <c r="GUU517" s="1537"/>
      <c r="GUV517" s="1537"/>
      <c r="GUW517" s="1537"/>
      <c r="GUX517" s="1537"/>
      <c r="GUY517" s="1537"/>
      <c r="GUZ517" s="1537"/>
      <c r="GVA517" s="1537"/>
      <c r="GVB517" s="1537"/>
      <c r="GVC517" s="1537"/>
      <c r="GVD517" s="1537"/>
      <c r="GVE517" s="1537"/>
      <c r="GVF517" s="1537"/>
      <c r="GVG517" s="1537"/>
      <c r="GVH517" s="1537"/>
      <c r="GVI517" s="1537"/>
      <c r="GVJ517" s="1537"/>
      <c r="GVK517" s="1537"/>
      <c r="GVL517" s="1537"/>
      <c r="GVM517" s="1537"/>
      <c r="GVN517" s="1537"/>
      <c r="GVO517" s="1537"/>
      <c r="GVP517" s="1537"/>
      <c r="GVQ517" s="1537"/>
      <c r="GVR517" s="1537"/>
      <c r="GVS517" s="1537"/>
      <c r="GVT517" s="1537"/>
      <c r="GVU517" s="1537"/>
      <c r="GVV517" s="1537"/>
      <c r="GVW517" s="1537"/>
      <c r="GVX517" s="1537"/>
      <c r="GVY517" s="1537"/>
      <c r="GVZ517" s="1537"/>
      <c r="GWA517" s="1537"/>
      <c r="GWB517" s="1537"/>
      <c r="GWC517" s="1537"/>
      <c r="GWD517" s="1537"/>
      <c r="GWE517" s="1537"/>
      <c r="GWF517" s="1537"/>
      <c r="GWG517" s="1537"/>
      <c r="GWH517" s="1537"/>
      <c r="GWI517" s="1537"/>
      <c r="GWJ517" s="1537"/>
      <c r="GWK517" s="1537"/>
      <c r="GWL517" s="1537"/>
      <c r="GWM517" s="1537"/>
      <c r="GWN517" s="1537"/>
      <c r="GWO517" s="1537"/>
      <c r="GWP517" s="1537"/>
      <c r="GWQ517" s="1537"/>
      <c r="GWR517" s="1537"/>
      <c r="GWS517" s="1537"/>
      <c r="GWT517" s="1537"/>
      <c r="GWU517" s="1537"/>
      <c r="GWV517" s="1537"/>
      <c r="GWW517" s="1537"/>
      <c r="GWX517" s="1537"/>
      <c r="GWY517" s="1537"/>
      <c r="GWZ517" s="1537"/>
      <c r="GXA517" s="1537"/>
      <c r="GXB517" s="1537"/>
      <c r="GXC517" s="1537"/>
      <c r="GXD517" s="1537"/>
      <c r="GXE517" s="1537"/>
      <c r="GXF517" s="1537"/>
      <c r="GXG517" s="1537"/>
      <c r="GXH517" s="1537"/>
      <c r="GXI517" s="1537"/>
      <c r="GXJ517" s="1537"/>
      <c r="GXK517" s="1537"/>
      <c r="GXL517" s="1537"/>
      <c r="GXM517" s="1537"/>
      <c r="GXN517" s="1537"/>
      <c r="GXO517" s="1537"/>
      <c r="GXP517" s="1537"/>
      <c r="GXQ517" s="1537"/>
      <c r="GXR517" s="1537"/>
      <c r="GXS517" s="1537"/>
      <c r="GXT517" s="1537"/>
      <c r="GXU517" s="1537"/>
      <c r="GXV517" s="1537"/>
      <c r="GXW517" s="1537"/>
      <c r="GXX517" s="1537"/>
      <c r="GXY517" s="1537"/>
      <c r="GXZ517" s="1537"/>
      <c r="GYA517" s="1537"/>
      <c r="GYB517" s="1537"/>
      <c r="GYC517" s="1537"/>
      <c r="GYD517" s="1537"/>
      <c r="GYE517" s="1537"/>
      <c r="GYF517" s="1537"/>
      <c r="GYG517" s="1537"/>
      <c r="GYH517" s="1537"/>
      <c r="GYI517" s="1537"/>
      <c r="GYJ517" s="1537"/>
      <c r="GYK517" s="1537"/>
      <c r="GYL517" s="1537"/>
      <c r="GYM517" s="1537"/>
      <c r="GYN517" s="1537"/>
      <c r="GYO517" s="1537"/>
      <c r="GYP517" s="1537"/>
      <c r="GYQ517" s="1537"/>
      <c r="GYR517" s="1537"/>
      <c r="GYS517" s="1537"/>
      <c r="GYT517" s="1537"/>
      <c r="GYU517" s="1537"/>
      <c r="GYV517" s="1537"/>
      <c r="GYW517" s="1537"/>
      <c r="GYX517" s="1537"/>
      <c r="GYY517" s="1537"/>
      <c r="GYZ517" s="1537"/>
      <c r="GZA517" s="1537"/>
      <c r="GZB517" s="1537"/>
      <c r="GZC517" s="1537"/>
      <c r="GZD517" s="1537"/>
      <c r="GZE517" s="1537"/>
      <c r="GZF517" s="1537"/>
      <c r="GZG517" s="1537"/>
      <c r="GZH517" s="1537"/>
      <c r="GZI517" s="1537"/>
      <c r="GZJ517" s="1537"/>
      <c r="GZK517" s="1537"/>
      <c r="GZL517" s="1537"/>
      <c r="GZM517" s="1537"/>
      <c r="GZN517" s="1537"/>
      <c r="GZO517" s="1537"/>
      <c r="GZP517" s="1537"/>
      <c r="GZQ517" s="1537"/>
      <c r="GZR517" s="1537"/>
      <c r="GZS517" s="1537"/>
      <c r="GZT517" s="1537"/>
      <c r="GZU517" s="1537"/>
      <c r="GZV517" s="1537"/>
      <c r="GZW517" s="1537"/>
      <c r="GZX517" s="1537"/>
      <c r="GZY517" s="1537"/>
      <c r="GZZ517" s="1537"/>
      <c r="HAA517" s="1537"/>
      <c r="HAB517" s="1537"/>
      <c r="HAC517" s="1537"/>
      <c r="HAD517" s="1537"/>
      <c r="HAE517" s="1537"/>
      <c r="HAF517" s="1537"/>
      <c r="HAG517" s="1537"/>
      <c r="HAH517" s="1537"/>
      <c r="HAI517" s="1537"/>
      <c r="HAJ517" s="1537"/>
      <c r="HAK517" s="1537"/>
      <c r="HAL517" s="1537"/>
      <c r="HAM517" s="1537"/>
      <c r="HAN517" s="1537"/>
      <c r="HAO517" s="1537"/>
      <c r="HAP517" s="1537"/>
      <c r="HAQ517" s="1537"/>
      <c r="HAR517" s="1537"/>
      <c r="HAS517" s="1537"/>
      <c r="HAT517" s="1537"/>
      <c r="HAU517" s="1537"/>
      <c r="HAV517" s="1537"/>
      <c r="HAW517" s="1537"/>
      <c r="HAX517" s="1537"/>
      <c r="HAY517" s="1537"/>
      <c r="HAZ517" s="1537"/>
      <c r="HBA517" s="1537"/>
      <c r="HBB517" s="1537"/>
      <c r="HBC517" s="1537"/>
      <c r="HBD517" s="1537"/>
      <c r="HBE517" s="1537"/>
      <c r="HBF517" s="1537"/>
      <c r="HBG517" s="1537"/>
      <c r="HBH517" s="1537"/>
      <c r="HBI517" s="1537"/>
      <c r="HBJ517" s="1537"/>
      <c r="HBK517" s="1537"/>
      <c r="HBL517" s="1537"/>
      <c r="HBM517" s="1537"/>
      <c r="HBN517" s="1537"/>
      <c r="HBO517" s="1537"/>
      <c r="HBP517" s="1537"/>
      <c r="HBQ517" s="1537"/>
      <c r="HBR517" s="1537"/>
      <c r="HBS517" s="1537"/>
      <c r="HBT517" s="1537"/>
      <c r="HBU517" s="1537"/>
      <c r="HBV517" s="1537"/>
      <c r="HBW517" s="1537"/>
      <c r="HBX517" s="1537"/>
      <c r="HBY517" s="1537"/>
      <c r="HBZ517" s="1537"/>
      <c r="HCA517" s="1537"/>
      <c r="HCB517" s="1537"/>
      <c r="HCC517" s="1537"/>
      <c r="HCD517" s="1537"/>
      <c r="HCE517" s="1537"/>
      <c r="HCF517" s="1537"/>
      <c r="HCG517" s="1537"/>
      <c r="HCH517" s="1537"/>
      <c r="HCI517" s="1537"/>
      <c r="HCJ517" s="1537"/>
      <c r="HCK517" s="1537"/>
      <c r="HCL517" s="1537"/>
      <c r="HCM517" s="1537"/>
      <c r="HCN517" s="1537"/>
      <c r="HCO517" s="1537"/>
      <c r="HCP517" s="1537"/>
      <c r="HCQ517" s="1537"/>
      <c r="HCR517" s="1537"/>
      <c r="HCS517" s="1537"/>
      <c r="HCT517" s="1537"/>
      <c r="HCU517" s="1537"/>
      <c r="HCV517" s="1537"/>
      <c r="HCW517" s="1537"/>
      <c r="HCX517" s="1537"/>
      <c r="HCY517" s="1537"/>
      <c r="HCZ517" s="1537"/>
      <c r="HDA517" s="1537"/>
      <c r="HDB517" s="1537"/>
      <c r="HDC517" s="1537"/>
      <c r="HDD517" s="1537"/>
      <c r="HDE517" s="1537"/>
      <c r="HDF517" s="1537"/>
      <c r="HDG517" s="1537"/>
      <c r="HDH517" s="1537"/>
      <c r="HDI517" s="1537"/>
      <c r="HDJ517" s="1537"/>
      <c r="HDK517" s="1537"/>
      <c r="HDL517" s="1537"/>
      <c r="HDM517" s="1537"/>
      <c r="HDN517" s="1537"/>
      <c r="HDO517" s="1537"/>
      <c r="HDP517" s="1537"/>
      <c r="HDQ517" s="1537"/>
      <c r="HDR517" s="1537"/>
      <c r="HDS517" s="1537"/>
      <c r="HDT517" s="1537"/>
      <c r="HDU517" s="1537"/>
      <c r="HDV517" s="1537"/>
      <c r="HDW517" s="1537"/>
      <c r="HDX517" s="1537"/>
      <c r="HDY517" s="1537"/>
      <c r="HDZ517" s="1537"/>
      <c r="HEA517" s="1537"/>
      <c r="HEB517" s="1537"/>
      <c r="HEC517" s="1537"/>
      <c r="HED517" s="1537"/>
      <c r="HEE517" s="1537"/>
      <c r="HEF517" s="1537"/>
      <c r="HEG517" s="1537"/>
      <c r="HEH517" s="1537"/>
      <c r="HEI517" s="1537"/>
      <c r="HEJ517" s="1537"/>
      <c r="HEK517" s="1537"/>
      <c r="HEL517" s="1537"/>
      <c r="HEM517" s="1537"/>
      <c r="HEN517" s="1537"/>
      <c r="HEO517" s="1537"/>
      <c r="HEP517" s="1537"/>
      <c r="HEQ517" s="1537"/>
      <c r="HER517" s="1537"/>
      <c r="HES517" s="1537"/>
      <c r="HET517" s="1537"/>
      <c r="HEU517" s="1537"/>
      <c r="HEV517" s="1537"/>
      <c r="HEW517" s="1537"/>
      <c r="HEX517" s="1537"/>
      <c r="HEY517" s="1537"/>
      <c r="HEZ517" s="1537"/>
      <c r="HFA517" s="1537"/>
      <c r="HFB517" s="1537"/>
      <c r="HFC517" s="1537"/>
      <c r="HFD517" s="1537"/>
      <c r="HFE517" s="1537"/>
      <c r="HFF517" s="1537"/>
      <c r="HFG517" s="1537"/>
      <c r="HFH517" s="1537"/>
      <c r="HFI517" s="1537"/>
      <c r="HFJ517" s="1537"/>
      <c r="HFK517" s="1537"/>
      <c r="HFL517" s="1537"/>
      <c r="HFM517" s="1537"/>
      <c r="HFN517" s="1537"/>
      <c r="HFO517" s="1537"/>
      <c r="HFP517" s="1537"/>
      <c r="HFQ517" s="1537"/>
      <c r="HFR517" s="1537"/>
      <c r="HFS517" s="1537"/>
      <c r="HFT517" s="1537"/>
      <c r="HFU517" s="1537"/>
      <c r="HFV517" s="1537"/>
      <c r="HFW517" s="1537"/>
      <c r="HFX517" s="1537"/>
      <c r="HFY517" s="1537"/>
      <c r="HFZ517" s="1537"/>
      <c r="HGA517" s="1537"/>
      <c r="HGB517" s="1537"/>
      <c r="HGC517" s="1537"/>
      <c r="HGD517" s="1537"/>
      <c r="HGE517" s="1537"/>
      <c r="HGF517" s="1537"/>
      <c r="HGG517" s="1537"/>
      <c r="HGH517" s="1537"/>
      <c r="HGI517" s="1537"/>
      <c r="HGJ517" s="1537"/>
      <c r="HGK517" s="1537"/>
      <c r="HGL517" s="1537"/>
      <c r="HGM517" s="1537"/>
      <c r="HGN517" s="1537"/>
      <c r="HGO517" s="1537"/>
      <c r="HGP517" s="1537"/>
      <c r="HGQ517" s="1537"/>
      <c r="HGR517" s="1537"/>
      <c r="HGS517" s="1537"/>
      <c r="HGT517" s="1537"/>
      <c r="HGU517" s="1537"/>
      <c r="HGV517" s="1537"/>
      <c r="HGW517" s="1537"/>
      <c r="HGX517" s="1537"/>
      <c r="HGY517" s="1537"/>
      <c r="HGZ517" s="1537"/>
      <c r="HHA517" s="1537"/>
      <c r="HHB517" s="1537"/>
      <c r="HHC517" s="1537"/>
      <c r="HHD517" s="1537"/>
      <c r="HHE517" s="1537"/>
      <c r="HHF517" s="1537"/>
      <c r="HHG517" s="1537"/>
      <c r="HHH517" s="1537"/>
      <c r="HHI517" s="1537"/>
      <c r="HHJ517" s="1537"/>
      <c r="HHK517" s="1537"/>
      <c r="HHL517" s="1537"/>
      <c r="HHM517" s="1537"/>
      <c r="HHN517" s="1537"/>
      <c r="HHO517" s="1537"/>
      <c r="HHP517" s="1537"/>
      <c r="HHQ517" s="1537"/>
      <c r="HHR517" s="1537"/>
      <c r="HHS517" s="1537"/>
      <c r="HHT517" s="1537"/>
      <c r="HHU517" s="1537"/>
      <c r="HHV517" s="1537"/>
      <c r="HHW517" s="1537"/>
      <c r="HHX517" s="1537"/>
      <c r="HHY517" s="1537"/>
      <c r="HHZ517" s="1537"/>
      <c r="HIA517" s="1537"/>
      <c r="HIB517" s="1537"/>
      <c r="HIC517" s="1537"/>
      <c r="HID517" s="1537"/>
      <c r="HIE517" s="1537"/>
      <c r="HIF517" s="1537"/>
      <c r="HIG517" s="1537"/>
      <c r="HIH517" s="1537"/>
      <c r="HII517" s="1537"/>
      <c r="HIJ517" s="1537"/>
      <c r="HIK517" s="1537"/>
      <c r="HIL517" s="1537"/>
      <c r="HIM517" s="1537"/>
      <c r="HIN517" s="1537"/>
      <c r="HIO517" s="1537"/>
      <c r="HIP517" s="1537"/>
      <c r="HIQ517" s="1537"/>
      <c r="HIR517" s="1537"/>
      <c r="HIS517" s="1537"/>
      <c r="HIT517" s="1537"/>
      <c r="HIU517" s="1537"/>
      <c r="HIV517" s="1537"/>
      <c r="HIW517" s="1537"/>
      <c r="HIX517" s="1537"/>
      <c r="HIY517" s="1537"/>
      <c r="HIZ517" s="1537"/>
      <c r="HJA517" s="1537"/>
      <c r="HJB517" s="1537"/>
      <c r="HJC517" s="1537"/>
      <c r="HJD517" s="1537"/>
      <c r="HJE517" s="1537"/>
      <c r="HJF517" s="1537"/>
      <c r="HJG517" s="1537"/>
      <c r="HJH517" s="1537"/>
      <c r="HJI517" s="1537"/>
      <c r="HJJ517" s="1537"/>
      <c r="HJK517" s="1537"/>
      <c r="HJL517" s="1537"/>
      <c r="HJM517" s="1537"/>
      <c r="HJN517" s="1537"/>
      <c r="HJO517" s="1537"/>
      <c r="HJP517" s="1537"/>
      <c r="HJQ517" s="1537"/>
      <c r="HJR517" s="1537"/>
      <c r="HJS517" s="1537"/>
      <c r="HJT517" s="1537"/>
      <c r="HJU517" s="1537"/>
      <c r="HJV517" s="1537"/>
      <c r="HJW517" s="1537"/>
      <c r="HJX517" s="1537"/>
      <c r="HJY517" s="1537"/>
      <c r="HJZ517" s="1537"/>
      <c r="HKA517" s="1537"/>
      <c r="HKB517" s="1537"/>
      <c r="HKC517" s="1537"/>
      <c r="HKD517" s="1537"/>
      <c r="HKE517" s="1537"/>
      <c r="HKF517" s="1537"/>
      <c r="HKG517" s="1537"/>
      <c r="HKH517" s="1537"/>
      <c r="HKI517" s="1537"/>
      <c r="HKJ517" s="1537"/>
      <c r="HKK517" s="1537"/>
      <c r="HKL517" s="1537"/>
      <c r="HKM517" s="1537"/>
      <c r="HKN517" s="1537"/>
      <c r="HKO517" s="1537"/>
      <c r="HKP517" s="1537"/>
      <c r="HKQ517" s="1537"/>
      <c r="HKR517" s="1537"/>
      <c r="HKS517" s="1537"/>
      <c r="HKT517" s="1537"/>
      <c r="HKU517" s="1537"/>
      <c r="HKV517" s="1537"/>
      <c r="HKW517" s="1537"/>
      <c r="HKX517" s="1537"/>
      <c r="HKY517" s="1537"/>
      <c r="HKZ517" s="1537"/>
      <c r="HLA517" s="1537"/>
      <c r="HLB517" s="1537"/>
      <c r="HLC517" s="1537"/>
      <c r="HLD517" s="1537"/>
      <c r="HLE517" s="1537"/>
      <c r="HLF517" s="1537"/>
      <c r="HLG517" s="1537"/>
      <c r="HLH517" s="1537"/>
      <c r="HLI517" s="1537"/>
      <c r="HLJ517" s="1537"/>
      <c r="HLK517" s="1537"/>
      <c r="HLL517" s="1537"/>
      <c r="HLM517" s="1537"/>
      <c r="HLN517" s="1537"/>
      <c r="HLO517" s="1537"/>
      <c r="HLP517" s="1537"/>
      <c r="HLQ517" s="1537"/>
      <c r="HLR517" s="1537"/>
      <c r="HLS517" s="1537"/>
      <c r="HLT517" s="1537"/>
      <c r="HLU517" s="1537"/>
      <c r="HLV517" s="1537"/>
      <c r="HLW517" s="1537"/>
      <c r="HLX517" s="1537"/>
      <c r="HLY517" s="1537"/>
      <c r="HLZ517" s="1537"/>
      <c r="HMA517" s="1537"/>
      <c r="HMB517" s="1537"/>
      <c r="HMC517" s="1537"/>
      <c r="HMD517" s="1537"/>
      <c r="HME517" s="1537"/>
      <c r="HMF517" s="1537"/>
      <c r="HMG517" s="1537"/>
      <c r="HMH517" s="1537"/>
      <c r="HMI517" s="1537"/>
      <c r="HMJ517" s="1537"/>
      <c r="HMK517" s="1537"/>
      <c r="HML517" s="1537"/>
      <c r="HMM517" s="1537"/>
      <c r="HMN517" s="1537"/>
      <c r="HMO517" s="1537"/>
      <c r="HMP517" s="1537"/>
      <c r="HMQ517" s="1537"/>
      <c r="HMR517" s="1537"/>
      <c r="HMS517" s="1537"/>
      <c r="HMT517" s="1537"/>
      <c r="HMU517" s="1537"/>
      <c r="HMV517" s="1537"/>
      <c r="HMW517" s="1537"/>
      <c r="HMX517" s="1537"/>
      <c r="HMY517" s="1537"/>
      <c r="HMZ517" s="1537"/>
      <c r="HNA517" s="1537"/>
      <c r="HNB517" s="1537"/>
      <c r="HNC517" s="1537"/>
      <c r="HND517" s="1537"/>
      <c r="HNE517" s="1537"/>
      <c r="HNF517" s="1537"/>
      <c r="HNG517" s="1537"/>
      <c r="HNH517" s="1537"/>
      <c r="HNI517" s="1537"/>
      <c r="HNJ517" s="1537"/>
      <c r="HNK517" s="1537"/>
      <c r="HNL517" s="1537"/>
      <c r="HNM517" s="1537"/>
      <c r="HNN517" s="1537"/>
      <c r="HNO517" s="1537"/>
      <c r="HNP517" s="1537"/>
      <c r="HNQ517" s="1537"/>
      <c r="HNR517" s="1537"/>
      <c r="HNS517" s="1537"/>
      <c r="HNT517" s="1537"/>
      <c r="HNU517" s="1537"/>
      <c r="HNV517" s="1537"/>
      <c r="HNW517" s="1537"/>
      <c r="HNX517" s="1537"/>
      <c r="HNY517" s="1537"/>
      <c r="HNZ517" s="1537"/>
      <c r="HOA517" s="1537"/>
      <c r="HOB517" s="1537"/>
      <c r="HOC517" s="1537"/>
      <c r="HOD517" s="1537"/>
      <c r="HOE517" s="1537"/>
      <c r="HOF517" s="1537"/>
      <c r="HOG517" s="1537"/>
      <c r="HOH517" s="1537"/>
      <c r="HOI517" s="1537"/>
      <c r="HOJ517" s="1537"/>
      <c r="HOK517" s="1537"/>
      <c r="HOL517" s="1537"/>
      <c r="HOM517" s="1537"/>
      <c r="HON517" s="1537"/>
      <c r="HOO517" s="1537"/>
      <c r="HOP517" s="1537"/>
      <c r="HOQ517" s="1537"/>
      <c r="HOR517" s="1537"/>
      <c r="HOS517" s="1537"/>
      <c r="HOT517" s="1537"/>
      <c r="HOU517" s="1537"/>
      <c r="HOV517" s="1537"/>
      <c r="HOW517" s="1537"/>
      <c r="HOX517" s="1537"/>
      <c r="HOY517" s="1537"/>
      <c r="HOZ517" s="1537"/>
      <c r="HPA517" s="1537"/>
      <c r="HPB517" s="1537"/>
      <c r="HPC517" s="1537"/>
      <c r="HPD517" s="1537"/>
      <c r="HPE517" s="1537"/>
      <c r="HPF517" s="1537"/>
      <c r="HPG517" s="1537"/>
      <c r="HPH517" s="1537"/>
      <c r="HPI517" s="1537"/>
      <c r="HPJ517" s="1537"/>
      <c r="HPK517" s="1537"/>
      <c r="HPL517" s="1537"/>
      <c r="HPM517" s="1537"/>
      <c r="HPN517" s="1537"/>
      <c r="HPO517" s="1537"/>
      <c r="HPP517" s="1537"/>
      <c r="HPQ517" s="1537"/>
      <c r="HPR517" s="1537"/>
      <c r="HPS517" s="1537"/>
      <c r="HPT517" s="1537"/>
      <c r="HPU517" s="1537"/>
      <c r="HPV517" s="1537"/>
      <c r="HPW517" s="1537"/>
      <c r="HPX517" s="1537"/>
      <c r="HPY517" s="1537"/>
      <c r="HPZ517" s="1537"/>
      <c r="HQA517" s="1537"/>
      <c r="HQB517" s="1537"/>
      <c r="HQC517" s="1537"/>
      <c r="HQD517" s="1537"/>
      <c r="HQE517" s="1537"/>
      <c r="HQF517" s="1537"/>
      <c r="HQG517" s="1537"/>
      <c r="HQH517" s="1537"/>
      <c r="HQI517" s="1537"/>
      <c r="HQJ517" s="1537"/>
      <c r="HQK517" s="1537"/>
      <c r="HQL517" s="1537"/>
      <c r="HQM517" s="1537"/>
      <c r="HQN517" s="1537"/>
      <c r="HQO517" s="1537"/>
      <c r="HQP517" s="1537"/>
      <c r="HQQ517" s="1537"/>
      <c r="HQR517" s="1537"/>
      <c r="HQS517" s="1537"/>
      <c r="HQT517" s="1537"/>
      <c r="HQU517" s="1537"/>
      <c r="HQV517" s="1537"/>
      <c r="HQW517" s="1537"/>
      <c r="HQX517" s="1537"/>
      <c r="HQY517" s="1537"/>
      <c r="HQZ517" s="1537"/>
      <c r="HRA517" s="1537"/>
      <c r="HRB517" s="1537"/>
      <c r="HRC517" s="1537"/>
      <c r="HRD517" s="1537"/>
      <c r="HRE517" s="1537"/>
      <c r="HRF517" s="1537"/>
      <c r="HRG517" s="1537"/>
      <c r="HRH517" s="1537"/>
      <c r="HRI517" s="1537"/>
      <c r="HRJ517" s="1537"/>
      <c r="HRK517" s="1537"/>
      <c r="HRL517" s="1537"/>
      <c r="HRM517" s="1537"/>
      <c r="HRN517" s="1537"/>
      <c r="HRO517" s="1537"/>
      <c r="HRP517" s="1537"/>
      <c r="HRQ517" s="1537"/>
      <c r="HRR517" s="1537"/>
      <c r="HRS517" s="1537"/>
      <c r="HRT517" s="1537"/>
      <c r="HRU517" s="1537"/>
      <c r="HRV517" s="1537"/>
      <c r="HRW517" s="1537"/>
      <c r="HRX517" s="1537"/>
      <c r="HRY517" s="1537"/>
      <c r="HRZ517" s="1537"/>
      <c r="HSA517" s="1537"/>
      <c r="HSB517" s="1537"/>
      <c r="HSC517" s="1537"/>
      <c r="HSD517" s="1537"/>
      <c r="HSE517" s="1537"/>
      <c r="HSF517" s="1537"/>
      <c r="HSG517" s="1537"/>
      <c r="HSH517" s="1537"/>
      <c r="HSI517" s="1537"/>
      <c r="HSJ517" s="1537"/>
      <c r="HSK517" s="1537"/>
      <c r="HSL517" s="1537"/>
      <c r="HSM517" s="1537"/>
      <c r="HSN517" s="1537"/>
      <c r="HSO517" s="1537"/>
      <c r="HSP517" s="1537"/>
      <c r="HSQ517" s="1537"/>
      <c r="HSR517" s="1537"/>
      <c r="HSS517" s="1537"/>
      <c r="HST517" s="1537"/>
      <c r="HSU517" s="1537"/>
      <c r="HSV517" s="1537"/>
      <c r="HSW517" s="1537"/>
      <c r="HSX517" s="1537"/>
      <c r="HSY517" s="1537"/>
      <c r="HSZ517" s="1537"/>
      <c r="HTA517" s="1537"/>
      <c r="HTB517" s="1537"/>
      <c r="HTC517" s="1537"/>
      <c r="HTD517" s="1537"/>
      <c r="HTE517" s="1537"/>
      <c r="HTF517" s="1537"/>
      <c r="HTG517" s="1537"/>
      <c r="HTH517" s="1537"/>
      <c r="HTI517" s="1537"/>
      <c r="HTJ517" s="1537"/>
      <c r="HTK517" s="1537"/>
      <c r="HTL517" s="1537"/>
      <c r="HTM517" s="1537"/>
      <c r="HTN517" s="1537"/>
      <c r="HTO517" s="1537"/>
      <c r="HTP517" s="1537"/>
      <c r="HTQ517" s="1537"/>
      <c r="HTR517" s="1537"/>
      <c r="HTS517" s="1537"/>
      <c r="HTT517" s="1537"/>
      <c r="HTU517" s="1537"/>
      <c r="HTV517" s="1537"/>
      <c r="HTW517" s="1537"/>
      <c r="HTX517" s="1537"/>
      <c r="HTY517" s="1537"/>
      <c r="HTZ517" s="1537"/>
      <c r="HUA517" s="1537"/>
      <c r="HUB517" s="1537"/>
      <c r="HUC517" s="1537"/>
      <c r="HUD517" s="1537"/>
      <c r="HUE517" s="1537"/>
      <c r="HUF517" s="1537"/>
      <c r="HUG517" s="1537"/>
      <c r="HUH517" s="1537"/>
      <c r="HUI517" s="1537"/>
      <c r="HUJ517" s="1537"/>
      <c r="HUK517" s="1537"/>
      <c r="HUL517" s="1537"/>
      <c r="HUM517" s="1537"/>
      <c r="HUN517" s="1537"/>
      <c r="HUO517" s="1537"/>
      <c r="HUP517" s="1537"/>
      <c r="HUQ517" s="1537"/>
      <c r="HUR517" s="1537"/>
      <c r="HUS517" s="1537"/>
      <c r="HUT517" s="1537"/>
      <c r="HUU517" s="1537"/>
      <c r="HUV517" s="1537"/>
      <c r="HUW517" s="1537"/>
      <c r="HUX517" s="1537"/>
      <c r="HUY517" s="1537"/>
      <c r="HUZ517" s="1537"/>
      <c r="HVA517" s="1537"/>
      <c r="HVB517" s="1537"/>
      <c r="HVC517" s="1537"/>
      <c r="HVD517" s="1537"/>
      <c r="HVE517" s="1537"/>
      <c r="HVF517" s="1537"/>
      <c r="HVG517" s="1537"/>
      <c r="HVH517" s="1537"/>
      <c r="HVI517" s="1537"/>
      <c r="HVJ517" s="1537"/>
      <c r="HVK517" s="1537"/>
      <c r="HVL517" s="1537"/>
      <c r="HVM517" s="1537"/>
      <c r="HVN517" s="1537"/>
      <c r="HVO517" s="1537"/>
      <c r="HVP517" s="1537"/>
      <c r="HVQ517" s="1537"/>
      <c r="HVR517" s="1537"/>
      <c r="HVS517" s="1537"/>
      <c r="HVT517" s="1537"/>
      <c r="HVU517" s="1537"/>
      <c r="HVV517" s="1537"/>
      <c r="HVW517" s="1537"/>
      <c r="HVX517" s="1537"/>
      <c r="HVY517" s="1537"/>
      <c r="HVZ517" s="1537"/>
      <c r="HWA517" s="1537"/>
      <c r="HWB517" s="1537"/>
      <c r="HWC517" s="1537"/>
      <c r="HWD517" s="1537"/>
      <c r="HWE517" s="1537"/>
      <c r="HWF517" s="1537"/>
      <c r="HWG517" s="1537"/>
      <c r="HWH517" s="1537"/>
      <c r="HWI517" s="1537"/>
      <c r="HWJ517" s="1537"/>
      <c r="HWK517" s="1537"/>
      <c r="HWL517" s="1537"/>
      <c r="HWM517" s="1537"/>
      <c r="HWN517" s="1537"/>
      <c r="HWO517" s="1537"/>
      <c r="HWP517" s="1537"/>
      <c r="HWQ517" s="1537"/>
      <c r="HWR517" s="1537"/>
      <c r="HWS517" s="1537"/>
      <c r="HWT517" s="1537"/>
      <c r="HWU517" s="1537"/>
      <c r="HWV517" s="1537"/>
      <c r="HWW517" s="1537"/>
      <c r="HWX517" s="1537"/>
      <c r="HWY517" s="1537"/>
      <c r="HWZ517" s="1537"/>
      <c r="HXA517" s="1537"/>
      <c r="HXB517" s="1537"/>
      <c r="HXC517" s="1537"/>
      <c r="HXD517" s="1537"/>
      <c r="HXE517" s="1537"/>
      <c r="HXF517" s="1537"/>
      <c r="HXG517" s="1537"/>
      <c r="HXH517" s="1537"/>
      <c r="HXI517" s="1537"/>
      <c r="HXJ517" s="1537"/>
      <c r="HXK517" s="1537"/>
      <c r="HXL517" s="1537"/>
      <c r="HXM517" s="1537"/>
      <c r="HXN517" s="1537"/>
      <c r="HXO517" s="1537"/>
      <c r="HXP517" s="1537"/>
      <c r="HXQ517" s="1537"/>
      <c r="HXR517" s="1537"/>
      <c r="HXS517" s="1537"/>
      <c r="HXT517" s="1537"/>
      <c r="HXU517" s="1537"/>
      <c r="HXV517" s="1537"/>
      <c r="HXW517" s="1537"/>
      <c r="HXX517" s="1537"/>
      <c r="HXY517" s="1537"/>
      <c r="HXZ517" s="1537"/>
      <c r="HYA517" s="1537"/>
      <c r="HYB517" s="1537"/>
      <c r="HYC517" s="1537"/>
      <c r="HYD517" s="1537"/>
      <c r="HYE517" s="1537"/>
      <c r="HYF517" s="1537"/>
      <c r="HYG517" s="1537"/>
      <c r="HYH517" s="1537"/>
      <c r="HYI517" s="1537"/>
      <c r="HYJ517" s="1537"/>
      <c r="HYK517" s="1537"/>
      <c r="HYL517" s="1537"/>
      <c r="HYM517" s="1537"/>
      <c r="HYN517" s="1537"/>
      <c r="HYO517" s="1537"/>
      <c r="HYP517" s="1537"/>
      <c r="HYQ517" s="1537"/>
      <c r="HYR517" s="1537"/>
      <c r="HYS517" s="1537"/>
      <c r="HYT517" s="1537"/>
      <c r="HYU517" s="1537"/>
      <c r="HYV517" s="1537"/>
      <c r="HYW517" s="1537"/>
      <c r="HYX517" s="1537"/>
      <c r="HYY517" s="1537"/>
      <c r="HYZ517" s="1537"/>
      <c r="HZA517" s="1537"/>
      <c r="HZB517" s="1537"/>
      <c r="HZC517" s="1537"/>
      <c r="HZD517" s="1537"/>
      <c r="HZE517" s="1537"/>
      <c r="HZF517" s="1537"/>
      <c r="HZG517" s="1537"/>
      <c r="HZH517" s="1537"/>
      <c r="HZI517" s="1537"/>
      <c r="HZJ517" s="1537"/>
      <c r="HZK517" s="1537"/>
      <c r="HZL517" s="1537"/>
      <c r="HZM517" s="1537"/>
      <c r="HZN517" s="1537"/>
      <c r="HZO517" s="1537"/>
      <c r="HZP517" s="1537"/>
      <c r="HZQ517" s="1537"/>
      <c r="HZR517" s="1537"/>
      <c r="HZS517" s="1537"/>
      <c r="HZT517" s="1537"/>
      <c r="HZU517" s="1537"/>
      <c r="HZV517" s="1537"/>
      <c r="HZW517" s="1537"/>
      <c r="HZX517" s="1537"/>
      <c r="HZY517" s="1537"/>
      <c r="HZZ517" s="1537"/>
      <c r="IAA517" s="1537"/>
      <c r="IAB517" s="1537"/>
      <c r="IAC517" s="1537"/>
      <c r="IAD517" s="1537"/>
      <c r="IAE517" s="1537"/>
      <c r="IAF517" s="1537"/>
      <c r="IAG517" s="1537"/>
      <c r="IAH517" s="1537"/>
      <c r="IAI517" s="1537"/>
      <c r="IAJ517" s="1537"/>
      <c r="IAK517" s="1537"/>
      <c r="IAL517" s="1537"/>
      <c r="IAM517" s="1537"/>
      <c r="IAN517" s="1537"/>
      <c r="IAO517" s="1537"/>
      <c r="IAP517" s="1537"/>
      <c r="IAQ517" s="1537"/>
      <c r="IAR517" s="1537"/>
      <c r="IAS517" s="1537"/>
      <c r="IAT517" s="1537"/>
      <c r="IAU517" s="1537"/>
      <c r="IAV517" s="1537"/>
      <c r="IAW517" s="1537"/>
      <c r="IAX517" s="1537"/>
      <c r="IAY517" s="1537"/>
      <c r="IAZ517" s="1537"/>
      <c r="IBA517" s="1537"/>
      <c r="IBB517" s="1537"/>
      <c r="IBC517" s="1537"/>
      <c r="IBD517" s="1537"/>
      <c r="IBE517" s="1537"/>
      <c r="IBF517" s="1537"/>
      <c r="IBG517" s="1537"/>
      <c r="IBH517" s="1537"/>
      <c r="IBI517" s="1537"/>
      <c r="IBJ517" s="1537"/>
      <c r="IBK517" s="1537"/>
      <c r="IBL517" s="1537"/>
      <c r="IBM517" s="1537"/>
      <c r="IBN517" s="1537"/>
      <c r="IBO517" s="1537"/>
      <c r="IBP517" s="1537"/>
      <c r="IBQ517" s="1537"/>
      <c r="IBR517" s="1537"/>
      <c r="IBS517" s="1537"/>
      <c r="IBT517" s="1537"/>
      <c r="IBU517" s="1537"/>
      <c r="IBV517" s="1537"/>
      <c r="IBW517" s="1537"/>
      <c r="IBX517" s="1537"/>
      <c r="IBY517" s="1537"/>
      <c r="IBZ517" s="1537"/>
      <c r="ICA517" s="1537"/>
      <c r="ICB517" s="1537"/>
      <c r="ICC517" s="1537"/>
      <c r="ICD517" s="1537"/>
      <c r="ICE517" s="1537"/>
      <c r="ICF517" s="1537"/>
      <c r="ICG517" s="1537"/>
      <c r="ICH517" s="1537"/>
      <c r="ICI517" s="1537"/>
      <c r="ICJ517" s="1537"/>
      <c r="ICK517" s="1537"/>
      <c r="ICL517" s="1537"/>
      <c r="ICM517" s="1537"/>
      <c r="ICN517" s="1537"/>
      <c r="ICO517" s="1537"/>
      <c r="ICP517" s="1537"/>
      <c r="ICQ517" s="1537"/>
      <c r="ICR517" s="1537"/>
      <c r="ICS517" s="1537"/>
      <c r="ICT517" s="1537"/>
      <c r="ICU517" s="1537"/>
      <c r="ICV517" s="1537"/>
      <c r="ICW517" s="1537"/>
      <c r="ICX517" s="1537"/>
      <c r="ICY517" s="1537"/>
      <c r="ICZ517" s="1537"/>
      <c r="IDA517" s="1537"/>
      <c r="IDB517" s="1537"/>
      <c r="IDC517" s="1537"/>
      <c r="IDD517" s="1537"/>
      <c r="IDE517" s="1537"/>
      <c r="IDF517" s="1537"/>
      <c r="IDG517" s="1537"/>
      <c r="IDH517" s="1537"/>
      <c r="IDI517" s="1537"/>
      <c r="IDJ517" s="1537"/>
      <c r="IDK517" s="1537"/>
      <c r="IDL517" s="1537"/>
      <c r="IDM517" s="1537"/>
      <c r="IDN517" s="1537"/>
      <c r="IDO517" s="1537"/>
      <c r="IDP517" s="1537"/>
      <c r="IDQ517" s="1537"/>
      <c r="IDR517" s="1537"/>
      <c r="IDS517" s="1537"/>
      <c r="IDT517" s="1537"/>
      <c r="IDU517" s="1537"/>
      <c r="IDV517" s="1537"/>
      <c r="IDW517" s="1537"/>
      <c r="IDX517" s="1537"/>
      <c r="IDY517" s="1537"/>
      <c r="IDZ517" s="1537"/>
      <c r="IEA517" s="1537"/>
      <c r="IEB517" s="1537"/>
      <c r="IEC517" s="1537"/>
      <c r="IED517" s="1537"/>
      <c r="IEE517" s="1537"/>
      <c r="IEF517" s="1537"/>
      <c r="IEG517" s="1537"/>
      <c r="IEH517" s="1537"/>
      <c r="IEI517" s="1537"/>
      <c r="IEJ517" s="1537"/>
      <c r="IEK517" s="1537"/>
      <c r="IEL517" s="1537"/>
      <c r="IEM517" s="1537"/>
      <c r="IEN517" s="1537"/>
      <c r="IEO517" s="1537"/>
      <c r="IEP517" s="1537"/>
      <c r="IEQ517" s="1537"/>
      <c r="IER517" s="1537"/>
      <c r="IES517" s="1537"/>
      <c r="IET517" s="1537"/>
      <c r="IEU517" s="1537"/>
      <c r="IEV517" s="1537"/>
      <c r="IEW517" s="1537"/>
      <c r="IEX517" s="1537"/>
      <c r="IEY517" s="1537"/>
      <c r="IEZ517" s="1537"/>
      <c r="IFA517" s="1537"/>
      <c r="IFB517" s="1537"/>
      <c r="IFC517" s="1537"/>
      <c r="IFD517" s="1537"/>
      <c r="IFE517" s="1537"/>
      <c r="IFF517" s="1537"/>
      <c r="IFG517" s="1537"/>
      <c r="IFH517" s="1537"/>
      <c r="IFI517" s="1537"/>
      <c r="IFJ517" s="1537"/>
      <c r="IFK517" s="1537"/>
      <c r="IFL517" s="1537"/>
      <c r="IFM517" s="1537"/>
      <c r="IFN517" s="1537"/>
      <c r="IFO517" s="1537"/>
      <c r="IFP517" s="1537"/>
      <c r="IFQ517" s="1537"/>
      <c r="IFR517" s="1537"/>
      <c r="IFS517" s="1537"/>
      <c r="IFT517" s="1537"/>
      <c r="IFU517" s="1537"/>
      <c r="IFV517" s="1537"/>
      <c r="IFW517" s="1537"/>
      <c r="IFX517" s="1537"/>
      <c r="IFY517" s="1537"/>
      <c r="IFZ517" s="1537"/>
      <c r="IGA517" s="1537"/>
      <c r="IGB517" s="1537"/>
      <c r="IGC517" s="1537"/>
      <c r="IGD517" s="1537"/>
      <c r="IGE517" s="1537"/>
      <c r="IGF517" s="1537"/>
      <c r="IGG517" s="1537"/>
      <c r="IGH517" s="1537"/>
      <c r="IGI517" s="1537"/>
      <c r="IGJ517" s="1537"/>
      <c r="IGK517" s="1537"/>
      <c r="IGL517" s="1537"/>
      <c r="IGM517" s="1537"/>
      <c r="IGN517" s="1537"/>
      <c r="IGO517" s="1537"/>
      <c r="IGP517" s="1537"/>
      <c r="IGQ517" s="1537"/>
      <c r="IGR517" s="1537"/>
      <c r="IGS517" s="1537"/>
      <c r="IGT517" s="1537"/>
      <c r="IGU517" s="1537"/>
      <c r="IGV517" s="1537"/>
      <c r="IGW517" s="1537"/>
      <c r="IGX517" s="1537"/>
      <c r="IGY517" s="1537"/>
      <c r="IGZ517" s="1537"/>
      <c r="IHA517" s="1537"/>
      <c r="IHB517" s="1537"/>
      <c r="IHC517" s="1537"/>
      <c r="IHD517" s="1537"/>
      <c r="IHE517" s="1537"/>
      <c r="IHF517" s="1537"/>
      <c r="IHG517" s="1537"/>
      <c r="IHH517" s="1537"/>
      <c r="IHI517" s="1537"/>
      <c r="IHJ517" s="1537"/>
      <c r="IHK517" s="1537"/>
      <c r="IHL517" s="1537"/>
      <c r="IHM517" s="1537"/>
      <c r="IHN517" s="1537"/>
      <c r="IHO517" s="1537"/>
      <c r="IHP517" s="1537"/>
      <c r="IHQ517" s="1537"/>
      <c r="IHR517" s="1537"/>
      <c r="IHS517" s="1537"/>
      <c r="IHT517" s="1537"/>
      <c r="IHU517" s="1537"/>
      <c r="IHV517" s="1537"/>
      <c r="IHW517" s="1537"/>
      <c r="IHX517" s="1537"/>
      <c r="IHY517" s="1537"/>
      <c r="IHZ517" s="1537"/>
      <c r="IIA517" s="1537"/>
      <c r="IIB517" s="1537"/>
      <c r="IIC517" s="1537"/>
      <c r="IID517" s="1537"/>
      <c r="IIE517" s="1537"/>
      <c r="IIF517" s="1537"/>
      <c r="IIG517" s="1537"/>
      <c r="IIH517" s="1537"/>
      <c r="III517" s="1537"/>
      <c r="IIJ517" s="1537"/>
      <c r="IIK517" s="1537"/>
      <c r="IIL517" s="1537"/>
      <c r="IIM517" s="1537"/>
      <c r="IIN517" s="1537"/>
      <c r="IIO517" s="1537"/>
      <c r="IIP517" s="1537"/>
      <c r="IIQ517" s="1537"/>
      <c r="IIR517" s="1537"/>
      <c r="IIS517" s="1537"/>
      <c r="IIT517" s="1537"/>
      <c r="IIU517" s="1537"/>
      <c r="IIV517" s="1537"/>
      <c r="IIW517" s="1537"/>
      <c r="IIX517" s="1537"/>
      <c r="IIY517" s="1537"/>
      <c r="IIZ517" s="1537"/>
      <c r="IJA517" s="1537"/>
      <c r="IJB517" s="1537"/>
      <c r="IJC517" s="1537"/>
      <c r="IJD517" s="1537"/>
      <c r="IJE517" s="1537"/>
      <c r="IJF517" s="1537"/>
      <c r="IJG517" s="1537"/>
      <c r="IJH517" s="1537"/>
      <c r="IJI517" s="1537"/>
      <c r="IJJ517" s="1537"/>
      <c r="IJK517" s="1537"/>
      <c r="IJL517" s="1537"/>
      <c r="IJM517" s="1537"/>
      <c r="IJN517" s="1537"/>
      <c r="IJO517" s="1537"/>
      <c r="IJP517" s="1537"/>
      <c r="IJQ517" s="1537"/>
      <c r="IJR517" s="1537"/>
      <c r="IJS517" s="1537"/>
      <c r="IJT517" s="1537"/>
      <c r="IJU517" s="1537"/>
      <c r="IJV517" s="1537"/>
      <c r="IJW517" s="1537"/>
      <c r="IJX517" s="1537"/>
      <c r="IJY517" s="1537"/>
      <c r="IJZ517" s="1537"/>
      <c r="IKA517" s="1537"/>
      <c r="IKB517" s="1537"/>
      <c r="IKC517" s="1537"/>
      <c r="IKD517" s="1537"/>
      <c r="IKE517" s="1537"/>
      <c r="IKF517" s="1537"/>
      <c r="IKG517" s="1537"/>
      <c r="IKH517" s="1537"/>
      <c r="IKI517" s="1537"/>
      <c r="IKJ517" s="1537"/>
      <c r="IKK517" s="1537"/>
      <c r="IKL517" s="1537"/>
      <c r="IKM517" s="1537"/>
      <c r="IKN517" s="1537"/>
      <c r="IKO517" s="1537"/>
      <c r="IKP517" s="1537"/>
      <c r="IKQ517" s="1537"/>
      <c r="IKR517" s="1537"/>
      <c r="IKS517" s="1537"/>
      <c r="IKT517" s="1537"/>
      <c r="IKU517" s="1537"/>
      <c r="IKV517" s="1537"/>
      <c r="IKW517" s="1537"/>
      <c r="IKX517" s="1537"/>
      <c r="IKY517" s="1537"/>
      <c r="IKZ517" s="1537"/>
      <c r="ILA517" s="1537"/>
      <c r="ILB517" s="1537"/>
      <c r="ILC517" s="1537"/>
      <c r="ILD517" s="1537"/>
      <c r="ILE517" s="1537"/>
      <c r="ILF517" s="1537"/>
      <c r="ILG517" s="1537"/>
      <c r="ILH517" s="1537"/>
      <c r="ILI517" s="1537"/>
      <c r="ILJ517" s="1537"/>
      <c r="ILK517" s="1537"/>
      <c r="ILL517" s="1537"/>
      <c r="ILM517" s="1537"/>
      <c r="ILN517" s="1537"/>
      <c r="ILO517" s="1537"/>
      <c r="ILP517" s="1537"/>
      <c r="ILQ517" s="1537"/>
      <c r="ILR517" s="1537"/>
      <c r="ILS517" s="1537"/>
      <c r="ILT517" s="1537"/>
      <c r="ILU517" s="1537"/>
      <c r="ILV517" s="1537"/>
      <c r="ILW517" s="1537"/>
      <c r="ILX517" s="1537"/>
      <c r="ILY517" s="1537"/>
      <c r="ILZ517" s="1537"/>
      <c r="IMA517" s="1537"/>
      <c r="IMB517" s="1537"/>
      <c r="IMC517" s="1537"/>
      <c r="IMD517" s="1537"/>
      <c r="IME517" s="1537"/>
      <c r="IMF517" s="1537"/>
      <c r="IMG517" s="1537"/>
      <c r="IMH517" s="1537"/>
      <c r="IMI517" s="1537"/>
      <c r="IMJ517" s="1537"/>
      <c r="IMK517" s="1537"/>
      <c r="IML517" s="1537"/>
      <c r="IMM517" s="1537"/>
      <c r="IMN517" s="1537"/>
      <c r="IMO517" s="1537"/>
      <c r="IMP517" s="1537"/>
      <c r="IMQ517" s="1537"/>
      <c r="IMR517" s="1537"/>
      <c r="IMS517" s="1537"/>
      <c r="IMT517" s="1537"/>
      <c r="IMU517" s="1537"/>
      <c r="IMV517" s="1537"/>
      <c r="IMW517" s="1537"/>
      <c r="IMX517" s="1537"/>
      <c r="IMY517" s="1537"/>
      <c r="IMZ517" s="1537"/>
      <c r="INA517" s="1537"/>
      <c r="INB517" s="1537"/>
      <c r="INC517" s="1537"/>
      <c r="IND517" s="1537"/>
      <c r="INE517" s="1537"/>
      <c r="INF517" s="1537"/>
      <c r="ING517" s="1537"/>
      <c r="INH517" s="1537"/>
      <c r="INI517" s="1537"/>
      <c r="INJ517" s="1537"/>
      <c r="INK517" s="1537"/>
      <c r="INL517" s="1537"/>
      <c r="INM517" s="1537"/>
      <c r="INN517" s="1537"/>
      <c r="INO517" s="1537"/>
      <c r="INP517" s="1537"/>
      <c r="INQ517" s="1537"/>
      <c r="INR517" s="1537"/>
      <c r="INS517" s="1537"/>
      <c r="INT517" s="1537"/>
      <c r="INU517" s="1537"/>
      <c r="INV517" s="1537"/>
      <c r="INW517" s="1537"/>
      <c r="INX517" s="1537"/>
      <c r="INY517" s="1537"/>
      <c r="INZ517" s="1537"/>
      <c r="IOA517" s="1537"/>
      <c r="IOB517" s="1537"/>
      <c r="IOC517" s="1537"/>
      <c r="IOD517" s="1537"/>
      <c r="IOE517" s="1537"/>
      <c r="IOF517" s="1537"/>
      <c r="IOG517" s="1537"/>
      <c r="IOH517" s="1537"/>
      <c r="IOI517" s="1537"/>
      <c r="IOJ517" s="1537"/>
      <c r="IOK517" s="1537"/>
      <c r="IOL517" s="1537"/>
      <c r="IOM517" s="1537"/>
      <c r="ION517" s="1537"/>
      <c r="IOO517" s="1537"/>
      <c r="IOP517" s="1537"/>
      <c r="IOQ517" s="1537"/>
      <c r="IOR517" s="1537"/>
      <c r="IOS517" s="1537"/>
      <c r="IOT517" s="1537"/>
      <c r="IOU517" s="1537"/>
      <c r="IOV517" s="1537"/>
      <c r="IOW517" s="1537"/>
      <c r="IOX517" s="1537"/>
      <c r="IOY517" s="1537"/>
      <c r="IOZ517" s="1537"/>
      <c r="IPA517" s="1537"/>
      <c r="IPB517" s="1537"/>
      <c r="IPC517" s="1537"/>
      <c r="IPD517" s="1537"/>
      <c r="IPE517" s="1537"/>
      <c r="IPF517" s="1537"/>
      <c r="IPG517" s="1537"/>
      <c r="IPH517" s="1537"/>
      <c r="IPI517" s="1537"/>
      <c r="IPJ517" s="1537"/>
      <c r="IPK517" s="1537"/>
      <c r="IPL517" s="1537"/>
      <c r="IPM517" s="1537"/>
      <c r="IPN517" s="1537"/>
      <c r="IPO517" s="1537"/>
      <c r="IPP517" s="1537"/>
      <c r="IPQ517" s="1537"/>
      <c r="IPR517" s="1537"/>
      <c r="IPS517" s="1537"/>
      <c r="IPT517" s="1537"/>
      <c r="IPU517" s="1537"/>
      <c r="IPV517" s="1537"/>
      <c r="IPW517" s="1537"/>
      <c r="IPX517" s="1537"/>
      <c r="IPY517" s="1537"/>
      <c r="IPZ517" s="1537"/>
      <c r="IQA517" s="1537"/>
      <c r="IQB517" s="1537"/>
      <c r="IQC517" s="1537"/>
      <c r="IQD517" s="1537"/>
      <c r="IQE517" s="1537"/>
      <c r="IQF517" s="1537"/>
      <c r="IQG517" s="1537"/>
      <c r="IQH517" s="1537"/>
      <c r="IQI517" s="1537"/>
      <c r="IQJ517" s="1537"/>
      <c r="IQK517" s="1537"/>
      <c r="IQL517" s="1537"/>
      <c r="IQM517" s="1537"/>
      <c r="IQN517" s="1537"/>
      <c r="IQO517" s="1537"/>
      <c r="IQP517" s="1537"/>
      <c r="IQQ517" s="1537"/>
      <c r="IQR517" s="1537"/>
      <c r="IQS517" s="1537"/>
      <c r="IQT517" s="1537"/>
      <c r="IQU517" s="1537"/>
      <c r="IQV517" s="1537"/>
      <c r="IQW517" s="1537"/>
      <c r="IQX517" s="1537"/>
      <c r="IQY517" s="1537"/>
      <c r="IQZ517" s="1537"/>
      <c r="IRA517" s="1537"/>
      <c r="IRB517" s="1537"/>
      <c r="IRC517" s="1537"/>
      <c r="IRD517" s="1537"/>
      <c r="IRE517" s="1537"/>
      <c r="IRF517" s="1537"/>
      <c r="IRG517" s="1537"/>
      <c r="IRH517" s="1537"/>
      <c r="IRI517" s="1537"/>
      <c r="IRJ517" s="1537"/>
      <c r="IRK517" s="1537"/>
      <c r="IRL517" s="1537"/>
      <c r="IRM517" s="1537"/>
      <c r="IRN517" s="1537"/>
      <c r="IRO517" s="1537"/>
      <c r="IRP517" s="1537"/>
      <c r="IRQ517" s="1537"/>
      <c r="IRR517" s="1537"/>
      <c r="IRS517" s="1537"/>
      <c r="IRT517" s="1537"/>
      <c r="IRU517" s="1537"/>
      <c r="IRV517" s="1537"/>
      <c r="IRW517" s="1537"/>
      <c r="IRX517" s="1537"/>
      <c r="IRY517" s="1537"/>
      <c r="IRZ517" s="1537"/>
      <c r="ISA517" s="1537"/>
      <c r="ISB517" s="1537"/>
      <c r="ISC517" s="1537"/>
      <c r="ISD517" s="1537"/>
      <c r="ISE517" s="1537"/>
      <c r="ISF517" s="1537"/>
      <c r="ISG517" s="1537"/>
      <c r="ISH517" s="1537"/>
      <c r="ISI517" s="1537"/>
      <c r="ISJ517" s="1537"/>
      <c r="ISK517" s="1537"/>
      <c r="ISL517" s="1537"/>
      <c r="ISM517" s="1537"/>
      <c r="ISN517" s="1537"/>
      <c r="ISO517" s="1537"/>
      <c r="ISP517" s="1537"/>
      <c r="ISQ517" s="1537"/>
      <c r="ISR517" s="1537"/>
      <c r="ISS517" s="1537"/>
      <c r="IST517" s="1537"/>
      <c r="ISU517" s="1537"/>
      <c r="ISV517" s="1537"/>
      <c r="ISW517" s="1537"/>
      <c r="ISX517" s="1537"/>
      <c r="ISY517" s="1537"/>
      <c r="ISZ517" s="1537"/>
      <c r="ITA517" s="1537"/>
      <c r="ITB517" s="1537"/>
      <c r="ITC517" s="1537"/>
      <c r="ITD517" s="1537"/>
      <c r="ITE517" s="1537"/>
      <c r="ITF517" s="1537"/>
      <c r="ITG517" s="1537"/>
      <c r="ITH517" s="1537"/>
      <c r="ITI517" s="1537"/>
      <c r="ITJ517" s="1537"/>
      <c r="ITK517" s="1537"/>
      <c r="ITL517" s="1537"/>
      <c r="ITM517" s="1537"/>
      <c r="ITN517" s="1537"/>
      <c r="ITO517" s="1537"/>
      <c r="ITP517" s="1537"/>
      <c r="ITQ517" s="1537"/>
      <c r="ITR517" s="1537"/>
      <c r="ITS517" s="1537"/>
      <c r="ITT517" s="1537"/>
      <c r="ITU517" s="1537"/>
      <c r="ITV517" s="1537"/>
      <c r="ITW517" s="1537"/>
      <c r="ITX517" s="1537"/>
      <c r="ITY517" s="1537"/>
      <c r="ITZ517" s="1537"/>
      <c r="IUA517" s="1537"/>
      <c r="IUB517" s="1537"/>
      <c r="IUC517" s="1537"/>
      <c r="IUD517" s="1537"/>
      <c r="IUE517" s="1537"/>
      <c r="IUF517" s="1537"/>
      <c r="IUG517" s="1537"/>
      <c r="IUH517" s="1537"/>
      <c r="IUI517" s="1537"/>
      <c r="IUJ517" s="1537"/>
      <c r="IUK517" s="1537"/>
      <c r="IUL517" s="1537"/>
      <c r="IUM517" s="1537"/>
      <c r="IUN517" s="1537"/>
      <c r="IUO517" s="1537"/>
      <c r="IUP517" s="1537"/>
      <c r="IUQ517" s="1537"/>
      <c r="IUR517" s="1537"/>
      <c r="IUS517" s="1537"/>
      <c r="IUT517" s="1537"/>
      <c r="IUU517" s="1537"/>
      <c r="IUV517" s="1537"/>
      <c r="IUW517" s="1537"/>
      <c r="IUX517" s="1537"/>
      <c r="IUY517" s="1537"/>
      <c r="IUZ517" s="1537"/>
      <c r="IVA517" s="1537"/>
      <c r="IVB517" s="1537"/>
      <c r="IVC517" s="1537"/>
      <c r="IVD517" s="1537"/>
      <c r="IVE517" s="1537"/>
      <c r="IVF517" s="1537"/>
      <c r="IVG517" s="1537"/>
      <c r="IVH517" s="1537"/>
      <c r="IVI517" s="1537"/>
      <c r="IVJ517" s="1537"/>
      <c r="IVK517" s="1537"/>
      <c r="IVL517" s="1537"/>
      <c r="IVM517" s="1537"/>
      <c r="IVN517" s="1537"/>
      <c r="IVO517" s="1537"/>
      <c r="IVP517" s="1537"/>
      <c r="IVQ517" s="1537"/>
      <c r="IVR517" s="1537"/>
      <c r="IVS517" s="1537"/>
      <c r="IVT517" s="1537"/>
      <c r="IVU517" s="1537"/>
      <c r="IVV517" s="1537"/>
      <c r="IVW517" s="1537"/>
      <c r="IVX517" s="1537"/>
      <c r="IVY517" s="1537"/>
      <c r="IVZ517" s="1537"/>
      <c r="IWA517" s="1537"/>
      <c r="IWB517" s="1537"/>
      <c r="IWC517" s="1537"/>
      <c r="IWD517" s="1537"/>
      <c r="IWE517" s="1537"/>
      <c r="IWF517" s="1537"/>
      <c r="IWG517" s="1537"/>
      <c r="IWH517" s="1537"/>
      <c r="IWI517" s="1537"/>
      <c r="IWJ517" s="1537"/>
      <c r="IWK517" s="1537"/>
      <c r="IWL517" s="1537"/>
      <c r="IWM517" s="1537"/>
      <c r="IWN517" s="1537"/>
      <c r="IWO517" s="1537"/>
      <c r="IWP517" s="1537"/>
      <c r="IWQ517" s="1537"/>
      <c r="IWR517" s="1537"/>
      <c r="IWS517" s="1537"/>
      <c r="IWT517" s="1537"/>
      <c r="IWU517" s="1537"/>
      <c r="IWV517" s="1537"/>
      <c r="IWW517" s="1537"/>
      <c r="IWX517" s="1537"/>
      <c r="IWY517" s="1537"/>
      <c r="IWZ517" s="1537"/>
      <c r="IXA517" s="1537"/>
      <c r="IXB517" s="1537"/>
      <c r="IXC517" s="1537"/>
      <c r="IXD517" s="1537"/>
      <c r="IXE517" s="1537"/>
      <c r="IXF517" s="1537"/>
      <c r="IXG517" s="1537"/>
      <c r="IXH517" s="1537"/>
      <c r="IXI517" s="1537"/>
      <c r="IXJ517" s="1537"/>
      <c r="IXK517" s="1537"/>
      <c r="IXL517" s="1537"/>
      <c r="IXM517" s="1537"/>
      <c r="IXN517" s="1537"/>
      <c r="IXO517" s="1537"/>
      <c r="IXP517" s="1537"/>
      <c r="IXQ517" s="1537"/>
      <c r="IXR517" s="1537"/>
      <c r="IXS517" s="1537"/>
      <c r="IXT517" s="1537"/>
      <c r="IXU517" s="1537"/>
      <c r="IXV517" s="1537"/>
      <c r="IXW517" s="1537"/>
      <c r="IXX517" s="1537"/>
      <c r="IXY517" s="1537"/>
      <c r="IXZ517" s="1537"/>
      <c r="IYA517" s="1537"/>
      <c r="IYB517" s="1537"/>
      <c r="IYC517" s="1537"/>
      <c r="IYD517" s="1537"/>
      <c r="IYE517" s="1537"/>
      <c r="IYF517" s="1537"/>
      <c r="IYG517" s="1537"/>
      <c r="IYH517" s="1537"/>
      <c r="IYI517" s="1537"/>
      <c r="IYJ517" s="1537"/>
      <c r="IYK517" s="1537"/>
      <c r="IYL517" s="1537"/>
      <c r="IYM517" s="1537"/>
      <c r="IYN517" s="1537"/>
      <c r="IYO517" s="1537"/>
      <c r="IYP517" s="1537"/>
      <c r="IYQ517" s="1537"/>
      <c r="IYR517" s="1537"/>
      <c r="IYS517" s="1537"/>
      <c r="IYT517" s="1537"/>
      <c r="IYU517" s="1537"/>
      <c r="IYV517" s="1537"/>
      <c r="IYW517" s="1537"/>
      <c r="IYX517" s="1537"/>
      <c r="IYY517" s="1537"/>
      <c r="IYZ517" s="1537"/>
      <c r="IZA517" s="1537"/>
      <c r="IZB517" s="1537"/>
      <c r="IZC517" s="1537"/>
      <c r="IZD517" s="1537"/>
      <c r="IZE517" s="1537"/>
      <c r="IZF517" s="1537"/>
      <c r="IZG517" s="1537"/>
      <c r="IZH517" s="1537"/>
      <c r="IZI517" s="1537"/>
      <c r="IZJ517" s="1537"/>
      <c r="IZK517" s="1537"/>
      <c r="IZL517" s="1537"/>
      <c r="IZM517" s="1537"/>
      <c r="IZN517" s="1537"/>
      <c r="IZO517" s="1537"/>
      <c r="IZP517" s="1537"/>
      <c r="IZQ517" s="1537"/>
      <c r="IZR517" s="1537"/>
      <c r="IZS517" s="1537"/>
      <c r="IZT517" s="1537"/>
      <c r="IZU517" s="1537"/>
      <c r="IZV517" s="1537"/>
      <c r="IZW517" s="1537"/>
      <c r="IZX517" s="1537"/>
      <c r="IZY517" s="1537"/>
      <c r="IZZ517" s="1537"/>
      <c r="JAA517" s="1537"/>
      <c r="JAB517" s="1537"/>
      <c r="JAC517" s="1537"/>
      <c r="JAD517" s="1537"/>
      <c r="JAE517" s="1537"/>
      <c r="JAF517" s="1537"/>
      <c r="JAG517" s="1537"/>
      <c r="JAH517" s="1537"/>
      <c r="JAI517" s="1537"/>
      <c r="JAJ517" s="1537"/>
      <c r="JAK517" s="1537"/>
      <c r="JAL517" s="1537"/>
      <c r="JAM517" s="1537"/>
      <c r="JAN517" s="1537"/>
      <c r="JAO517" s="1537"/>
      <c r="JAP517" s="1537"/>
      <c r="JAQ517" s="1537"/>
      <c r="JAR517" s="1537"/>
      <c r="JAS517" s="1537"/>
      <c r="JAT517" s="1537"/>
      <c r="JAU517" s="1537"/>
      <c r="JAV517" s="1537"/>
      <c r="JAW517" s="1537"/>
      <c r="JAX517" s="1537"/>
      <c r="JAY517" s="1537"/>
      <c r="JAZ517" s="1537"/>
      <c r="JBA517" s="1537"/>
      <c r="JBB517" s="1537"/>
      <c r="JBC517" s="1537"/>
      <c r="JBD517" s="1537"/>
      <c r="JBE517" s="1537"/>
      <c r="JBF517" s="1537"/>
      <c r="JBG517" s="1537"/>
      <c r="JBH517" s="1537"/>
      <c r="JBI517" s="1537"/>
      <c r="JBJ517" s="1537"/>
      <c r="JBK517" s="1537"/>
      <c r="JBL517" s="1537"/>
      <c r="JBM517" s="1537"/>
      <c r="JBN517" s="1537"/>
      <c r="JBO517" s="1537"/>
      <c r="JBP517" s="1537"/>
      <c r="JBQ517" s="1537"/>
      <c r="JBR517" s="1537"/>
      <c r="JBS517" s="1537"/>
      <c r="JBT517" s="1537"/>
      <c r="JBU517" s="1537"/>
      <c r="JBV517" s="1537"/>
      <c r="JBW517" s="1537"/>
      <c r="JBX517" s="1537"/>
      <c r="JBY517" s="1537"/>
      <c r="JBZ517" s="1537"/>
      <c r="JCA517" s="1537"/>
      <c r="JCB517" s="1537"/>
      <c r="JCC517" s="1537"/>
      <c r="JCD517" s="1537"/>
      <c r="JCE517" s="1537"/>
      <c r="JCF517" s="1537"/>
      <c r="JCG517" s="1537"/>
      <c r="JCH517" s="1537"/>
      <c r="JCI517" s="1537"/>
      <c r="JCJ517" s="1537"/>
      <c r="JCK517" s="1537"/>
      <c r="JCL517" s="1537"/>
      <c r="JCM517" s="1537"/>
      <c r="JCN517" s="1537"/>
      <c r="JCO517" s="1537"/>
      <c r="JCP517" s="1537"/>
      <c r="JCQ517" s="1537"/>
      <c r="JCR517" s="1537"/>
      <c r="JCS517" s="1537"/>
      <c r="JCT517" s="1537"/>
      <c r="JCU517" s="1537"/>
      <c r="JCV517" s="1537"/>
      <c r="JCW517" s="1537"/>
      <c r="JCX517" s="1537"/>
      <c r="JCY517" s="1537"/>
      <c r="JCZ517" s="1537"/>
      <c r="JDA517" s="1537"/>
      <c r="JDB517" s="1537"/>
      <c r="JDC517" s="1537"/>
      <c r="JDD517" s="1537"/>
      <c r="JDE517" s="1537"/>
      <c r="JDF517" s="1537"/>
      <c r="JDG517" s="1537"/>
      <c r="JDH517" s="1537"/>
      <c r="JDI517" s="1537"/>
      <c r="JDJ517" s="1537"/>
      <c r="JDK517" s="1537"/>
      <c r="JDL517" s="1537"/>
      <c r="JDM517" s="1537"/>
      <c r="JDN517" s="1537"/>
      <c r="JDO517" s="1537"/>
      <c r="JDP517" s="1537"/>
      <c r="JDQ517" s="1537"/>
      <c r="JDR517" s="1537"/>
      <c r="JDS517" s="1537"/>
      <c r="JDT517" s="1537"/>
      <c r="JDU517" s="1537"/>
      <c r="JDV517" s="1537"/>
      <c r="JDW517" s="1537"/>
      <c r="JDX517" s="1537"/>
      <c r="JDY517" s="1537"/>
      <c r="JDZ517" s="1537"/>
      <c r="JEA517" s="1537"/>
      <c r="JEB517" s="1537"/>
      <c r="JEC517" s="1537"/>
      <c r="JED517" s="1537"/>
      <c r="JEE517" s="1537"/>
      <c r="JEF517" s="1537"/>
      <c r="JEG517" s="1537"/>
      <c r="JEH517" s="1537"/>
      <c r="JEI517" s="1537"/>
      <c r="JEJ517" s="1537"/>
      <c r="JEK517" s="1537"/>
      <c r="JEL517" s="1537"/>
      <c r="JEM517" s="1537"/>
      <c r="JEN517" s="1537"/>
      <c r="JEO517" s="1537"/>
      <c r="JEP517" s="1537"/>
      <c r="JEQ517" s="1537"/>
      <c r="JER517" s="1537"/>
      <c r="JES517" s="1537"/>
      <c r="JET517" s="1537"/>
      <c r="JEU517" s="1537"/>
      <c r="JEV517" s="1537"/>
      <c r="JEW517" s="1537"/>
      <c r="JEX517" s="1537"/>
      <c r="JEY517" s="1537"/>
      <c r="JEZ517" s="1537"/>
      <c r="JFA517" s="1537"/>
      <c r="JFB517" s="1537"/>
      <c r="JFC517" s="1537"/>
      <c r="JFD517" s="1537"/>
      <c r="JFE517" s="1537"/>
      <c r="JFF517" s="1537"/>
      <c r="JFG517" s="1537"/>
      <c r="JFH517" s="1537"/>
      <c r="JFI517" s="1537"/>
      <c r="JFJ517" s="1537"/>
      <c r="JFK517" s="1537"/>
      <c r="JFL517" s="1537"/>
      <c r="JFM517" s="1537"/>
      <c r="JFN517" s="1537"/>
      <c r="JFO517" s="1537"/>
      <c r="JFP517" s="1537"/>
      <c r="JFQ517" s="1537"/>
      <c r="JFR517" s="1537"/>
      <c r="JFS517" s="1537"/>
      <c r="JFT517" s="1537"/>
      <c r="JFU517" s="1537"/>
      <c r="JFV517" s="1537"/>
      <c r="JFW517" s="1537"/>
      <c r="JFX517" s="1537"/>
      <c r="JFY517" s="1537"/>
      <c r="JFZ517" s="1537"/>
      <c r="JGA517" s="1537"/>
      <c r="JGB517" s="1537"/>
      <c r="JGC517" s="1537"/>
      <c r="JGD517" s="1537"/>
      <c r="JGE517" s="1537"/>
      <c r="JGF517" s="1537"/>
      <c r="JGG517" s="1537"/>
      <c r="JGH517" s="1537"/>
      <c r="JGI517" s="1537"/>
      <c r="JGJ517" s="1537"/>
      <c r="JGK517" s="1537"/>
      <c r="JGL517" s="1537"/>
      <c r="JGM517" s="1537"/>
      <c r="JGN517" s="1537"/>
      <c r="JGO517" s="1537"/>
      <c r="JGP517" s="1537"/>
      <c r="JGQ517" s="1537"/>
      <c r="JGR517" s="1537"/>
      <c r="JGS517" s="1537"/>
      <c r="JGT517" s="1537"/>
      <c r="JGU517" s="1537"/>
      <c r="JGV517" s="1537"/>
      <c r="JGW517" s="1537"/>
      <c r="JGX517" s="1537"/>
      <c r="JGY517" s="1537"/>
      <c r="JGZ517" s="1537"/>
      <c r="JHA517" s="1537"/>
      <c r="JHB517" s="1537"/>
      <c r="JHC517" s="1537"/>
      <c r="JHD517" s="1537"/>
      <c r="JHE517" s="1537"/>
      <c r="JHF517" s="1537"/>
      <c r="JHG517" s="1537"/>
      <c r="JHH517" s="1537"/>
      <c r="JHI517" s="1537"/>
      <c r="JHJ517" s="1537"/>
      <c r="JHK517" s="1537"/>
      <c r="JHL517" s="1537"/>
      <c r="JHM517" s="1537"/>
      <c r="JHN517" s="1537"/>
      <c r="JHO517" s="1537"/>
      <c r="JHP517" s="1537"/>
      <c r="JHQ517" s="1537"/>
      <c r="JHR517" s="1537"/>
      <c r="JHS517" s="1537"/>
      <c r="JHT517" s="1537"/>
      <c r="JHU517" s="1537"/>
      <c r="JHV517" s="1537"/>
      <c r="JHW517" s="1537"/>
      <c r="JHX517" s="1537"/>
      <c r="JHY517" s="1537"/>
      <c r="JHZ517" s="1537"/>
      <c r="JIA517" s="1537"/>
      <c r="JIB517" s="1537"/>
      <c r="JIC517" s="1537"/>
      <c r="JID517" s="1537"/>
      <c r="JIE517" s="1537"/>
      <c r="JIF517" s="1537"/>
      <c r="JIG517" s="1537"/>
      <c r="JIH517" s="1537"/>
      <c r="JII517" s="1537"/>
      <c r="JIJ517" s="1537"/>
      <c r="JIK517" s="1537"/>
      <c r="JIL517" s="1537"/>
      <c r="JIM517" s="1537"/>
      <c r="JIN517" s="1537"/>
      <c r="JIO517" s="1537"/>
      <c r="JIP517" s="1537"/>
      <c r="JIQ517" s="1537"/>
      <c r="JIR517" s="1537"/>
      <c r="JIS517" s="1537"/>
      <c r="JIT517" s="1537"/>
      <c r="JIU517" s="1537"/>
      <c r="JIV517" s="1537"/>
      <c r="JIW517" s="1537"/>
      <c r="JIX517" s="1537"/>
      <c r="JIY517" s="1537"/>
      <c r="JIZ517" s="1537"/>
      <c r="JJA517" s="1537"/>
      <c r="JJB517" s="1537"/>
      <c r="JJC517" s="1537"/>
      <c r="JJD517" s="1537"/>
      <c r="JJE517" s="1537"/>
      <c r="JJF517" s="1537"/>
      <c r="JJG517" s="1537"/>
      <c r="JJH517" s="1537"/>
      <c r="JJI517" s="1537"/>
      <c r="JJJ517" s="1537"/>
      <c r="JJK517" s="1537"/>
      <c r="JJL517" s="1537"/>
      <c r="JJM517" s="1537"/>
      <c r="JJN517" s="1537"/>
      <c r="JJO517" s="1537"/>
      <c r="JJP517" s="1537"/>
      <c r="JJQ517" s="1537"/>
      <c r="JJR517" s="1537"/>
      <c r="JJS517" s="1537"/>
      <c r="JJT517" s="1537"/>
      <c r="JJU517" s="1537"/>
      <c r="JJV517" s="1537"/>
      <c r="JJW517" s="1537"/>
      <c r="JJX517" s="1537"/>
      <c r="JJY517" s="1537"/>
      <c r="JJZ517" s="1537"/>
      <c r="JKA517" s="1537"/>
      <c r="JKB517" s="1537"/>
      <c r="JKC517" s="1537"/>
      <c r="JKD517" s="1537"/>
      <c r="JKE517" s="1537"/>
      <c r="JKF517" s="1537"/>
      <c r="JKG517" s="1537"/>
      <c r="JKH517" s="1537"/>
      <c r="JKI517" s="1537"/>
      <c r="JKJ517" s="1537"/>
      <c r="JKK517" s="1537"/>
      <c r="JKL517" s="1537"/>
      <c r="JKM517" s="1537"/>
      <c r="JKN517" s="1537"/>
      <c r="JKO517" s="1537"/>
      <c r="JKP517" s="1537"/>
      <c r="JKQ517" s="1537"/>
      <c r="JKR517" s="1537"/>
      <c r="JKS517" s="1537"/>
      <c r="JKT517" s="1537"/>
      <c r="JKU517" s="1537"/>
      <c r="JKV517" s="1537"/>
      <c r="JKW517" s="1537"/>
      <c r="JKX517" s="1537"/>
      <c r="JKY517" s="1537"/>
      <c r="JKZ517" s="1537"/>
      <c r="JLA517" s="1537"/>
      <c r="JLB517" s="1537"/>
      <c r="JLC517" s="1537"/>
      <c r="JLD517" s="1537"/>
      <c r="JLE517" s="1537"/>
      <c r="JLF517" s="1537"/>
      <c r="JLG517" s="1537"/>
      <c r="JLH517" s="1537"/>
      <c r="JLI517" s="1537"/>
      <c r="JLJ517" s="1537"/>
      <c r="JLK517" s="1537"/>
      <c r="JLL517" s="1537"/>
      <c r="JLM517" s="1537"/>
      <c r="JLN517" s="1537"/>
      <c r="JLO517" s="1537"/>
      <c r="JLP517" s="1537"/>
      <c r="JLQ517" s="1537"/>
      <c r="JLR517" s="1537"/>
      <c r="JLS517" s="1537"/>
      <c r="JLT517" s="1537"/>
      <c r="JLU517" s="1537"/>
      <c r="JLV517" s="1537"/>
      <c r="JLW517" s="1537"/>
      <c r="JLX517" s="1537"/>
      <c r="JLY517" s="1537"/>
      <c r="JLZ517" s="1537"/>
      <c r="JMA517" s="1537"/>
      <c r="JMB517" s="1537"/>
      <c r="JMC517" s="1537"/>
      <c r="JMD517" s="1537"/>
      <c r="JME517" s="1537"/>
      <c r="JMF517" s="1537"/>
      <c r="JMG517" s="1537"/>
      <c r="JMH517" s="1537"/>
      <c r="JMI517" s="1537"/>
      <c r="JMJ517" s="1537"/>
      <c r="JMK517" s="1537"/>
      <c r="JML517" s="1537"/>
      <c r="JMM517" s="1537"/>
      <c r="JMN517" s="1537"/>
      <c r="JMO517" s="1537"/>
      <c r="JMP517" s="1537"/>
      <c r="JMQ517" s="1537"/>
      <c r="JMR517" s="1537"/>
      <c r="JMS517" s="1537"/>
      <c r="JMT517" s="1537"/>
      <c r="JMU517" s="1537"/>
      <c r="JMV517" s="1537"/>
      <c r="JMW517" s="1537"/>
      <c r="JMX517" s="1537"/>
      <c r="JMY517" s="1537"/>
      <c r="JMZ517" s="1537"/>
      <c r="JNA517" s="1537"/>
      <c r="JNB517" s="1537"/>
      <c r="JNC517" s="1537"/>
      <c r="JND517" s="1537"/>
      <c r="JNE517" s="1537"/>
      <c r="JNF517" s="1537"/>
      <c r="JNG517" s="1537"/>
      <c r="JNH517" s="1537"/>
      <c r="JNI517" s="1537"/>
      <c r="JNJ517" s="1537"/>
      <c r="JNK517" s="1537"/>
      <c r="JNL517" s="1537"/>
      <c r="JNM517" s="1537"/>
      <c r="JNN517" s="1537"/>
      <c r="JNO517" s="1537"/>
      <c r="JNP517" s="1537"/>
      <c r="JNQ517" s="1537"/>
      <c r="JNR517" s="1537"/>
      <c r="JNS517" s="1537"/>
      <c r="JNT517" s="1537"/>
      <c r="JNU517" s="1537"/>
      <c r="JNV517" s="1537"/>
      <c r="JNW517" s="1537"/>
      <c r="JNX517" s="1537"/>
      <c r="JNY517" s="1537"/>
      <c r="JNZ517" s="1537"/>
      <c r="JOA517" s="1537"/>
      <c r="JOB517" s="1537"/>
      <c r="JOC517" s="1537"/>
      <c r="JOD517" s="1537"/>
      <c r="JOE517" s="1537"/>
      <c r="JOF517" s="1537"/>
      <c r="JOG517" s="1537"/>
      <c r="JOH517" s="1537"/>
      <c r="JOI517" s="1537"/>
      <c r="JOJ517" s="1537"/>
      <c r="JOK517" s="1537"/>
      <c r="JOL517" s="1537"/>
      <c r="JOM517" s="1537"/>
      <c r="JON517" s="1537"/>
      <c r="JOO517" s="1537"/>
      <c r="JOP517" s="1537"/>
      <c r="JOQ517" s="1537"/>
      <c r="JOR517" s="1537"/>
      <c r="JOS517" s="1537"/>
      <c r="JOT517" s="1537"/>
      <c r="JOU517" s="1537"/>
      <c r="JOV517" s="1537"/>
      <c r="JOW517" s="1537"/>
      <c r="JOX517" s="1537"/>
      <c r="JOY517" s="1537"/>
      <c r="JOZ517" s="1537"/>
      <c r="JPA517" s="1537"/>
      <c r="JPB517" s="1537"/>
      <c r="JPC517" s="1537"/>
      <c r="JPD517" s="1537"/>
      <c r="JPE517" s="1537"/>
      <c r="JPF517" s="1537"/>
      <c r="JPG517" s="1537"/>
      <c r="JPH517" s="1537"/>
      <c r="JPI517" s="1537"/>
      <c r="JPJ517" s="1537"/>
      <c r="JPK517" s="1537"/>
      <c r="JPL517" s="1537"/>
      <c r="JPM517" s="1537"/>
      <c r="JPN517" s="1537"/>
      <c r="JPO517" s="1537"/>
      <c r="JPP517" s="1537"/>
      <c r="JPQ517" s="1537"/>
      <c r="JPR517" s="1537"/>
      <c r="JPS517" s="1537"/>
      <c r="JPT517" s="1537"/>
      <c r="JPU517" s="1537"/>
      <c r="JPV517" s="1537"/>
      <c r="JPW517" s="1537"/>
      <c r="JPX517" s="1537"/>
      <c r="JPY517" s="1537"/>
      <c r="JPZ517" s="1537"/>
      <c r="JQA517" s="1537"/>
      <c r="JQB517" s="1537"/>
      <c r="JQC517" s="1537"/>
      <c r="JQD517" s="1537"/>
      <c r="JQE517" s="1537"/>
      <c r="JQF517" s="1537"/>
      <c r="JQG517" s="1537"/>
      <c r="JQH517" s="1537"/>
      <c r="JQI517" s="1537"/>
      <c r="JQJ517" s="1537"/>
      <c r="JQK517" s="1537"/>
      <c r="JQL517" s="1537"/>
      <c r="JQM517" s="1537"/>
      <c r="JQN517" s="1537"/>
      <c r="JQO517" s="1537"/>
      <c r="JQP517" s="1537"/>
      <c r="JQQ517" s="1537"/>
      <c r="JQR517" s="1537"/>
      <c r="JQS517" s="1537"/>
      <c r="JQT517" s="1537"/>
      <c r="JQU517" s="1537"/>
      <c r="JQV517" s="1537"/>
      <c r="JQW517" s="1537"/>
      <c r="JQX517" s="1537"/>
      <c r="JQY517" s="1537"/>
      <c r="JQZ517" s="1537"/>
      <c r="JRA517" s="1537"/>
      <c r="JRB517" s="1537"/>
      <c r="JRC517" s="1537"/>
      <c r="JRD517" s="1537"/>
      <c r="JRE517" s="1537"/>
      <c r="JRF517" s="1537"/>
      <c r="JRG517" s="1537"/>
      <c r="JRH517" s="1537"/>
      <c r="JRI517" s="1537"/>
      <c r="JRJ517" s="1537"/>
      <c r="JRK517" s="1537"/>
      <c r="JRL517" s="1537"/>
      <c r="JRM517" s="1537"/>
      <c r="JRN517" s="1537"/>
      <c r="JRO517" s="1537"/>
      <c r="JRP517" s="1537"/>
      <c r="JRQ517" s="1537"/>
      <c r="JRR517" s="1537"/>
      <c r="JRS517" s="1537"/>
      <c r="JRT517" s="1537"/>
      <c r="JRU517" s="1537"/>
      <c r="JRV517" s="1537"/>
      <c r="JRW517" s="1537"/>
      <c r="JRX517" s="1537"/>
      <c r="JRY517" s="1537"/>
      <c r="JRZ517" s="1537"/>
      <c r="JSA517" s="1537"/>
      <c r="JSB517" s="1537"/>
      <c r="JSC517" s="1537"/>
      <c r="JSD517" s="1537"/>
      <c r="JSE517" s="1537"/>
      <c r="JSF517" s="1537"/>
      <c r="JSG517" s="1537"/>
      <c r="JSH517" s="1537"/>
      <c r="JSI517" s="1537"/>
      <c r="JSJ517" s="1537"/>
      <c r="JSK517" s="1537"/>
      <c r="JSL517" s="1537"/>
      <c r="JSM517" s="1537"/>
      <c r="JSN517" s="1537"/>
      <c r="JSO517" s="1537"/>
      <c r="JSP517" s="1537"/>
      <c r="JSQ517" s="1537"/>
      <c r="JSR517" s="1537"/>
      <c r="JSS517" s="1537"/>
      <c r="JST517" s="1537"/>
      <c r="JSU517" s="1537"/>
      <c r="JSV517" s="1537"/>
      <c r="JSW517" s="1537"/>
      <c r="JSX517" s="1537"/>
      <c r="JSY517" s="1537"/>
      <c r="JSZ517" s="1537"/>
      <c r="JTA517" s="1537"/>
      <c r="JTB517" s="1537"/>
      <c r="JTC517" s="1537"/>
      <c r="JTD517" s="1537"/>
      <c r="JTE517" s="1537"/>
      <c r="JTF517" s="1537"/>
      <c r="JTG517" s="1537"/>
      <c r="JTH517" s="1537"/>
      <c r="JTI517" s="1537"/>
      <c r="JTJ517" s="1537"/>
      <c r="JTK517" s="1537"/>
      <c r="JTL517" s="1537"/>
      <c r="JTM517" s="1537"/>
      <c r="JTN517" s="1537"/>
      <c r="JTO517" s="1537"/>
      <c r="JTP517" s="1537"/>
      <c r="JTQ517" s="1537"/>
      <c r="JTR517" s="1537"/>
      <c r="JTS517" s="1537"/>
      <c r="JTT517" s="1537"/>
      <c r="JTU517" s="1537"/>
      <c r="JTV517" s="1537"/>
      <c r="JTW517" s="1537"/>
      <c r="JTX517" s="1537"/>
      <c r="JTY517" s="1537"/>
      <c r="JTZ517" s="1537"/>
      <c r="JUA517" s="1537"/>
      <c r="JUB517" s="1537"/>
      <c r="JUC517" s="1537"/>
      <c r="JUD517" s="1537"/>
      <c r="JUE517" s="1537"/>
      <c r="JUF517" s="1537"/>
      <c r="JUG517" s="1537"/>
      <c r="JUH517" s="1537"/>
      <c r="JUI517" s="1537"/>
      <c r="JUJ517" s="1537"/>
      <c r="JUK517" s="1537"/>
      <c r="JUL517" s="1537"/>
      <c r="JUM517" s="1537"/>
      <c r="JUN517" s="1537"/>
      <c r="JUO517" s="1537"/>
      <c r="JUP517" s="1537"/>
      <c r="JUQ517" s="1537"/>
      <c r="JUR517" s="1537"/>
      <c r="JUS517" s="1537"/>
      <c r="JUT517" s="1537"/>
      <c r="JUU517" s="1537"/>
      <c r="JUV517" s="1537"/>
      <c r="JUW517" s="1537"/>
      <c r="JUX517" s="1537"/>
      <c r="JUY517" s="1537"/>
      <c r="JUZ517" s="1537"/>
      <c r="JVA517" s="1537"/>
      <c r="JVB517" s="1537"/>
      <c r="JVC517" s="1537"/>
      <c r="JVD517" s="1537"/>
      <c r="JVE517" s="1537"/>
      <c r="JVF517" s="1537"/>
      <c r="JVG517" s="1537"/>
      <c r="JVH517" s="1537"/>
      <c r="JVI517" s="1537"/>
      <c r="JVJ517" s="1537"/>
      <c r="JVK517" s="1537"/>
      <c r="JVL517" s="1537"/>
      <c r="JVM517" s="1537"/>
      <c r="JVN517" s="1537"/>
      <c r="JVO517" s="1537"/>
      <c r="JVP517" s="1537"/>
      <c r="JVQ517" s="1537"/>
      <c r="JVR517" s="1537"/>
      <c r="JVS517" s="1537"/>
      <c r="JVT517" s="1537"/>
      <c r="JVU517" s="1537"/>
      <c r="JVV517" s="1537"/>
      <c r="JVW517" s="1537"/>
      <c r="JVX517" s="1537"/>
      <c r="JVY517" s="1537"/>
      <c r="JVZ517" s="1537"/>
      <c r="JWA517" s="1537"/>
      <c r="JWB517" s="1537"/>
      <c r="JWC517" s="1537"/>
      <c r="JWD517" s="1537"/>
      <c r="JWE517" s="1537"/>
      <c r="JWF517" s="1537"/>
      <c r="JWG517" s="1537"/>
      <c r="JWH517" s="1537"/>
      <c r="JWI517" s="1537"/>
      <c r="JWJ517" s="1537"/>
      <c r="JWK517" s="1537"/>
      <c r="JWL517" s="1537"/>
      <c r="JWM517" s="1537"/>
      <c r="JWN517" s="1537"/>
      <c r="JWO517" s="1537"/>
      <c r="JWP517" s="1537"/>
      <c r="JWQ517" s="1537"/>
      <c r="JWR517" s="1537"/>
      <c r="JWS517" s="1537"/>
      <c r="JWT517" s="1537"/>
      <c r="JWU517" s="1537"/>
      <c r="JWV517" s="1537"/>
      <c r="JWW517" s="1537"/>
      <c r="JWX517" s="1537"/>
      <c r="JWY517" s="1537"/>
      <c r="JWZ517" s="1537"/>
      <c r="JXA517" s="1537"/>
      <c r="JXB517" s="1537"/>
      <c r="JXC517" s="1537"/>
      <c r="JXD517" s="1537"/>
      <c r="JXE517" s="1537"/>
      <c r="JXF517" s="1537"/>
      <c r="JXG517" s="1537"/>
      <c r="JXH517" s="1537"/>
      <c r="JXI517" s="1537"/>
      <c r="JXJ517" s="1537"/>
      <c r="JXK517" s="1537"/>
      <c r="JXL517" s="1537"/>
      <c r="JXM517" s="1537"/>
      <c r="JXN517" s="1537"/>
      <c r="JXO517" s="1537"/>
      <c r="JXP517" s="1537"/>
      <c r="JXQ517" s="1537"/>
      <c r="JXR517" s="1537"/>
      <c r="JXS517" s="1537"/>
      <c r="JXT517" s="1537"/>
      <c r="JXU517" s="1537"/>
      <c r="JXV517" s="1537"/>
      <c r="JXW517" s="1537"/>
      <c r="JXX517" s="1537"/>
      <c r="JXY517" s="1537"/>
      <c r="JXZ517" s="1537"/>
      <c r="JYA517" s="1537"/>
      <c r="JYB517" s="1537"/>
      <c r="JYC517" s="1537"/>
      <c r="JYD517" s="1537"/>
      <c r="JYE517" s="1537"/>
      <c r="JYF517" s="1537"/>
      <c r="JYG517" s="1537"/>
      <c r="JYH517" s="1537"/>
      <c r="JYI517" s="1537"/>
      <c r="JYJ517" s="1537"/>
      <c r="JYK517" s="1537"/>
      <c r="JYL517" s="1537"/>
      <c r="JYM517" s="1537"/>
      <c r="JYN517" s="1537"/>
      <c r="JYO517" s="1537"/>
      <c r="JYP517" s="1537"/>
      <c r="JYQ517" s="1537"/>
      <c r="JYR517" s="1537"/>
      <c r="JYS517" s="1537"/>
      <c r="JYT517" s="1537"/>
      <c r="JYU517" s="1537"/>
      <c r="JYV517" s="1537"/>
      <c r="JYW517" s="1537"/>
      <c r="JYX517" s="1537"/>
      <c r="JYY517" s="1537"/>
      <c r="JYZ517" s="1537"/>
      <c r="JZA517" s="1537"/>
      <c r="JZB517" s="1537"/>
      <c r="JZC517" s="1537"/>
      <c r="JZD517" s="1537"/>
      <c r="JZE517" s="1537"/>
      <c r="JZF517" s="1537"/>
      <c r="JZG517" s="1537"/>
      <c r="JZH517" s="1537"/>
      <c r="JZI517" s="1537"/>
      <c r="JZJ517" s="1537"/>
      <c r="JZK517" s="1537"/>
      <c r="JZL517" s="1537"/>
      <c r="JZM517" s="1537"/>
      <c r="JZN517" s="1537"/>
      <c r="JZO517" s="1537"/>
      <c r="JZP517" s="1537"/>
      <c r="JZQ517" s="1537"/>
      <c r="JZR517" s="1537"/>
      <c r="JZS517" s="1537"/>
      <c r="JZT517" s="1537"/>
      <c r="JZU517" s="1537"/>
      <c r="JZV517" s="1537"/>
      <c r="JZW517" s="1537"/>
      <c r="JZX517" s="1537"/>
      <c r="JZY517" s="1537"/>
      <c r="JZZ517" s="1537"/>
      <c r="KAA517" s="1537"/>
      <c r="KAB517" s="1537"/>
      <c r="KAC517" s="1537"/>
      <c r="KAD517" s="1537"/>
      <c r="KAE517" s="1537"/>
      <c r="KAF517" s="1537"/>
      <c r="KAG517" s="1537"/>
      <c r="KAH517" s="1537"/>
      <c r="KAI517" s="1537"/>
      <c r="KAJ517" s="1537"/>
      <c r="KAK517" s="1537"/>
      <c r="KAL517" s="1537"/>
      <c r="KAM517" s="1537"/>
      <c r="KAN517" s="1537"/>
      <c r="KAO517" s="1537"/>
      <c r="KAP517" s="1537"/>
      <c r="KAQ517" s="1537"/>
      <c r="KAR517" s="1537"/>
      <c r="KAS517" s="1537"/>
      <c r="KAT517" s="1537"/>
      <c r="KAU517" s="1537"/>
      <c r="KAV517" s="1537"/>
      <c r="KAW517" s="1537"/>
      <c r="KAX517" s="1537"/>
      <c r="KAY517" s="1537"/>
      <c r="KAZ517" s="1537"/>
      <c r="KBA517" s="1537"/>
      <c r="KBB517" s="1537"/>
      <c r="KBC517" s="1537"/>
      <c r="KBD517" s="1537"/>
      <c r="KBE517" s="1537"/>
      <c r="KBF517" s="1537"/>
      <c r="KBG517" s="1537"/>
      <c r="KBH517" s="1537"/>
      <c r="KBI517" s="1537"/>
      <c r="KBJ517" s="1537"/>
      <c r="KBK517" s="1537"/>
      <c r="KBL517" s="1537"/>
      <c r="KBM517" s="1537"/>
      <c r="KBN517" s="1537"/>
      <c r="KBO517" s="1537"/>
      <c r="KBP517" s="1537"/>
      <c r="KBQ517" s="1537"/>
      <c r="KBR517" s="1537"/>
      <c r="KBS517" s="1537"/>
      <c r="KBT517" s="1537"/>
      <c r="KBU517" s="1537"/>
      <c r="KBV517" s="1537"/>
      <c r="KBW517" s="1537"/>
      <c r="KBX517" s="1537"/>
      <c r="KBY517" s="1537"/>
      <c r="KBZ517" s="1537"/>
      <c r="KCA517" s="1537"/>
      <c r="KCB517" s="1537"/>
      <c r="KCC517" s="1537"/>
      <c r="KCD517" s="1537"/>
      <c r="KCE517" s="1537"/>
      <c r="KCF517" s="1537"/>
      <c r="KCG517" s="1537"/>
      <c r="KCH517" s="1537"/>
      <c r="KCI517" s="1537"/>
      <c r="KCJ517" s="1537"/>
      <c r="KCK517" s="1537"/>
      <c r="KCL517" s="1537"/>
      <c r="KCM517" s="1537"/>
      <c r="KCN517" s="1537"/>
      <c r="KCO517" s="1537"/>
      <c r="KCP517" s="1537"/>
      <c r="KCQ517" s="1537"/>
      <c r="KCR517" s="1537"/>
      <c r="KCS517" s="1537"/>
      <c r="KCT517" s="1537"/>
      <c r="KCU517" s="1537"/>
      <c r="KCV517" s="1537"/>
      <c r="KCW517" s="1537"/>
      <c r="KCX517" s="1537"/>
      <c r="KCY517" s="1537"/>
      <c r="KCZ517" s="1537"/>
      <c r="KDA517" s="1537"/>
      <c r="KDB517" s="1537"/>
      <c r="KDC517" s="1537"/>
      <c r="KDD517" s="1537"/>
      <c r="KDE517" s="1537"/>
      <c r="KDF517" s="1537"/>
      <c r="KDG517" s="1537"/>
      <c r="KDH517" s="1537"/>
      <c r="KDI517" s="1537"/>
      <c r="KDJ517" s="1537"/>
      <c r="KDK517" s="1537"/>
      <c r="KDL517" s="1537"/>
      <c r="KDM517" s="1537"/>
      <c r="KDN517" s="1537"/>
      <c r="KDO517" s="1537"/>
      <c r="KDP517" s="1537"/>
      <c r="KDQ517" s="1537"/>
      <c r="KDR517" s="1537"/>
      <c r="KDS517" s="1537"/>
      <c r="KDT517" s="1537"/>
      <c r="KDU517" s="1537"/>
      <c r="KDV517" s="1537"/>
      <c r="KDW517" s="1537"/>
      <c r="KDX517" s="1537"/>
      <c r="KDY517" s="1537"/>
      <c r="KDZ517" s="1537"/>
      <c r="KEA517" s="1537"/>
      <c r="KEB517" s="1537"/>
      <c r="KEC517" s="1537"/>
      <c r="KED517" s="1537"/>
      <c r="KEE517" s="1537"/>
      <c r="KEF517" s="1537"/>
      <c r="KEG517" s="1537"/>
      <c r="KEH517" s="1537"/>
      <c r="KEI517" s="1537"/>
      <c r="KEJ517" s="1537"/>
      <c r="KEK517" s="1537"/>
      <c r="KEL517" s="1537"/>
      <c r="KEM517" s="1537"/>
      <c r="KEN517" s="1537"/>
      <c r="KEO517" s="1537"/>
      <c r="KEP517" s="1537"/>
      <c r="KEQ517" s="1537"/>
      <c r="KER517" s="1537"/>
      <c r="KES517" s="1537"/>
      <c r="KET517" s="1537"/>
      <c r="KEU517" s="1537"/>
      <c r="KEV517" s="1537"/>
      <c r="KEW517" s="1537"/>
      <c r="KEX517" s="1537"/>
      <c r="KEY517" s="1537"/>
      <c r="KEZ517" s="1537"/>
      <c r="KFA517" s="1537"/>
      <c r="KFB517" s="1537"/>
      <c r="KFC517" s="1537"/>
      <c r="KFD517" s="1537"/>
      <c r="KFE517" s="1537"/>
      <c r="KFF517" s="1537"/>
      <c r="KFG517" s="1537"/>
      <c r="KFH517" s="1537"/>
      <c r="KFI517" s="1537"/>
      <c r="KFJ517" s="1537"/>
      <c r="KFK517" s="1537"/>
      <c r="KFL517" s="1537"/>
      <c r="KFM517" s="1537"/>
      <c r="KFN517" s="1537"/>
      <c r="KFO517" s="1537"/>
      <c r="KFP517" s="1537"/>
      <c r="KFQ517" s="1537"/>
      <c r="KFR517" s="1537"/>
      <c r="KFS517" s="1537"/>
      <c r="KFT517" s="1537"/>
      <c r="KFU517" s="1537"/>
      <c r="KFV517" s="1537"/>
      <c r="KFW517" s="1537"/>
      <c r="KFX517" s="1537"/>
      <c r="KFY517" s="1537"/>
      <c r="KFZ517" s="1537"/>
      <c r="KGA517" s="1537"/>
      <c r="KGB517" s="1537"/>
      <c r="KGC517" s="1537"/>
      <c r="KGD517" s="1537"/>
      <c r="KGE517" s="1537"/>
      <c r="KGF517" s="1537"/>
      <c r="KGG517" s="1537"/>
      <c r="KGH517" s="1537"/>
      <c r="KGI517" s="1537"/>
      <c r="KGJ517" s="1537"/>
      <c r="KGK517" s="1537"/>
      <c r="KGL517" s="1537"/>
      <c r="KGM517" s="1537"/>
      <c r="KGN517" s="1537"/>
      <c r="KGO517" s="1537"/>
      <c r="KGP517" s="1537"/>
      <c r="KGQ517" s="1537"/>
      <c r="KGR517" s="1537"/>
      <c r="KGS517" s="1537"/>
      <c r="KGT517" s="1537"/>
      <c r="KGU517" s="1537"/>
      <c r="KGV517" s="1537"/>
      <c r="KGW517" s="1537"/>
      <c r="KGX517" s="1537"/>
      <c r="KGY517" s="1537"/>
      <c r="KGZ517" s="1537"/>
      <c r="KHA517" s="1537"/>
      <c r="KHB517" s="1537"/>
      <c r="KHC517" s="1537"/>
      <c r="KHD517" s="1537"/>
      <c r="KHE517" s="1537"/>
      <c r="KHF517" s="1537"/>
      <c r="KHG517" s="1537"/>
      <c r="KHH517" s="1537"/>
      <c r="KHI517" s="1537"/>
      <c r="KHJ517" s="1537"/>
      <c r="KHK517" s="1537"/>
      <c r="KHL517" s="1537"/>
      <c r="KHM517" s="1537"/>
      <c r="KHN517" s="1537"/>
      <c r="KHO517" s="1537"/>
      <c r="KHP517" s="1537"/>
      <c r="KHQ517" s="1537"/>
      <c r="KHR517" s="1537"/>
      <c r="KHS517" s="1537"/>
      <c r="KHT517" s="1537"/>
      <c r="KHU517" s="1537"/>
      <c r="KHV517" s="1537"/>
      <c r="KHW517" s="1537"/>
      <c r="KHX517" s="1537"/>
      <c r="KHY517" s="1537"/>
      <c r="KHZ517" s="1537"/>
      <c r="KIA517" s="1537"/>
      <c r="KIB517" s="1537"/>
      <c r="KIC517" s="1537"/>
      <c r="KID517" s="1537"/>
      <c r="KIE517" s="1537"/>
      <c r="KIF517" s="1537"/>
      <c r="KIG517" s="1537"/>
      <c r="KIH517" s="1537"/>
      <c r="KII517" s="1537"/>
      <c r="KIJ517" s="1537"/>
      <c r="KIK517" s="1537"/>
      <c r="KIL517" s="1537"/>
      <c r="KIM517" s="1537"/>
      <c r="KIN517" s="1537"/>
      <c r="KIO517" s="1537"/>
      <c r="KIP517" s="1537"/>
      <c r="KIQ517" s="1537"/>
      <c r="KIR517" s="1537"/>
      <c r="KIS517" s="1537"/>
      <c r="KIT517" s="1537"/>
      <c r="KIU517" s="1537"/>
      <c r="KIV517" s="1537"/>
      <c r="KIW517" s="1537"/>
      <c r="KIX517" s="1537"/>
      <c r="KIY517" s="1537"/>
      <c r="KIZ517" s="1537"/>
      <c r="KJA517" s="1537"/>
      <c r="KJB517" s="1537"/>
      <c r="KJC517" s="1537"/>
      <c r="KJD517" s="1537"/>
      <c r="KJE517" s="1537"/>
      <c r="KJF517" s="1537"/>
      <c r="KJG517" s="1537"/>
      <c r="KJH517" s="1537"/>
      <c r="KJI517" s="1537"/>
      <c r="KJJ517" s="1537"/>
      <c r="KJK517" s="1537"/>
      <c r="KJL517" s="1537"/>
      <c r="KJM517" s="1537"/>
      <c r="KJN517" s="1537"/>
      <c r="KJO517" s="1537"/>
      <c r="KJP517" s="1537"/>
      <c r="KJQ517" s="1537"/>
      <c r="KJR517" s="1537"/>
      <c r="KJS517" s="1537"/>
      <c r="KJT517" s="1537"/>
      <c r="KJU517" s="1537"/>
      <c r="KJV517" s="1537"/>
      <c r="KJW517" s="1537"/>
      <c r="KJX517" s="1537"/>
      <c r="KJY517" s="1537"/>
      <c r="KJZ517" s="1537"/>
      <c r="KKA517" s="1537"/>
      <c r="KKB517" s="1537"/>
      <c r="KKC517" s="1537"/>
      <c r="KKD517" s="1537"/>
      <c r="KKE517" s="1537"/>
      <c r="KKF517" s="1537"/>
      <c r="KKG517" s="1537"/>
      <c r="KKH517" s="1537"/>
      <c r="KKI517" s="1537"/>
      <c r="KKJ517" s="1537"/>
      <c r="KKK517" s="1537"/>
      <c r="KKL517" s="1537"/>
      <c r="KKM517" s="1537"/>
      <c r="KKN517" s="1537"/>
      <c r="KKO517" s="1537"/>
      <c r="KKP517" s="1537"/>
      <c r="KKQ517" s="1537"/>
      <c r="KKR517" s="1537"/>
      <c r="KKS517" s="1537"/>
      <c r="KKT517" s="1537"/>
      <c r="KKU517" s="1537"/>
      <c r="KKV517" s="1537"/>
      <c r="KKW517" s="1537"/>
      <c r="KKX517" s="1537"/>
      <c r="KKY517" s="1537"/>
      <c r="KKZ517" s="1537"/>
      <c r="KLA517" s="1537"/>
      <c r="KLB517" s="1537"/>
      <c r="KLC517" s="1537"/>
      <c r="KLD517" s="1537"/>
      <c r="KLE517" s="1537"/>
      <c r="KLF517" s="1537"/>
      <c r="KLG517" s="1537"/>
      <c r="KLH517" s="1537"/>
      <c r="KLI517" s="1537"/>
      <c r="KLJ517" s="1537"/>
      <c r="KLK517" s="1537"/>
      <c r="KLL517" s="1537"/>
      <c r="KLM517" s="1537"/>
      <c r="KLN517" s="1537"/>
      <c r="KLO517" s="1537"/>
      <c r="KLP517" s="1537"/>
      <c r="KLQ517" s="1537"/>
      <c r="KLR517" s="1537"/>
      <c r="KLS517" s="1537"/>
      <c r="KLT517" s="1537"/>
      <c r="KLU517" s="1537"/>
      <c r="KLV517" s="1537"/>
      <c r="KLW517" s="1537"/>
      <c r="KLX517" s="1537"/>
      <c r="KLY517" s="1537"/>
      <c r="KLZ517" s="1537"/>
      <c r="KMA517" s="1537"/>
      <c r="KMB517" s="1537"/>
      <c r="KMC517" s="1537"/>
      <c r="KMD517" s="1537"/>
      <c r="KME517" s="1537"/>
      <c r="KMF517" s="1537"/>
      <c r="KMG517" s="1537"/>
      <c r="KMH517" s="1537"/>
      <c r="KMI517" s="1537"/>
      <c r="KMJ517" s="1537"/>
      <c r="KMK517" s="1537"/>
      <c r="KML517" s="1537"/>
      <c r="KMM517" s="1537"/>
      <c r="KMN517" s="1537"/>
      <c r="KMO517" s="1537"/>
      <c r="KMP517" s="1537"/>
      <c r="KMQ517" s="1537"/>
      <c r="KMR517" s="1537"/>
      <c r="KMS517" s="1537"/>
      <c r="KMT517" s="1537"/>
      <c r="KMU517" s="1537"/>
      <c r="KMV517" s="1537"/>
      <c r="KMW517" s="1537"/>
      <c r="KMX517" s="1537"/>
      <c r="KMY517" s="1537"/>
      <c r="KMZ517" s="1537"/>
      <c r="KNA517" s="1537"/>
      <c r="KNB517" s="1537"/>
      <c r="KNC517" s="1537"/>
      <c r="KND517" s="1537"/>
      <c r="KNE517" s="1537"/>
      <c r="KNF517" s="1537"/>
      <c r="KNG517" s="1537"/>
      <c r="KNH517" s="1537"/>
      <c r="KNI517" s="1537"/>
      <c r="KNJ517" s="1537"/>
      <c r="KNK517" s="1537"/>
      <c r="KNL517" s="1537"/>
      <c r="KNM517" s="1537"/>
      <c r="KNN517" s="1537"/>
      <c r="KNO517" s="1537"/>
      <c r="KNP517" s="1537"/>
      <c r="KNQ517" s="1537"/>
      <c r="KNR517" s="1537"/>
      <c r="KNS517" s="1537"/>
      <c r="KNT517" s="1537"/>
      <c r="KNU517" s="1537"/>
      <c r="KNV517" s="1537"/>
      <c r="KNW517" s="1537"/>
      <c r="KNX517" s="1537"/>
      <c r="KNY517" s="1537"/>
      <c r="KNZ517" s="1537"/>
      <c r="KOA517" s="1537"/>
      <c r="KOB517" s="1537"/>
      <c r="KOC517" s="1537"/>
      <c r="KOD517" s="1537"/>
      <c r="KOE517" s="1537"/>
      <c r="KOF517" s="1537"/>
      <c r="KOG517" s="1537"/>
      <c r="KOH517" s="1537"/>
      <c r="KOI517" s="1537"/>
      <c r="KOJ517" s="1537"/>
      <c r="KOK517" s="1537"/>
      <c r="KOL517" s="1537"/>
      <c r="KOM517" s="1537"/>
      <c r="KON517" s="1537"/>
      <c r="KOO517" s="1537"/>
      <c r="KOP517" s="1537"/>
      <c r="KOQ517" s="1537"/>
      <c r="KOR517" s="1537"/>
      <c r="KOS517" s="1537"/>
      <c r="KOT517" s="1537"/>
      <c r="KOU517" s="1537"/>
      <c r="KOV517" s="1537"/>
      <c r="KOW517" s="1537"/>
      <c r="KOX517" s="1537"/>
      <c r="KOY517" s="1537"/>
      <c r="KOZ517" s="1537"/>
      <c r="KPA517" s="1537"/>
      <c r="KPB517" s="1537"/>
      <c r="KPC517" s="1537"/>
      <c r="KPD517" s="1537"/>
      <c r="KPE517" s="1537"/>
      <c r="KPF517" s="1537"/>
      <c r="KPG517" s="1537"/>
      <c r="KPH517" s="1537"/>
      <c r="KPI517" s="1537"/>
      <c r="KPJ517" s="1537"/>
      <c r="KPK517" s="1537"/>
      <c r="KPL517" s="1537"/>
      <c r="KPM517" s="1537"/>
      <c r="KPN517" s="1537"/>
      <c r="KPO517" s="1537"/>
      <c r="KPP517" s="1537"/>
      <c r="KPQ517" s="1537"/>
      <c r="KPR517" s="1537"/>
      <c r="KPS517" s="1537"/>
      <c r="KPT517" s="1537"/>
      <c r="KPU517" s="1537"/>
      <c r="KPV517" s="1537"/>
      <c r="KPW517" s="1537"/>
      <c r="KPX517" s="1537"/>
      <c r="KPY517" s="1537"/>
      <c r="KPZ517" s="1537"/>
      <c r="KQA517" s="1537"/>
      <c r="KQB517" s="1537"/>
      <c r="KQC517" s="1537"/>
      <c r="KQD517" s="1537"/>
      <c r="KQE517" s="1537"/>
      <c r="KQF517" s="1537"/>
      <c r="KQG517" s="1537"/>
      <c r="KQH517" s="1537"/>
      <c r="KQI517" s="1537"/>
      <c r="KQJ517" s="1537"/>
      <c r="KQK517" s="1537"/>
      <c r="KQL517" s="1537"/>
      <c r="KQM517" s="1537"/>
      <c r="KQN517" s="1537"/>
      <c r="KQO517" s="1537"/>
      <c r="KQP517" s="1537"/>
      <c r="KQQ517" s="1537"/>
      <c r="KQR517" s="1537"/>
      <c r="KQS517" s="1537"/>
      <c r="KQT517" s="1537"/>
      <c r="KQU517" s="1537"/>
      <c r="KQV517" s="1537"/>
      <c r="KQW517" s="1537"/>
      <c r="KQX517" s="1537"/>
      <c r="KQY517" s="1537"/>
      <c r="KQZ517" s="1537"/>
      <c r="KRA517" s="1537"/>
      <c r="KRB517" s="1537"/>
      <c r="KRC517" s="1537"/>
      <c r="KRD517" s="1537"/>
      <c r="KRE517" s="1537"/>
      <c r="KRF517" s="1537"/>
      <c r="KRG517" s="1537"/>
      <c r="KRH517" s="1537"/>
      <c r="KRI517" s="1537"/>
      <c r="KRJ517" s="1537"/>
      <c r="KRK517" s="1537"/>
      <c r="KRL517" s="1537"/>
      <c r="KRM517" s="1537"/>
      <c r="KRN517" s="1537"/>
      <c r="KRO517" s="1537"/>
      <c r="KRP517" s="1537"/>
      <c r="KRQ517" s="1537"/>
      <c r="KRR517" s="1537"/>
      <c r="KRS517" s="1537"/>
      <c r="KRT517" s="1537"/>
      <c r="KRU517" s="1537"/>
      <c r="KRV517" s="1537"/>
      <c r="KRW517" s="1537"/>
      <c r="KRX517" s="1537"/>
      <c r="KRY517" s="1537"/>
      <c r="KRZ517" s="1537"/>
      <c r="KSA517" s="1537"/>
      <c r="KSB517" s="1537"/>
      <c r="KSC517" s="1537"/>
      <c r="KSD517" s="1537"/>
      <c r="KSE517" s="1537"/>
      <c r="KSF517" s="1537"/>
      <c r="KSG517" s="1537"/>
      <c r="KSH517" s="1537"/>
      <c r="KSI517" s="1537"/>
      <c r="KSJ517" s="1537"/>
      <c r="KSK517" s="1537"/>
      <c r="KSL517" s="1537"/>
      <c r="KSM517" s="1537"/>
      <c r="KSN517" s="1537"/>
      <c r="KSO517" s="1537"/>
      <c r="KSP517" s="1537"/>
      <c r="KSQ517" s="1537"/>
      <c r="KSR517" s="1537"/>
      <c r="KSS517" s="1537"/>
      <c r="KST517" s="1537"/>
      <c r="KSU517" s="1537"/>
      <c r="KSV517" s="1537"/>
      <c r="KSW517" s="1537"/>
      <c r="KSX517" s="1537"/>
      <c r="KSY517" s="1537"/>
      <c r="KSZ517" s="1537"/>
      <c r="KTA517" s="1537"/>
      <c r="KTB517" s="1537"/>
      <c r="KTC517" s="1537"/>
      <c r="KTD517" s="1537"/>
      <c r="KTE517" s="1537"/>
      <c r="KTF517" s="1537"/>
      <c r="KTG517" s="1537"/>
      <c r="KTH517" s="1537"/>
      <c r="KTI517" s="1537"/>
      <c r="KTJ517" s="1537"/>
      <c r="KTK517" s="1537"/>
      <c r="KTL517" s="1537"/>
      <c r="KTM517" s="1537"/>
      <c r="KTN517" s="1537"/>
      <c r="KTO517" s="1537"/>
      <c r="KTP517" s="1537"/>
      <c r="KTQ517" s="1537"/>
      <c r="KTR517" s="1537"/>
      <c r="KTS517" s="1537"/>
      <c r="KTT517" s="1537"/>
      <c r="KTU517" s="1537"/>
      <c r="KTV517" s="1537"/>
      <c r="KTW517" s="1537"/>
      <c r="KTX517" s="1537"/>
      <c r="KTY517" s="1537"/>
      <c r="KTZ517" s="1537"/>
      <c r="KUA517" s="1537"/>
      <c r="KUB517" s="1537"/>
      <c r="KUC517" s="1537"/>
      <c r="KUD517" s="1537"/>
      <c r="KUE517" s="1537"/>
      <c r="KUF517" s="1537"/>
      <c r="KUG517" s="1537"/>
      <c r="KUH517" s="1537"/>
      <c r="KUI517" s="1537"/>
      <c r="KUJ517" s="1537"/>
      <c r="KUK517" s="1537"/>
      <c r="KUL517" s="1537"/>
      <c r="KUM517" s="1537"/>
      <c r="KUN517" s="1537"/>
      <c r="KUO517" s="1537"/>
      <c r="KUP517" s="1537"/>
      <c r="KUQ517" s="1537"/>
      <c r="KUR517" s="1537"/>
      <c r="KUS517" s="1537"/>
      <c r="KUT517" s="1537"/>
      <c r="KUU517" s="1537"/>
      <c r="KUV517" s="1537"/>
      <c r="KUW517" s="1537"/>
      <c r="KUX517" s="1537"/>
      <c r="KUY517" s="1537"/>
      <c r="KUZ517" s="1537"/>
      <c r="KVA517" s="1537"/>
      <c r="KVB517" s="1537"/>
      <c r="KVC517" s="1537"/>
      <c r="KVD517" s="1537"/>
      <c r="KVE517" s="1537"/>
      <c r="KVF517" s="1537"/>
      <c r="KVG517" s="1537"/>
      <c r="KVH517" s="1537"/>
      <c r="KVI517" s="1537"/>
      <c r="KVJ517" s="1537"/>
      <c r="KVK517" s="1537"/>
      <c r="KVL517" s="1537"/>
      <c r="KVM517" s="1537"/>
      <c r="KVN517" s="1537"/>
      <c r="KVO517" s="1537"/>
      <c r="KVP517" s="1537"/>
      <c r="KVQ517" s="1537"/>
      <c r="KVR517" s="1537"/>
      <c r="KVS517" s="1537"/>
      <c r="KVT517" s="1537"/>
      <c r="KVU517" s="1537"/>
      <c r="KVV517" s="1537"/>
      <c r="KVW517" s="1537"/>
      <c r="KVX517" s="1537"/>
      <c r="KVY517" s="1537"/>
      <c r="KVZ517" s="1537"/>
      <c r="KWA517" s="1537"/>
      <c r="KWB517" s="1537"/>
      <c r="KWC517" s="1537"/>
      <c r="KWD517" s="1537"/>
      <c r="KWE517" s="1537"/>
      <c r="KWF517" s="1537"/>
      <c r="KWG517" s="1537"/>
      <c r="KWH517" s="1537"/>
      <c r="KWI517" s="1537"/>
      <c r="KWJ517" s="1537"/>
      <c r="KWK517" s="1537"/>
      <c r="KWL517" s="1537"/>
      <c r="KWM517" s="1537"/>
      <c r="KWN517" s="1537"/>
      <c r="KWO517" s="1537"/>
      <c r="KWP517" s="1537"/>
      <c r="KWQ517" s="1537"/>
      <c r="KWR517" s="1537"/>
      <c r="KWS517" s="1537"/>
      <c r="KWT517" s="1537"/>
      <c r="KWU517" s="1537"/>
      <c r="KWV517" s="1537"/>
      <c r="KWW517" s="1537"/>
      <c r="KWX517" s="1537"/>
      <c r="KWY517" s="1537"/>
      <c r="KWZ517" s="1537"/>
      <c r="KXA517" s="1537"/>
      <c r="KXB517" s="1537"/>
      <c r="KXC517" s="1537"/>
      <c r="KXD517" s="1537"/>
      <c r="KXE517" s="1537"/>
      <c r="KXF517" s="1537"/>
      <c r="KXG517" s="1537"/>
      <c r="KXH517" s="1537"/>
      <c r="KXI517" s="1537"/>
      <c r="KXJ517" s="1537"/>
      <c r="KXK517" s="1537"/>
      <c r="KXL517" s="1537"/>
      <c r="KXM517" s="1537"/>
      <c r="KXN517" s="1537"/>
      <c r="KXO517" s="1537"/>
      <c r="KXP517" s="1537"/>
      <c r="KXQ517" s="1537"/>
      <c r="KXR517" s="1537"/>
      <c r="KXS517" s="1537"/>
      <c r="KXT517" s="1537"/>
      <c r="KXU517" s="1537"/>
      <c r="KXV517" s="1537"/>
      <c r="KXW517" s="1537"/>
      <c r="KXX517" s="1537"/>
      <c r="KXY517" s="1537"/>
      <c r="KXZ517" s="1537"/>
      <c r="KYA517" s="1537"/>
      <c r="KYB517" s="1537"/>
      <c r="KYC517" s="1537"/>
      <c r="KYD517" s="1537"/>
      <c r="KYE517" s="1537"/>
      <c r="KYF517" s="1537"/>
      <c r="KYG517" s="1537"/>
      <c r="KYH517" s="1537"/>
      <c r="KYI517" s="1537"/>
      <c r="KYJ517" s="1537"/>
      <c r="KYK517" s="1537"/>
      <c r="KYL517" s="1537"/>
      <c r="KYM517" s="1537"/>
      <c r="KYN517" s="1537"/>
      <c r="KYO517" s="1537"/>
      <c r="KYP517" s="1537"/>
      <c r="KYQ517" s="1537"/>
      <c r="KYR517" s="1537"/>
      <c r="KYS517" s="1537"/>
      <c r="KYT517" s="1537"/>
      <c r="KYU517" s="1537"/>
      <c r="KYV517" s="1537"/>
      <c r="KYW517" s="1537"/>
      <c r="KYX517" s="1537"/>
      <c r="KYY517" s="1537"/>
      <c r="KYZ517" s="1537"/>
      <c r="KZA517" s="1537"/>
      <c r="KZB517" s="1537"/>
      <c r="KZC517" s="1537"/>
      <c r="KZD517" s="1537"/>
      <c r="KZE517" s="1537"/>
      <c r="KZF517" s="1537"/>
      <c r="KZG517" s="1537"/>
      <c r="KZH517" s="1537"/>
      <c r="KZI517" s="1537"/>
      <c r="KZJ517" s="1537"/>
      <c r="KZK517" s="1537"/>
      <c r="KZL517" s="1537"/>
      <c r="KZM517" s="1537"/>
      <c r="KZN517" s="1537"/>
      <c r="KZO517" s="1537"/>
      <c r="KZP517" s="1537"/>
      <c r="KZQ517" s="1537"/>
      <c r="KZR517" s="1537"/>
      <c r="KZS517" s="1537"/>
      <c r="KZT517" s="1537"/>
      <c r="KZU517" s="1537"/>
      <c r="KZV517" s="1537"/>
      <c r="KZW517" s="1537"/>
      <c r="KZX517" s="1537"/>
      <c r="KZY517" s="1537"/>
      <c r="KZZ517" s="1537"/>
      <c r="LAA517" s="1537"/>
      <c r="LAB517" s="1537"/>
      <c r="LAC517" s="1537"/>
      <c r="LAD517" s="1537"/>
      <c r="LAE517" s="1537"/>
      <c r="LAF517" s="1537"/>
      <c r="LAG517" s="1537"/>
      <c r="LAH517" s="1537"/>
      <c r="LAI517" s="1537"/>
      <c r="LAJ517" s="1537"/>
      <c r="LAK517" s="1537"/>
      <c r="LAL517" s="1537"/>
      <c r="LAM517" s="1537"/>
      <c r="LAN517" s="1537"/>
      <c r="LAO517" s="1537"/>
      <c r="LAP517" s="1537"/>
      <c r="LAQ517" s="1537"/>
      <c r="LAR517" s="1537"/>
      <c r="LAS517" s="1537"/>
      <c r="LAT517" s="1537"/>
      <c r="LAU517" s="1537"/>
      <c r="LAV517" s="1537"/>
      <c r="LAW517" s="1537"/>
      <c r="LAX517" s="1537"/>
      <c r="LAY517" s="1537"/>
      <c r="LAZ517" s="1537"/>
      <c r="LBA517" s="1537"/>
      <c r="LBB517" s="1537"/>
      <c r="LBC517" s="1537"/>
      <c r="LBD517" s="1537"/>
      <c r="LBE517" s="1537"/>
      <c r="LBF517" s="1537"/>
      <c r="LBG517" s="1537"/>
      <c r="LBH517" s="1537"/>
      <c r="LBI517" s="1537"/>
      <c r="LBJ517" s="1537"/>
      <c r="LBK517" s="1537"/>
      <c r="LBL517" s="1537"/>
      <c r="LBM517" s="1537"/>
      <c r="LBN517" s="1537"/>
      <c r="LBO517" s="1537"/>
      <c r="LBP517" s="1537"/>
      <c r="LBQ517" s="1537"/>
      <c r="LBR517" s="1537"/>
      <c r="LBS517" s="1537"/>
      <c r="LBT517" s="1537"/>
      <c r="LBU517" s="1537"/>
      <c r="LBV517" s="1537"/>
      <c r="LBW517" s="1537"/>
      <c r="LBX517" s="1537"/>
      <c r="LBY517" s="1537"/>
      <c r="LBZ517" s="1537"/>
      <c r="LCA517" s="1537"/>
      <c r="LCB517" s="1537"/>
      <c r="LCC517" s="1537"/>
      <c r="LCD517" s="1537"/>
      <c r="LCE517" s="1537"/>
      <c r="LCF517" s="1537"/>
      <c r="LCG517" s="1537"/>
      <c r="LCH517" s="1537"/>
      <c r="LCI517" s="1537"/>
      <c r="LCJ517" s="1537"/>
      <c r="LCK517" s="1537"/>
      <c r="LCL517" s="1537"/>
      <c r="LCM517" s="1537"/>
      <c r="LCN517" s="1537"/>
      <c r="LCO517" s="1537"/>
      <c r="LCP517" s="1537"/>
      <c r="LCQ517" s="1537"/>
      <c r="LCR517" s="1537"/>
      <c r="LCS517" s="1537"/>
      <c r="LCT517" s="1537"/>
      <c r="LCU517" s="1537"/>
      <c r="LCV517" s="1537"/>
      <c r="LCW517" s="1537"/>
      <c r="LCX517" s="1537"/>
      <c r="LCY517" s="1537"/>
      <c r="LCZ517" s="1537"/>
      <c r="LDA517" s="1537"/>
      <c r="LDB517" s="1537"/>
      <c r="LDC517" s="1537"/>
      <c r="LDD517" s="1537"/>
      <c r="LDE517" s="1537"/>
      <c r="LDF517" s="1537"/>
      <c r="LDG517" s="1537"/>
      <c r="LDH517" s="1537"/>
      <c r="LDI517" s="1537"/>
      <c r="LDJ517" s="1537"/>
      <c r="LDK517" s="1537"/>
      <c r="LDL517" s="1537"/>
      <c r="LDM517" s="1537"/>
      <c r="LDN517" s="1537"/>
      <c r="LDO517" s="1537"/>
      <c r="LDP517" s="1537"/>
      <c r="LDQ517" s="1537"/>
      <c r="LDR517" s="1537"/>
      <c r="LDS517" s="1537"/>
      <c r="LDT517" s="1537"/>
      <c r="LDU517" s="1537"/>
      <c r="LDV517" s="1537"/>
      <c r="LDW517" s="1537"/>
      <c r="LDX517" s="1537"/>
      <c r="LDY517" s="1537"/>
      <c r="LDZ517" s="1537"/>
      <c r="LEA517" s="1537"/>
      <c r="LEB517" s="1537"/>
      <c r="LEC517" s="1537"/>
      <c r="LED517" s="1537"/>
      <c r="LEE517" s="1537"/>
      <c r="LEF517" s="1537"/>
      <c r="LEG517" s="1537"/>
      <c r="LEH517" s="1537"/>
      <c r="LEI517" s="1537"/>
      <c r="LEJ517" s="1537"/>
      <c r="LEK517" s="1537"/>
      <c r="LEL517" s="1537"/>
      <c r="LEM517" s="1537"/>
      <c r="LEN517" s="1537"/>
      <c r="LEO517" s="1537"/>
      <c r="LEP517" s="1537"/>
      <c r="LEQ517" s="1537"/>
      <c r="LER517" s="1537"/>
      <c r="LES517" s="1537"/>
      <c r="LET517" s="1537"/>
      <c r="LEU517" s="1537"/>
      <c r="LEV517" s="1537"/>
      <c r="LEW517" s="1537"/>
      <c r="LEX517" s="1537"/>
      <c r="LEY517" s="1537"/>
      <c r="LEZ517" s="1537"/>
      <c r="LFA517" s="1537"/>
      <c r="LFB517" s="1537"/>
      <c r="LFC517" s="1537"/>
      <c r="LFD517" s="1537"/>
      <c r="LFE517" s="1537"/>
      <c r="LFF517" s="1537"/>
      <c r="LFG517" s="1537"/>
      <c r="LFH517" s="1537"/>
      <c r="LFI517" s="1537"/>
      <c r="LFJ517" s="1537"/>
      <c r="LFK517" s="1537"/>
      <c r="LFL517" s="1537"/>
      <c r="LFM517" s="1537"/>
      <c r="LFN517" s="1537"/>
      <c r="LFO517" s="1537"/>
      <c r="LFP517" s="1537"/>
      <c r="LFQ517" s="1537"/>
      <c r="LFR517" s="1537"/>
      <c r="LFS517" s="1537"/>
      <c r="LFT517" s="1537"/>
      <c r="LFU517" s="1537"/>
      <c r="LFV517" s="1537"/>
      <c r="LFW517" s="1537"/>
      <c r="LFX517" s="1537"/>
      <c r="LFY517" s="1537"/>
      <c r="LFZ517" s="1537"/>
      <c r="LGA517" s="1537"/>
      <c r="LGB517" s="1537"/>
      <c r="LGC517" s="1537"/>
      <c r="LGD517" s="1537"/>
      <c r="LGE517" s="1537"/>
      <c r="LGF517" s="1537"/>
      <c r="LGG517" s="1537"/>
      <c r="LGH517" s="1537"/>
      <c r="LGI517" s="1537"/>
      <c r="LGJ517" s="1537"/>
      <c r="LGK517" s="1537"/>
      <c r="LGL517" s="1537"/>
      <c r="LGM517" s="1537"/>
      <c r="LGN517" s="1537"/>
      <c r="LGO517" s="1537"/>
      <c r="LGP517" s="1537"/>
      <c r="LGQ517" s="1537"/>
      <c r="LGR517" s="1537"/>
      <c r="LGS517" s="1537"/>
      <c r="LGT517" s="1537"/>
      <c r="LGU517" s="1537"/>
      <c r="LGV517" s="1537"/>
      <c r="LGW517" s="1537"/>
      <c r="LGX517" s="1537"/>
      <c r="LGY517" s="1537"/>
      <c r="LGZ517" s="1537"/>
      <c r="LHA517" s="1537"/>
      <c r="LHB517" s="1537"/>
      <c r="LHC517" s="1537"/>
      <c r="LHD517" s="1537"/>
      <c r="LHE517" s="1537"/>
      <c r="LHF517" s="1537"/>
      <c r="LHG517" s="1537"/>
      <c r="LHH517" s="1537"/>
      <c r="LHI517" s="1537"/>
      <c r="LHJ517" s="1537"/>
      <c r="LHK517" s="1537"/>
      <c r="LHL517" s="1537"/>
      <c r="LHM517" s="1537"/>
      <c r="LHN517" s="1537"/>
      <c r="LHO517" s="1537"/>
      <c r="LHP517" s="1537"/>
      <c r="LHQ517" s="1537"/>
      <c r="LHR517" s="1537"/>
      <c r="LHS517" s="1537"/>
      <c r="LHT517" s="1537"/>
      <c r="LHU517" s="1537"/>
      <c r="LHV517" s="1537"/>
      <c r="LHW517" s="1537"/>
      <c r="LHX517" s="1537"/>
      <c r="LHY517" s="1537"/>
      <c r="LHZ517" s="1537"/>
      <c r="LIA517" s="1537"/>
      <c r="LIB517" s="1537"/>
      <c r="LIC517" s="1537"/>
      <c r="LID517" s="1537"/>
      <c r="LIE517" s="1537"/>
      <c r="LIF517" s="1537"/>
      <c r="LIG517" s="1537"/>
      <c r="LIH517" s="1537"/>
      <c r="LII517" s="1537"/>
      <c r="LIJ517" s="1537"/>
      <c r="LIK517" s="1537"/>
      <c r="LIL517" s="1537"/>
      <c r="LIM517" s="1537"/>
      <c r="LIN517" s="1537"/>
      <c r="LIO517" s="1537"/>
      <c r="LIP517" s="1537"/>
      <c r="LIQ517" s="1537"/>
      <c r="LIR517" s="1537"/>
      <c r="LIS517" s="1537"/>
      <c r="LIT517" s="1537"/>
      <c r="LIU517" s="1537"/>
      <c r="LIV517" s="1537"/>
      <c r="LIW517" s="1537"/>
      <c r="LIX517" s="1537"/>
      <c r="LIY517" s="1537"/>
      <c r="LIZ517" s="1537"/>
      <c r="LJA517" s="1537"/>
      <c r="LJB517" s="1537"/>
      <c r="LJC517" s="1537"/>
      <c r="LJD517" s="1537"/>
      <c r="LJE517" s="1537"/>
      <c r="LJF517" s="1537"/>
      <c r="LJG517" s="1537"/>
      <c r="LJH517" s="1537"/>
      <c r="LJI517" s="1537"/>
      <c r="LJJ517" s="1537"/>
      <c r="LJK517" s="1537"/>
      <c r="LJL517" s="1537"/>
      <c r="LJM517" s="1537"/>
      <c r="LJN517" s="1537"/>
      <c r="LJO517" s="1537"/>
      <c r="LJP517" s="1537"/>
      <c r="LJQ517" s="1537"/>
      <c r="LJR517" s="1537"/>
      <c r="LJS517" s="1537"/>
      <c r="LJT517" s="1537"/>
      <c r="LJU517" s="1537"/>
      <c r="LJV517" s="1537"/>
      <c r="LJW517" s="1537"/>
      <c r="LJX517" s="1537"/>
      <c r="LJY517" s="1537"/>
      <c r="LJZ517" s="1537"/>
      <c r="LKA517" s="1537"/>
      <c r="LKB517" s="1537"/>
      <c r="LKC517" s="1537"/>
      <c r="LKD517" s="1537"/>
      <c r="LKE517" s="1537"/>
      <c r="LKF517" s="1537"/>
      <c r="LKG517" s="1537"/>
      <c r="LKH517" s="1537"/>
      <c r="LKI517" s="1537"/>
      <c r="LKJ517" s="1537"/>
      <c r="LKK517" s="1537"/>
      <c r="LKL517" s="1537"/>
      <c r="LKM517" s="1537"/>
      <c r="LKN517" s="1537"/>
      <c r="LKO517" s="1537"/>
      <c r="LKP517" s="1537"/>
      <c r="LKQ517" s="1537"/>
      <c r="LKR517" s="1537"/>
      <c r="LKS517" s="1537"/>
      <c r="LKT517" s="1537"/>
      <c r="LKU517" s="1537"/>
      <c r="LKV517" s="1537"/>
      <c r="LKW517" s="1537"/>
      <c r="LKX517" s="1537"/>
      <c r="LKY517" s="1537"/>
      <c r="LKZ517" s="1537"/>
      <c r="LLA517" s="1537"/>
      <c r="LLB517" s="1537"/>
      <c r="LLC517" s="1537"/>
      <c r="LLD517" s="1537"/>
      <c r="LLE517" s="1537"/>
      <c r="LLF517" s="1537"/>
      <c r="LLG517" s="1537"/>
      <c r="LLH517" s="1537"/>
      <c r="LLI517" s="1537"/>
      <c r="LLJ517" s="1537"/>
      <c r="LLK517" s="1537"/>
      <c r="LLL517" s="1537"/>
      <c r="LLM517" s="1537"/>
      <c r="LLN517" s="1537"/>
      <c r="LLO517" s="1537"/>
      <c r="LLP517" s="1537"/>
      <c r="LLQ517" s="1537"/>
      <c r="LLR517" s="1537"/>
      <c r="LLS517" s="1537"/>
      <c r="LLT517" s="1537"/>
      <c r="LLU517" s="1537"/>
      <c r="LLV517" s="1537"/>
      <c r="LLW517" s="1537"/>
      <c r="LLX517" s="1537"/>
      <c r="LLY517" s="1537"/>
      <c r="LLZ517" s="1537"/>
      <c r="LMA517" s="1537"/>
      <c r="LMB517" s="1537"/>
      <c r="LMC517" s="1537"/>
      <c r="LMD517" s="1537"/>
      <c r="LME517" s="1537"/>
      <c r="LMF517" s="1537"/>
      <c r="LMG517" s="1537"/>
      <c r="LMH517" s="1537"/>
      <c r="LMI517" s="1537"/>
      <c r="LMJ517" s="1537"/>
      <c r="LMK517" s="1537"/>
      <c r="LML517" s="1537"/>
      <c r="LMM517" s="1537"/>
      <c r="LMN517" s="1537"/>
      <c r="LMO517" s="1537"/>
      <c r="LMP517" s="1537"/>
      <c r="LMQ517" s="1537"/>
      <c r="LMR517" s="1537"/>
      <c r="LMS517" s="1537"/>
      <c r="LMT517" s="1537"/>
      <c r="LMU517" s="1537"/>
      <c r="LMV517" s="1537"/>
      <c r="LMW517" s="1537"/>
      <c r="LMX517" s="1537"/>
      <c r="LMY517" s="1537"/>
      <c r="LMZ517" s="1537"/>
      <c r="LNA517" s="1537"/>
      <c r="LNB517" s="1537"/>
      <c r="LNC517" s="1537"/>
      <c r="LND517" s="1537"/>
      <c r="LNE517" s="1537"/>
      <c r="LNF517" s="1537"/>
      <c r="LNG517" s="1537"/>
      <c r="LNH517" s="1537"/>
      <c r="LNI517" s="1537"/>
      <c r="LNJ517" s="1537"/>
      <c r="LNK517" s="1537"/>
      <c r="LNL517" s="1537"/>
      <c r="LNM517" s="1537"/>
      <c r="LNN517" s="1537"/>
      <c r="LNO517" s="1537"/>
      <c r="LNP517" s="1537"/>
      <c r="LNQ517" s="1537"/>
      <c r="LNR517" s="1537"/>
      <c r="LNS517" s="1537"/>
      <c r="LNT517" s="1537"/>
      <c r="LNU517" s="1537"/>
      <c r="LNV517" s="1537"/>
      <c r="LNW517" s="1537"/>
      <c r="LNX517" s="1537"/>
      <c r="LNY517" s="1537"/>
      <c r="LNZ517" s="1537"/>
      <c r="LOA517" s="1537"/>
      <c r="LOB517" s="1537"/>
      <c r="LOC517" s="1537"/>
      <c r="LOD517" s="1537"/>
      <c r="LOE517" s="1537"/>
      <c r="LOF517" s="1537"/>
      <c r="LOG517" s="1537"/>
      <c r="LOH517" s="1537"/>
      <c r="LOI517" s="1537"/>
      <c r="LOJ517" s="1537"/>
      <c r="LOK517" s="1537"/>
      <c r="LOL517" s="1537"/>
      <c r="LOM517" s="1537"/>
      <c r="LON517" s="1537"/>
      <c r="LOO517" s="1537"/>
      <c r="LOP517" s="1537"/>
      <c r="LOQ517" s="1537"/>
      <c r="LOR517" s="1537"/>
      <c r="LOS517" s="1537"/>
      <c r="LOT517" s="1537"/>
      <c r="LOU517" s="1537"/>
      <c r="LOV517" s="1537"/>
      <c r="LOW517" s="1537"/>
      <c r="LOX517" s="1537"/>
      <c r="LOY517" s="1537"/>
      <c r="LOZ517" s="1537"/>
      <c r="LPA517" s="1537"/>
      <c r="LPB517" s="1537"/>
      <c r="LPC517" s="1537"/>
      <c r="LPD517" s="1537"/>
      <c r="LPE517" s="1537"/>
      <c r="LPF517" s="1537"/>
      <c r="LPG517" s="1537"/>
      <c r="LPH517" s="1537"/>
      <c r="LPI517" s="1537"/>
      <c r="LPJ517" s="1537"/>
      <c r="LPK517" s="1537"/>
      <c r="LPL517" s="1537"/>
      <c r="LPM517" s="1537"/>
      <c r="LPN517" s="1537"/>
      <c r="LPO517" s="1537"/>
      <c r="LPP517" s="1537"/>
      <c r="LPQ517" s="1537"/>
      <c r="LPR517" s="1537"/>
      <c r="LPS517" s="1537"/>
      <c r="LPT517" s="1537"/>
      <c r="LPU517" s="1537"/>
      <c r="LPV517" s="1537"/>
      <c r="LPW517" s="1537"/>
      <c r="LPX517" s="1537"/>
      <c r="LPY517" s="1537"/>
      <c r="LPZ517" s="1537"/>
      <c r="LQA517" s="1537"/>
      <c r="LQB517" s="1537"/>
      <c r="LQC517" s="1537"/>
      <c r="LQD517" s="1537"/>
      <c r="LQE517" s="1537"/>
      <c r="LQF517" s="1537"/>
      <c r="LQG517" s="1537"/>
      <c r="LQH517" s="1537"/>
      <c r="LQI517" s="1537"/>
      <c r="LQJ517" s="1537"/>
      <c r="LQK517" s="1537"/>
      <c r="LQL517" s="1537"/>
      <c r="LQM517" s="1537"/>
      <c r="LQN517" s="1537"/>
      <c r="LQO517" s="1537"/>
      <c r="LQP517" s="1537"/>
      <c r="LQQ517" s="1537"/>
      <c r="LQR517" s="1537"/>
      <c r="LQS517" s="1537"/>
      <c r="LQT517" s="1537"/>
      <c r="LQU517" s="1537"/>
      <c r="LQV517" s="1537"/>
      <c r="LQW517" s="1537"/>
      <c r="LQX517" s="1537"/>
      <c r="LQY517" s="1537"/>
      <c r="LQZ517" s="1537"/>
      <c r="LRA517" s="1537"/>
      <c r="LRB517" s="1537"/>
      <c r="LRC517" s="1537"/>
      <c r="LRD517" s="1537"/>
      <c r="LRE517" s="1537"/>
      <c r="LRF517" s="1537"/>
      <c r="LRG517" s="1537"/>
      <c r="LRH517" s="1537"/>
      <c r="LRI517" s="1537"/>
      <c r="LRJ517" s="1537"/>
      <c r="LRK517" s="1537"/>
      <c r="LRL517" s="1537"/>
      <c r="LRM517" s="1537"/>
      <c r="LRN517" s="1537"/>
      <c r="LRO517" s="1537"/>
      <c r="LRP517" s="1537"/>
      <c r="LRQ517" s="1537"/>
      <c r="LRR517" s="1537"/>
      <c r="LRS517" s="1537"/>
      <c r="LRT517" s="1537"/>
      <c r="LRU517" s="1537"/>
      <c r="LRV517" s="1537"/>
      <c r="LRW517" s="1537"/>
      <c r="LRX517" s="1537"/>
      <c r="LRY517" s="1537"/>
      <c r="LRZ517" s="1537"/>
      <c r="LSA517" s="1537"/>
      <c r="LSB517" s="1537"/>
      <c r="LSC517" s="1537"/>
      <c r="LSD517" s="1537"/>
      <c r="LSE517" s="1537"/>
      <c r="LSF517" s="1537"/>
      <c r="LSG517" s="1537"/>
      <c r="LSH517" s="1537"/>
      <c r="LSI517" s="1537"/>
      <c r="LSJ517" s="1537"/>
      <c r="LSK517" s="1537"/>
      <c r="LSL517" s="1537"/>
      <c r="LSM517" s="1537"/>
      <c r="LSN517" s="1537"/>
      <c r="LSO517" s="1537"/>
      <c r="LSP517" s="1537"/>
      <c r="LSQ517" s="1537"/>
      <c r="LSR517" s="1537"/>
      <c r="LSS517" s="1537"/>
      <c r="LST517" s="1537"/>
      <c r="LSU517" s="1537"/>
      <c r="LSV517" s="1537"/>
      <c r="LSW517" s="1537"/>
      <c r="LSX517" s="1537"/>
      <c r="LSY517" s="1537"/>
      <c r="LSZ517" s="1537"/>
      <c r="LTA517" s="1537"/>
      <c r="LTB517" s="1537"/>
      <c r="LTC517" s="1537"/>
      <c r="LTD517" s="1537"/>
      <c r="LTE517" s="1537"/>
      <c r="LTF517" s="1537"/>
      <c r="LTG517" s="1537"/>
      <c r="LTH517" s="1537"/>
      <c r="LTI517" s="1537"/>
      <c r="LTJ517" s="1537"/>
      <c r="LTK517" s="1537"/>
      <c r="LTL517" s="1537"/>
      <c r="LTM517" s="1537"/>
      <c r="LTN517" s="1537"/>
      <c r="LTO517" s="1537"/>
      <c r="LTP517" s="1537"/>
      <c r="LTQ517" s="1537"/>
      <c r="LTR517" s="1537"/>
      <c r="LTS517" s="1537"/>
      <c r="LTT517" s="1537"/>
      <c r="LTU517" s="1537"/>
      <c r="LTV517" s="1537"/>
      <c r="LTW517" s="1537"/>
      <c r="LTX517" s="1537"/>
      <c r="LTY517" s="1537"/>
      <c r="LTZ517" s="1537"/>
      <c r="LUA517" s="1537"/>
      <c r="LUB517" s="1537"/>
      <c r="LUC517" s="1537"/>
      <c r="LUD517" s="1537"/>
      <c r="LUE517" s="1537"/>
      <c r="LUF517" s="1537"/>
      <c r="LUG517" s="1537"/>
      <c r="LUH517" s="1537"/>
      <c r="LUI517" s="1537"/>
      <c r="LUJ517" s="1537"/>
      <c r="LUK517" s="1537"/>
      <c r="LUL517" s="1537"/>
      <c r="LUM517" s="1537"/>
      <c r="LUN517" s="1537"/>
      <c r="LUO517" s="1537"/>
      <c r="LUP517" s="1537"/>
      <c r="LUQ517" s="1537"/>
      <c r="LUR517" s="1537"/>
      <c r="LUS517" s="1537"/>
      <c r="LUT517" s="1537"/>
      <c r="LUU517" s="1537"/>
      <c r="LUV517" s="1537"/>
      <c r="LUW517" s="1537"/>
      <c r="LUX517" s="1537"/>
      <c r="LUY517" s="1537"/>
      <c r="LUZ517" s="1537"/>
      <c r="LVA517" s="1537"/>
      <c r="LVB517" s="1537"/>
      <c r="LVC517" s="1537"/>
      <c r="LVD517" s="1537"/>
      <c r="LVE517" s="1537"/>
      <c r="LVF517" s="1537"/>
      <c r="LVG517" s="1537"/>
      <c r="LVH517" s="1537"/>
      <c r="LVI517" s="1537"/>
      <c r="LVJ517" s="1537"/>
      <c r="LVK517" s="1537"/>
      <c r="LVL517" s="1537"/>
      <c r="LVM517" s="1537"/>
      <c r="LVN517" s="1537"/>
      <c r="LVO517" s="1537"/>
      <c r="LVP517" s="1537"/>
      <c r="LVQ517" s="1537"/>
      <c r="LVR517" s="1537"/>
      <c r="LVS517" s="1537"/>
      <c r="LVT517" s="1537"/>
      <c r="LVU517" s="1537"/>
      <c r="LVV517" s="1537"/>
      <c r="LVW517" s="1537"/>
      <c r="LVX517" s="1537"/>
      <c r="LVY517" s="1537"/>
      <c r="LVZ517" s="1537"/>
      <c r="LWA517" s="1537"/>
      <c r="LWB517" s="1537"/>
      <c r="LWC517" s="1537"/>
      <c r="LWD517" s="1537"/>
      <c r="LWE517" s="1537"/>
      <c r="LWF517" s="1537"/>
      <c r="LWG517" s="1537"/>
      <c r="LWH517" s="1537"/>
      <c r="LWI517" s="1537"/>
      <c r="LWJ517" s="1537"/>
      <c r="LWK517" s="1537"/>
      <c r="LWL517" s="1537"/>
      <c r="LWM517" s="1537"/>
      <c r="LWN517" s="1537"/>
      <c r="LWO517" s="1537"/>
      <c r="LWP517" s="1537"/>
      <c r="LWQ517" s="1537"/>
      <c r="LWR517" s="1537"/>
      <c r="LWS517" s="1537"/>
      <c r="LWT517" s="1537"/>
      <c r="LWU517" s="1537"/>
      <c r="LWV517" s="1537"/>
      <c r="LWW517" s="1537"/>
      <c r="LWX517" s="1537"/>
      <c r="LWY517" s="1537"/>
      <c r="LWZ517" s="1537"/>
      <c r="LXA517" s="1537"/>
      <c r="LXB517" s="1537"/>
      <c r="LXC517" s="1537"/>
      <c r="LXD517" s="1537"/>
      <c r="LXE517" s="1537"/>
      <c r="LXF517" s="1537"/>
      <c r="LXG517" s="1537"/>
      <c r="LXH517" s="1537"/>
      <c r="LXI517" s="1537"/>
      <c r="LXJ517" s="1537"/>
      <c r="LXK517" s="1537"/>
      <c r="LXL517" s="1537"/>
      <c r="LXM517" s="1537"/>
      <c r="LXN517" s="1537"/>
      <c r="LXO517" s="1537"/>
      <c r="LXP517" s="1537"/>
      <c r="LXQ517" s="1537"/>
      <c r="LXR517" s="1537"/>
      <c r="LXS517" s="1537"/>
      <c r="LXT517" s="1537"/>
      <c r="LXU517" s="1537"/>
      <c r="LXV517" s="1537"/>
      <c r="LXW517" s="1537"/>
      <c r="LXX517" s="1537"/>
      <c r="LXY517" s="1537"/>
      <c r="LXZ517" s="1537"/>
      <c r="LYA517" s="1537"/>
      <c r="LYB517" s="1537"/>
      <c r="LYC517" s="1537"/>
      <c r="LYD517" s="1537"/>
      <c r="LYE517" s="1537"/>
      <c r="LYF517" s="1537"/>
      <c r="LYG517" s="1537"/>
      <c r="LYH517" s="1537"/>
      <c r="LYI517" s="1537"/>
      <c r="LYJ517" s="1537"/>
      <c r="LYK517" s="1537"/>
      <c r="LYL517" s="1537"/>
      <c r="LYM517" s="1537"/>
      <c r="LYN517" s="1537"/>
      <c r="LYO517" s="1537"/>
      <c r="LYP517" s="1537"/>
      <c r="LYQ517" s="1537"/>
      <c r="LYR517" s="1537"/>
      <c r="LYS517" s="1537"/>
      <c r="LYT517" s="1537"/>
      <c r="LYU517" s="1537"/>
      <c r="LYV517" s="1537"/>
      <c r="LYW517" s="1537"/>
      <c r="LYX517" s="1537"/>
      <c r="LYY517" s="1537"/>
      <c r="LYZ517" s="1537"/>
      <c r="LZA517" s="1537"/>
      <c r="LZB517" s="1537"/>
      <c r="LZC517" s="1537"/>
      <c r="LZD517" s="1537"/>
      <c r="LZE517" s="1537"/>
      <c r="LZF517" s="1537"/>
      <c r="LZG517" s="1537"/>
      <c r="LZH517" s="1537"/>
      <c r="LZI517" s="1537"/>
      <c r="LZJ517" s="1537"/>
      <c r="LZK517" s="1537"/>
      <c r="LZL517" s="1537"/>
      <c r="LZM517" s="1537"/>
      <c r="LZN517" s="1537"/>
      <c r="LZO517" s="1537"/>
      <c r="LZP517" s="1537"/>
      <c r="LZQ517" s="1537"/>
      <c r="LZR517" s="1537"/>
      <c r="LZS517" s="1537"/>
      <c r="LZT517" s="1537"/>
      <c r="LZU517" s="1537"/>
      <c r="LZV517" s="1537"/>
      <c r="LZW517" s="1537"/>
      <c r="LZX517" s="1537"/>
      <c r="LZY517" s="1537"/>
      <c r="LZZ517" s="1537"/>
      <c r="MAA517" s="1537"/>
      <c r="MAB517" s="1537"/>
      <c r="MAC517" s="1537"/>
      <c r="MAD517" s="1537"/>
      <c r="MAE517" s="1537"/>
      <c r="MAF517" s="1537"/>
      <c r="MAG517" s="1537"/>
      <c r="MAH517" s="1537"/>
      <c r="MAI517" s="1537"/>
      <c r="MAJ517" s="1537"/>
      <c r="MAK517" s="1537"/>
      <c r="MAL517" s="1537"/>
      <c r="MAM517" s="1537"/>
      <c r="MAN517" s="1537"/>
      <c r="MAO517" s="1537"/>
      <c r="MAP517" s="1537"/>
      <c r="MAQ517" s="1537"/>
      <c r="MAR517" s="1537"/>
      <c r="MAS517" s="1537"/>
      <c r="MAT517" s="1537"/>
      <c r="MAU517" s="1537"/>
      <c r="MAV517" s="1537"/>
      <c r="MAW517" s="1537"/>
      <c r="MAX517" s="1537"/>
      <c r="MAY517" s="1537"/>
      <c r="MAZ517" s="1537"/>
      <c r="MBA517" s="1537"/>
      <c r="MBB517" s="1537"/>
      <c r="MBC517" s="1537"/>
      <c r="MBD517" s="1537"/>
      <c r="MBE517" s="1537"/>
      <c r="MBF517" s="1537"/>
      <c r="MBG517" s="1537"/>
      <c r="MBH517" s="1537"/>
      <c r="MBI517" s="1537"/>
      <c r="MBJ517" s="1537"/>
      <c r="MBK517" s="1537"/>
      <c r="MBL517" s="1537"/>
      <c r="MBM517" s="1537"/>
      <c r="MBN517" s="1537"/>
      <c r="MBO517" s="1537"/>
      <c r="MBP517" s="1537"/>
      <c r="MBQ517" s="1537"/>
      <c r="MBR517" s="1537"/>
      <c r="MBS517" s="1537"/>
      <c r="MBT517" s="1537"/>
      <c r="MBU517" s="1537"/>
      <c r="MBV517" s="1537"/>
      <c r="MBW517" s="1537"/>
      <c r="MBX517" s="1537"/>
      <c r="MBY517" s="1537"/>
      <c r="MBZ517" s="1537"/>
      <c r="MCA517" s="1537"/>
      <c r="MCB517" s="1537"/>
      <c r="MCC517" s="1537"/>
      <c r="MCD517" s="1537"/>
      <c r="MCE517" s="1537"/>
      <c r="MCF517" s="1537"/>
      <c r="MCG517" s="1537"/>
      <c r="MCH517" s="1537"/>
      <c r="MCI517" s="1537"/>
      <c r="MCJ517" s="1537"/>
      <c r="MCK517" s="1537"/>
      <c r="MCL517" s="1537"/>
      <c r="MCM517" s="1537"/>
      <c r="MCN517" s="1537"/>
      <c r="MCO517" s="1537"/>
      <c r="MCP517" s="1537"/>
      <c r="MCQ517" s="1537"/>
      <c r="MCR517" s="1537"/>
      <c r="MCS517" s="1537"/>
      <c r="MCT517" s="1537"/>
      <c r="MCU517" s="1537"/>
      <c r="MCV517" s="1537"/>
      <c r="MCW517" s="1537"/>
      <c r="MCX517" s="1537"/>
      <c r="MCY517" s="1537"/>
      <c r="MCZ517" s="1537"/>
      <c r="MDA517" s="1537"/>
      <c r="MDB517" s="1537"/>
      <c r="MDC517" s="1537"/>
      <c r="MDD517" s="1537"/>
      <c r="MDE517" s="1537"/>
      <c r="MDF517" s="1537"/>
      <c r="MDG517" s="1537"/>
      <c r="MDH517" s="1537"/>
      <c r="MDI517" s="1537"/>
      <c r="MDJ517" s="1537"/>
      <c r="MDK517" s="1537"/>
      <c r="MDL517" s="1537"/>
      <c r="MDM517" s="1537"/>
      <c r="MDN517" s="1537"/>
      <c r="MDO517" s="1537"/>
      <c r="MDP517" s="1537"/>
      <c r="MDQ517" s="1537"/>
      <c r="MDR517" s="1537"/>
      <c r="MDS517" s="1537"/>
      <c r="MDT517" s="1537"/>
      <c r="MDU517" s="1537"/>
      <c r="MDV517" s="1537"/>
      <c r="MDW517" s="1537"/>
      <c r="MDX517" s="1537"/>
      <c r="MDY517" s="1537"/>
      <c r="MDZ517" s="1537"/>
      <c r="MEA517" s="1537"/>
      <c r="MEB517" s="1537"/>
      <c r="MEC517" s="1537"/>
      <c r="MED517" s="1537"/>
      <c r="MEE517" s="1537"/>
      <c r="MEF517" s="1537"/>
      <c r="MEG517" s="1537"/>
      <c r="MEH517" s="1537"/>
      <c r="MEI517" s="1537"/>
      <c r="MEJ517" s="1537"/>
      <c r="MEK517" s="1537"/>
      <c r="MEL517" s="1537"/>
      <c r="MEM517" s="1537"/>
      <c r="MEN517" s="1537"/>
      <c r="MEO517" s="1537"/>
      <c r="MEP517" s="1537"/>
      <c r="MEQ517" s="1537"/>
      <c r="MER517" s="1537"/>
      <c r="MES517" s="1537"/>
      <c r="MET517" s="1537"/>
      <c r="MEU517" s="1537"/>
      <c r="MEV517" s="1537"/>
      <c r="MEW517" s="1537"/>
      <c r="MEX517" s="1537"/>
      <c r="MEY517" s="1537"/>
      <c r="MEZ517" s="1537"/>
      <c r="MFA517" s="1537"/>
      <c r="MFB517" s="1537"/>
      <c r="MFC517" s="1537"/>
      <c r="MFD517" s="1537"/>
      <c r="MFE517" s="1537"/>
      <c r="MFF517" s="1537"/>
      <c r="MFG517" s="1537"/>
      <c r="MFH517" s="1537"/>
      <c r="MFI517" s="1537"/>
      <c r="MFJ517" s="1537"/>
      <c r="MFK517" s="1537"/>
      <c r="MFL517" s="1537"/>
      <c r="MFM517" s="1537"/>
      <c r="MFN517" s="1537"/>
      <c r="MFO517" s="1537"/>
      <c r="MFP517" s="1537"/>
      <c r="MFQ517" s="1537"/>
      <c r="MFR517" s="1537"/>
      <c r="MFS517" s="1537"/>
      <c r="MFT517" s="1537"/>
      <c r="MFU517" s="1537"/>
      <c r="MFV517" s="1537"/>
      <c r="MFW517" s="1537"/>
      <c r="MFX517" s="1537"/>
      <c r="MFY517" s="1537"/>
      <c r="MFZ517" s="1537"/>
      <c r="MGA517" s="1537"/>
      <c r="MGB517" s="1537"/>
      <c r="MGC517" s="1537"/>
      <c r="MGD517" s="1537"/>
      <c r="MGE517" s="1537"/>
      <c r="MGF517" s="1537"/>
      <c r="MGG517" s="1537"/>
      <c r="MGH517" s="1537"/>
      <c r="MGI517" s="1537"/>
      <c r="MGJ517" s="1537"/>
      <c r="MGK517" s="1537"/>
      <c r="MGL517" s="1537"/>
      <c r="MGM517" s="1537"/>
      <c r="MGN517" s="1537"/>
      <c r="MGO517" s="1537"/>
      <c r="MGP517" s="1537"/>
      <c r="MGQ517" s="1537"/>
      <c r="MGR517" s="1537"/>
      <c r="MGS517" s="1537"/>
      <c r="MGT517" s="1537"/>
      <c r="MGU517" s="1537"/>
      <c r="MGV517" s="1537"/>
      <c r="MGW517" s="1537"/>
      <c r="MGX517" s="1537"/>
      <c r="MGY517" s="1537"/>
      <c r="MGZ517" s="1537"/>
      <c r="MHA517" s="1537"/>
      <c r="MHB517" s="1537"/>
      <c r="MHC517" s="1537"/>
      <c r="MHD517" s="1537"/>
      <c r="MHE517" s="1537"/>
      <c r="MHF517" s="1537"/>
      <c r="MHG517" s="1537"/>
      <c r="MHH517" s="1537"/>
      <c r="MHI517" s="1537"/>
      <c r="MHJ517" s="1537"/>
      <c r="MHK517" s="1537"/>
      <c r="MHL517" s="1537"/>
      <c r="MHM517" s="1537"/>
      <c r="MHN517" s="1537"/>
      <c r="MHO517" s="1537"/>
      <c r="MHP517" s="1537"/>
      <c r="MHQ517" s="1537"/>
      <c r="MHR517" s="1537"/>
      <c r="MHS517" s="1537"/>
      <c r="MHT517" s="1537"/>
      <c r="MHU517" s="1537"/>
      <c r="MHV517" s="1537"/>
      <c r="MHW517" s="1537"/>
      <c r="MHX517" s="1537"/>
      <c r="MHY517" s="1537"/>
      <c r="MHZ517" s="1537"/>
      <c r="MIA517" s="1537"/>
      <c r="MIB517" s="1537"/>
      <c r="MIC517" s="1537"/>
      <c r="MID517" s="1537"/>
      <c r="MIE517" s="1537"/>
      <c r="MIF517" s="1537"/>
      <c r="MIG517" s="1537"/>
      <c r="MIH517" s="1537"/>
      <c r="MII517" s="1537"/>
      <c r="MIJ517" s="1537"/>
      <c r="MIK517" s="1537"/>
      <c r="MIL517" s="1537"/>
      <c r="MIM517" s="1537"/>
      <c r="MIN517" s="1537"/>
      <c r="MIO517" s="1537"/>
      <c r="MIP517" s="1537"/>
      <c r="MIQ517" s="1537"/>
      <c r="MIR517" s="1537"/>
      <c r="MIS517" s="1537"/>
      <c r="MIT517" s="1537"/>
      <c r="MIU517" s="1537"/>
      <c r="MIV517" s="1537"/>
      <c r="MIW517" s="1537"/>
      <c r="MIX517" s="1537"/>
      <c r="MIY517" s="1537"/>
      <c r="MIZ517" s="1537"/>
      <c r="MJA517" s="1537"/>
      <c r="MJB517" s="1537"/>
      <c r="MJC517" s="1537"/>
      <c r="MJD517" s="1537"/>
      <c r="MJE517" s="1537"/>
      <c r="MJF517" s="1537"/>
      <c r="MJG517" s="1537"/>
      <c r="MJH517" s="1537"/>
      <c r="MJI517" s="1537"/>
      <c r="MJJ517" s="1537"/>
      <c r="MJK517" s="1537"/>
      <c r="MJL517" s="1537"/>
      <c r="MJM517" s="1537"/>
      <c r="MJN517" s="1537"/>
      <c r="MJO517" s="1537"/>
      <c r="MJP517" s="1537"/>
      <c r="MJQ517" s="1537"/>
      <c r="MJR517" s="1537"/>
      <c r="MJS517" s="1537"/>
      <c r="MJT517" s="1537"/>
      <c r="MJU517" s="1537"/>
      <c r="MJV517" s="1537"/>
      <c r="MJW517" s="1537"/>
      <c r="MJX517" s="1537"/>
      <c r="MJY517" s="1537"/>
      <c r="MJZ517" s="1537"/>
      <c r="MKA517" s="1537"/>
      <c r="MKB517" s="1537"/>
      <c r="MKC517" s="1537"/>
      <c r="MKD517" s="1537"/>
      <c r="MKE517" s="1537"/>
      <c r="MKF517" s="1537"/>
      <c r="MKG517" s="1537"/>
      <c r="MKH517" s="1537"/>
      <c r="MKI517" s="1537"/>
      <c r="MKJ517" s="1537"/>
      <c r="MKK517" s="1537"/>
      <c r="MKL517" s="1537"/>
      <c r="MKM517" s="1537"/>
      <c r="MKN517" s="1537"/>
      <c r="MKO517" s="1537"/>
      <c r="MKP517" s="1537"/>
      <c r="MKQ517" s="1537"/>
      <c r="MKR517" s="1537"/>
      <c r="MKS517" s="1537"/>
      <c r="MKT517" s="1537"/>
      <c r="MKU517" s="1537"/>
      <c r="MKV517" s="1537"/>
      <c r="MKW517" s="1537"/>
      <c r="MKX517" s="1537"/>
      <c r="MKY517" s="1537"/>
      <c r="MKZ517" s="1537"/>
      <c r="MLA517" s="1537"/>
      <c r="MLB517" s="1537"/>
      <c r="MLC517" s="1537"/>
      <c r="MLD517" s="1537"/>
      <c r="MLE517" s="1537"/>
      <c r="MLF517" s="1537"/>
      <c r="MLG517" s="1537"/>
      <c r="MLH517" s="1537"/>
      <c r="MLI517" s="1537"/>
      <c r="MLJ517" s="1537"/>
      <c r="MLK517" s="1537"/>
      <c r="MLL517" s="1537"/>
      <c r="MLM517" s="1537"/>
      <c r="MLN517" s="1537"/>
      <c r="MLO517" s="1537"/>
      <c r="MLP517" s="1537"/>
      <c r="MLQ517" s="1537"/>
      <c r="MLR517" s="1537"/>
      <c r="MLS517" s="1537"/>
      <c r="MLT517" s="1537"/>
      <c r="MLU517" s="1537"/>
      <c r="MLV517" s="1537"/>
      <c r="MLW517" s="1537"/>
      <c r="MLX517" s="1537"/>
      <c r="MLY517" s="1537"/>
      <c r="MLZ517" s="1537"/>
      <c r="MMA517" s="1537"/>
      <c r="MMB517" s="1537"/>
      <c r="MMC517" s="1537"/>
      <c r="MMD517" s="1537"/>
      <c r="MME517" s="1537"/>
      <c r="MMF517" s="1537"/>
      <c r="MMG517" s="1537"/>
      <c r="MMH517" s="1537"/>
      <c r="MMI517" s="1537"/>
      <c r="MMJ517" s="1537"/>
      <c r="MMK517" s="1537"/>
      <c r="MML517" s="1537"/>
      <c r="MMM517" s="1537"/>
      <c r="MMN517" s="1537"/>
      <c r="MMO517" s="1537"/>
      <c r="MMP517" s="1537"/>
      <c r="MMQ517" s="1537"/>
      <c r="MMR517" s="1537"/>
      <c r="MMS517" s="1537"/>
      <c r="MMT517" s="1537"/>
      <c r="MMU517" s="1537"/>
      <c r="MMV517" s="1537"/>
      <c r="MMW517" s="1537"/>
      <c r="MMX517" s="1537"/>
      <c r="MMY517" s="1537"/>
      <c r="MMZ517" s="1537"/>
      <c r="MNA517" s="1537"/>
      <c r="MNB517" s="1537"/>
      <c r="MNC517" s="1537"/>
      <c r="MND517" s="1537"/>
      <c r="MNE517" s="1537"/>
      <c r="MNF517" s="1537"/>
      <c r="MNG517" s="1537"/>
      <c r="MNH517" s="1537"/>
      <c r="MNI517" s="1537"/>
      <c r="MNJ517" s="1537"/>
      <c r="MNK517" s="1537"/>
      <c r="MNL517" s="1537"/>
      <c r="MNM517" s="1537"/>
      <c r="MNN517" s="1537"/>
      <c r="MNO517" s="1537"/>
      <c r="MNP517" s="1537"/>
      <c r="MNQ517" s="1537"/>
      <c r="MNR517" s="1537"/>
      <c r="MNS517" s="1537"/>
      <c r="MNT517" s="1537"/>
      <c r="MNU517" s="1537"/>
      <c r="MNV517" s="1537"/>
      <c r="MNW517" s="1537"/>
      <c r="MNX517" s="1537"/>
      <c r="MNY517" s="1537"/>
      <c r="MNZ517" s="1537"/>
      <c r="MOA517" s="1537"/>
      <c r="MOB517" s="1537"/>
      <c r="MOC517" s="1537"/>
      <c r="MOD517" s="1537"/>
      <c r="MOE517" s="1537"/>
      <c r="MOF517" s="1537"/>
      <c r="MOG517" s="1537"/>
      <c r="MOH517" s="1537"/>
      <c r="MOI517" s="1537"/>
      <c r="MOJ517" s="1537"/>
      <c r="MOK517" s="1537"/>
      <c r="MOL517" s="1537"/>
      <c r="MOM517" s="1537"/>
      <c r="MON517" s="1537"/>
      <c r="MOO517" s="1537"/>
      <c r="MOP517" s="1537"/>
      <c r="MOQ517" s="1537"/>
      <c r="MOR517" s="1537"/>
      <c r="MOS517" s="1537"/>
      <c r="MOT517" s="1537"/>
      <c r="MOU517" s="1537"/>
      <c r="MOV517" s="1537"/>
      <c r="MOW517" s="1537"/>
      <c r="MOX517" s="1537"/>
      <c r="MOY517" s="1537"/>
      <c r="MOZ517" s="1537"/>
      <c r="MPA517" s="1537"/>
      <c r="MPB517" s="1537"/>
      <c r="MPC517" s="1537"/>
      <c r="MPD517" s="1537"/>
      <c r="MPE517" s="1537"/>
      <c r="MPF517" s="1537"/>
      <c r="MPG517" s="1537"/>
      <c r="MPH517" s="1537"/>
      <c r="MPI517" s="1537"/>
      <c r="MPJ517" s="1537"/>
      <c r="MPK517" s="1537"/>
      <c r="MPL517" s="1537"/>
      <c r="MPM517" s="1537"/>
      <c r="MPN517" s="1537"/>
      <c r="MPO517" s="1537"/>
      <c r="MPP517" s="1537"/>
      <c r="MPQ517" s="1537"/>
      <c r="MPR517" s="1537"/>
      <c r="MPS517" s="1537"/>
      <c r="MPT517" s="1537"/>
      <c r="MPU517" s="1537"/>
      <c r="MPV517" s="1537"/>
      <c r="MPW517" s="1537"/>
      <c r="MPX517" s="1537"/>
      <c r="MPY517" s="1537"/>
      <c r="MPZ517" s="1537"/>
      <c r="MQA517" s="1537"/>
      <c r="MQB517" s="1537"/>
      <c r="MQC517" s="1537"/>
      <c r="MQD517" s="1537"/>
      <c r="MQE517" s="1537"/>
      <c r="MQF517" s="1537"/>
      <c r="MQG517" s="1537"/>
      <c r="MQH517" s="1537"/>
      <c r="MQI517" s="1537"/>
      <c r="MQJ517" s="1537"/>
      <c r="MQK517" s="1537"/>
      <c r="MQL517" s="1537"/>
      <c r="MQM517" s="1537"/>
      <c r="MQN517" s="1537"/>
      <c r="MQO517" s="1537"/>
      <c r="MQP517" s="1537"/>
      <c r="MQQ517" s="1537"/>
      <c r="MQR517" s="1537"/>
      <c r="MQS517" s="1537"/>
      <c r="MQT517" s="1537"/>
      <c r="MQU517" s="1537"/>
      <c r="MQV517" s="1537"/>
      <c r="MQW517" s="1537"/>
      <c r="MQX517" s="1537"/>
      <c r="MQY517" s="1537"/>
      <c r="MQZ517" s="1537"/>
      <c r="MRA517" s="1537"/>
      <c r="MRB517" s="1537"/>
      <c r="MRC517" s="1537"/>
      <c r="MRD517" s="1537"/>
      <c r="MRE517" s="1537"/>
      <c r="MRF517" s="1537"/>
      <c r="MRG517" s="1537"/>
      <c r="MRH517" s="1537"/>
      <c r="MRI517" s="1537"/>
      <c r="MRJ517" s="1537"/>
      <c r="MRK517" s="1537"/>
      <c r="MRL517" s="1537"/>
      <c r="MRM517" s="1537"/>
      <c r="MRN517" s="1537"/>
      <c r="MRO517" s="1537"/>
      <c r="MRP517" s="1537"/>
      <c r="MRQ517" s="1537"/>
      <c r="MRR517" s="1537"/>
      <c r="MRS517" s="1537"/>
      <c r="MRT517" s="1537"/>
      <c r="MRU517" s="1537"/>
      <c r="MRV517" s="1537"/>
      <c r="MRW517" s="1537"/>
      <c r="MRX517" s="1537"/>
      <c r="MRY517" s="1537"/>
      <c r="MRZ517" s="1537"/>
      <c r="MSA517" s="1537"/>
      <c r="MSB517" s="1537"/>
      <c r="MSC517" s="1537"/>
      <c r="MSD517" s="1537"/>
      <c r="MSE517" s="1537"/>
      <c r="MSF517" s="1537"/>
      <c r="MSG517" s="1537"/>
      <c r="MSH517" s="1537"/>
      <c r="MSI517" s="1537"/>
      <c r="MSJ517" s="1537"/>
      <c r="MSK517" s="1537"/>
      <c r="MSL517" s="1537"/>
      <c r="MSM517" s="1537"/>
      <c r="MSN517" s="1537"/>
      <c r="MSO517" s="1537"/>
      <c r="MSP517" s="1537"/>
      <c r="MSQ517" s="1537"/>
      <c r="MSR517" s="1537"/>
      <c r="MSS517" s="1537"/>
      <c r="MST517" s="1537"/>
      <c r="MSU517" s="1537"/>
      <c r="MSV517" s="1537"/>
      <c r="MSW517" s="1537"/>
      <c r="MSX517" s="1537"/>
      <c r="MSY517" s="1537"/>
      <c r="MSZ517" s="1537"/>
      <c r="MTA517" s="1537"/>
      <c r="MTB517" s="1537"/>
      <c r="MTC517" s="1537"/>
      <c r="MTD517" s="1537"/>
      <c r="MTE517" s="1537"/>
      <c r="MTF517" s="1537"/>
      <c r="MTG517" s="1537"/>
      <c r="MTH517" s="1537"/>
      <c r="MTI517" s="1537"/>
      <c r="MTJ517" s="1537"/>
      <c r="MTK517" s="1537"/>
      <c r="MTL517" s="1537"/>
      <c r="MTM517" s="1537"/>
      <c r="MTN517" s="1537"/>
      <c r="MTO517" s="1537"/>
      <c r="MTP517" s="1537"/>
      <c r="MTQ517" s="1537"/>
      <c r="MTR517" s="1537"/>
      <c r="MTS517" s="1537"/>
      <c r="MTT517" s="1537"/>
      <c r="MTU517" s="1537"/>
      <c r="MTV517" s="1537"/>
      <c r="MTW517" s="1537"/>
      <c r="MTX517" s="1537"/>
      <c r="MTY517" s="1537"/>
      <c r="MTZ517" s="1537"/>
      <c r="MUA517" s="1537"/>
      <c r="MUB517" s="1537"/>
      <c r="MUC517" s="1537"/>
      <c r="MUD517" s="1537"/>
      <c r="MUE517" s="1537"/>
      <c r="MUF517" s="1537"/>
      <c r="MUG517" s="1537"/>
      <c r="MUH517" s="1537"/>
      <c r="MUI517" s="1537"/>
      <c r="MUJ517" s="1537"/>
      <c r="MUK517" s="1537"/>
      <c r="MUL517" s="1537"/>
      <c r="MUM517" s="1537"/>
      <c r="MUN517" s="1537"/>
      <c r="MUO517" s="1537"/>
      <c r="MUP517" s="1537"/>
      <c r="MUQ517" s="1537"/>
      <c r="MUR517" s="1537"/>
      <c r="MUS517" s="1537"/>
      <c r="MUT517" s="1537"/>
      <c r="MUU517" s="1537"/>
      <c r="MUV517" s="1537"/>
      <c r="MUW517" s="1537"/>
      <c r="MUX517" s="1537"/>
      <c r="MUY517" s="1537"/>
      <c r="MUZ517" s="1537"/>
      <c r="MVA517" s="1537"/>
      <c r="MVB517" s="1537"/>
      <c r="MVC517" s="1537"/>
      <c r="MVD517" s="1537"/>
      <c r="MVE517" s="1537"/>
      <c r="MVF517" s="1537"/>
      <c r="MVG517" s="1537"/>
      <c r="MVH517" s="1537"/>
      <c r="MVI517" s="1537"/>
      <c r="MVJ517" s="1537"/>
      <c r="MVK517" s="1537"/>
      <c r="MVL517" s="1537"/>
      <c r="MVM517" s="1537"/>
      <c r="MVN517" s="1537"/>
      <c r="MVO517" s="1537"/>
      <c r="MVP517" s="1537"/>
      <c r="MVQ517" s="1537"/>
      <c r="MVR517" s="1537"/>
      <c r="MVS517" s="1537"/>
      <c r="MVT517" s="1537"/>
      <c r="MVU517" s="1537"/>
      <c r="MVV517" s="1537"/>
      <c r="MVW517" s="1537"/>
      <c r="MVX517" s="1537"/>
      <c r="MVY517" s="1537"/>
      <c r="MVZ517" s="1537"/>
      <c r="MWA517" s="1537"/>
      <c r="MWB517" s="1537"/>
      <c r="MWC517" s="1537"/>
      <c r="MWD517" s="1537"/>
      <c r="MWE517" s="1537"/>
      <c r="MWF517" s="1537"/>
      <c r="MWG517" s="1537"/>
      <c r="MWH517" s="1537"/>
      <c r="MWI517" s="1537"/>
      <c r="MWJ517" s="1537"/>
      <c r="MWK517" s="1537"/>
      <c r="MWL517" s="1537"/>
      <c r="MWM517" s="1537"/>
      <c r="MWN517" s="1537"/>
      <c r="MWO517" s="1537"/>
      <c r="MWP517" s="1537"/>
      <c r="MWQ517" s="1537"/>
      <c r="MWR517" s="1537"/>
      <c r="MWS517" s="1537"/>
      <c r="MWT517" s="1537"/>
      <c r="MWU517" s="1537"/>
      <c r="MWV517" s="1537"/>
      <c r="MWW517" s="1537"/>
      <c r="MWX517" s="1537"/>
      <c r="MWY517" s="1537"/>
      <c r="MWZ517" s="1537"/>
      <c r="MXA517" s="1537"/>
      <c r="MXB517" s="1537"/>
      <c r="MXC517" s="1537"/>
      <c r="MXD517" s="1537"/>
      <c r="MXE517" s="1537"/>
      <c r="MXF517" s="1537"/>
      <c r="MXG517" s="1537"/>
      <c r="MXH517" s="1537"/>
      <c r="MXI517" s="1537"/>
      <c r="MXJ517" s="1537"/>
      <c r="MXK517" s="1537"/>
      <c r="MXL517" s="1537"/>
      <c r="MXM517" s="1537"/>
      <c r="MXN517" s="1537"/>
      <c r="MXO517" s="1537"/>
      <c r="MXP517" s="1537"/>
      <c r="MXQ517" s="1537"/>
      <c r="MXR517" s="1537"/>
      <c r="MXS517" s="1537"/>
      <c r="MXT517" s="1537"/>
      <c r="MXU517" s="1537"/>
      <c r="MXV517" s="1537"/>
      <c r="MXW517" s="1537"/>
      <c r="MXX517" s="1537"/>
      <c r="MXY517" s="1537"/>
      <c r="MXZ517" s="1537"/>
      <c r="MYA517" s="1537"/>
      <c r="MYB517" s="1537"/>
      <c r="MYC517" s="1537"/>
      <c r="MYD517" s="1537"/>
      <c r="MYE517" s="1537"/>
      <c r="MYF517" s="1537"/>
      <c r="MYG517" s="1537"/>
      <c r="MYH517" s="1537"/>
      <c r="MYI517" s="1537"/>
      <c r="MYJ517" s="1537"/>
      <c r="MYK517" s="1537"/>
      <c r="MYL517" s="1537"/>
      <c r="MYM517" s="1537"/>
      <c r="MYN517" s="1537"/>
      <c r="MYO517" s="1537"/>
      <c r="MYP517" s="1537"/>
      <c r="MYQ517" s="1537"/>
      <c r="MYR517" s="1537"/>
      <c r="MYS517" s="1537"/>
      <c r="MYT517" s="1537"/>
      <c r="MYU517" s="1537"/>
      <c r="MYV517" s="1537"/>
      <c r="MYW517" s="1537"/>
      <c r="MYX517" s="1537"/>
      <c r="MYY517" s="1537"/>
      <c r="MYZ517" s="1537"/>
      <c r="MZA517" s="1537"/>
      <c r="MZB517" s="1537"/>
      <c r="MZC517" s="1537"/>
      <c r="MZD517" s="1537"/>
      <c r="MZE517" s="1537"/>
      <c r="MZF517" s="1537"/>
      <c r="MZG517" s="1537"/>
      <c r="MZH517" s="1537"/>
      <c r="MZI517" s="1537"/>
      <c r="MZJ517" s="1537"/>
      <c r="MZK517" s="1537"/>
      <c r="MZL517" s="1537"/>
      <c r="MZM517" s="1537"/>
      <c r="MZN517" s="1537"/>
      <c r="MZO517" s="1537"/>
      <c r="MZP517" s="1537"/>
      <c r="MZQ517" s="1537"/>
      <c r="MZR517" s="1537"/>
      <c r="MZS517" s="1537"/>
      <c r="MZT517" s="1537"/>
      <c r="MZU517" s="1537"/>
      <c r="MZV517" s="1537"/>
      <c r="MZW517" s="1537"/>
      <c r="MZX517" s="1537"/>
      <c r="MZY517" s="1537"/>
      <c r="MZZ517" s="1537"/>
      <c r="NAA517" s="1537"/>
      <c r="NAB517" s="1537"/>
      <c r="NAC517" s="1537"/>
      <c r="NAD517" s="1537"/>
      <c r="NAE517" s="1537"/>
      <c r="NAF517" s="1537"/>
      <c r="NAG517" s="1537"/>
      <c r="NAH517" s="1537"/>
      <c r="NAI517" s="1537"/>
      <c r="NAJ517" s="1537"/>
      <c r="NAK517" s="1537"/>
      <c r="NAL517" s="1537"/>
      <c r="NAM517" s="1537"/>
      <c r="NAN517" s="1537"/>
      <c r="NAO517" s="1537"/>
      <c r="NAP517" s="1537"/>
      <c r="NAQ517" s="1537"/>
      <c r="NAR517" s="1537"/>
      <c r="NAS517" s="1537"/>
      <c r="NAT517" s="1537"/>
      <c r="NAU517" s="1537"/>
      <c r="NAV517" s="1537"/>
      <c r="NAW517" s="1537"/>
      <c r="NAX517" s="1537"/>
      <c r="NAY517" s="1537"/>
      <c r="NAZ517" s="1537"/>
      <c r="NBA517" s="1537"/>
      <c r="NBB517" s="1537"/>
      <c r="NBC517" s="1537"/>
      <c r="NBD517" s="1537"/>
      <c r="NBE517" s="1537"/>
      <c r="NBF517" s="1537"/>
      <c r="NBG517" s="1537"/>
      <c r="NBH517" s="1537"/>
      <c r="NBI517" s="1537"/>
      <c r="NBJ517" s="1537"/>
      <c r="NBK517" s="1537"/>
      <c r="NBL517" s="1537"/>
      <c r="NBM517" s="1537"/>
      <c r="NBN517" s="1537"/>
      <c r="NBO517" s="1537"/>
      <c r="NBP517" s="1537"/>
      <c r="NBQ517" s="1537"/>
      <c r="NBR517" s="1537"/>
      <c r="NBS517" s="1537"/>
      <c r="NBT517" s="1537"/>
      <c r="NBU517" s="1537"/>
      <c r="NBV517" s="1537"/>
      <c r="NBW517" s="1537"/>
      <c r="NBX517" s="1537"/>
      <c r="NBY517" s="1537"/>
      <c r="NBZ517" s="1537"/>
      <c r="NCA517" s="1537"/>
      <c r="NCB517" s="1537"/>
      <c r="NCC517" s="1537"/>
      <c r="NCD517" s="1537"/>
      <c r="NCE517" s="1537"/>
      <c r="NCF517" s="1537"/>
      <c r="NCG517" s="1537"/>
      <c r="NCH517" s="1537"/>
      <c r="NCI517" s="1537"/>
      <c r="NCJ517" s="1537"/>
      <c r="NCK517" s="1537"/>
      <c r="NCL517" s="1537"/>
      <c r="NCM517" s="1537"/>
      <c r="NCN517" s="1537"/>
      <c r="NCO517" s="1537"/>
      <c r="NCP517" s="1537"/>
      <c r="NCQ517" s="1537"/>
      <c r="NCR517" s="1537"/>
      <c r="NCS517" s="1537"/>
      <c r="NCT517" s="1537"/>
      <c r="NCU517" s="1537"/>
      <c r="NCV517" s="1537"/>
      <c r="NCW517" s="1537"/>
      <c r="NCX517" s="1537"/>
      <c r="NCY517" s="1537"/>
      <c r="NCZ517" s="1537"/>
      <c r="NDA517" s="1537"/>
      <c r="NDB517" s="1537"/>
      <c r="NDC517" s="1537"/>
      <c r="NDD517" s="1537"/>
      <c r="NDE517" s="1537"/>
      <c r="NDF517" s="1537"/>
      <c r="NDG517" s="1537"/>
      <c r="NDH517" s="1537"/>
      <c r="NDI517" s="1537"/>
      <c r="NDJ517" s="1537"/>
      <c r="NDK517" s="1537"/>
      <c r="NDL517" s="1537"/>
      <c r="NDM517" s="1537"/>
      <c r="NDN517" s="1537"/>
      <c r="NDO517" s="1537"/>
      <c r="NDP517" s="1537"/>
      <c r="NDQ517" s="1537"/>
      <c r="NDR517" s="1537"/>
      <c r="NDS517" s="1537"/>
      <c r="NDT517" s="1537"/>
      <c r="NDU517" s="1537"/>
      <c r="NDV517" s="1537"/>
      <c r="NDW517" s="1537"/>
      <c r="NDX517" s="1537"/>
      <c r="NDY517" s="1537"/>
      <c r="NDZ517" s="1537"/>
      <c r="NEA517" s="1537"/>
      <c r="NEB517" s="1537"/>
      <c r="NEC517" s="1537"/>
      <c r="NED517" s="1537"/>
      <c r="NEE517" s="1537"/>
      <c r="NEF517" s="1537"/>
      <c r="NEG517" s="1537"/>
      <c r="NEH517" s="1537"/>
      <c r="NEI517" s="1537"/>
      <c r="NEJ517" s="1537"/>
      <c r="NEK517" s="1537"/>
      <c r="NEL517" s="1537"/>
      <c r="NEM517" s="1537"/>
      <c r="NEN517" s="1537"/>
      <c r="NEO517" s="1537"/>
      <c r="NEP517" s="1537"/>
      <c r="NEQ517" s="1537"/>
      <c r="NER517" s="1537"/>
      <c r="NES517" s="1537"/>
      <c r="NET517" s="1537"/>
      <c r="NEU517" s="1537"/>
      <c r="NEV517" s="1537"/>
      <c r="NEW517" s="1537"/>
      <c r="NEX517" s="1537"/>
      <c r="NEY517" s="1537"/>
      <c r="NEZ517" s="1537"/>
      <c r="NFA517" s="1537"/>
      <c r="NFB517" s="1537"/>
      <c r="NFC517" s="1537"/>
      <c r="NFD517" s="1537"/>
      <c r="NFE517" s="1537"/>
      <c r="NFF517" s="1537"/>
      <c r="NFG517" s="1537"/>
      <c r="NFH517" s="1537"/>
      <c r="NFI517" s="1537"/>
      <c r="NFJ517" s="1537"/>
      <c r="NFK517" s="1537"/>
      <c r="NFL517" s="1537"/>
      <c r="NFM517" s="1537"/>
      <c r="NFN517" s="1537"/>
      <c r="NFO517" s="1537"/>
      <c r="NFP517" s="1537"/>
      <c r="NFQ517" s="1537"/>
      <c r="NFR517" s="1537"/>
      <c r="NFS517" s="1537"/>
      <c r="NFT517" s="1537"/>
      <c r="NFU517" s="1537"/>
      <c r="NFV517" s="1537"/>
      <c r="NFW517" s="1537"/>
      <c r="NFX517" s="1537"/>
      <c r="NFY517" s="1537"/>
      <c r="NFZ517" s="1537"/>
      <c r="NGA517" s="1537"/>
      <c r="NGB517" s="1537"/>
      <c r="NGC517" s="1537"/>
      <c r="NGD517" s="1537"/>
      <c r="NGE517" s="1537"/>
      <c r="NGF517" s="1537"/>
      <c r="NGG517" s="1537"/>
      <c r="NGH517" s="1537"/>
      <c r="NGI517" s="1537"/>
      <c r="NGJ517" s="1537"/>
      <c r="NGK517" s="1537"/>
      <c r="NGL517" s="1537"/>
      <c r="NGM517" s="1537"/>
      <c r="NGN517" s="1537"/>
      <c r="NGO517" s="1537"/>
      <c r="NGP517" s="1537"/>
      <c r="NGQ517" s="1537"/>
      <c r="NGR517" s="1537"/>
      <c r="NGS517" s="1537"/>
      <c r="NGT517" s="1537"/>
      <c r="NGU517" s="1537"/>
      <c r="NGV517" s="1537"/>
      <c r="NGW517" s="1537"/>
      <c r="NGX517" s="1537"/>
      <c r="NGY517" s="1537"/>
      <c r="NGZ517" s="1537"/>
      <c r="NHA517" s="1537"/>
      <c r="NHB517" s="1537"/>
      <c r="NHC517" s="1537"/>
      <c r="NHD517" s="1537"/>
      <c r="NHE517" s="1537"/>
      <c r="NHF517" s="1537"/>
      <c r="NHG517" s="1537"/>
      <c r="NHH517" s="1537"/>
      <c r="NHI517" s="1537"/>
      <c r="NHJ517" s="1537"/>
      <c r="NHK517" s="1537"/>
      <c r="NHL517" s="1537"/>
      <c r="NHM517" s="1537"/>
      <c r="NHN517" s="1537"/>
      <c r="NHO517" s="1537"/>
      <c r="NHP517" s="1537"/>
      <c r="NHQ517" s="1537"/>
      <c r="NHR517" s="1537"/>
      <c r="NHS517" s="1537"/>
      <c r="NHT517" s="1537"/>
      <c r="NHU517" s="1537"/>
      <c r="NHV517" s="1537"/>
      <c r="NHW517" s="1537"/>
      <c r="NHX517" s="1537"/>
      <c r="NHY517" s="1537"/>
      <c r="NHZ517" s="1537"/>
      <c r="NIA517" s="1537"/>
      <c r="NIB517" s="1537"/>
      <c r="NIC517" s="1537"/>
      <c r="NID517" s="1537"/>
      <c r="NIE517" s="1537"/>
      <c r="NIF517" s="1537"/>
      <c r="NIG517" s="1537"/>
      <c r="NIH517" s="1537"/>
      <c r="NII517" s="1537"/>
      <c r="NIJ517" s="1537"/>
      <c r="NIK517" s="1537"/>
      <c r="NIL517" s="1537"/>
      <c r="NIM517" s="1537"/>
      <c r="NIN517" s="1537"/>
      <c r="NIO517" s="1537"/>
      <c r="NIP517" s="1537"/>
      <c r="NIQ517" s="1537"/>
      <c r="NIR517" s="1537"/>
      <c r="NIS517" s="1537"/>
      <c r="NIT517" s="1537"/>
      <c r="NIU517" s="1537"/>
      <c r="NIV517" s="1537"/>
      <c r="NIW517" s="1537"/>
      <c r="NIX517" s="1537"/>
      <c r="NIY517" s="1537"/>
      <c r="NIZ517" s="1537"/>
      <c r="NJA517" s="1537"/>
      <c r="NJB517" s="1537"/>
      <c r="NJC517" s="1537"/>
      <c r="NJD517" s="1537"/>
      <c r="NJE517" s="1537"/>
      <c r="NJF517" s="1537"/>
      <c r="NJG517" s="1537"/>
      <c r="NJH517" s="1537"/>
      <c r="NJI517" s="1537"/>
      <c r="NJJ517" s="1537"/>
      <c r="NJK517" s="1537"/>
      <c r="NJL517" s="1537"/>
      <c r="NJM517" s="1537"/>
      <c r="NJN517" s="1537"/>
      <c r="NJO517" s="1537"/>
      <c r="NJP517" s="1537"/>
      <c r="NJQ517" s="1537"/>
      <c r="NJR517" s="1537"/>
      <c r="NJS517" s="1537"/>
      <c r="NJT517" s="1537"/>
      <c r="NJU517" s="1537"/>
      <c r="NJV517" s="1537"/>
      <c r="NJW517" s="1537"/>
      <c r="NJX517" s="1537"/>
      <c r="NJY517" s="1537"/>
      <c r="NJZ517" s="1537"/>
      <c r="NKA517" s="1537"/>
      <c r="NKB517" s="1537"/>
      <c r="NKC517" s="1537"/>
      <c r="NKD517" s="1537"/>
      <c r="NKE517" s="1537"/>
      <c r="NKF517" s="1537"/>
      <c r="NKG517" s="1537"/>
      <c r="NKH517" s="1537"/>
      <c r="NKI517" s="1537"/>
      <c r="NKJ517" s="1537"/>
      <c r="NKK517" s="1537"/>
      <c r="NKL517" s="1537"/>
      <c r="NKM517" s="1537"/>
      <c r="NKN517" s="1537"/>
      <c r="NKO517" s="1537"/>
      <c r="NKP517" s="1537"/>
      <c r="NKQ517" s="1537"/>
      <c r="NKR517" s="1537"/>
      <c r="NKS517" s="1537"/>
      <c r="NKT517" s="1537"/>
      <c r="NKU517" s="1537"/>
      <c r="NKV517" s="1537"/>
      <c r="NKW517" s="1537"/>
      <c r="NKX517" s="1537"/>
      <c r="NKY517" s="1537"/>
      <c r="NKZ517" s="1537"/>
      <c r="NLA517" s="1537"/>
      <c r="NLB517" s="1537"/>
      <c r="NLC517" s="1537"/>
      <c r="NLD517" s="1537"/>
      <c r="NLE517" s="1537"/>
      <c r="NLF517" s="1537"/>
      <c r="NLG517" s="1537"/>
      <c r="NLH517" s="1537"/>
      <c r="NLI517" s="1537"/>
      <c r="NLJ517" s="1537"/>
      <c r="NLK517" s="1537"/>
      <c r="NLL517" s="1537"/>
      <c r="NLM517" s="1537"/>
      <c r="NLN517" s="1537"/>
      <c r="NLO517" s="1537"/>
      <c r="NLP517" s="1537"/>
      <c r="NLQ517" s="1537"/>
      <c r="NLR517" s="1537"/>
      <c r="NLS517" s="1537"/>
      <c r="NLT517" s="1537"/>
      <c r="NLU517" s="1537"/>
      <c r="NLV517" s="1537"/>
      <c r="NLW517" s="1537"/>
      <c r="NLX517" s="1537"/>
      <c r="NLY517" s="1537"/>
      <c r="NLZ517" s="1537"/>
      <c r="NMA517" s="1537"/>
      <c r="NMB517" s="1537"/>
      <c r="NMC517" s="1537"/>
      <c r="NMD517" s="1537"/>
      <c r="NME517" s="1537"/>
      <c r="NMF517" s="1537"/>
      <c r="NMG517" s="1537"/>
      <c r="NMH517" s="1537"/>
      <c r="NMI517" s="1537"/>
      <c r="NMJ517" s="1537"/>
      <c r="NMK517" s="1537"/>
      <c r="NML517" s="1537"/>
      <c r="NMM517" s="1537"/>
      <c r="NMN517" s="1537"/>
      <c r="NMO517" s="1537"/>
      <c r="NMP517" s="1537"/>
      <c r="NMQ517" s="1537"/>
      <c r="NMR517" s="1537"/>
      <c r="NMS517" s="1537"/>
      <c r="NMT517" s="1537"/>
      <c r="NMU517" s="1537"/>
      <c r="NMV517" s="1537"/>
      <c r="NMW517" s="1537"/>
      <c r="NMX517" s="1537"/>
      <c r="NMY517" s="1537"/>
      <c r="NMZ517" s="1537"/>
      <c r="NNA517" s="1537"/>
      <c r="NNB517" s="1537"/>
      <c r="NNC517" s="1537"/>
      <c r="NND517" s="1537"/>
      <c r="NNE517" s="1537"/>
      <c r="NNF517" s="1537"/>
      <c r="NNG517" s="1537"/>
      <c r="NNH517" s="1537"/>
      <c r="NNI517" s="1537"/>
      <c r="NNJ517" s="1537"/>
      <c r="NNK517" s="1537"/>
      <c r="NNL517" s="1537"/>
      <c r="NNM517" s="1537"/>
      <c r="NNN517" s="1537"/>
      <c r="NNO517" s="1537"/>
      <c r="NNP517" s="1537"/>
      <c r="NNQ517" s="1537"/>
      <c r="NNR517" s="1537"/>
      <c r="NNS517" s="1537"/>
      <c r="NNT517" s="1537"/>
      <c r="NNU517" s="1537"/>
      <c r="NNV517" s="1537"/>
      <c r="NNW517" s="1537"/>
      <c r="NNX517" s="1537"/>
      <c r="NNY517" s="1537"/>
      <c r="NNZ517" s="1537"/>
      <c r="NOA517" s="1537"/>
      <c r="NOB517" s="1537"/>
      <c r="NOC517" s="1537"/>
      <c r="NOD517" s="1537"/>
      <c r="NOE517" s="1537"/>
      <c r="NOF517" s="1537"/>
      <c r="NOG517" s="1537"/>
      <c r="NOH517" s="1537"/>
      <c r="NOI517" s="1537"/>
      <c r="NOJ517" s="1537"/>
      <c r="NOK517" s="1537"/>
      <c r="NOL517" s="1537"/>
      <c r="NOM517" s="1537"/>
      <c r="NON517" s="1537"/>
      <c r="NOO517" s="1537"/>
      <c r="NOP517" s="1537"/>
      <c r="NOQ517" s="1537"/>
      <c r="NOR517" s="1537"/>
      <c r="NOS517" s="1537"/>
      <c r="NOT517" s="1537"/>
      <c r="NOU517" s="1537"/>
      <c r="NOV517" s="1537"/>
      <c r="NOW517" s="1537"/>
      <c r="NOX517" s="1537"/>
      <c r="NOY517" s="1537"/>
      <c r="NOZ517" s="1537"/>
      <c r="NPA517" s="1537"/>
      <c r="NPB517" s="1537"/>
      <c r="NPC517" s="1537"/>
      <c r="NPD517" s="1537"/>
      <c r="NPE517" s="1537"/>
      <c r="NPF517" s="1537"/>
      <c r="NPG517" s="1537"/>
      <c r="NPH517" s="1537"/>
      <c r="NPI517" s="1537"/>
      <c r="NPJ517" s="1537"/>
      <c r="NPK517" s="1537"/>
      <c r="NPL517" s="1537"/>
      <c r="NPM517" s="1537"/>
      <c r="NPN517" s="1537"/>
      <c r="NPO517" s="1537"/>
      <c r="NPP517" s="1537"/>
      <c r="NPQ517" s="1537"/>
      <c r="NPR517" s="1537"/>
      <c r="NPS517" s="1537"/>
      <c r="NPT517" s="1537"/>
      <c r="NPU517" s="1537"/>
      <c r="NPV517" s="1537"/>
      <c r="NPW517" s="1537"/>
      <c r="NPX517" s="1537"/>
      <c r="NPY517" s="1537"/>
      <c r="NPZ517" s="1537"/>
      <c r="NQA517" s="1537"/>
      <c r="NQB517" s="1537"/>
      <c r="NQC517" s="1537"/>
      <c r="NQD517" s="1537"/>
      <c r="NQE517" s="1537"/>
      <c r="NQF517" s="1537"/>
      <c r="NQG517" s="1537"/>
      <c r="NQH517" s="1537"/>
      <c r="NQI517" s="1537"/>
      <c r="NQJ517" s="1537"/>
      <c r="NQK517" s="1537"/>
      <c r="NQL517" s="1537"/>
      <c r="NQM517" s="1537"/>
      <c r="NQN517" s="1537"/>
      <c r="NQO517" s="1537"/>
      <c r="NQP517" s="1537"/>
      <c r="NQQ517" s="1537"/>
      <c r="NQR517" s="1537"/>
      <c r="NQS517" s="1537"/>
      <c r="NQT517" s="1537"/>
      <c r="NQU517" s="1537"/>
      <c r="NQV517" s="1537"/>
      <c r="NQW517" s="1537"/>
      <c r="NQX517" s="1537"/>
      <c r="NQY517" s="1537"/>
      <c r="NQZ517" s="1537"/>
      <c r="NRA517" s="1537"/>
      <c r="NRB517" s="1537"/>
      <c r="NRC517" s="1537"/>
      <c r="NRD517" s="1537"/>
      <c r="NRE517" s="1537"/>
      <c r="NRF517" s="1537"/>
      <c r="NRG517" s="1537"/>
      <c r="NRH517" s="1537"/>
      <c r="NRI517" s="1537"/>
      <c r="NRJ517" s="1537"/>
      <c r="NRK517" s="1537"/>
      <c r="NRL517" s="1537"/>
      <c r="NRM517" s="1537"/>
      <c r="NRN517" s="1537"/>
      <c r="NRO517" s="1537"/>
      <c r="NRP517" s="1537"/>
      <c r="NRQ517" s="1537"/>
      <c r="NRR517" s="1537"/>
      <c r="NRS517" s="1537"/>
      <c r="NRT517" s="1537"/>
      <c r="NRU517" s="1537"/>
      <c r="NRV517" s="1537"/>
      <c r="NRW517" s="1537"/>
      <c r="NRX517" s="1537"/>
      <c r="NRY517" s="1537"/>
      <c r="NRZ517" s="1537"/>
      <c r="NSA517" s="1537"/>
      <c r="NSB517" s="1537"/>
      <c r="NSC517" s="1537"/>
      <c r="NSD517" s="1537"/>
      <c r="NSE517" s="1537"/>
      <c r="NSF517" s="1537"/>
      <c r="NSG517" s="1537"/>
      <c r="NSH517" s="1537"/>
      <c r="NSI517" s="1537"/>
      <c r="NSJ517" s="1537"/>
      <c r="NSK517" s="1537"/>
      <c r="NSL517" s="1537"/>
      <c r="NSM517" s="1537"/>
      <c r="NSN517" s="1537"/>
      <c r="NSO517" s="1537"/>
      <c r="NSP517" s="1537"/>
      <c r="NSQ517" s="1537"/>
      <c r="NSR517" s="1537"/>
      <c r="NSS517" s="1537"/>
      <c r="NST517" s="1537"/>
      <c r="NSU517" s="1537"/>
      <c r="NSV517" s="1537"/>
      <c r="NSW517" s="1537"/>
      <c r="NSX517" s="1537"/>
      <c r="NSY517" s="1537"/>
      <c r="NSZ517" s="1537"/>
      <c r="NTA517" s="1537"/>
      <c r="NTB517" s="1537"/>
      <c r="NTC517" s="1537"/>
      <c r="NTD517" s="1537"/>
      <c r="NTE517" s="1537"/>
      <c r="NTF517" s="1537"/>
      <c r="NTG517" s="1537"/>
      <c r="NTH517" s="1537"/>
      <c r="NTI517" s="1537"/>
      <c r="NTJ517" s="1537"/>
      <c r="NTK517" s="1537"/>
      <c r="NTL517" s="1537"/>
      <c r="NTM517" s="1537"/>
      <c r="NTN517" s="1537"/>
      <c r="NTO517" s="1537"/>
      <c r="NTP517" s="1537"/>
      <c r="NTQ517" s="1537"/>
      <c r="NTR517" s="1537"/>
      <c r="NTS517" s="1537"/>
      <c r="NTT517" s="1537"/>
      <c r="NTU517" s="1537"/>
      <c r="NTV517" s="1537"/>
      <c r="NTW517" s="1537"/>
      <c r="NTX517" s="1537"/>
      <c r="NTY517" s="1537"/>
      <c r="NTZ517" s="1537"/>
      <c r="NUA517" s="1537"/>
      <c r="NUB517" s="1537"/>
      <c r="NUC517" s="1537"/>
      <c r="NUD517" s="1537"/>
      <c r="NUE517" s="1537"/>
      <c r="NUF517" s="1537"/>
      <c r="NUG517" s="1537"/>
      <c r="NUH517" s="1537"/>
      <c r="NUI517" s="1537"/>
      <c r="NUJ517" s="1537"/>
      <c r="NUK517" s="1537"/>
      <c r="NUL517" s="1537"/>
      <c r="NUM517" s="1537"/>
      <c r="NUN517" s="1537"/>
      <c r="NUO517" s="1537"/>
      <c r="NUP517" s="1537"/>
      <c r="NUQ517" s="1537"/>
      <c r="NUR517" s="1537"/>
      <c r="NUS517" s="1537"/>
      <c r="NUT517" s="1537"/>
      <c r="NUU517" s="1537"/>
      <c r="NUV517" s="1537"/>
      <c r="NUW517" s="1537"/>
      <c r="NUX517" s="1537"/>
      <c r="NUY517" s="1537"/>
      <c r="NUZ517" s="1537"/>
      <c r="NVA517" s="1537"/>
      <c r="NVB517" s="1537"/>
      <c r="NVC517" s="1537"/>
      <c r="NVD517" s="1537"/>
      <c r="NVE517" s="1537"/>
      <c r="NVF517" s="1537"/>
      <c r="NVG517" s="1537"/>
      <c r="NVH517" s="1537"/>
      <c r="NVI517" s="1537"/>
      <c r="NVJ517" s="1537"/>
      <c r="NVK517" s="1537"/>
      <c r="NVL517" s="1537"/>
      <c r="NVM517" s="1537"/>
      <c r="NVN517" s="1537"/>
      <c r="NVO517" s="1537"/>
      <c r="NVP517" s="1537"/>
      <c r="NVQ517" s="1537"/>
      <c r="NVR517" s="1537"/>
      <c r="NVS517" s="1537"/>
      <c r="NVT517" s="1537"/>
      <c r="NVU517" s="1537"/>
      <c r="NVV517" s="1537"/>
      <c r="NVW517" s="1537"/>
      <c r="NVX517" s="1537"/>
      <c r="NVY517" s="1537"/>
      <c r="NVZ517" s="1537"/>
      <c r="NWA517" s="1537"/>
      <c r="NWB517" s="1537"/>
      <c r="NWC517" s="1537"/>
      <c r="NWD517" s="1537"/>
      <c r="NWE517" s="1537"/>
      <c r="NWF517" s="1537"/>
      <c r="NWG517" s="1537"/>
      <c r="NWH517" s="1537"/>
      <c r="NWI517" s="1537"/>
      <c r="NWJ517" s="1537"/>
      <c r="NWK517" s="1537"/>
      <c r="NWL517" s="1537"/>
      <c r="NWM517" s="1537"/>
      <c r="NWN517" s="1537"/>
      <c r="NWO517" s="1537"/>
      <c r="NWP517" s="1537"/>
      <c r="NWQ517" s="1537"/>
      <c r="NWR517" s="1537"/>
      <c r="NWS517" s="1537"/>
      <c r="NWT517" s="1537"/>
      <c r="NWU517" s="1537"/>
      <c r="NWV517" s="1537"/>
      <c r="NWW517" s="1537"/>
      <c r="NWX517" s="1537"/>
      <c r="NWY517" s="1537"/>
      <c r="NWZ517" s="1537"/>
      <c r="NXA517" s="1537"/>
      <c r="NXB517" s="1537"/>
      <c r="NXC517" s="1537"/>
      <c r="NXD517" s="1537"/>
      <c r="NXE517" s="1537"/>
      <c r="NXF517" s="1537"/>
      <c r="NXG517" s="1537"/>
      <c r="NXH517" s="1537"/>
      <c r="NXI517" s="1537"/>
      <c r="NXJ517" s="1537"/>
      <c r="NXK517" s="1537"/>
      <c r="NXL517" s="1537"/>
      <c r="NXM517" s="1537"/>
      <c r="NXN517" s="1537"/>
      <c r="NXO517" s="1537"/>
      <c r="NXP517" s="1537"/>
      <c r="NXQ517" s="1537"/>
      <c r="NXR517" s="1537"/>
      <c r="NXS517" s="1537"/>
      <c r="NXT517" s="1537"/>
      <c r="NXU517" s="1537"/>
      <c r="NXV517" s="1537"/>
      <c r="NXW517" s="1537"/>
      <c r="NXX517" s="1537"/>
      <c r="NXY517" s="1537"/>
      <c r="NXZ517" s="1537"/>
      <c r="NYA517" s="1537"/>
      <c r="NYB517" s="1537"/>
      <c r="NYC517" s="1537"/>
      <c r="NYD517" s="1537"/>
      <c r="NYE517" s="1537"/>
      <c r="NYF517" s="1537"/>
      <c r="NYG517" s="1537"/>
      <c r="NYH517" s="1537"/>
      <c r="NYI517" s="1537"/>
      <c r="NYJ517" s="1537"/>
      <c r="NYK517" s="1537"/>
      <c r="NYL517" s="1537"/>
      <c r="NYM517" s="1537"/>
      <c r="NYN517" s="1537"/>
      <c r="NYO517" s="1537"/>
      <c r="NYP517" s="1537"/>
      <c r="NYQ517" s="1537"/>
      <c r="NYR517" s="1537"/>
      <c r="NYS517" s="1537"/>
      <c r="NYT517" s="1537"/>
      <c r="NYU517" s="1537"/>
      <c r="NYV517" s="1537"/>
      <c r="NYW517" s="1537"/>
      <c r="NYX517" s="1537"/>
      <c r="NYY517" s="1537"/>
      <c r="NYZ517" s="1537"/>
      <c r="NZA517" s="1537"/>
      <c r="NZB517" s="1537"/>
      <c r="NZC517" s="1537"/>
      <c r="NZD517" s="1537"/>
      <c r="NZE517" s="1537"/>
      <c r="NZF517" s="1537"/>
      <c r="NZG517" s="1537"/>
      <c r="NZH517" s="1537"/>
      <c r="NZI517" s="1537"/>
      <c r="NZJ517" s="1537"/>
      <c r="NZK517" s="1537"/>
      <c r="NZL517" s="1537"/>
      <c r="NZM517" s="1537"/>
      <c r="NZN517" s="1537"/>
      <c r="NZO517" s="1537"/>
      <c r="NZP517" s="1537"/>
      <c r="NZQ517" s="1537"/>
      <c r="NZR517" s="1537"/>
      <c r="NZS517" s="1537"/>
      <c r="NZT517" s="1537"/>
      <c r="NZU517" s="1537"/>
      <c r="NZV517" s="1537"/>
      <c r="NZW517" s="1537"/>
      <c r="NZX517" s="1537"/>
      <c r="NZY517" s="1537"/>
      <c r="NZZ517" s="1537"/>
      <c r="OAA517" s="1537"/>
      <c r="OAB517" s="1537"/>
      <c r="OAC517" s="1537"/>
      <c r="OAD517" s="1537"/>
      <c r="OAE517" s="1537"/>
      <c r="OAF517" s="1537"/>
      <c r="OAG517" s="1537"/>
      <c r="OAH517" s="1537"/>
      <c r="OAI517" s="1537"/>
      <c r="OAJ517" s="1537"/>
      <c r="OAK517" s="1537"/>
      <c r="OAL517" s="1537"/>
      <c r="OAM517" s="1537"/>
      <c r="OAN517" s="1537"/>
      <c r="OAO517" s="1537"/>
      <c r="OAP517" s="1537"/>
      <c r="OAQ517" s="1537"/>
      <c r="OAR517" s="1537"/>
      <c r="OAS517" s="1537"/>
      <c r="OAT517" s="1537"/>
      <c r="OAU517" s="1537"/>
      <c r="OAV517" s="1537"/>
      <c r="OAW517" s="1537"/>
      <c r="OAX517" s="1537"/>
      <c r="OAY517" s="1537"/>
      <c r="OAZ517" s="1537"/>
      <c r="OBA517" s="1537"/>
      <c r="OBB517" s="1537"/>
      <c r="OBC517" s="1537"/>
      <c r="OBD517" s="1537"/>
      <c r="OBE517" s="1537"/>
      <c r="OBF517" s="1537"/>
      <c r="OBG517" s="1537"/>
      <c r="OBH517" s="1537"/>
      <c r="OBI517" s="1537"/>
      <c r="OBJ517" s="1537"/>
      <c r="OBK517" s="1537"/>
      <c r="OBL517" s="1537"/>
      <c r="OBM517" s="1537"/>
      <c r="OBN517" s="1537"/>
      <c r="OBO517" s="1537"/>
      <c r="OBP517" s="1537"/>
      <c r="OBQ517" s="1537"/>
      <c r="OBR517" s="1537"/>
      <c r="OBS517" s="1537"/>
      <c r="OBT517" s="1537"/>
      <c r="OBU517" s="1537"/>
      <c r="OBV517" s="1537"/>
      <c r="OBW517" s="1537"/>
      <c r="OBX517" s="1537"/>
      <c r="OBY517" s="1537"/>
      <c r="OBZ517" s="1537"/>
      <c r="OCA517" s="1537"/>
      <c r="OCB517" s="1537"/>
      <c r="OCC517" s="1537"/>
      <c r="OCD517" s="1537"/>
      <c r="OCE517" s="1537"/>
      <c r="OCF517" s="1537"/>
      <c r="OCG517" s="1537"/>
      <c r="OCH517" s="1537"/>
      <c r="OCI517" s="1537"/>
      <c r="OCJ517" s="1537"/>
      <c r="OCK517" s="1537"/>
      <c r="OCL517" s="1537"/>
      <c r="OCM517" s="1537"/>
      <c r="OCN517" s="1537"/>
      <c r="OCO517" s="1537"/>
      <c r="OCP517" s="1537"/>
      <c r="OCQ517" s="1537"/>
      <c r="OCR517" s="1537"/>
      <c r="OCS517" s="1537"/>
      <c r="OCT517" s="1537"/>
      <c r="OCU517" s="1537"/>
      <c r="OCV517" s="1537"/>
      <c r="OCW517" s="1537"/>
      <c r="OCX517" s="1537"/>
      <c r="OCY517" s="1537"/>
      <c r="OCZ517" s="1537"/>
      <c r="ODA517" s="1537"/>
      <c r="ODB517" s="1537"/>
      <c r="ODC517" s="1537"/>
      <c r="ODD517" s="1537"/>
      <c r="ODE517" s="1537"/>
      <c r="ODF517" s="1537"/>
      <c r="ODG517" s="1537"/>
      <c r="ODH517" s="1537"/>
      <c r="ODI517" s="1537"/>
      <c r="ODJ517" s="1537"/>
      <c r="ODK517" s="1537"/>
      <c r="ODL517" s="1537"/>
      <c r="ODM517" s="1537"/>
      <c r="ODN517" s="1537"/>
      <c r="ODO517" s="1537"/>
      <c r="ODP517" s="1537"/>
      <c r="ODQ517" s="1537"/>
      <c r="ODR517" s="1537"/>
      <c r="ODS517" s="1537"/>
      <c r="ODT517" s="1537"/>
      <c r="ODU517" s="1537"/>
      <c r="ODV517" s="1537"/>
      <c r="ODW517" s="1537"/>
      <c r="ODX517" s="1537"/>
      <c r="ODY517" s="1537"/>
      <c r="ODZ517" s="1537"/>
      <c r="OEA517" s="1537"/>
      <c r="OEB517" s="1537"/>
      <c r="OEC517" s="1537"/>
      <c r="OED517" s="1537"/>
      <c r="OEE517" s="1537"/>
      <c r="OEF517" s="1537"/>
      <c r="OEG517" s="1537"/>
      <c r="OEH517" s="1537"/>
      <c r="OEI517" s="1537"/>
      <c r="OEJ517" s="1537"/>
      <c r="OEK517" s="1537"/>
      <c r="OEL517" s="1537"/>
      <c r="OEM517" s="1537"/>
      <c r="OEN517" s="1537"/>
      <c r="OEO517" s="1537"/>
      <c r="OEP517" s="1537"/>
      <c r="OEQ517" s="1537"/>
      <c r="OER517" s="1537"/>
      <c r="OES517" s="1537"/>
      <c r="OET517" s="1537"/>
      <c r="OEU517" s="1537"/>
      <c r="OEV517" s="1537"/>
      <c r="OEW517" s="1537"/>
      <c r="OEX517" s="1537"/>
      <c r="OEY517" s="1537"/>
      <c r="OEZ517" s="1537"/>
      <c r="OFA517" s="1537"/>
      <c r="OFB517" s="1537"/>
      <c r="OFC517" s="1537"/>
      <c r="OFD517" s="1537"/>
      <c r="OFE517" s="1537"/>
      <c r="OFF517" s="1537"/>
      <c r="OFG517" s="1537"/>
      <c r="OFH517" s="1537"/>
      <c r="OFI517" s="1537"/>
      <c r="OFJ517" s="1537"/>
      <c r="OFK517" s="1537"/>
      <c r="OFL517" s="1537"/>
      <c r="OFM517" s="1537"/>
      <c r="OFN517" s="1537"/>
      <c r="OFO517" s="1537"/>
      <c r="OFP517" s="1537"/>
      <c r="OFQ517" s="1537"/>
      <c r="OFR517" s="1537"/>
      <c r="OFS517" s="1537"/>
      <c r="OFT517" s="1537"/>
      <c r="OFU517" s="1537"/>
      <c r="OFV517" s="1537"/>
      <c r="OFW517" s="1537"/>
      <c r="OFX517" s="1537"/>
      <c r="OFY517" s="1537"/>
      <c r="OFZ517" s="1537"/>
      <c r="OGA517" s="1537"/>
      <c r="OGB517" s="1537"/>
      <c r="OGC517" s="1537"/>
      <c r="OGD517" s="1537"/>
      <c r="OGE517" s="1537"/>
      <c r="OGF517" s="1537"/>
      <c r="OGG517" s="1537"/>
      <c r="OGH517" s="1537"/>
      <c r="OGI517" s="1537"/>
      <c r="OGJ517" s="1537"/>
      <c r="OGK517" s="1537"/>
      <c r="OGL517" s="1537"/>
      <c r="OGM517" s="1537"/>
      <c r="OGN517" s="1537"/>
      <c r="OGO517" s="1537"/>
      <c r="OGP517" s="1537"/>
      <c r="OGQ517" s="1537"/>
      <c r="OGR517" s="1537"/>
      <c r="OGS517" s="1537"/>
      <c r="OGT517" s="1537"/>
      <c r="OGU517" s="1537"/>
      <c r="OGV517" s="1537"/>
      <c r="OGW517" s="1537"/>
      <c r="OGX517" s="1537"/>
      <c r="OGY517" s="1537"/>
      <c r="OGZ517" s="1537"/>
      <c r="OHA517" s="1537"/>
      <c r="OHB517" s="1537"/>
      <c r="OHC517" s="1537"/>
      <c r="OHD517" s="1537"/>
      <c r="OHE517" s="1537"/>
      <c r="OHF517" s="1537"/>
      <c r="OHG517" s="1537"/>
      <c r="OHH517" s="1537"/>
      <c r="OHI517" s="1537"/>
      <c r="OHJ517" s="1537"/>
      <c r="OHK517" s="1537"/>
      <c r="OHL517" s="1537"/>
      <c r="OHM517" s="1537"/>
      <c r="OHN517" s="1537"/>
      <c r="OHO517" s="1537"/>
      <c r="OHP517" s="1537"/>
      <c r="OHQ517" s="1537"/>
      <c r="OHR517" s="1537"/>
      <c r="OHS517" s="1537"/>
      <c r="OHT517" s="1537"/>
      <c r="OHU517" s="1537"/>
      <c r="OHV517" s="1537"/>
      <c r="OHW517" s="1537"/>
      <c r="OHX517" s="1537"/>
      <c r="OHY517" s="1537"/>
      <c r="OHZ517" s="1537"/>
      <c r="OIA517" s="1537"/>
      <c r="OIB517" s="1537"/>
      <c r="OIC517" s="1537"/>
      <c r="OID517" s="1537"/>
      <c r="OIE517" s="1537"/>
      <c r="OIF517" s="1537"/>
      <c r="OIG517" s="1537"/>
      <c r="OIH517" s="1537"/>
      <c r="OII517" s="1537"/>
      <c r="OIJ517" s="1537"/>
      <c r="OIK517" s="1537"/>
      <c r="OIL517" s="1537"/>
      <c r="OIM517" s="1537"/>
      <c r="OIN517" s="1537"/>
      <c r="OIO517" s="1537"/>
      <c r="OIP517" s="1537"/>
      <c r="OIQ517" s="1537"/>
      <c r="OIR517" s="1537"/>
      <c r="OIS517" s="1537"/>
      <c r="OIT517" s="1537"/>
      <c r="OIU517" s="1537"/>
      <c r="OIV517" s="1537"/>
      <c r="OIW517" s="1537"/>
      <c r="OIX517" s="1537"/>
      <c r="OIY517" s="1537"/>
      <c r="OIZ517" s="1537"/>
      <c r="OJA517" s="1537"/>
      <c r="OJB517" s="1537"/>
      <c r="OJC517" s="1537"/>
      <c r="OJD517" s="1537"/>
      <c r="OJE517" s="1537"/>
      <c r="OJF517" s="1537"/>
      <c r="OJG517" s="1537"/>
      <c r="OJH517" s="1537"/>
      <c r="OJI517" s="1537"/>
      <c r="OJJ517" s="1537"/>
      <c r="OJK517" s="1537"/>
      <c r="OJL517" s="1537"/>
      <c r="OJM517" s="1537"/>
      <c r="OJN517" s="1537"/>
      <c r="OJO517" s="1537"/>
      <c r="OJP517" s="1537"/>
      <c r="OJQ517" s="1537"/>
      <c r="OJR517" s="1537"/>
      <c r="OJS517" s="1537"/>
      <c r="OJT517" s="1537"/>
      <c r="OJU517" s="1537"/>
      <c r="OJV517" s="1537"/>
      <c r="OJW517" s="1537"/>
      <c r="OJX517" s="1537"/>
      <c r="OJY517" s="1537"/>
      <c r="OJZ517" s="1537"/>
      <c r="OKA517" s="1537"/>
      <c r="OKB517" s="1537"/>
      <c r="OKC517" s="1537"/>
      <c r="OKD517" s="1537"/>
      <c r="OKE517" s="1537"/>
      <c r="OKF517" s="1537"/>
      <c r="OKG517" s="1537"/>
      <c r="OKH517" s="1537"/>
      <c r="OKI517" s="1537"/>
      <c r="OKJ517" s="1537"/>
      <c r="OKK517" s="1537"/>
      <c r="OKL517" s="1537"/>
      <c r="OKM517" s="1537"/>
      <c r="OKN517" s="1537"/>
      <c r="OKO517" s="1537"/>
      <c r="OKP517" s="1537"/>
      <c r="OKQ517" s="1537"/>
      <c r="OKR517" s="1537"/>
      <c r="OKS517" s="1537"/>
      <c r="OKT517" s="1537"/>
      <c r="OKU517" s="1537"/>
      <c r="OKV517" s="1537"/>
      <c r="OKW517" s="1537"/>
      <c r="OKX517" s="1537"/>
      <c r="OKY517" s="1537"/>
      <c r="OKZ517" s="1537"/>
      <c r="OLA517" s="1537"/>
      <c r="OLB517" s="1537"/>
      <c r="OLC517" s="1537"/>
      <c r="OLD517" s="1537"/>
      <c r="OLE517" s="1537"/>
      <c r="OLF517" s="1537"/>
      <c r="OLG517" s="1537"/>
      <c r="OLH517" s="1537"/>
      <c r="OLI517" s="1537"/>
      <c r="OLJ517" s="1537"/>
      <c r="OLK517" s="1537"/>
      <c r="OLL517" s="1537"/>
      <c r="OLM517" s="1537"/>
      <c r="OLN517" s="1537"/>
      <c r="OLO517" s="1537"/>
      <c r="OLP517" s="1537"/>
      <c r="OLQ517" s="1537"/>
      <c r="OLR517" s="1537"/>
      <c r="OLS517" s="1537"/>
      <c r="OLT517" s="1537"/>
      <c r="OLU517" s="1537"/>
      <c r="OLV517" s="1537"/>
      <c r="OLW517" s="1537"/>
      <c r="OLX517" s="1537"/>
      <c r="OLY517" s="1537"/>
      <c r="OLZ517" s="1537"/>
      <c r="OMA517" s="1537"/>
      <c r="OMB517" s="1537"/>
      <c r="OMC517" s="1537"/>
      <c r="OMD517" s="1537"/>
      <c r="OME517" s="1537"/>
      <c r="OMF517" s="1537"/>
      <c r="OMG517" s="1537"/>
      <c r="OMH517" s="1537"/>
      <c r="OMI517" s="1537"/>
      <c r="OMJ517" s="1537"/>
      <c r="OMK517" s="1537"/>
      <c r="OML517" s="1537"/>
      <c r="OMM517" s="1537"/>
      <c r="OMN517" s="1537"/>
      <c r="OMO517" s="1537"/>
      <c r="OMP517" s="1537"/>
      <c r="OMQ517" s="1537"/>
      <c r="OMR517" s="1537"/>
      <c r="OMS517" s="1537"/>
      <c r="OMT517" s="1537"/>
      <c r="OMU517" s="1537"/>
      <c r="OMV517" s="1537"/>
      <c r="OMW517" s="1537"/>
      <c r="OMX517" s="1537"/>
      <c r="OMY517" s="1537"/>
      <c r="OMZ517" s="1537"/>
      <c r="ONA517" s="1537"/>
      <c r="ONB517" s="1537"/>
      <c r="ONC517" s="1537"/>
      <c r="OND517" s="1537"/>
      <c r="ONE517" s="1537"/>
      <c r="ONF517" s="1537"/>
      <c r="ONG517" s="1537"/>
      <c r="ONH517" s="1537"/>
      <c r="ONI517" s="1537"/>
      <c r="ONJ517" s="1537"/>
      <c r="ONK517" s="1537"/>
      <c r="ONL517" s="1537"/>
      <c r="ONM517" s="1537"/>
      <c r="ONN517" s="1537"/>
      <c r="ONO517" s="1537"/>
      <c r="ONP517" s="1537"/>
      <c r="ONQ517" s="1537"/>
      <c r="ONR517" s="1537"/>
      <c r="ONS517" s="1537"/>
      <c r="ONT517" s="1537"/>
      <c r="ONU517" s="1537"/>
      <c r="ONV517" s="1537"/>
      <c r="ONW517" s="1537"/>
      <c r="ONX517" s="1537"/>
      <c r="ONY517" s="1537"/>
      <c r="ONZ517" s="1537"/>
      <c r="OOA517" s="1537"/>
      <c r="OOB517" s="1537"/>
      <c r="OOC517" s="1537"/>
      <c r="OOD517" s="1537"/>
      <c r="OOE517" s="1537"/>
      <c r="OOF517" s="1537"/>
      <c r="OOG517" s="1537"/>
      <c r="OOH517" s="1537"/>
      <c r="OOI517" s="1537"/>
      <c r="OOJ517" s="1537"/>
      <c r="OOK517" s="1537"/>
      <c r="OOL517" s="1537"/>
      <c r="OOM517" s="1537"/>
      <c r="OON517" s="1537"/>
      <c r="OOO517" s="1537"/>
      <c r="OOP517" s="1537"/>
      <c r="OOQ517" s="1537"/>
      <c r="OOR517" s="1537"/>
      <c r="OOS517" s="1537"/>
      <c r="OOT517" s="1537"/>
      <c r="OOU517" s="1537"/>
      <c r="OOV517" s="1537"/>
      <c r="OOW517" s="1537"/>
      <c r="OOX517" s="1537"/>
      <c r="OOY517" s="1537"/>
      <c r="OOZ517" s="1537"/>
      <c r="OPA517" s="1537"/>
      <c r="OPB517" s="1537"/>
      <c r="OPC517" s="1537"/>
      <c r="OPD517" s="1537"/>
      <c r="OPE517" s="1537"/>
      <c r="OPF517" s="1537"/>
      <c r="OPG517" s="1537"/>
      <c r="OPH517" s="1537"/>
      <c r="OPI517" s="1537"/>
      <c r="OPJ517" s="1537"/>
      <c r="OPK517" s="1537"/>
      <c r="OPL517" s="1537"/>
      <c r="OPM517" s="1537"/>
      <c r="OPN517" s="1537"/>
      <c r="OPO517" s="1537"/>
      <c r="OPP517" s="1537"/>
      <c r="OPQ517" s="1537"/>
      <c r="OPR517" s="1537"/>
      <c r="OPS517" s="1537"/>
      <c r="OPT517" s="1537"/>
      <c r="OPU517" s="1537"/>
      <c r="OPV517" s="1537"/>
      <c r="OPW517" s="1537"/>
      <c r="OPX517" s="1537"/>
      <c r="OPY517" s="1537"/>
      <c r="OPZ517" s="1537"/>
      <c r="OQA517" s="1537"/>
      <c r="OQB517" s="1537"/>
      <c r="OQC517" s="1537"/>
      <c r="OQD517" s="1537"/>
      <c r="OQE517" s="1537"/>
      <c r="OQF517" s="1537"/>
      <c r="OQG517" s="1537"/>
      <c r="OQH517" s="1537"/>
      <c r="OQI517" s="1537"/>
      <c r="OQJ517" s="1537"/>
      <c r="OQK517" s="1537"/>
      <c r="OQL517" s="1537"/>
      <c r="OQM517" s="1537"/>
      <c r="OQN517" s="1537"/>
      <c r="OQO517" s="1537"/>
      <c r="OQP517" s="1537"/>
      <c r="OQQ517" s="1537"/>
      <c r="OQR517" s="1537"/>
      <c r="OQS517" s="1537"/>
      <c r="OQT517" s="1537"/>
      <c r="OQU517" s="1537"/>
      <c r="OQV517" s="1537"/>
      <c r="OQW517" s="1537"/>
      <c r="OQX517" s="1537"/>
      <c r="OQY517" s="1537"/>
      <c r="OQZ517" s="1537"/>
      <c r="ORA517" s="1537"/>
      <c r="ORB517" s="1537"/>
      <c r="ORC517" s="1537"/>
      <c r="ORD517" s="1537"/>
      <c r="ORE517" s="1537"/>
      <c r="ORF517" s="1537"/>
      <c r="ORG517" s="1537"/>
      <c r="ORH517" s="1537"/>
      <c r="ORI517" s="1537"/>
      <c r="ORJ517" s="1537"/>
      <c r="ORK517" s="1537"/>
      <c r="ORL517" s="1537"/>
      <c r="ORM517" s="1537"/>
      <c r="ORN517" s="1537"/>
      <c r="ORO517" s="1537"/>
      <c r="ORP517" s="1537"/>
      <c r="ORQ517" s="1537"/>
      <c r="ORR517" s="1537"/>
      <c r="ORS517" s="1537"/>
      <c r="ORT517" s="1537"/>
      <c r="ORU517" s="1537"/>
      <c r="ORV517" s="1537"/>
      <c r="ORW517" s="1537"/>
      <c r="ORX517" s="1537"/>
      <c r="ORY517" s="1537"/>
      <c r="ORZ517" s="1537"/>
      <c r="OSA517" s="1537"/>
      <c r="OSB517" s="1537"/>
      <c r="OSC517" s="1537"/>
      <c r="OSD517" s="1537"/>
      <c r="OSE517" s="1537"/>
      <c r="OSF517" s="1537"/>
      <c r="OSG517" s="1537"/>
      <c r="OSH517" s="1537"/>
      <c r="OSI517" s="1537"/>
      <c r="OSJ517" s="1537"/>
      <c r="OSK517" s="1537"/>
      <c r="OSL517" s="1537"/>
      <c r="OSM517" s="1537"/>
      <c r="OSN517" s="1537"/>
      <c r="OSO517" s="1537"/>
      <c r="OSP517" s="1537"/>
      <c r="OSQ517" s="1537"/>
      <c r="OSR517" s="1537"/>
      <c r="OSS517" s="1537"/>
      <c r="OST517" s="1537"/>
      <c r="OSU517" s="1537"/>
      <c r="OSV517" s="1537"/>
      <c r="OSW517" s="1537"/>
      <c r="OSX517" s="1537"/>
      <c r="OSY517" s="1537"/>
      <c r="OSZ517" s="1537"/>
      <c r="OTA517" s="1537"/>
      <c r="OTB517" s="1537"/>
      <c r="OTC517" s="1537"/>
      <c r="OTD517" s="1537"/>
      <c r="OTE517" s="1537"/>
      <c r="OTF517" s="1537"/>
      <c r="OTG517" s="1537"/>
      <c r="OTH517" s="1537"/>
      <c r="OTI517" s="1537"/>
      <c r="OTJ517" s="1537"/>
      <c r="OTK517" s="1537"/>
      <c r="OTL517" s="1537"/>
      <c r="OTM517" s="1537"/>
      <c r="OTN517" s="1537"/>
      <c r="OTO517" s="1537"/>
      <c r="OTP517" s="1537"/>
      <c r="OTQ517" s="1537"/>
      <c r="OTR517" s="1537"/>
      <c r="OTS517" s="1537"/>
      <c r="OTT517" s="1537"/>
      <c r="OTU517" s="1537"/>
      <c r="OTV517" s="1537"/>
      <c r="OTW517" s="1537"/>
      <c r="OTX517" s="1537"/>
      <c r="OTY517" s="1537"/>
      <c r="OTZ517" s="1537"/>
      <c r="OUA517" s="1537"/>
      <c r="OUB517" s="1537"/>
      <c r="OUC517" s="1537"/>
      <c r="OUD517" s="1537"/>
      <c r="OUE517" s="1537"/>
      <c r="OUF517" s="1537"/>
      <c r="OUG517" s="1537"/>
      <c r="OUH517" s="1537"/>
      <c r="OUI517" s="1537"/>
      <c r="OUJ517" s="1537"/>
      <c r="OUK517" s="1537"/>
      <c r="OUL517" s="1537"/>
      <c r="OUM517" s="1537"/>
      <c r="OUN517" s="1537"/>
      <c r="OUO517" s="1537"/>
      <c r="OUP517" s="1537"/>
      <c r="OUQ517" s="1537"/>
      <c r="OUR517" s="1537"/>
      <c r="OUS517" s="1537"/>
      <c r="OUT517" s="1537"/>
      <c r="OUU517" s="1537"/>
      <c r="OUV517" s="1537"/>
      <c r="OUW517" s="1537"/>
      <c r="OUX517" s="1537"/>
      <c r="OUY517" s="1537"/>
      <c r="OUZ517" s="1537"/>
      <c r="OVA517" s="1537"/>
      <c r="OVB517" s="1537"/>
      <c r="OVC517" s="1537"/>
      <c r="OVD517" s="1537"/>
      <c r="OVE517" s="1537"/>
      <c r="OVF517" s="1537"/>
      <c r="OVG517" s="1537"/>
      <c r="OVH517" s="1537"/>
      <c r="OVI517" s="1537"/>
      <c r="OVJ517" s="1537"/>
      <c r="OVK517" s="1537"/>
      <c r="OVL517" s="1537"/>
      <c r="OVM517" s="1537"/>
      <c r="OVN517" s="1537"/>
      <c r="OVO517" s="1537"/>
      <c r="OVP517" s="1537"/>
      <c r="OVQ517" s="1537"/>
      <c r="OVR517" s="1537"/>
      <c r="OVS517" s="1537"/>
      <c r="OVT517" s="1537"/>
      <c r="OVU517" s="1537"/>
      <c r="OVV517" s="1537"/>
      <c r="OVW517" s="1537"/>
      <c r="OVX517" s="1537"/>
      <c r="OVY517" s="1537"/>
      <c r="OVZ517" s="1537"/>
      <c r="OWA517" s="1537"/>
      <c r="OWB517" s="1537"/>
      <c r="OWC517" s="1537"/>
      <c r="OWD517" s="1537"/>
      <c r="OWE517" s="1537"/>
      <c r="OWF517" s="1537"/>
      <c r="OWG517" s="1537"/>
      <c r="OWH517" s="1537"/>
      <c r="OWI517" s="1537"/>
      <c r="OWJ517" s="1537"/>
      <c r="OWK517" s="1537"/>
      <c r="OWL517" s="1537"/>
      <c r="OWM517" s="1537"/>
      <c r="OWN517" s="1537"/>
      <c r="OWO517" s="1537"/>
      <c r="OWP517" s="1537"/>
      <c r="OWQ517" s="1537"/>
      <c r="OWR517" s="1537"/>
      <c r="OWS517" s="1537"/>
      <c r="OWT517" s="1537"/>
      <c r="OWU517" s="1537"/>
      <c r="OWV517" s="1537"/>
      <c r="OWW517" s="1537"/>
      <c r="OWX517" s="1537"/>
      <c r="OWY517" s="1537"/>
      <c r="OWZ517" s="1537"/>
      <c r="OXA517" s="1537"/>
      <c r="OXB517" s="1537"/>
      <c r="OXC517" s="1537"/>
      <c r="OXD517" s="1537"/>
      <c r="OXE517" s="1537"/>
      <c r="OXF517" s="1537"/>
      <c r="OXG517" s="1537"/>
      <c r="OXH517" s="1537"/>
      <c r="OXI517" s="1537"/>
      <c r="OXJ517" s="1537"/>
      <c r="OXK517" s="1537"/>
      <c r="OXL517" s="1537"/>
      <c r="OXM517" s="1537"/>
      <c r="OXN517" s="1537"/>
      <c r="OXO517" s="1537"/>
      <c r="OXP517" s="1537"/>
      <c r="OXQ517" s="1537"/>
      <c r="OXR517" s="1537"/>
      <c r="OXS517" s="1537"/>
      <c r="OXT517" s="1537"/>
      <c r="OXU517" s="1537"/>
      <c r="OXV517" s="1537"/>
      <c r="OXW517" s="1537"/>
      <c r="OXX517" s="1537"/>
      <c r="OXY517" s="1537"/>
      <c r="OXZ517" s="1537"/>
      <c r="OYA517" s="1537"/>
      <c r="OYB517" s="1537"/>
      <c r="OYC517" s="1537"/>
      <c r="OYD517" s="1537"/>
      <c r="OYE517" s="1537"/>
      <c r="OYF517" s="1537"/>
      <c r="OYG517" s="1537"/>
      <c r="OYH517" s="1537"/>
      <c r="OYI517" s="1537"/>
      <c r="OYJ517" s="1537"/>
      <c r="OYK517" s="1537"/>
      <c r="OYL517" s="1537"/>
      <c r="OYM517" s="1537"/>
      <c r="OYN517" s="1537"/>
      <c r="OYO517" s="1537"/>
      <c r="OYP517" s="1537"/>
      <c r="OYQ517" s="1537"/>
      <c r="OYR517" s="1537"/>
      <c r="OYS517" s="1537"/>
      <c r="OYT517" s="1537"/>
      <c r="OYU517" s="1537"/>
      <c r="OYV517" s="1537"/>
      <c r="OYW517" s="1537"/>
      <c r="OYX517" s="1537"/>
      <c r="OYY517" s="1537"/>
      <c r="OYZ517" s="1537"/>
      <c r="OZA517" s="1537"/>
      <c r="OZB517" s="1537"/>
      <c r="OZC517" s="1537"/>
      <c r="OZD517" s="1537"/>
      <c r="OZE517" s="1537"/>
      <c r="OZF517" s="1537"/>
      <c r="OZG517" s="1537"/>
      <c r="OZH517" s="1537"/>
      <c r="OZI517" s="1537"/>
      <c r="OZJ517" s="1537"/>
      <c r="OZK517" s="1537"/>
      <c r="OZL517" s="1537"/>
      <c r="OZM517" s="1537"/>
      <c r="OZN517" s="1537"/>
      <c r="OZO517" s="1537"/>
      <c r="OZP517" s="1537"/>
      <c r="OZQ517" s="1537"/>
      <c r="OZR517" s="1537"/>
      <c r="OZS517" s="1537"/>
      <c r="OZT517" s="1537"/>
      <c r="OZU517" s="1537"/>
      <c r="OZV517" s="1537"/>
      <c r="OZW517" s="1537"/>
      <c r="OZX517" s="1537"/>
      <c r="OZY517" s="1537"/>
      <c r="OZZ517" s="1537"/>
      <c r="PAA517" s="1537"/>
      <c r="PAB517" s="1537"/>
      <c r="PAC517" s="1537"/>
      <c r="PAD517" s="1537"/>
      <c r="PAE517" s="1537"/>
      <c r="PAF517" s="1537"/>
      <c r="PAG517" s="1537"/>
      <c r="PAH517" s="1537"/>
      <c r="PAI517" s="1537"/>
      <c r="PAJ517" s="1537"/>
      <c r="PAK517" s="1537"/>
      <c r="PAL517" s="1537"/>
      <c r="PAM517" s="1537"/>
      <c r="PAN517" s="1537"/>
      <c r="PAO517" s="1537"/>
      <c r="PAP517" s="1537"/>
      <c r="PAQ517" s="1537"/>
      <c r="PAR517" s="1537"/>
      <c r="PAS517" s="1537"/>
      <c r="PAT517" s="1537"/>
      <c r="PAU517" s="1537"/>
      <c r="PAV517" s="1537"/>
      <c r="PAW517" s="1537"/>
      <c r="PAX517" s="1537"/>
      <c r="PAY517" s="1537"/>
      <c r="PAZ517" s="1537"/>
      <c r="PBA517" s="1537"/>
      <c r="PBB517" s="1537"/>
      <c r="PBC517" s="1537"/>
      <c r="PBD517" s="1537"/>
      <c r="PBE517" s="1537"/>
      <c r="PBF517" s="1537"/>
      <c r="PBG517" s="1537"/>
      <c r="PBH517" s="1537"/>
      <c r="PBI517" s="1537"/>
      <c r="PBJ517" s="1537"/>
      <c r="PBK517" s="1537"/>
      <c r="PBL517" s="1537"/>
      <c r="PBM517" s="1537"/>
      <c r="PBN517" s="1537"/>
      <c r="PBO517" s="1537"/>
      <c r="PBP517" s="1537"/>
      <c r="PBQ517" s="1537"/>
      <c r="PBR517" s="1537"/>
      <c r="PBS517" s="1537"/>
      <c r="PBT517" s="1537"/>
      <c r="PBU517" s="1537"/>
      <c r="PBV517" s="1537"/>
      <c r="PBW517" s="1537"/>
      <c r="PBX517" s="1537"/>
      <c r="PBY517" s="1537"/>
      <c r="PBZ517" s="1537"/>
      <c r="PCA517" s="1537"/>
      <c r="PCB517" s="1537"/>
      <c r="PCC517" s="1537"/>
      <c r="PCD517" s="1537"/>
      <c r="PCE517" s="1537"/>
      <c r="PCF517" s="1537"/>
      <c r="PCG517" s="1537"/>
      <c r="PCH517" s="1537"/>
      <c r="PCI517" s="1537"/>
      <c r="PCJ517" s="1537"/>
      <c r="PCK517" s="1537"/>
      <c r="PCL517" s="1537"/>
      <c r="PCM517" s="1537"/>
      <c r="PCN517" s="1537"/>
      <c r="PCO517" s="1537"/>
      <c r="PCP517" s="1537"/>
      <c r="PCQ517" s="1537"/>
      <c r="PCR517" s="1537"/>
      <c r="PCS517" s="1537"/>
      <c r="PCT517" s="1537"/>
      <c r="PCU517" s="1537"/>
      <c r="PCV517" s="1537"/>
      <c r="PCW517" s="1537"/>
      <c r="PCX517" s="1537"/>
      <c r="PCY517" s="1537"/>
      <c r="PCZ517" s="1537"/>
      <c r="PDA517" s="1537"/>
      <c r="PDB517" s="1537"/>
      <c r="PDC517" s="1537"/>
      <c r="PDD517" s="1537"/>
      <c r="PDE517" s="1537"/>
      <c r="PDF517" s="1537"/>
      <c r="PDG517" s="1537"/>
      <c r="PDH517" s="1537"/>
      <c r="PDI517" s="1537"/>
      <c r="PDJ517" s="1537"/>
      <c r="PDK517" s="1537"/>
      <c r="PDL517" s="1537"/>
      <c r="PDM517" s="1537"/>
      <c r="PDN517" s="1537"/>
      <c r="PDO517" s="1537"/>
      <c r="PDP517" s="1537"/>
      <c r="PDQ517" s="1537"/>
      <c r="PDR517" s="1537"/>
      <c r="PDS517" s="1537"/>
      <c r="PDT517" s="1537"/>
      <c r="PDU517" s="1537"/>
      <c r="PDV517" s="1537"/>
      <c r="PDW517" s="1537"/>
      <c r="PDX517" s="1537"/>
      <c r="PDY517" s="1537"/>
      <c r="PDZ517" s="1537"/>
      <c r="PEA517" s="1537"/>
      <c r="PEB517" s="1537"/>
      <c r="PEC517" s="1537"/>
      <c r="PED517" s="1537"/>
      <c r="PEE517" s="1537"/>
      <c r="PEF517" s="1537"/>
      <c r="PEG517" s="1537"/>
      <c r="PEH517" s="1537"/>
      <c r="PEI517" s="1537"/>
      <c r="PEJ517" s="1537"/>
      <c r="PEK517" s="1537"/>
      <c r="PEL517" s="1537"/>
      <c r="PEM517" s="1537"/>
      <c r="PEN517" s="1537"/>
      <c r="PEO517" s="1537"/>
      <c r="PEP517" s="1537"/>
      <c r="PEQ517" s="1537"/>
      <c r="PER517" s="1537"/>
      <c r="PES517" s="1537"/>
      <c r="PET517" s="1537"/>
      <c r="PEU517" s="1537"/>
      <c r="PEV517" s="1537"/>
      <c r="PEW517" s="1537"/>
      <c r="PEX517" s="1537"/>
      <c r="PEY517" s="1537"/>
      <c r="PEZ517" s="1537"/>
      <c r="PFA517" s="1537"/>
      <c r="PFB517" s="1537"/>
      <c r="PFC517" s="1537"/>
      <c r="PFD517" s="1537"/>
      <c r="PFE517" s="1537"/>
      <c r="PFF517" s="1537"/>
      <c r="PFG517" s="1537"/>
      <c r="PFH517" s="1537"/>
      <c r="PFI517" s="1537"/>
      <c r="PFJ517" s="1537"/>
      <c r="PFK517" s="1537"/>
      <c r="PFL517" s="1537"/>
      <c r="PFM517" s="1537"/>
      <c r="PFN517" s="1537"/>
      <c r="PFO517" s="1537"/>
      <c r="PFP517" s="1537"/>
      <c r="PFQ517" s="1537"/>
      <c r="PFR517" s="1537"/>
      <c r="PFS517" s="1537"/>
      <c r="PFT517" s="1537"/>
      <c r="PFU517" s="1537"/>
      <c r="PFV517" s="1537"/>
      <c r="PFW517" s="1537"/>
      <c r="PFX517" s="1537"/>
      <c r="PFY517" s="1537"/>
      <c r="PFZ517" s="1537"/>
      <c r="PGA517" s="1537"/>
      <c r="PGB517" s="1537"/>
      <c r="PGC517" s="1537"/>
      <c r="PGD517" s="1537"/>
      <c r="PGE517" s="1537"/>
      <c r="PGF517" s="1537"/>
      <c r="PGG517" s="1537"/>
      <c r="PGH517" s="1537"/>
      <c r="PGI517" s="1537"/>
      <c r="PGJ517" s="1537"/>
      <c r="PGK517" s="1537"/>
      <c r="PGL517" s="1537"/>
      <c r="PGM517" s="1537"/>
      <c r="PGN517" s="1537"/>
      <c r="PGO517" s="1537"/>
      <c r="PGP517" s="1537"/>
      <c r="PGQ517" s="1537"/>
      <c r="PGR517" s="1537"/>
      <c r="PGS517" s="1537"/>
      <c r="PGT517" s="1537"/>
      <c r="PGU517" s="1537"/>
      <c r="PGV517" s="1537"/>
      <c r="PGW517" s="1537"/>
      <c r="PGX517" s="1537"/>
      <c r="PGY517" s="1537"/>
      <c r="PGZ517" s="1537"/>
      <c r="PHA517" s="1537"/>
      <c r="PHB517" s="1537"/>
      <c r="PHC517" s="1537"/>
      <c r="PHD517" s="1537"/>
      <c r="PHE517" s="1537"/>
      <c r="PHF517" s="1537"/>
      <c r="PHG517" s="1537"/>
      <c r="PHH517" s="1537"/>
      <c r="PHI517" s="1537"/>
      <c r="PHJ517" s="1537"/>
      <c r="PHK517" s="1537"/>
      <c r="PHL517" s="1537"/>
      <c r="PHM517" s="1537"/>
      <c r="PHN517" s="1537"/>
      <c r="PHO517" s="1537"/>
      <c r="PHP517" s="1537"/>
      <c r="PHQ517" s="1537"/>
      <c r="PHR517" s="1537"/>
      <c r="PHS517" s="1537"/>
      <c r="PHT517" s="1537"/>
      <c r="PHU517" s="1537"/>
      <c r="PHV517" s="1537"/>
      <c r="PHW517" s="1537"/>
      <c r="PHX517" s="1537"/>
      <c r="PHY517" s="1537"/>
      <c r="PHZ517" s="1537"/>
      <c r="PIA517" s="1537"/>
      <c r="PIB517" s="1537"/>
      <c r="PIC517" s="1537"/>
      <c r="PID517" s="1537"/>
      <c r="PIE517" s="1537"/>
      <c r="PIF517" s="1537"/>
      <c r="PIG517" s="1537"/>
      <c r="PIH517" s="1537"/>
      <c r="PII517" s="1537"/>
      <c r="PIJ517" s="1537"/>
      <c r="PIK517" s="1537"/>
      <c r="PIL517" s="1537"/>
      <c r="PIM517" s="1537"/>
      <c r="PIN517" s="1537"/>
      <c r="PIO517" s="1537"/>
      <c r="PIP517" s="1537"/>
      <c r="PIQ517" s="1537"/>
      <c r="PIR517" s="1537"/>
      <c r="PIS517" s="1537"/>
      <c r="PIT517" s="1537"/>
      <c r="PIU517" s="1537"/>
      <c r="PIV517" s="1537"/>
      <c r="PIW517" s="1537"/>
      <c r="PIX517" s="1537"/>
      <c r="PIY517" s="1537"/>
      <c r="PIZ517" s="1537"/>
      <c r="PJA517" s="1537"/>
      <c r="PJB517" s="1537"/>
      <c r="PJC517" s="1537"/>
      <c r="PJD517" s="1537"/>
      <c r="PJE517" s="1537"/>
      <c r="PJF517" s="1537"/>
      <c r="PJG517" s="1537"/>
      <c r="PJH517" s="1537"/>
      <c r="PJI517" s="1537"/>
      <c r="PJJ517" s="1537"/>
      <c r="PJK517" s="1537"/>
      <c r="PJL517" s="1537"/>
      <c r="PJM517" s="1537"/>
      <c r="PJN517" s="1537"/>
      <c r="PJO517" s="1537"/>
      <c r="PJP517" s="1537"/>
      <c r="PJQ517" s="1537"/>
      <c r="PJR517" s="1537"/>
      <c r="PJS517" s="1537"/>
      <c r="PJT517" s="1537"/>
      <c r="PJU517" s="1537"/>
      <c r="PJV517" s="1537"/>
      <c r="PJW517" s="1537"/>
      <c r="PJX517" s="1537"/>
      <c r="PJY517" s="1537"/>
      <c r="PJZ517" s="1537"/>
      <c r="PKA517" s="1537"/>
      <c r="PKB517" s="1537"/>
      <c r="PKC517" s="1537"/>
      <c r="PKD517" s="1537"/>
      <c r="PKE517" s="1537"/>
      <c r="PKF517" s="1537"/>
      <c r="PKG517" s="1537"/>
      <c r="PKH517" s="1537"/>
      <c r="PKI517" s="1537"/>
      <c r="PKJ517" s="1537"/>
      <c r="PKK517" s="1537"/>
      <c r="PKL517" s="1537"/>
      <c r="PKM517" s="1537"/>
      <c r="PKN517" s="1537"/>
      <c r="PKO517" s="1537"/>
      <c r="PKP517" s="1537"/>
      <c r="PKQ517" s="1537"/>
      <c r="PKR517" s="1537"/>
      <c r="PKS517" s="1537"/>
      <c r="PKT517" s="1537"/>
      <c r="PKU517" s="1537"/>
      <c r="PKV517" s="1537"/>
      <c r="PKW517" s="1537"/>
      <c r="PKX517" s="1537"/>
      <c r="PKY517" s="1537"/>
      <c r="PKZ517" s="1537"/>
      <c r="PLA517" s="1537"/>
      <c r="PLB517" s="1537"/>
      <c r="PLC517" s="1537"/>
      <c r="PLD517" s="1537"/>
      <c r="PLE517" s="1537"/>
      <c r="PLF517" s="1537"/>
      <c r="PLG517" s="1537"/>
      <c r="PLH517" s="1537"/>
      <c r="PLI517" s="1537"/>
      <c r="PLJ517" s="1537"/>
      <c r="PLK517" s="1537"/>
      <c r="PLL517" s="1537"/>
      <c r="PLM517" s="1537"/>
      <c r="PLN517" s="1537"/>
      <c r="PLO517" s="1537"/>
      <c r="PLP517" s="1537"/>
      <c r="PLQ517" s="1537"/>
      <c r="PLR517" s="1537"/>
      <c r="PLS517" s="1537"/>
      <c r="PLT517" s="1537"/>
      <c r="PLU517" s="1537"/>
      <c r="PLV517" s="1537"/>
      <c r="PLW517" s="1537"/>
      <c r="PLX517" s="1537"/>
      <c r="PLY517" s="1537"/>
      <c r="PLZ517" s="1537"/>
      <c r="PMA517" s="1537"/>
      <c r="PMB517" s="1537"/>
      <c r="PMC517" s="1537"/>
      <c r="PMD517" s="1537"/>
      <c r="PME517" s="1537"/>
      <c r="PMF517" s="1537"/>
      <c r="PMG517" s="1537"/>
      <c r="PMH517" s="1537"/>
      <c r="PMI517" s="1537"/>
      <c r="PMJ517" s="1537"/>
      <c r="PMK517" s="1537"/>
      <c r="PML517" s="1537"/>
      <c r="PMM517" s="1537"/>
      <c r="PMN517" s="1537"/>
      <c r="PMO517" s="1537"/>
      <c r="PMP517" s="1537"/>
      <c r="PMQ517" s="1537"/>
      <c r="PMR517" s="1537"/>
      <c r="PMS517" s="1537"/>
      <c r="PMT517" s="1537"/>
      <c r="PMU517" s="1537"/>
      <c r="PMV517" s="1537"/>
      <c r="PMW517" s="1537"/>
      <c r="PMX517" s="1537"/>
      <c r="PMY517" s="1537"/>
      <c r="PMZ517" s="1537"/>
      <c r="PNA517" s="1537"/>
      <c r="PNB517" s="1537"/>
      <c r="PNC517" s="1537"/>
      <c r="PND517" s="1537"/>
      <c r="PNE517" s="1537"/>
      <c r="PNF517" s="1537"/>
      <c r="PNG517" s="1537"/>
      <c r="PNH517" s="1537"/>
      <c r="PNI517" s="1537"/>
      <c r="PNJ517" s="1537"/>
      <c r="PNK517" s="1537"/>
      <c r="PNL517" s="1537"/>
      <c r="PNM517" s="1537"/>
      <c r="PNN517" s="1537"/>
      <c r="PNO517" s="1537"/>
      <c r="PNP517" s="1537"/>
      <c r="PNQ517" s="1537"/>
      <c r="PNR517" s="1537"/>
      <c r="PNS517" s="1537"/>
      <c r="PNT517" s="1537"/>
      <c r="PNU517" s="1537"/>
      <c r="PNV517" s="1537"/>
      <c r="PNW517" s="1537"/>
      <c r="PNX517" s="1537"/>
      <c r="PNY517" s="1537"/>
      <c r="PNZ517" s="1537"/>
      <c r="POA517" s="1537"/>
      <c r="POB517" s="1537"/>
      <c r="POC517" s="1537"/>
      <c r="POD517" s="1537"/>
      <c r="POE517" s="1537"/>
      <c r="POF517" s="1537"/>
      <c r="POG517" s="1537"/>
      <c r="POH517" s="1537"/>
      <c r="POI517" s="1537"/>
      <c r="POJ517" s="1537"/>
      <c r="POK517" s="1537"/>
      <c r="POL517" s="1537"/>
      <c r="POM517" s="1537"/>
      <c r="PON517" s="1537"/>
      <c r="POO517" s="1537"/>
      <c r="POP517" s="1537"/>
      <c r="POQ517" s="1537"/>
      <c r="POR517" s="1537"/>
      <c r="POS517" s="1537"/>
      <c r="POT517" s="1537"/>
      <c r="POU517" s="1537"/>
      <c r="POV517" s="1537"/>
      <c r="POW517" s="1537"/>
      <c r="POX517" s="1537"/>
      <c r="POY517" s="1537"/>
      <c r="POZ517" s="1537"/>
      <c r="PPA517" s="1537"/>
      <c r="PPB517" s="1537"/>
      <c r="PPC517" s="1537"/>
      <c r="PPD517" s="1537"/>
      <c r="PPE517" s="1537"/>
      <c r="PPF517" s="1537"/>
      <c r="PPG517" s="1537"/>
      <c r="PPH517" s="1537"/>
      <c r="PPI517" s="1537"/>
      <c r="PPJ517" s="1537"/>
      <c r="PPK517" s="1537"/>
      <c r="PPL517" s="1537"/>
      <c r="PPM517" s="1537"/>
      <c r="PPN517" s="1537"/>
      <c r="PPO517" s="1537"/>
      <c r="PPP517" s="1537"/>
      <c r="PPQ517" s="1537"/>
      <c r="PPR517" s="1537"/>
      <c r="PPS517" s="1537"/>
      <c r="PPT517" s="1537"/>
      <c r="PPU517" s="1537"/>
      <c r="PPV517" s="1537"/>
      <c r="PPW517" s="1537"/>
      <c r="PPX517" s="1537"/>
      <c r="PPY517" s="1537"/>
      <c r="PPZ517" s="1537"/>
      <c r="PQA517" s="1537"/>
      <c r="PQB517" s="1537"/>
      <c r="PQC517" s="1537"/>
      <c r="PQD517" s="1537"/>
      <c r="PQE517" s="1537"/>
      <c r="PQF517" s="1537"/>
      <c r="PQG517" s="1537"/>
      <c r="PQH517" s="1537"/>
      <c r="PQI517" s="1537"/>
      <c r="PQJ517" s="1537"/>
      <c r="PQK517" s="1537"/>
      <c r="PQL517" s="1537"/>
      <c r="PQM517" s="1537"/>
      <c r="PQN517" s="1537"/>
      <c r="PQO517" s="1537"/>
      <c r="PQP517" s="1537"/>
      <c r="PQQ517" s="1537"/>
      <c r="PQR517" s="1537"/>
      <c r="PQS517" s="1537"/>
      <c r="PQT517" s="1537"/>
      <c r="PQU517" s="1537"/>
      <c r="PQV517" s="1537"/>
      <c r="PQW517" s="1537"/>
      <c r="PQX517" s="1537"/>
      <c r="PQY517" s="1537"/>
      <c r="PQZ517" s="1537"/>
      <c r="PRA517" s="1537"/>
      <c r="PRB517" s="1537"/>
      <c r="PRC517" s="1537"/>
      <c r="PRD517" s="1537"/>
      <c r="PRE517" s="1537"/>
      <c r="PRF517" s="1537"/>
      <c r="PRG517" s="1537"/>
      <c r="PRH517" s="1537"/>
      <c r="PRI517" s="1537"/>
      <c r="PRJ517" s="1537"/>
      <c r="PRK517" s="1537"/>
      <c r="PRL517" s="1537"/>
      <c r="PRM517" s="1537"/>
      <c r="PRN517" s="1537"/>
      <c r="PRO517" s="1537"/>
      <c r="PRP517" s="1537"/>
      <c r="PRQ517" s="1537"/>
      <c r="PRR517" s="1537"/>
      <c r="PRS517" s="1537"/>
      <c r="PRT517" s="1537"/>
      <c r="PRU517" s="1537"/>
      <c r="PRV517" s="1537"/>
      <c r="PRW517" s="1537"/>
      <c r="PRX517" s="1537"/>
      <c r="PRY517" s="1537"/>
      <c r="PRZ517" s="1537"/>
      <c r="PSA517" s="1537"/>
      <c r="PSB517" s="1537"/>
      <c r="PSC517" s="1537"/>
      <c r="PSD517" s="1537"/>
      <c r="PSE517" s="1537"/>
      <c r="PSF517" s="1537"/>
      <c r="PSG517" s="1537"/>
      <c r="PSH517" s="1537"/>
      <c r="PSI517" s="1537"/>
      <c r="PSJ517" s="1537"/>
      <c r="PSK517" s="1537"/>
      <c r="PSL517" s="1537"/>
      <c r="PSM517" s="1537"/>
      <c r="PSN517" s="1537"/>
      <c r="PSO517" s="1537"/>
      <c r="PSP517" s="1537"/>
      <c r="PSQ517" s="1537"/>
      <c r="PSR517" s="1537"/>
      <c r="PSS517" s="1537"/>
      <c r="PST517" s="1537"/>
      <c r="PSU517" s="1537"/>
      <c r="PSV517" s="1537"/>
      <c r="PSW517" s="1537"/>
      <c r="PSX517" s="1537"/>
      <c r="PSY517" s="1537"/>
      <c r="PSZ517" s="1537"/>
      <c r="PTA517" s="1537"/>
      <c r="PTB517" s="1537"/>
      <c r="PTC517" s="1537"/>
      <c r="PTD517" s="1537"/>
      <c r="PTE517" s="1537"/>
      <c r="PTF517" s="1537"/>
      <c r="PTG517" s="1537"/>
      <c r="PTH517" s="1537"/>
      <c r="PTI517" s="1537"/>
      <c r="PTJ517" s="1537"/>
      <c r="PTK517" s="1537"/>
      <c r="PTL517" s="1537"/>
      <c r="PTM517" s="1537"/>
      <c r="PTN517" s="1537"/>
      <c r="PTO517" s="1537"/>
      <c r="PTP517" s="1537"/>
      <c r="PTQ517" s="1537"/>
      <c r="PTR517" s="1537"/>
      <c r="PTS517" s="1537"/>
      <c r="PTT517" s="1537"/>
      <c r="PTU517" s="1537"/>
      <c r="PTV517" s="1537"/>
      <c r="PTW517" s="1537"/>
      <c r="PTX517" s="1537"/>
      <c r="PTY517" s="1537"/>
      <c r="PTZ517" s="1537"/>
      <c r="PUA517" s="1537"/>
      <c r="PUB517" s="1537"/>
      <c r="PUC517" s="1537"/>
      <c r="PUD517" s="1537"/>
      <c r="PUE517" s="1537"/>
      <c r="PUF517" s="1537"/>
      <c r="PUG517" s="1537"/>
      <c r="PUH517" s="1537"/>
      <c r="PUI517" s="1537"/>
      <c r="PUJ517" s="1537"/>
      <c r="PUK517" s="1537"/>
      <c r="PUL517" s="1537"/>
      <c r="PUM517" s="1537"/>
      <c r="PUN517" s="1537"/>
      <c r="PUO517" s="1537"/>
      <c r="PUP517" s="1537"/>
      <c r="PUQ517" s="1537"/>
      <c r="PUR517" s="1537"/>
      <c r="PUS517" s="1537"/>
      <c r="PUT517" s="1537"/>
      <c r="PUU517" s="1537"/>
      <c r="PUV517" s="1537"/>
      <c r="PUW517" s="1537"/>
      <c r="PUX517" s="1537"/>
      <c r="PUY517" s="1537"/>
      <c r="PUZ517" s="1537"/>
      <c r="PVA517" s="1537"/>
      <c r="PVB517" s="1537"/>
      <c r="PVC517" s="1537"/>
      <c r="PVD517" s="1537"/>
      <c r="PVE517" s="1537"/>
      <c r="PVF517" s="1537"/>
      <c r="PVG517" s="1537"/>
      <c r="PVH517" s="1537"/>
      <c r="PVI517" s="1537"/>
      <c r="PVJ517" s="1537"/>
      <c r="PVK517" s="1537"/>
      <c r="PVL517" s="1537"/>
      <c r="PVM517" s="1537"/>
      <c r="PVN517" s="1537"/>
      <c r="PVO517" s="1537"/>
      <c r="PVP517" s="1537"/>
      <c r="PVQ517" s="1537"/>
      <c r="PVR517" s="1537"/>
      <c r="PVS517" s="1537"/>
      <c r="PVT517" s="1537"/>
      <c r="PVU517" s="1537"/>
      <c r="PVV517" s="1537"/>
      <c r="PVW517" s="1537"/>
      <c r="PVX517" s="1537"/>
      <c r="PVY517" s="1537"/>
      <c r="PVZ517" s="1537"/>
      <c r="PWA517" s="1537"/>
      <c r="PWB517" s="1537"/>
      <c r="PWC517" s="1537"/>
      <c r="PWD517" s="1537"/>
      <c r="PWE517" s="1537"/>
      <c r="PWF517" s="1537"/>
      <c r="PWG517" s="1537"/>
      <c r="PWH517" s="1537"/>
      <c r="PWI517" s="1537"/>
      <c r="PWJ517" s="1537"/>
      <c r="PWK517" s="1537"/>
      <c r="PWL517" s="1537"/>
      <c r="PWM517" s="1537"/>
      <c r="PWN517" s="1537"/>
      <c r="PWO517" s="1537"/>
      <c r="PWP517" s="1537"/>
      <c r="PWQ517" s="1537"/>
      <c r="PWR517" s="1537"/>
      <c r="PWS517" s="1537"/>
      <c r="PWT517" s="1537"/>
      <c r="PWU517" s="1537"/>
      <c r="PWV517" s="1537"/>
      <c r="PWW517" s="1537"/>
      <c r="PWX517" s="1537"/>
      <c r="PWY517" s="1537"/>
      <c r="PWZ517" s="1537"/>
      <c r="PXA517" s="1537"/>
      <c r="PXB517" s="1537"/>
      <c r="PXC517" s="1537"/>
      <c r="PXD517" s="1537"/>
      <c r="PXE517" s="1537"/>
      <c r="PXF517" s="1537"/>
      <c r="PXG517" s="1537"/>
      <c r="PXH517" s="1537"/>
      <c r="PXI517" s="1537"/>
      <c r="PXJ517" s="1537"/>
      <c r="PXK517" s="1537"/>
      <c r="PXL517" s="1537"/>
      <c r="PXM517" s="1537"/>
      <c r="PXN517" s="1537"/>
      <c r="PXO517" s="1537"/>
      <c r="PXP517" s="1537"/>
      <c r="PXQ517" s="1537"/>
      <c r="PXR517" s="1537"/>
      <c r="PXS517" s="1537"/>
      <c r="PXT517" s="1537"/>
      <c r="PXU517" s="1537"/>
      <c r="PXV517" s="1537"/>
      <c r="PXW517" s="1537"/>
      <c r="PXX517" s="1537"/>
      <c r="PXY517" s="1537"/>
      <c r="PXZ517" s="1537"/>
      <c r="PYA517" s="1537"/>
      <c r="PYB517" s="1537"/>
      <c r="PYC517" s="1537"/>
      <c r="PYD517" s="1537"/>
      <c r="PYE517" s="1537"/>
      <c r="PYF517" s="1537"/>
      <c r="PYG517" s="1537"/>
      <c r="PYH517" s="1537"/>
      <c r="PYI517" s="1537"/>
      <c r="PYJ517" s="1537"/>
      <c r="PYK517" s="1537"/>
      <c r="PYL517" s="1537"/>
      <c r="PYM517" s="1537"/>
      <c r="PYN517" s="1537"/>
      <c r="PYO517" s="1537"/>
      <c r="PYP517" s="1537"/>
      <c r="PYQ517" s="1537"/>
      <c r="PYR517" s="1537"/>
      <c r="PYS517" s="1537"/>
      <c r="PYT517" s="1537"/>
      <c r="PYU517" s="1537"/>
      <c r="PYV517" s="1537"/>
      <c r="PYW517" s="1537"/>
      <c r="PYX517" s="1537"/>
      <c r="PYY517" s="1537"/>
      <c r="PYZ517" s="1537"/>
      <c r="PZA517" s="1537"/>
      <c r="PZB517" s="1537"/>
      <c r="PZC517" s="1537"/>
      <c r="PZD517" s="1537"/>
      <c r="PZE517" s="1537"/>
      <c r="PZF517" s="1537"/>
      <c r="PZG517" s="1537"/>
      <c r="PZH517" s="1537"/>
      <c r="PZI517" s="1537"/>
      <c r="PZJ517" s="1537"/>
      <c r="PZK517" s="1537"/>
      <c r="PZL517" s="1537"/>
      <c r="PZM517" s="1537"/>
      <c r="PZN517" s="1537"/>
      <c r="PZO517" s="1537"/>
      <c r="PZP517" s="1537"/>
      <c r="PZQ517" s="1537"/>
      <c r="PZR517" s="1537"/>
      <c r="PZS517" s="1537"/>
      <c r="PZT517" s="1537"/>
      <c r="PZU517" s="1537"/>
      <c r="PZV517" s="1537"/>
      <c r="PZW517" s="1537"/>
      <c r="PZX517" s="1537"/>
      <c r="PZY517" s="1537"/>
      <c r="PZZ517" s="1537"/>
      <c r="QAA517" s="1537"/>
      <c r="QAB517" s="1537"/>
      <c r="QAC517" s="1537"/>
      <c r="QAD517" s="1537"/>
      <c r="QAE517" s="1537"/>
      <c r="QAF517" s="1537"/>
      <c r="QAG517" s="1537"/>
      <c r="QAH517" s="1537"/>
      <c r="QAI517" s="1537"/>
      <c r="QAJ517" s="1537"/>
      <c r="QAK517" s="1537"/>
      <c r="QAL517" s="1537"/>
      <c r="QAM517" s="1537"/>
      <c r="QAN517" s="1537"/>
      <c r="QAO517" s="1537"/>
      <c r="QAP517" s="1537"/>
      <c r="QAQ517" s="1537"/>
      <c r="QAR517" s="1537"/>
      <c r="QAS517" s="1537"/>
      <c r="QAT517" s="1537"/>
      <c r="QAU517" s="1537"/>
      <c r="QAV517" s="1537"/>
      <c r="QAW517" s="1537"/>
      <c r="QAX517" s="1537"/>
      <c r="QAY517" s="1537"/>
      <c r="QAZ517" s="1537"/>
      <c r="QBA517" s="1537"/>
      <c r="QBB517" s="1537"/>
      <c r="QBC517" s="1537"/>
      <c r="QBD517" s="1537"/>
      <c r="QBE517" s="1537"/>
      <c r="QBF517" s="1537"/>
      <c r="QBG517" s="1537"/>
      <c r="QBH517" s="1537"/>
      <c r="QBI517" s="1537"/>
      <c r="QBJ517" s="1537"/>
      <c r="QBK517" s="1537"/>
      <c r="QBL517" s="1537"/>
      <c r="QBM517" s="1537"/>
      <c r="QBN517" s="1537"/>
      <c r="QBO517" s="1537"/>
      <c r="QBP517" s="1537"/>
      <c r="QBQ517" s="1537"/>
      <c r="QBR517" s="1537"/>
      <c r="QBS517" s="1537"/>
      <c r="QBT517" s="1537"/>
      <c r="QBU517" s="1537"/>
      <c r="QBV517" s="1537"/>
      <c r="QBW517" s="1537"/>
      <c r="QBX517" s="1537"/>
      <c r="QBY517" s="1537"/>
      <c r="QBZ517" s="1537"/>
      <c r="QCA517" s="1537"/>
      <c r="QCB517" s="1537"/>
      <c r="QCC517" s="1537"/>
      <c r="QCD517" s="1537"/>
      <c r="QCE517" s="1537"/>
      <c r="QCF517" s="1537"/>
      <c r="QCG517" s="1537"/>
      <c r="QCH517" s="1537"/>
      <c r="QCI517" s="1537"/>
      <c r="QCJ517" s="1537"/>
      <c r="QCK517" s="1537"/>
      <c r="QCL517" s="1537"/>
      <c r="QCM517" s="1537"/>
      <c r="QCN517" s="1537"/>
      <c r="QCO517" s="1537"/>
      <c r="QCP517" s="1537"/>
      <c r="QCQ517" s="1537"/>
      <c r="QCR517" s="1537"/>
      <c r="QCS517" s="1537"/>
      <c r="QCT517" s="1537"/>
      <c r="QCU517" s="1537"/>
      <c r="QCV517" s="1537"/>
      <c r="QCW517" s="1537"/>
      <c r="QCX517" s="1537"/>
      <c r="QCY517" s="1537"/>
      <c r="QCZ517" s="1537"/>
      <c r="QDA517" s="1537"/>
      <c r="QDB517" s="1537"/>
      <c r="QDC517" s="1537"/>
      <c r="QDD517" s="1537"/>
      <c r="QDE517" s="1537"/>
      <c r="QDF517" s="1537"/>
      <c r="QDG517" s="1537"/>
      <c r="QDH517" s="1537"/>
      <c r="QDI517" s="1537"/>
      <c r="QDJ517" s="1537"/>
      <c r="QDK517" s="1537"/>
      <c r="QDL517" s="1537"/>
      <c r="QDM517" s="1537"/>
      <c r="QDN517" s="1537"/>
      <c r="QDO517" s="1537"/>
      <c r="QDP517" s="1537"/>
      <c r="QDQ517" s="1537"/>
      <c r="QDR517" s="1537"/>
      <c r="QDS517" s="1537"/>
      <c r="QDT517" s="1537"/>
      <c r="QDU517" s="1537"/>
      <c r="QDV517" s="1537"/>
      <c r="QDW517" s="1537"/>
      <c r="QDX517" s="1537"/>
      <c r="QDY517" s="1537"/>
      <c r="QDZ517" s="1537"/>
      <c r="QEA517" s="1537"/>
      <c r="QEB517" s="1537"/>
      <c r="QEC517" s="1537"/>
      <c r="QED517" s="1537"/>
      <c r="QEE517" s="1537"/>
      <c r="QEF517" s="1537"/>
      <c r="QEG517" s="1537"/>
      <c r="QEH517" s="1537"/>
      <c r="QEI517" s="1537"/>
      <c r="QEJ517" s="1537"/>
      <c r="QEK517" s="1537"/>
      <c r="QEL517" s="1537"/>
      <c r="QEM517" s="1537"/>
      <c r="QEN517" s="1537"/>
      <c r="QEO517" s="1537"/>
      <c r="QEP517" s="1537"/>
      <c r="QEQ517" s="1537"/>
      <c r="QER517" s="1537"/>
      <c r="QES517" s="1537"/>
      <c r="QET517" s="1537"/>
      <c r="QEU517" s="1537"/>
      <c r="QEV517" s="1537"/>
      <c r="QEW517" s="1537"/>
      <c r="QEX517" s="1537"/>
      <c r="QEY517" s="1537"/>
      <c r="QEZ517" s="1537"/>
      <c r="QFA517" s="1537"/>
      <c r="QFB517" s="1537"/>
      <c r="QFC517" s="1537"/>
      <c r="QFD517" s="1537"/>
      <c r="QFE517" s="1537"/>
      <c r="QFF517" s="1537"/>
      <c r="QFG517" s="1537"/>
      <c r="QFH517" s="1537"/>
      <c r="QFI517" s="1537"/>
      <c r="QFJ517" s="1537"/>
      <c r="QFK517" s="1537"/>
      <c r="QFL517" s="1537"/>
      <c r="QFM517" s="1537"/>
      <c r="QFN517" s="1537"/>
      <c r="QFO517" s="1537"/>
      <c r="QFP517" s="1537"/>
      <c r="QFQ517" s="1537"/>
      <c r="QFR517" s="1537"/>
      <c r="QFS517" s="1537"/>
      <c r="QFT517" s="1537"/>
      <c r="QFU517" s="1537"/>
      <c r="QFV517" s="1537"/>
      <c r="QFW517" s="1537"/>
      <c r="QFX517" s="1537"/>
      <c r="QFY517" s="1537"/>
      <c r="QFZ517" s="1537"/>
      <c r="QGA517" s="1537"/>
      <c r="QGB517" s="1537"/>
      <c r="QGC517" s="1537"/>
      <c r="QGD517" s="1537"/>
      <c r="QGE517" s="1537"/>
      <c r="QGF517" s="1537"/>
      <c r="QGG517" s="1537"/>
      <c r="QGH517" s="1537"/>
      <c r="QGI517" s="1537"/>
      <c r="QGJ517" s="1537"/>
      <c r="QGK517" s="1537"/>
      <c r="QGL517" s="1537"/>
      <c r="QGM517" s="1537"/>
      <c r="QGN517" s="1537"/>
      <c r="QGO517" s="1537"/>
      <c r="QGP517" s="1537"/>
      <c r="QGQ517" s="1537"/>
      <c r="QGR517" s="1537"/>
      <c r="QGS517" s="1537"/>
      <c r="QGT517" s="1537"/>
      <c r="QGU517" s="1537"/>
      <c r="QGV517" s="1537"/>
      <c r="QGW517" s="1537"/>
      <c r="QGX517" s="1537"/>
      <c r="QGY517" s="1537"/>
      <c r="QGZ517" s="1537"/>
      <c r="QHA517" s="1537"/>
      <c r="QHB517" s="1537"/>
      <c r="QHC517" s="1537"/>
      <c r="QHD517" s="1537"/>
      <c r="QHE517" s="1537"/>
      <c r="QHF517" s="1537"/>
      <c r="QHG517" s="1537"/>
      <c r="QHH517" s="1537"/>
      <c r="QHI517" s="1537"/>
      <c r="QHJ517" s="1537"/>
      <c r="QHK517" s="1537"/>
      <c r="QHL517" s="1537"/>
      <c r="QHM517" s="1537"/>
      <c r="QHN517" s="1537"/>
      <c r="QHO517" s="1537"/>
      <c r="QHP517" s="1537"/>
      <c r="QHQ517" s="1537"/>
      <c r="QHR517" s="1537"/>
      <c r="QHS517" s="1537"/>
      <c r="QHT517" s="1537"/>
      <c r="QHU517" s="1537"/>
      <c r="QHV517" s="1537"/>
      <c r="QHW517" s="1537"/>
      <c r="QHX517" s="1537"/>
      <c r="QHY517" s="1537"/>
      <c r="QHZ517" s="1537"/>
      <c r="QIA517" s="1537"/>
      <c r="QIB517" s="1537"/>
      <c r="QIC517" s="1537"/>
      <c r="QID517" s="1537"/>
      <c r="QIE517" s="1537"/>
      <c r="QIF517" s="1537"/>
      <c r="QIG517" s="1537"/>
      <c r="QIH517" s="1537"/>
      <c r="QII517" s="1537"/>
      <c r="QIJ517" s="1537"/>
      <c r="QIK517" s="1537"/>
      <c r="QIL517" s="1537"/>
      <c r="QIM517" s="1537"/>
      <c r="QIN517" s="1537"/>
      <c r="QIO517" s="1537"/>
      <c r="QIP517" s="1537"/>
      <c r="QIQ517" s="1537"/>
      <c r="QIR517" s="1537"/>
      <c r="QIS517" s="1537"/>
      <c r="QIT517" s="1537"/>
      <c r="QIU517" s="1537"/>
      <c r="QIV517" s="1537"/>
      <c r="QIW517" s="1537"/>
      <c r="QIX517" s="1537"/>
      <c r="QIY517" s="1537"/>
      <c r="QIZ517" s="1537"/>
      <c r="QJA517" s="1537"/>
      <c r="QJB517" s="1537"/>
      <c r="QJC517" s="1537"/>
      <c r="QJD517" s="1537"/>
      <c r="QJE517" s="1537"/>
      <c r="QJF517" s="1537"/>
      <c r="QJG517" s="1537"/>
      <c r="QJH517" s="1537"/>
      <c r="QJI517" s="1537"/>
      <c r="QJJ517" s="1537"/>
      <c r="QJK517" s="1537"/>
      <c r="QJL517" s="1537"/>
      <c r="QJM517" s="1537"/>
      <c r="QJN517" s="1537"/>
      <c r="QJO517" s="1537"/>
      <c r="QJP517" s="1537"/>
      <c r="QJQ517" s="1537"/>
      <c r="QJR517" s="1537"/>
      <c r="QJS517" s="1537"/>
      <c r="QJT517" s="1537"/>
      <c r="QJU517" s="1537"/>
      <c r="QJV517" s="1537"/>
      <c r="QJW517" s="1537"/>
      <c r="QJX517" s="1537"/>
      <c r="QJY517" s="1537"/>
      <c r="QJZ517" s="1537"/>
      <c r="QKA517" s="1537"/>
      <c r="QKB517" s="1537"/>
      <c r="QKC517" s="1537"/>
      <c r="QKD517" s="1537"/>
      <c r="QKE517" s="1537"/>
      <c r="QKF517" s="1537"/>
      <c r="QKG517" s="1537"/>
      <c r="QKH517" s="1537"/>
      <c r="QKI517" s="1537"/>
      <c r="QKJ517" s="1537"/>
      <c r="QKK517" s="1537"/>
      <c r="QKL517" s="1537"/>
      <c r="QKM517" s="1537"/>
      <c r="QKN517" s="1537"/>
      <c r="QKO517" s="1537"/>
      <c r="QKP517" s="1537"/>
      <c r="QKQ517" s="1537"/>
      <c r="QKR517" s="1537"/>
      <c r="QKS517" s="1537"/>
      <c r="QKT517" s="1537"/>
      <c r="QKU517" s="1537"/>
      <c r="QKV517" s="1537"/>
      <c r="QKW517" s="1537"/>
      <c r="QKX517" s="1537"/>
      <c r="QKY517" s="1537"/>
      <c r="QKZ517" s="1537"/>
      <c r="QLA517" s="1537"/>
      <c r="QLB517" s="1537"/>
      <c r="QLC517" s="1537"/>
      <c r="QLD517" s="1537"/>
      <c r="QLE517" s="1537"/>
      <c r="QLF517" s="1537"/>
      <c r="QLG517" s="1537"/>
      <c r="QLH517" s="1537"/>
      <c r="QLI517" s="1537"/>
      <c r="QLJ517" s="1537"/>
      <c r="QLK517" s="1537"/>
      <c r="QLL517" s="1537"/>
      <c r="QLM517" s="1537"/>
      <c r="QLN517" s="1537"/>
      <c r="QLO517" s="1537"/>
      <c r="QLP517" s="1537"/>
      <c r="QLQ517" s="1537"/>
      <c r="QLR517" s="1537"/>
      <c r="QLS517" s="1537"/>
      <c r="QLT517" s="1537"/>
      <c r="QLU517" s="1537"/>
      <c r="QLV517" s="1537"/>
      <c r="QLW517" s="1537"/>
      <c r="QLX517" s="1537"/>
      <c r="QLY517" s="1537"/>
      <c r="QLZ517" s="1537"/>
      <c r="QMA517" s="1537"/>
      <c r="QMB517" s="1537"/>
      <c r="QMC517" s="1537"/>
      <c r="QMD517" s="1537"/>
      <c r="QME517" s="1537"/>
      <c r="QMF517" s="1537"/>
      <c r="QMG517" s="1537"/>
      <c r="QMH517" s="1537"/>
      <c r="QMI517" s="1537"/>
      <c r="QMJ517" s="1537"/>
      <c r="QMK517" s="1537"/>
      <c r="QML517" s="1537"/>
      <c r="QMM517" s="1537"/>
      <c r="QMN517" s="1537"/>
      <c r="QMO517" s="1537"/>
      <c r="QMP517" s="1537"/>
      <c r="QMQ517" s="1537"/>
      <c r="QMR517" s="1537"/>
      <c r="QMS517" s="1537"/>
      <c r="QMT517" s="1537"/>
      <c r="QMU517" s="1537"/>
      <c r="QMV517" s="1537"/>
      <c r="QMW517" s="1537"/>
      <c r="QMX517" s="1537"/>
      <c r="QMY517" s="1537"/>
      <c r="QMZ517" s="1537"/>
      <c r="QNA517" s="1537"/>
      <c r="QNB517" s="1537"/>
      <c r="QNC517" s="1537"/>
      <c r="QND517" s="1537"/>
      <c r="QNE517" s="1537"/>
      <c r="QNF517" s="1537"/>
      <c r="QNG517" s="1537"/>
      <c r="QNH517" s="1537"/>
      <c r="QNI517" s="1537"/>
      <c r="QNJ517" s="1537"/>
      <c r="QNK517" s="1537"/>
      <c r="QNL517" s="1537"/>
      <c r="QNM517" s="1537"/>
      <c r="QNN517" s="1537"/>
      <c r="QNO517" s="1537"/>
      <c r="QNP517" s="1537"/>
      <c r="QNQ517" s="1537"/>
      <c r="QNR517" s="1537"/>
      <c r="QNS517" s="1537"/>
      <c r="QNT517" s="1537"/>
      <c r="QNU517" s="1537"/>
      <c r="QNV517" s="1537"/>
      <c r="QNW517" s="1537"/>
      <c r="QNX517" s="1537"/>
      <c r="QNY517" s="1537"/>
      <c r="QNZ517" s="1537"/>
      <c r="QOA517" s="1537"/>
      <c r="QOB517" s="1537"/>
      <c r="QOC517" s="1537"/>
      <c r="QOD517" s="1537"/>
      <c r="QOE517" s="1537"/>
      <c r="QOF517" s="1537"/>
      <c r="QOG517" s="1537"/>
      <c r="QOH517" s="1537"/>
      <c r="QOI517" s="1537"/>
      <c r="QOJ517" s="1537"/>
      <c r="QOK517" s="1537"/>
      <c r="QOL517" s="1537"/>
      <c r="QOM517" s="1537"/>
      <c r="QON517" s="1537"/>
      <c r="QOO517" s="1537"/>
      <c r="QOP517" s="1537"/>
      <c r="QOQ517" s="1537"/>
      <c r="QOR517" s="1537"/>
      <c r="QOS517" s="1537"/>
      <c r="QOT517" s="1537"/>
      <c r="QOU517" s="1537"/>
      <c r="QOV517" s="1537"/>
      <c r="QOW517" s="1537"/>
      <c r="QOX517" s="1537"/>
      <c r="QOY517" s="1537"/>
      <c r="QOZ517" s="1537"/>
      <c r="QPA517" s="1537"/>
      <c r="QPB517" s="1537"/>
      <c r="QPC517" s="1537"/>
      <c r="QPD517" s="1537"/>
      <c r="QPE517" s="1537"/>
      <c r="QPF517" s="1537"/>
      <c r="QPG517" s="1537"/>
      <c r="QPH517" s="1537"/>
      <c r="QPI517" s="1537"/>
      <c r="QPJ517" s="1537"/>
      <c r="QPK517" s="1537"/>
      <c r="QPL517" s="1537"/>
      <c r="QPM517" s="1537"/>
      <c r="QPN517" s="1537"/>
      <c r="QPO517" s="1537"/>
      <c r="QPP517" s="1537"/>
      <c r="QPQ517" s="1537"/>
      <c r="QPR517" s="1537"/>
      <c r="QPS517" s="1537"/>
      <c r="QPT517" s="1537"/>
      <c r="QPU517" s="1537"/>
      <c r="QPV517" s="1537"/>
      <c r="QPW517" s="1537"/>
      <c r="QPX517" s="1537"/>
      <c r="QPY517" s="1537"/>
      <c r="QPZ517" s="1537"/>
      <c r="QQA517" s="1537"/>
      <c r="QQB517" s="1537"/>
      <c r="QQC517" s="1537"/>
      <c r="QQD517" s="1537"/>
      <c r="QQE517" s="1537"/>
      <c r="QQF517" s="1537"/>
      <c r="QQG517" s="1537"/>
      <c r="QQH517" s="1537"/>
      <c r="QQI517" s="1537"/>
      <c r="QQJ517" s="1537"/>
      <c r="QQK517" s="1537"/>
      <c r="QQL517" s="1537"/>
      <c r="QQM517" s="1537"/>
      <c r="QQN517" s="1537"/>
      <c r="QQO517" s="1537"/>
      <c r="QQP517" s="1537"/>
      <c r="QQQ517" s="1537"/>
      <c r="QQR517" s="1537"/>
      <c r="QQS517" s="1537"/>
      <c r="QQT517" s="1537"/>
      <c r="QQU517" s="1537"/>
      <c r="QQV517" s="1537"/>
      <c r="QQW517" s="1537"/>
      <c r="QQX517" s="1537"/>
      <c r="QQY517" s="1537"/>
      <c r="QQZ517" s="1537"/>
      <c r="QRA517" s="1537"/>
      <c r="QRB517" s="1537"/>
      <c r="QRC517" s="1537"/>
      <c r="QRD517" s="1537"/>
      <c r="QRE517" s="1537"/>
      <c r="QRF517" s="1537"/>
      <c r="QRG517" s="1537"/>
      <c r="QRH517" s="1537"/>
      <c r="QRI517" s="1537"/>
      <c r="QRJ517" s="1537"/>
      <c r="QRK517" s="1537"/>
      <c r="QRL517" s="1537"/>
      <c r="QRM517" s="1537"/>
      <c r="QRN517" s="1537"/>
      <c r="QRO517" s="1537"/>
      <c r="QRP517" s="1537"/>
      <c r="QRQ517" s="1537"/>
      <c r="QRR517" s="1537"/>
      <c r="QRS517" s="1537"/>
      <c r="QRT517" s="1537"/>
      <c r="QRU517" s="1537"/>
      <c r="QRV517" s="1537"/>
      <c r="QRW517" s="1537"/>
      <c r="QRX517" s="1537"/>
      <c r="QRY517" s="1537"/>
      <c r="QRZ517" s="1537"/>
      <c r="QSA517" s="1537"/>
      <c r="QSB517" s="1537"/>
      <c r="QSC517" s="1537"/>
      <c r="QSD517" s="1537"/>
      <c r="QSE517" s="1537"/>
      <c r="QSF517" s="1537"/>
      <c r="QSG517" s="1537"/>
      <c r="QSH517" s="1537"/>
      <c r="QSI517" s="1537"/>
      <c r="QSJ517" s="1537"/>
      <c r="QSK517" s="1537"/>
      <c r="QSL517" s="1537"/>
      <c r="QSM517" s="1537"/>
      <c r="QSN517" s="1537"/>
      <c r="QSO517" s="1537"/>
      <c r="QSP517" s="1537"/>
      <c r="QSQ517" s="1537"/>
      <c r="QSR517" s="1537"/>
      <c r="QSS517" s="1537"/>
      <c r="QST517" s="1537"/>
      <c r="QSU517" s="1537"/>
      <c r="QSV517" s="1537"/>
      <c r="QSW517" s="1537"/>
      <c r="QSX517" s="1537"/>
      <c r="QSY517" s="1537"/>
      <c r="QSZ517" s="1537"/>
      <c r="QTA517" s="1537"/>
      <c r="QTB517" s="1537"/>
      <c r="QTC517" s="1537"/>
      <c r="QTD517" s="1537"/>
      <c r="QTE517" s="1537"/>
      <c r="QTF517" s="1537"/>
      <c r="QTG517" s="1537"/>
      <c r="QTH517" s="1537"/>
      <c r="QTI517" s="1537"/>
      <c r="QTJ517" s="1537"/>
      <c r="QTK517" s="1537"/>
      <c r="QTL517" s="1537"/>
      <c r="QTM517" s="1537"/>
      <c r="QTN517" s="1537"/>
      <c r="QTO517" s="1537"/>
      <c r="QTP517" s="1537"/>
      <c r="QTQ517" s="1537"/>
      <c r="QTR517" s="1537"/>
      <c r="QTS517" s="1537"/>
      <c r="QTT517" s="1537"/>
      <c r="QTU517" s="1537"/>
      <c r="QTV517" s="1537"/>
      <c r="QTW517" s="1537"/>
      <c r="QTX517" s="1537"/>
      <c r="QTY517" s="1537"/>
      <c r="QTZ517" s="1537"/>
      <c r="QUA517" s="1537"/>
      <c r="QUB517" s="1537"/>
      <c r="QUC517" s="1537"/>
      <c r="QUD517" s="1537"/>
      <c r="QUE517" s="1537"/>
      <c r="QUF517" s="1537"/>
      <c r="QUG517" s="1537"/>
      <c r="QUH517" s="1537"/>
      <c r="QUI517" s="1537"/>
      <c r="QUJ517" s="1537"/>
      <c r="QUK517" s="1537"/>
      <c r="QUL517" s="1537"/>
      <c r="QUM517" s="1537"/>
      <c r="QUN517" s="1537"/>
      <c r="QUO517" s="1537"/>
      <c r="QUP517" s="1537"/>
      <c r="QUQ517" s="1537"/>
      <c r="QUR517" s="1537"/>
      <c r="QUS517" s="1537"/>
      <c r="QUT517" s="1537"/>
      <c r="QUU517" s="1537"/>
      <c r="QUV517" s="1537"/>
      <c r="QUW517" s="1537"/>
      <c r="QUX517" s="1537"/>
      <c r="QUY517" s="1537"/>
      <c r="QUZ517" s="1537"/>
      <c r="QVA517" s="1537"/>
      <c r="QVB517" s="1537"/>
      <c r="QVC517" s="1537"/>
      <c r="QVD517" s="1537"/>
      <c r="QVE517" s="1537"/>
      <c r="QVF517" s="1537"/>
      <c r="QVG517" s="1537"/>
      <c r="QVH517" s="1537"/>
      <c r="QVI517" s="1537"/>
      <c r="QVJ517" s="1537"/>
      <c r="QVK517" s="1537"/>
      <c r="QVL517" s="1537"/>
      <c r="QVM517" s="1537"/>
      <c r="QVN517" s="1537"/>
      <c r="QVO517" s="1537"/>
      <c r="QVP517" s="1537"/>
      <c r="QVQ517" s="1537"/>
      <c r="QVR517" s="1537"/>
      <c r="QVS517" s="1537"/>
      <c r="QVT517" s="1537"/>
      <c r="QVU517" s="1537"/>
      <c r="QVV517" s="1537"/>
      <c r="QVW517" s="1537"/>
      <c r="QVX517" s="1537"/>
      <c r="QVY517" s="1537"/>
      <c r="QVZ517" s="1537"/>
      <c r="QWA517" s="1537"/>
      <c r="QWB517" s="1537"/>
      <c r="QWC517" s="1537"/>
      <c r="QWD517" s="1537"/>
      <c r="QWE517" s="1537"/>
      <c r="QWF517" s="1537"/>
      <c r="QWG517" s="1537"/>
      <c r="QWH517" s="1537"/>
      <c r="QWI517" s="1537"/>
      <c r="QWJ517" s="1537"/>
      <c r="QWK517" s="1537"/>
      <c r="QWL517" s="1537"/>
      <c r="QWM517" s="1537"/>
      <c r="QWN517" s="1537"/>
      <c r="QWO517" s="1537"/>
      <c r="QWP517" s="1537"/>
      <c r="QWQ517" s="1537"/>
      <c r="QWR517" s="1537"/>
      <c r="QWS517" s="1537"/>
      <c r="QWT517" s="1537"/>
      <c r="QWU517" s="1537"/>
      <c r="QWV517" s="1537"/>
      <c r="QWW517" s="1537"/>
      <c r="QWX517" s="1537"/>
      <c r="QWY517" s="1537"/>
      <c r="QWZ517" s="1537"/>
      <c r="QXA517" s="1537"/>
      <c r="QXB517" s="1537"/>
      <c r="QXC517" s="1537"/>
      <c r="QXD517" s="1537"/>
      <c r="QXE517" s="1537"/>
      <c r="QXF517" s="1537"/>
      <c r="QXG517" s="1537"/>
      <c r="QXH517" s="1537"/>
      <c r="QXI517" s="1537"/>
      <c r="QXJ517" s="1537"/>
      <c r="QXK517" s="1537"/>
      <c r="QXL517" s="1537"/>
      <c r="QXM517" s="1537"/>
      <c r="QXN517" s="1537"/>
      <c r="QXO517" s="1537"/>
      <c r="QXP517" s="1537"/>
      <c r="QXQ517" s="1537"/>
      <c r="QXR517" s="1537"/>
      <c r="QXS517" s="1537"/>
      <c r="QXT517" s="1537"/>
      <c r="QXU517" s="1537"/>
      <c r="QXV517" s="1537"/>
      <c r="QXW517" s="1537"/>
      <c r="QXX517" s="1537"/>
      <c r="QXY517" s="1537"/>
      <c r="QXZ517" s="1537"/>
      <c r="QYA517" s="1537"/>
      <c r="QYB517" s="1537"/>
      <c r="QYC517" s="1537"/>
      <c r="QYD517" s="1537"/>
      <c r="QYE517" s="1537"/>
      <c r="QYF517" s="1537"/>
      <c r="QYG517" s="1537"/>
      <c r="QYH517" s="1537"/>
      <c r="QYI517" s="1537"/>
      <c r="QYJ517" s="1537"/>
      <c r="QYK517" s="1537"/>
      <c r="QYL517" s="1537"/>
      <c r="QYM517" s="1537"/>
      <c r="QYN517" s="1537"/>
      <c r="QYO517" s="1537"/>
      <c r="QYP517" s="1537"/>
      <c r="QYQ517" s="1537"/>
      <c r="QYR517" s="1537"/>
      <c r="QYS517" s="1537"/>
      <c r="QYT517" s="1537"/>
      <c r="QYU517" s="1537"/>
      <c r="QYV517" s="1537"/>
      <c r="QYW517" s="1537"/>
      <c r="QYX517" s="1537"/>
      <c r="QYY517" s="1537"/>
      <c r="QYZ517" s="1537"/>
      <c r="QZA517" s="1537"/>
      <c r="QZB517" s="1537"/>
      <c r="QZC517" s="1537"/>
      <c r="QZD517" s="1537"/>
      <c r="QZE517" s="1537"/>
      <c r="QZF517" s="1537"/>
      <c r="QZG517" s="1537"/>
      <c r="QZH517" s="1537"/>
      <c r="QZI517" s="1537"/>
      <c r="QZJ517" s="1537"/>
      <c r="QZK517" s="1537"/>
      <c r="QZL517" s="1537"/>
      <c r="QZM517" s="1537"/>
      <c r="QZN517" s="1537"/>
      <c r="QZO517" s="1537"/>
      <c r="QZP517" s="1537"/>
      <c r="QZQ517" s="1537"/>
      <c r="QZR517" s="1537"/>
      <c r="QZS517" s="1537"/>
      <c r="QZT517" s="1537"/>
      <c r="QZU517" s="1537"/>
      <c r="QZV517" s="1537"/>
      <c r="QZW517" s="1537"/>
      <c r="QZX517" s="1537"/>
      <c r="QZY517" s="1537"/>
      <c r="QZZ517" s="1537"/>
      <c r="RAA517" s="1537"/>
      <c r="RAB517" s="1537"/>
      <c r="RAC517" s="1537"/>
      <c r="RAD517" s="1537"/>
      <c r="RAE517" s="1537"/>
      <c r="RAF517" s="1537"/>
      <c r="RAG517" s="1537"/>
      <c r="RAH517" s="1537"/>
      <c r="RAI517" s="1537"/>
      <c r="RAJ517" s="1537"/>
      <c r="RAK517" s="1537"/>
      <c r="RAL517" s="1537"/>
      <c r="RAM517" s="1537"/>
      <c r="RAN517" s="1537"/>
      <c r="RAO517" s="1537"/>
      <c r="RAP517" s="1537"/>
      <c r="RAQ517" s="1537"/>
      <c r="RAR517" s="1537"/>
      <c r="RAS517" s="1537"/>
      <c r="RAT517" s="1537"/>
      <c r="RAU517" s="1537"/>
      <c r="RAV517" s="1537"/>
      <c r="RAW517" s="1537"/>
      <c r="RAX517" s="1537"/>
      <c r="RAY517" s="1537"/>
      <c r="RAZ517" s="1537"/>
      <c r="RBA517" s="1537"/>
      <c r="RBB517" s="1537"/>
      <c r="RBC517" s="1537"/>
      <c r="RBD517" s="1537"/>
      <c r="RBE517" s="1537"/>
      <c r="RBF517" s="1537"/>
      <c r="RBG517" s="1537"/>
      <c r="RBH517" s="1537"/>
      <c r="RBI517" s="1537"/>
      <c r="RBJ517" s="1537"/>
      <c r="RBK517" s="1537"/>
      <c r="RBL517" s="1537"/>
      <c r="RBM517" s="1537"/>
      <c r="RBN517" s="1537"/>
      <c r="RBO517" s="1537"/>
      <c r="RBP517" s="1537"/>
      <c r="RBQ517" s="1537"/>
      <c r="RBR517" s="1537"/>
      <c r="RBS517" s="1537"/>
      <c r="RBT517" s="1537"/>
      <c r="RBU517" s="1537"/>
      <c r="RBV517" s="1537"/>
      <c r="RBW517" s="1537"/>
      <c r="RBX517" s="1537"/>
      <c r="RBY517" s="1537"/>
      <c r="RBZ517" s="1537"/>
      <c r="RCA517" s="1537"/>
      <c r="RCB517" s="1537"/>
      <c r="RCC517" s="1537"/>
      <c r="RCD517" s="1537"/>
      <c r="RCE517" s="1537"/>
      <c r="RCF517" s="1537"/>
      <c r="RCG517" s="1537"/>
      <c r="RCH517" s="1537"/>
      <c r="RCI517" s="1537"/>
      <c r="RCJ517" s="1537"/>
      <c r="RCK517" s="1537"/>
      <c r="RCL517" s="1537"/>
      <c r="RCM517" s="1537"/>
      <c r="RCN517" s="1537"/>
      <c r="RCO517" s="1537"/>
      <c r="RCP517" s="1537"/>
      <c r="RCQ517" s="1537"/>
      <c r="RCR517" s="1537"/>
      <c r="RCS517" s="1537"/>
      <c r="RCT517" s="1537"/>
      <c r="RCU517" s="1537"/>
      <c r="RCV517" s="1537"/>
      <c r="RCW517" s="1537"/>
      <c r="RCX517" s="1537"/>
      <c r="RCY517" s="1537"/>
      <c r="RCZ517" s="1537"/>
      <c r="RDA517" s="1537"/>
      <c r="RDB517" s="1537"/>
      <c r="RDC517" s="1537"/>
      <c r="RDD517" s="1537"/>
      <c r="RDE517" s="1537"/>
      <c r="RDF517" s="1537"/>
      <c r="RDG517" s="1537"/>
      <c r="RDH517" s="1537"/>
      <c r="RDI517" s="1537"/>
      <c r="RDJ517" s="1537"/>
      <c r="RDK517" s="1537"/>
      <c r="RDL517" s="1537"/>
      <c r="RDM517" s="1537"/>
      <c r="RDN517" s="1537"/>
      <c r="RDO517" s="1537"/>
      <c r="RDP517" s="1537"/>
      <c r="RDQ517" s="1537"/>
      <c r="RDR517" s="1537"/>
      <c r="RDS517" s="1537"/>
      <c r="RDT517" s="1537"/>
      <c r="RDU517" s="1537"/>
      <c r="RDV517" s="1537"/>
      <c r="RDW517" s="1537"/>
      <c r="RDX517" s="1537"/>
      <c r="RDY517" s="1537"/>
      <c r="RDZ517" s="1537"/>
      <c r="REA517" s="1537"/>
      <c r="REB517" s="1537"/>
      <c r="REC517" s="1537"/>
      <c r="RED517" s="1537"/>
      <c r="REE517" s="1537"/>
      <c r="REF517" s="1537"/>
      <c r="REG517" s="1537"/>
      <c r="REH517" s="1537"/>
      <c r="REI517" s="1537"/>
      <c r="REJ517" s="1537"/>
      <c r="REK517" s="1537"/>
      <c r="REL517" s="1537"/>
      <c r="REM517" s="1537"/>
      <c r="REN517" s="1537"/>
      <c r="REO517" s="1537"/>
      <c r="REP517" s="1537"/>
      <c r="REQ517" s="1537"/>
      <c r="RER517" s="1537"/>
      <c r="RES517" s="1537"/>
      <c r="RET517" s="1537"/>
      <c r="REU517" s="1537"/>
      <c r="REV517" s="1537"/>
      <c r="REW517" s="1537"/>
      <c r="REX517" s="1537"/>
      <c r="REY517" s="1537"/>
      <c r="REZ517" s="1537"/>
      <c r="RFA517" s="1537"/>
      <c r="RFB517" s="1537"/>
      <c r="RFC517" s="1537"/>
      <c r="RFD517" s="1537"/>
      <c r="RFE517" s="1537"/>
      <c r="RFF517" s="1537"/>
      <c r="RFG517" s="1537"/>
      <c r="RFH517" s="1537"/>
      <c r="RFI517" s="1537"/>
      <c r="RFJ517" s="1537"/>
      <c r="RFK517" s="1537"/>
      <c r="RFL517" s="1537"/>
      <c r="RFM517" s="1537"/>
      <c r="RFN517" s="1537"/>
      <c r="RFO517" s="1537"/>
      <c r="RFP517" s="1537"/>
      <c r="RFQ517" s="1537"/>
      <c r="RFR517" s="1537"/>
      <c r="RFS517" s="1537"/>
      <c r="RFT517" s="1537"/>
      <c r="RFU517" s="1537"/>
      <c r="RFV517" s="1537"/>
      <c r="RFW517" s="1537"/>
      <c r="RFX517" s="1537"/>
      <c r="RFY517" s="1537"/>
      <c r="RFZ517" s="1537"/>
      <c r="RGA517" s="1537"/>
      <c r="RGB517" s="1537"/>
      <c r="RGC517" s="1537"/>
      <c r="RGD517" s="1537"/>
      <c r="RGE517" s="1537"/>
      <c r="RGF517" s="1537"/>
      <c r="RGG517" s="1537"/>
      <c r="RGH517" s="1537"/>
      <c r="RGI517" s="1537"/>
      <c r="RGJ517" s="1537"/>
      <c r="RGK517" s="1537"/>
      <c r="RGL517" s="1537"/>
      <c r="RGM517" s="1537"/>
      <c r="RGN517" s="1537"/>
      <c r="RGO517" s="1537"/>
      <c r="RGP517" s="1537"/>
      <c r="RGQ517" s="1537"/>
      <c r="RGR517" s="1537"/>
      <c r="RGS517" s="1537"/>
      <c r="RGT517" s="1537"/>
      <c r="RGU517" s="1537"/>
      <c r="RGV517" s="1537"/>
      <c r="RGW517" s="1537"/>
      <c r="RGX517" s="1537"/>
      <c r="RGY517" s="1537"/>
      <c r="RGZ517" s="1537"/>
      <c r="RHA517" s="1537"/>
      <c r="RHB517" s="1537"/>
      <c r="RHC517" s="1537"/>
      <c r="RHD517" s="1537"/>
      <c r="RHE517" s="1537"/>
      <c r="RHF517" s="1537"/>
      <c r="RHG517" s="1537"/>
      <c r="RHH517" s="1537"/>
      <c r="RHI517" s="1537"/>
      <c r="RHJ517" s="1537"/>
      <c r="RHK517" s="1537"/>
      <c r="RHL517" s="1537"/>
      <c r="RHM517" s="1537"/>
      <c r="RHN517" s="1537"/>
      <c r="RHO517" s="1537"/>
      <c r="RHP517" s="1537"/>
      <c r="RHQ517" s="1537"/>
      <c r="RHR517" s="1537"/>
      <c r="RHS517" s="1537"/>
      <c r="RHT517" s="1537"/>
      <c r="RHU517" s="1537"/>
      <c r="RHV517" s="1537"/>
      <c r="RHW517" s="1537"/>
      <c r="RHX517" s="1537"/>
      <c r="RHY517" s="1537"/>
      <c r="RHZ517" s="1537"/>
      <c r="RIA517" s="1537"/>
      <c r="RIB517" s="1537"/>
      <c r="RIC517" s="1537"/>
      <c r="RID517" s="1537"/>
      <c r="RIE517" s="1537"/>
      <c r="RIF517" s="1537"/>
      <c r="RIG517" s="1537"/>
      <c r="RIH517" s="1537"/>
      <c r="RII517" s="1537"/>
      <c r="RIJ517" s="1537"/>
      <c r="RIK517" s="1537"/>
      <c r="RIL517" s="1537"/>
      <c r="RIM517" s="1537"/>
      <c r="RIN517" s="1537"/>
      <c r="RIO517" s="1537"/>
      <c r="RIP517" s="1537"/>
      <c r="RIQ517" s="1537"/>
      <c r="RIR517" s="1537"/>
      <c r="RIS517" s="1537"/>
      <c r="RIT517" s="1537"/>
      <c r="RIU517" s="1537"/>
      <c r="RIV517" s="1537"/>
      <c r="RIW517" s="1537"/>
      <c r="RIX517" s="1537"/>
      <c r="RIY517" s="1537"/>
      <c r="RIZ517" s="1537"/>
      <c r="RJA517" s="1537"/>
      <c r="RJB517" s="1537"/>
      <c r="RJC517" s="1537"/>
      <c r="RJD517" s="1537"/>
      <c r="RJE517" s="1537"/>
      <c r="RJF517" s="1537"/>
      <c r="RJG517" s="1537"/>
      <c r="RJH517" s="1537"/>
      <c r="RJI517" s="1537"/>
      <c r="RJJ517" s="1537"/>
      <c r="RJK517" s="1537"/>
      <c r="RJL517" s="1537"/>
      <c r="RJM517" s="1537"/>
      <c r="RJN517" s="1537"/>
      <c r="RJO517" s="1537"/>
      <c r="RJP517" s="1537"/>
      <c r="RJQ517" s="1537"/>
      <c r="RJR517" s="1537"/>
      <c r="RJS517" s="1537"/>
      <c r="RJT517" s="1537"/>
      <c r="RJU517" s="1537"/>
      <c r="RJV517" s="1537"/>
      <c r="RJW517" s="1537"/>
      <c r="RJX517" s="1537"/>
      <c r="RJY517" s="1537"/>
      <c r="RJZ517" s="1537"/>
      <c r="RKA517" s="1537"/>
      <c r="RKB517" s="1537"/>
      <c r="RKC517" s="1537"/>
      <c r="RKD517" s="1537"/>
      <c r="RKE517" s="1537"/>
      <c r="RKF517" s="1537"/>
      <c r="RKG517" s="1537"/>
      <c r="RKH517" s="1537"/>
      <c r="RKI517" s="1537"/>
      <c r="RKJ517" s="1537"/>
      <c r="RKK517" s="1537"/>
      <c r="RKL517" s="1537"/>
      <c r="RKM517" s="1537"/>
      <c r="RKN517" s="1537"/>
      <c r="RKO517" s="1537"/>
      <c r="RKP517" s="1537"/>
      <c r="RKQ517" s="1537"/>
      <c r="RKR517" s="1537"/>
      <c r="RKS517" s="1537"/>
      <c r="RKT517" s="1537"/>
      <c r="RKU517" s="1537"/>
      <c r="RKV517" s="1537"/>
      <c r="RKW517" s="1537"/>
      <c r="RKX517" s="1537"/>
      <c r="RKY517" s="1537"/>
      <c r="RKZ517" s="1537"/>
      <c r="RLA517" s="1537"/>
      <c r="RLB517" s="1537"/>
      <c r="RLC517" s="1537"/>
      <c r="RLD517" s="1537"/>
      <c r="RLE517" s="1537"/>
      <c r="RLF517" s="1537"/>
      <c r="RLG517" s="1537"/>
      <c r="RLH517" s="1537"/>
      <c r="RLI517" s="1537"/>
      <c r="RLJ517" s="1537"/>
      <c r="RLK517" s="1537"/>
      <c r="RLL517" s="1537"/>
      <c r="RLM517" s="1537"/>
      <c r="RLN517" s="1537"/>
      <c r="RLO517" s="1537"/>
      <c r="RLP517" s="1537"/>
      <c r="RLQ517" s="1537"/>
      <c r="RLR517" s="1537"/>
      <c r="RLS517" s="1537"/>
      <c r="RLT517" s="1537"/>
      <c r="RLU517" s="1537"/>
      <c r="RLV517" s="1537"/>
      <c r="RLW517" s="1537"/>
      <c r="RLX517" s="1537"/>
      <c r="RLY517" s="1537"/>
      <c r="RLZ517" s="1537"/>
      <c r="RMA517" s="1537"/>
      <c r="RMB517" s="1537"/>
      <c r="RMC517" s="1537"/>
      <c r="RMD517" s="1537"/>
      <c r="RME517" s="1537"/>
      <c r="RMF517" s="1537"/>
      <c r="RMG517" s="1537"/>
      <c r="RMH517" s="1537"/>
      <c r="RMI517" s="1537"/>
      <c r="RMJ517" s="1537"/>
      <c r="RMK517" s="1537"/>
      <c r="RML517" s="1537"/>
      <c r="RMM517" s="1537"/>
      <c r="RMN517" s="1537"/>
      <c r="RMO517" s="1537"/>
      <c r="RMP517" s="1537"/>
      <c r="RMQ517" s="1537"/>
      <c r="RMR517" s="1537"/>
      <c r="RMS517" s="1537"/>
      <c r="RMT517" s="1537"/>
      <c r="RMU517" s="1537"/>
      <c r="RMV517" s="1537"/>
      <c r="RMW517" s="1537"/>
      <c r="RMX517" s="1537"/>
      <c r="RMY517" s="1537"/>
      <c r="RMZ517" s="1537"/>
      <c r="RNA517" s="1537"/>
      <c r="RNB517" s="1537"/>
      <c r="RNC517" s="1537"/>
      <c r="RND517" s="1537"/>
      <c r="RNE517" s="1537"/>
      <c r="RNF517" s="1537"/>
      <c r="RNG517" s="1537"/>
      <c r="RNH517" s="1537"/>
      <c r="RNI517" s="1537"/>
      <c r="RNJ517" s="1537"/>
      <c r="RNK517" s="1537"/>
      <c r="RNL517" s="1537"/>
      <c r="RNM517" s="1537"/>
      <c r="RNN517" s="1537"/>
      <c r="RNO517" s="1537"/>
      <c r="RNP517" s="1537"/>
      <c r="RNQ517" s="1537"/>
      <c r="RNR517" s="1537"/>
      <c r="RNS517" s="1537"/>
      <c r="RNT517" s="1537"/>
      <c r="RNU517" s="1537"/>
      <c r="RNV517" s="1537"/>
      <c r="RNW517" s="1537"/>
      <c r="RNX517" s="1537"/>
      <c r="RNY517" s="1537"/>
      <c r="RNZ517" s="1537"/>
      <c r="ROA517" s="1537"/>
      <c r="ROB517" s="1537"/>
      <c r="ROC517" s="1537"/>
      <c r="ROD517" s="1537"/>
      <c r="ROE517" s="1537"/>
      <c r="ROF517" s="1537"/>
      <c r="ROG517" s="1537"/>
      <c r="ROH517" s="1537"/>
      <c r="ROI517" s="1537"/>
      <c r="ROJ517" s="1537"/>
      <c r="ROK517" s="1537"/>
      <c r="ROL517" s="1537"/>
      <c r="ROM517" s="1537"/>
      <c r="RON517" s="1537"/>
      <c r="ROO517" s="1537"/>
      <c r="ROP517" s="1537"/>
      <c r="ROQ517" s="1537"/>
      <c r="ROR517" s="1537"/>
      <c r="ROS517" s="1537"/>
      <c r="ROT517" s="1537"/>
      <c r="ROU517" s="1537"/>
      <c r="ROV517" s="1537"/>
      <c r="ROW517" s="1537"/>
      <c r="ROX517" s="1537"/>
      <c r="ROY517" s="1537"/>
      <c r="ROZ517" s="1537"/>
      <c r="RPA517" s="1537"/>
      <c r="RPB517" s="1537"/>
      <c r="RPC517" s="1537"/>
      <c r="RPD517" s="1537"/>
      <c r="RPE517" s="1537"/>
      <c r="RPF517" s="1537"/>
      <c r="RPG517" s="1537"/>
      <c r="RPH517" s="1537"/>
      <c r="RPI517" s="1537"/>
      <c r="RPJ517" s="1537"/>
      <c r="RPK517" s="1537"/>
      <c r="RPL517" s="1537"/>
      <c r="RPM517" s="1537"/>
      <c r="RPN517" s="1537"/>
      <c r="RPO517" s="1537"/>
      <c r="RPP517" s="1537"/>
      <c r="RPQ517" s="1537"/>
      <c r="RPR517" s="1537"/>
      <c r="RPS517" s="1537"/>
      <c r="RPT517" s="1537"/>
      <c r="RPU517" s="1537"/>
      <c r="RPV517" s="1537"/>
      <c r="RPW517" s="1537"/>
      <c r="RPX517" s="1537"/>
      <c r="RPY517" s="1537"/>
      <c r="RPZ517" s="1537"/>
      <c r="RQA517" s="1537"/>
      <c r="RQB517" s="1537"/>
      <c r="RQC517" s="1537"/>
      <c r="RQD517" s="1537"/>
      <c r="RQE517" s="1537"/>
      <c r="RQF517" s="1537"/>
      <c r="RQG517" s="1537"/>
      <c r="RQH517" s="1537"/>
      <c r="RQI517" s="1537"/>
      <c r="RQJ517" s="1537"/>
      <c r="RQK517" s="1537"/>
      <c r="RQL517" s="1537"/>
      <c r="RQM517" s="1537"/>
      <c r="RQN517" s="1537"/>
      <c r="RQO517" s="1537"/>
      <c r="RQP517" s="1537"/>
      <c r="RQQ517" s="1537"/>
      <c r="RQR517" s="1537"/>
      <c r="RQS517" s="1537"/>
      <c r="RQT517" s="1537"/>
      <c r="RQU517" s="1537"/>
      <c r="RQV517" s="1537"/>
      <c r="RQW517" s="1537"/>
      <c r="RQX517" s="1537"/>
      <c r="RQY517" s="1537"/>
      <c r="RQZ517" s="1537"/>
      <c r="RRA517" s="1537"/>
      <c r="RRB517" s="1537"/>
      <c r="RRC517" s="1537"/>
      <c r="RRD517" s="1537"/>
      <c r="RRE517" s="1537"/>
      <c r="RRF517" s="1537"/>
      <c r="RRG517" s="1537"/>
      <c r="RRH517" s="1537"/>
      <c r="RRI517" s="1537"/>
      <c r="RRJ517" s="1537"/>
      <c r="RRK517" s="1537"/>
      <c r="RRL517" s="1537"/>
      <c r="RRM517" s="1537"/>
      <c r="RRN517" s="1537"/>
      <c r="RRO517" s="1537"/>
      <c r="RRP517" s="1537"/>
      <c r="RRQ517" s="1537"/>
      <c r="RRR517" s="1537"/>
      <c r="RRS517" s="1537"/>
      <c r="RRT517" s="1537"/>
      <c r="RRU517" s="1537"/>
      <c r="RRV517" s="1537"/>
      <c r="RRW517" s="1537"/>
      <c r="RRX517" s="1537"/>
      <c r="RRY517" s="1537"/>
      <c r="RRZ517" s="1537"/>
      <c r="RSA517" s="1537"/>
      <c r="RSB517" s="1537"/>
      <c r="RSC517" s="1537"/>
      <c r="RSD517" s="1537"/>
      <c r="RSE517" s="1537"/>
      <c r="RSF517" s="1537"/>
      <c r="RSG517" s="1537"/>
      <c r="RSH517" s="1537"/>
      <c r="RSI517" s="1537"/>
      <c r="RSJ517" s="1537"/>
      <c r="RSK517" s="1537"/>
      <c r="RSL517" s="1537"/>
      <c r="RSM517" s="1537"/>
      <c r="RSN517" s="1537"/>
      <c r="RSO517" s="1537"/>
      <c r="RSP517" s="1537"/>
      <c r="RSQ517" s="1537"/>
      <c r="RSR517" s="1537"/>
      <c r="RSS517" s="1537"/>
      <c r="RST517" s="1537"/>
      <c r="RSU517" s="1537"/>
      <c r="RSV517" s="1537"/>
      <c r="RSW517" s="1537"/>
      <c r="RSX517" s="1537"/>
      <c r="RSY517" s="1537"/>
      <c r="RSZ517" s="1537"/>
      <c r="RTA517" s="1537"/>
      <c r="RTB517" s="1537"/>
      <c r="RTC517" s="1537"/>
      <c r="RTD517" s="1537"/>
      <c r="RTE517" s="1537"/>
      <c r="RTF517" s="1537"/>
      <c r="RTG517" s="1537"/>
      <c r="RTH517" s="1537"/>
      <c r="RTI517" s="1537"/>
      <c r="RTJ517" s="1537"/>
      <c r="RTK517" s="1537"/>
      <c r="RTL517" s="1537"/>
      <c r="RTM517" s="1537"/>
      <c r="RTN517" s="1537"/>
      <c r="RTO517" s="1537"/>
      <c r="RTP517" s="1537"/>
      <c r="RTQ517" s="1537"/>
      <c r="RTR517" s="1537"/>
      <c r="RTS517" s="1537"/>
      <c r="RTT517" s="1537"/>
      <c r="RTU517" s="1537"/>
      <c r="RTV517" s="1537"/>
      <c r="RTW517" s="1537"/>
      <c r="RTX517" s="1537"/>
      <c r="RTY517" s="1537"/>
      <c r="RTZ517" s="1537"/>
      <c r="RUA517" s="1537"/>
      <c r="RUB517" s="1537"/>
      <c r="RUC517" s="1537"/>
      <c r="RUD517" s="1537"/>
      <c r="RUE517" s="1537"/>
      <c r="RUF517" s="1537"/>
      <c r="RUG517" s="1537"/>
      <c r="RUH517" s="1537"/>
      <c r="RUI517" s="1537"/>
      <c r="RUJ517" s="1537"/>
      <c r="RUK517" s="1537"/>
      <c r="RUL517" s="1537"/>
      <c r="RUM517" s="1537"/>
      <c r="RUN517" s="1537"/>
      <c r="RUO517" s="1537"/>
      <c r="RUP517" s="1537"/>
      <c r="RUQ517" s="1537"/>
      <c r="RUR517" s="1537"/>
      <c r="RUS517" s="1537"/>
      <c r="RUT517" s="1537"/>
      <c r="RUU517" s="1537"/>
      <c r="RUV517" s="1537"/>
      <c r="RUW517" s="1537"/>
      <c r="RUX517" s="1537"/>
      <c r="RUY517" s="1537"/>
      <c r="RUZ517" s="1537"/>
      <c r="RVA517" s="1537"/>
      <c r="RVB517" s="1537"/>
      <c r="RVC517" s="1537"/>
      <c r="RVD517" s="1537"/>
      <c r="RVE517" s="1537"/>
      <c r="RVF517" s="1537"/>
      <c r="RVG517" s="1537"/>
      <c r="RVH517" s="1537"/>
      <c r="RVI517" s="1537"/>
      <c r="RVJ517" s="1537"/>
      <c r="RVK517" s="1537"/>
      <c r="RVL517" s="1537"/>
      <c r="RVM517" s="1537"/>
      <c r="RVN517" s="1537"/>
      <c r="RVO517" s="1537"/>
      <c r="RVP517" s="1537"/>
      <c r="RVQ517" s="1537"/>
      <c r="RVR517" s="1537"/>
      <c r="RVS517" s="1537"/>
      <c r="RVT517" s="1537"/>
      <c r="RVU517" s="1537"/>
      <c r="RVV517" s="1537"/>
      <c r="RVW517" s="1537"/>
      <c r="RVX517" s="1537"/>
      <c r="RVY517" s="1537"/>
      <c r="RVZ517" s="1537"/>
      <c r="RWA517" s="1537"/>
      <c r="RWB517" s="1537"/>
      <c r="RWC517" s="1537"/>
      <c r="RWD517" s="1537"/>
      <c r="RWE517" s="1537"/>
      <c r="RWF517" s="1537"/>
      <c r="RWG517" s="1537"/>
      <c r="RWH517" s="1537"/>
      <c r="RWI517" s="1537"/>
      <c r="RWJ517" s="1537"/>
      <c r="RWK517" s="1537"/>
      <c r="RWL517" s="1537"/>
      <c r="RWM517" s="1537"/>
      <c r="RWN517" s="1537"/>
      <c r="RWO517" s="1537"/>
      <c r="RWP517" s="1537"/>
      <c r="RWQ517" s="1537"/>
      <c r="RWR517" s="1537"/>
      <c r="RWS517" s="1537"/>
      <c r="RWT517" s="1537"/>
      <c r="RWU517" s="1537"/>
      <c r="RWV517" s="1537"/>
      <c r="RWW517" s="1537"/>
      <c r="RWX517" s="1537"/>
      <c r="RWY517" s="1537"/>
      <c r="RWZ517" s="1537"/>
      <c r="RXA517" s="1537"/>
      <c r="RXB517" s="1537"/>
      <c r="RXC517" s="1537"/>
      <c r="RXD517" s="1537"/>
      <c r="RXE517" s="1537"/>
      <c r="RXF517" s="1537"/>
      <c r="RXG517" s="1537"/>
      <c r="RXH517" s="1537"/>
      <c r="RXI517" s="1537"/>
      <c r="RXJ517" s="1537"/>
      <c r="RXK517" s="1537"/>
      <c r="RXL517" s="1537"/>
      <c r="RXM517" s="1537"/>
      <c r="RXN517" s="1537"/>
      <c r="RXO517" s="1537"/>
      <c r="RXP517" s="1537"/>
      <c r="RXQ517" s="1537"/>
      <c r="RXR517" s="1537"/>
      <c r="RXS517" s="1537"/>
      <c r="RXT517" s="1537"/>
      <c r="RXU517" s="1537"/>
      <c r="RXV517" s="1537"/>
      <c r="RXW517" s="1537"/>
      <c r="RXX517" s="1537"/>
      <c r="RXY517" s="1537"/>
      <c r="RXZ517" s="1537"/>
      <c r="RYA517" s="1537"/>
      <c r="RYB517" s="1537"/>
      <c r="RYC517" s="1537"/>
      <c r="RYD517" s="1537"/>
      <c r="RYE517" s="1537"/>
      <c r="RYF517" s="1537"/>
      <c r="RYG517" s="1537"/>
      <c r="RYH517" s="1537"/>
      <c r="RYI517" s="1537"/>
      <c r="RYJ517" s="1537"/>
      <c r="RYK517" s="1537"/>
      <c r="RYL517" s="1537"/>
      <c r="RYM517" s="1537"/>
      <c r="RYN517" s="1537"/>
      <c r="RYO517" s="1537"/>
      <c r="RYP517" s="1537"/>
      <c r="RYQ517" s="1537"/>
      <c r="RYR517" s="1537"/>
      <c r="RYS517" s="1537"/>
      <c r="RYT517" s="1537"/>
      <c r="RYU517" s="1537"/>
      <c r="RYV517" s="1537"/>
      <c r="RYW517" s="1537"/>
      <c r="RYX517" s="1537"/>
      <c r="RYY517" s="1537"/>
      <c r="RYZ517" s="1537"/>
      <c r="RZA517" s="1537"/>
      <c r="RZB517" s="1537"/>
      <c r="RZC517" s="1537"/>
      <c r="RZD517" s="1537"/>
      <c r="RZE517" s="1537"/>
      <c r="RZF517" s="1537"/>
      <c r="RZG517" s="1537"/>
      <c r="RZH517" s="1537"/>
      <c r="RZI517" s="1537"/>
      <c r="RZJ517" s="1537"/>
      <c r="RZK517" s="1537"/>
      <c r="RZL517" s="1537"/>
      <c r="RZM517" s="1537"/>
      <c r="RZN517" s="1537"/>
      <c r="RZO517" s="1537"/>
      <c r="RZP517" s="1537"/>
      <c r="RZQ517" s="1537"/>
      <c r="RZR517" s="1537"/>
      <c r="RZS517" s="1537"/>
      <c r="RZT517" s="1537"/>
      <c r="RZU517" s="1537"/>
      <c r="RZV517" s="1537"/>
      <c r="RZW517" s="1537"/>
      <c r="RZX517" s="1537"/>
      <c r="RZY517" s="1537"/>
      <c r="RZZ517" s="1537"/>
      <c r="SAA517" s="1537"/>
      <c r="SAB517" s="1537"/>
      <c r="SAC517" s="1537"/>
      <c r="SAD517" s="1537"/>
      <c r="SAE517" s="1537"/>
      <c r="SAF517" s="1537"/>
      <c r="SAG517" s="1537"/>
      <c r="SAH517" s="1537"/>
      <c r="SAI517" s="1537"/>
      <c r="SAJ517" s="1537"/>
      <c r="SAK517" s="1537"/>
      <c r="SAL517" s="1537"/>
      <c r="SAM517" s="1537"/>
      <c r="SAN517" s="1537"/>
      <c r="SAO517" s="1537"/>
      <c r="SAP517" s="1537"/>
      <c r="SAQ517" s="1537"/>
      <c r="SAR517" s="1537"/>
      <c r="SAS517" s="1537"/>
      <c r="SAT517" s="1537"/>
      <c r="SAU517" s="1537"/>
      <c r="SAV517" s="1537"/>
      <c r="SAW517" s="1537"/>
      <c r="SAX517" s="1537"/>
      <c r="SAY517" s="1537"/>
      <c r="SAZ517" s="1537"/>
      <c r="SBA517" s="1537"/>
      <c r="SBB517" s="1537"/>
      <c r="SBC517" s="1537"/>
      <c r="SBD517" s="1537"/>
      <c r="SBE517" s="1537"/>
      <c r="SBF517" s="1537"/>
      <c r="SBG517" s="1537"/>
      <c r="SBH517" s="1537"/>
      <c r="SBI517" s="1537"/>
      <c r="SBJ517" s="1537"/>
      <c r="SBK517" s="1537"/>
      <c r="SBL517" s="1537"/>
      <c r="SBM517" s="1537"/>
      <c r="SBN517" s="1537"/>
      <c r="SBO517" s="1537"/>
      <c r="SBP517" s="1537"/>
      <c r="SBQ517" s="1537"/>
      <c r="SBR517" s="1537"/>
      <c r="SBS517" s="1537"/>
      <c r="SBT517" s="1537"/>
      <c r="SBU517" s="1537"/>
      <c r="SBV517" s="1537"/>
      <c r="SBW517" s="1537"/>
      <c r="SBX517" s="1537"/>
      <c r="SBY517" s="1537"/>
      <c r="SBZ517" s="1537"/>
      <c r="SCA517" s="1537"/>
      <c r="SCB517" s="1537"/>
      <c r="SCC517" s="1537"/>
      <c r="SCD517" s="1537"/>
      <c r="SCE517" s="1537"/>
      <c r="SCF517" s="1537"/>
      <c r="SCG517" s="1537"/>
      <c r="SCH517" s="1537"/>
      <c r="SCI517" s="1537"/>
      <c r="SCJ517" s="1537"/>
      <c r="SCK517" s="1537"/>
      <c r="SCL517" s="1537"/>
      <c r="SCM517" s="1537"/>
      <c r="SCN517" s="1537"/>
      <c r="SCO517" s="1537"/>
      <c r="SCP517" s="1537"/>
      <c r="SCQ517" s="1537"/>
      <c r="SCR517" s="1537"/>
      <c r="SCS517" s="1537"/>
      <c r="SCT517" s="1537"/>
      <c r="SCU517" s="1537"/>
      <c r="SCV517" s="1537"/>
      <c r="SCW517" s="1537"/>
      <c r="SCX517" s="1537"/>
      <c r="SCY517" s="1537"/>
      <c r="SCZ517" s="1537"/>
      <c r="SDA517" s="1537"/>
      <c r="SDB517" s="1537"/>
      <c r="SDC517" s="1537"/>
      <c r="SDD517" s="1537"/>
      <c r="SDE517" s="1537"/>
      <c r="SDF517" s="1537"/>
      <c r="SDG517" s="1537"/>
      <c r="SDH517" s="1537"/>
      <c r="SDI517" s="1537"/>
      <c r="SDJ517" s="1537"/>
      <c r="SDK517" s="1537"/>
      <c r="SDL517" s="1537"/>
      <c r="SDM517" s="1537"/>
      <c r="SDN517" s="1537"/>
      <c r="SDO517" s="1537"/>
      <c r="SDP517" s="1537"/>
      <c r="SDQ517" s="1537"/>
      <c r="SDR517" s="1537"/>
      <c r="SDS517" s="1537"/>
      <c r="SDT517" s="1537"/>
      <c r="SDU517" s="1537"/>
      <c r="SDV517" s="1537"/>
      <c r="SDW517" s="1537"/>
      <c r="SDX517" s="1537"/>
      <c r="SDY517" s="1537"/>
      <c r="SDZ517" s="1537"/>
      <c r="SEA517" s="1537"/>
      <c r="SEB517" s="1537"/>
      <c r="SEC517" s="1537"/>
      <c r="SED517" s="1537"/>
      <c r="SEE517" s="1537"/>
      <c r="SEF517" s="1537"/>
      <c r="SEG517" s="1537"/>
      <c r="SEH517" s="1537"/>
      <c r="SEI517" s="1537"/>
      <c r="SEJ517" s="1537"/>
      <c r="SEK517" s="1537"/>
      <c r="SEL517" s="1537"/>
      <c r="SEM517" s="1537"/>
      <c r="SEN517" s="1537"/>
      <c r="SEO517" s="1537"/>
      <c r="SEP517" s="1537"/>
      <c r="SEQ517" s="1537"/>
      <c r="SER517" s="1537"/>
      <c r="SES517" s="1537"/>
      <c r="SET517" s="1537"/>
      <c r="SEU517" s="1537"/>
      <c r="SEV517" s="1537"/>
      <c r="SEW517" s="1537"/>
      <c r="SEX517" s="1537"/>
      <c r="SEY517" s="1537"/>
      <c r="SEZ517" s="1537"/>
      <c r="SFA517" s="1537"/>
      <c r="SFB517" s="1537"/>
      <c r="SFC517" s="1537"/>
      <c r="SFD517" s="1537"/>
      <c r="SFE517" s="1537"/>
      <c r="SFF517" s="1537"/>
      <c r="SFG517" s="1537"/>
      <c r="SFH517" s="1537"/>
      <c r="SFI517" s="1537"/>
      <c r="SFJ517" s="1537"/>
      <c r="SFK517" s="1537"/>
      <c r="SFL517" s="1537"/>
      <c r="SFM517" s="1537"/>
      <c r="SFN517" s="1537"/>
      <c r="SFO517" s="1537"/>
      <c r="SFP517" s="1537"/>
      <c r="SFQ517" s="1537"/>
      <c r="SFR517" s="1537"/>
      <c r="SFS517" s="1537"/>
      <c r="SFT517" s="1537"/>
      <c r="SFU517" s="1537"/>
      <c r="SFV517" s="1537"/>
      <c r="SFW517" s="1537"/>
      <c r="SFX517" s="1537"/>
      <c r="SFY517" s="1537"/>
      <c r="SFZ517" s="1537"/>
      <c r="SGA517" s="1537"/>
      <c r="SGB517" s="1537"/>
      <c r="SGC517" s="1537"/>
      <c r="SGD517" s="1537"/>
      <c r="SGE517" s="1537"/>
      <c r="SGF517" s="1537"/>
      <c r="SGG517" s="1537"/>
      <c r="SGH517" s="1537"/>
      <c r="SGI517" s="1537"/>
      <c r="SGJ517" s="1537"/>
      <c r="SGK517" s="1537"/>
      <c r="SGL517" s="1537"/>
      <c r="SGM517" s="1537"/>
      <c r="SGN517" s="1537"/>
      <c r="SGO517" s="1537"/>
      <c r="SGP517" s="1537"/>
      <c r="SGQ517" s="1537"/>
      <c r="SGR517" s="1537"/>
      <c r="SGS517" s="1537"/>
      <c r="SGT517" s="1537"/>
      <c r="SGU517" s="1537"/>
      <c r="SGV517" s="1537"/>
      <c r="SGW517" s="1537"/>
      <c r="SGX517" s="1537"/>
      <c r="SGY517" s="1537"/>
      <c r="SGZ517" s="1537"/>
      <c r="SHA517" s="1537"/>
      <c r="SHB517" s="1537"/>
      <c r="SHC517" s="1537"/>
      <c r="SHD517" s="1537"/>
      <c r="SHE517" s="1537"/>
      <c r="SHF517" s="1537"/>
      <c r="SHG517" s="1537"/>
      <c r="SHH517" s="1537"/>
      <c r="SHI517" s="1537"/>
      <c r="SHJ517" s="1537"/>
      <c r="SHK517" s="1537"/>
      <c r="SHL517" s="1537"/>
      <c r="SHM517" s="1537"/>
      <c r="SHN517" s="1537"/>
      <c r="SHO517" s="1537"/>
      <c r="SHP517" s="1537"/>
      <c r="SHQ517" s="1537"/>
      <c r="SHR517" s="1537"/>
      <c r="SHS517" s="1537"/>
      <c r="SHT517" s="1537"/>
      <c r="SHU517" s="1537"/>
      <c r="SHV517" s="1537"/>
      <c r="SHW517" s="1537"/>
      <c r="SHX517" s="1537"/>
      <c r="SHY517" s="1537"/>
      <c r="SHZ517" s="1537"/>
      <c r="SIA517" s="1537"/>
      <c r="SIB517" s="1537"/>
      <c r="SIC517" s="1537"/>
      <c r="SID517" s="1537"/>
      <c r="SIE517" s="1537"/>
      <c r="SIF517" s="1537"/>
      <c r="SIG517" s="1537"/>
      <c r="SIH517" s="1537"/>
      <c r="SII517" s="1537"/>
      <c r="SIJ517" s="1537"/>
      <c r="SIK517" s="1537"/>
      <c r="SIL517" s="1537"/>
      <c r="SIM517" s="1537"/>
      <c r="SIN517" s="1537"/>
      <c r="SIO517" s="1537"/>
      <c r="SIP517" s="1537"/>
      <c r="SIQ517" s="1537"/>
      <c r="SIR517" s="1537"/>
      <c r="SIS517" s="1537"/>
      <c r="SIT517" s="1537"/>
      <c r="SIU517" s="1537"/>
      <c r="SIV517" s="1537"/>
      <c r="SIW517" s="1537"/>
      <c r="SIX517" s="1537"/>
      <c r="SIY517" s="1537"/>
      <c r="SIZ517" s="1537"/>
      <c r="SJA517" s="1537"/>
      <c r="SJB517" s="1537"/>
      <c r="SJC517" s="1537"/>
      <c r="SJD517" s="1537"/>
      <c r="SJE517" s="1537"/>
      <c r="SJF517" s="1537"/>
      <c r="SJG517" s="1537"/>
      <c r="SJH517" s="1537"/>
      <c r="SJI517" s="1537"/>
      <c r="SJJ517" s="1537"/>
      <c r="SJK517" s="1537"/>
      <c r="SJL517" s="1537"/>
      <c r="SJM517" s="1537"/>
      <c r="SJN517" s="1537"/>
      <c r="SJO517" s="1537"/>
      <c r="SJP517" s="1537"/>
      <c r="SJQ517" s="1537"/>
      <c r="SJR517" s="1537"/>
      <c r="SJS517" s="1537"/>
      <c r="SJT517" s="1537"/>
      <c r="SJU517" s="1537"/>
      <c r="SJV517" s="1537"/>
      <c r="SJW517" s="1537"/>
      <c r="SJX517" s="1537"/>
      <c r="SJY517" s="1537"/>
      <c r="SJZ517" s="1537"/>
      <c r="SKA517" s="1537"/>
      <c r="SKB517" s="1537"/>
      <c r="SKC517" s="1537"/>
      <c r="SKD517" s="1537"/>
      <c r="SKE517" s="1537"/>
      <c r="SKF517" s="1537"/>
      <c r="SKG517" s="1537"/>
      <c r="SKH517" s="1537"/>
      <c r="SKI517" s="1537"/>
      <c r="SKJ517" s="1537"/>
      <c r="SKK517" s="1537"/>
      <c r="SKL517" s="1537"/>
      <c r="SKM517" s="1537"/>
      <c r="SKN517" s="1537"/>
      <c r="SKO517" s="1537"/>
      <c r="SKP517" s="1537"/>
      <c r="SKQ517" s="1537"/>
      <c r="SKR517" s="1537"/>
      <c r="SKS517" s="1537"/>
      <c r="SKT517" s="1537"/>
      <c r="SKU517" s="1537"/>
      <c r="SKV517" s="1537"/>
      <c r="SKW517" s="1537"/>
      <c r="SKX517" s="1537"/>
      <c r="SKY517" s="1537"/>
      <c r="SKZ517" s="1537"/>
      <c r="SLA517" s="1537"/>
      <c r="SLB517" s="1537"/>
      <c r="SLC517" s="1537"/>
      <c r="SLD517" s="1537"/>
      <c r="SLE517" s="1537"/>
      <c r="SLF517" s="1537"/>
      <c r="SLG517" s="1537"/>
      <c r="SLH517" s="1537"/>
      <c r="SLI517" s="1537"/>
      <c r="SLJ517" s="1537"/>
      <c r="SLK517" s="1537"/>
      <c r="SLL517" s="1537"/>
      <c r="SLM517" s="1537"/>
      <c r="SLN517" s="1537"/>
      <c r="SLO517" s="1537"/>
      <c r="SLP517" s="1537"/>
      <c r="SLQ517" s="1537"/>
      <c r="SLR517" s="1537"/>
      <c r="SLS517" s="1537"/>
      <c r="SLT517" s="1537"/>
      <c r="SLU517" s="1537"/>
      <c r="SLV517" s="1537"/>
      <c r="SLW517" s="1537"/>
      <c r="SLX517" s="1537"/>
      <c r="SLY517" s="1537"/>
      <c r="SLZ517" s="1537"/>
      <c r="SMA517" s="1537"/>
      <c r="SMB517" s="1537"/>
      <c r="SMC517" s="1537"/>
      <c r="SMD517" s="1537"/>
      <c r="SME517" s="1537"/>
      <c r="SMF517" s="1537"/>
      <c r="SMG517" s="1537"/>
      <c r="SMH517" s="1537"/>
      <c r="SMI517" s="1537"/>
      <c r="SMJ517" s="1537"/>
      <c r="SMK517" s="1537"/>
      <c r="SML517" s="1537"/>
      <c r="SMM517" s="1537"/>
      <c r="SMN517" s="1537"/>
      <c r="SMO517" s="1537"/>
      <c r="SMP517" s="1537"/>
      <c r="SMQ517" s="1537"/>
      <c r="SMR517" s="1537"/>
      <c r="SMS517" s="1537"/>
      <c r="SMT517" s="1537"/>
      <c r="SMU517" s="1537"/>
      <c r="SMV517" s="1537"/>
      <c r="SMW517" s="1537"/>
      <c r="SMX517" s="1537"/>
      <c r="SMY517" s="1537"/>
      <c r="SMZ517" s="1537"/>
      <c r="SNA517" s="1537"/>
      <c r="SNB517" s="1537"/>
      <c r="SNC517" s="1537"/>
      <c r="SND517" s="1537"/>
      <c r="SNE517" s="1537"/>
      <c r="SNF517" s="1537"/>
      <c r="SNG517" s="1537"/>
      <c r="SNH517" s="1537"/>
      <c r="SNI517" s="1537"/>
      <c r="SNJ517" s="1537"/>
      <c r="SNK517" s="1537"/>
      <c r="SNL517" s="1537"/>
      <c r="SNM517" s="1537"/>
      <c r="SNN517" s="1537"/>
      <c r="SNO517" s="1537"/>
      <c r="SNP517" s="1537"/>
      <c r="SNQ517" s="1537"/>
      <c r="SNR517" s="1537"/>
      <c r="SNS517" s="1537"/>
      <c r="SNT517" s="1537"/>
      <c r="SNU517" s="1537"/>
      <c r="SNV517" s="1537"/>
      <c r="SNW517" s="1537"/>
      <c r="SNX517" s="1537"/>
      <c r="SNY517" s="1537"/>
      <c r="SNZ517" s="1537"/>
      <c r="SOA517" s="1537"/>
      <c r="SOB517" s="1537"/>
      <c r="SOC517" s="1537"/>
      <c r="SOD517" s="1537"/>
      <c r="SOE517" s="1537"/>
      <c r="SOF517" s="1537"/>
      <c r="SOG517" s="1537"/>
      <c r="SOH517" s="1537"/>
      <c r="SOI517" s="1537"/>
      <c r="SOJ517" s="1537"/>
      <c r="SOK517" s="1537"/>
      <c r="SOL517" s="1537"/>
      <c r="SOM517" s="1537"/>
      <c r="SON517" s="1537"/>
      <c r="SOO517" s="1537"/>
      <c r="SOP517" s="1537"/>
      <c r="SOQ517" s="1537"/>
      <c r="SOR517" s="1537"/>
      <c r="SOS517" s="1537"/>
      <c r="SOT517" s="1537"/>
      <c r="SOU517" s="1537"/>
      <c r="SOV517" s="1537"/>
      <c r="SOW517" s="1537"/>
      <c r="SOX517" s="1537"/>
      <c r="SOY517" s="1537"/>
      <c r="SOZ517" s="1537"/>
      <c r="SPA517" s="1537"/>
      <c r="SPB517" s="1537"/>
      <c r="SPC517" s="1537"/>
      <c r="SPD517" s="1537"/>
      <c r="SPE517" s="1537"/>
      <c r="SPF517" s="1537"/>
      <c r="SPG517" s="1537"/>
      <c r="SPH517" s="1537"/>
      <c r="SPI517" s="1537"/>
      <c r="SPJ517" s="1537"/>
      <c r="SPK517" s="1537"/>
      <c r="SPL517" s="1537"/>
      <c r="SPM517" s="1537"/>
      <c r="SPN517" s="1537"/>
      <c r="SPO517" s="1537"/>
      <c r="SPP517" s="1537"/>
      <c r="SPQ517" s="1537"/>
      <c r="SPR517" s="1537"/>
      <c r="SPS517" s="1537"/>
      <c r="SPT517" s="1537"/>
      <c r="SPU517" s="1537"/>
      <c r="SPV517" s="1537"/>
      <c r="SPW517" s="1537"/>
      <c r="SPX517" s="1537"/>
      <c r="SPY517" s="1537"/>
      <c r="SPZ517" s="1537"/>
      <c r="SQA517" s="1537"/>
      <c r="SQB517" s="1537"/>
      <c r="SQC517" s="1537"/>
      <c r="SQD517" s="1537"/>
      <c r="SQE517" s="1537"/>
      <c r="SQF517" s="1537"/>
      <c r="SQG517" s="1537"/>
      <c r="SQH517" s="1537"/>
      <c r="SQI517" s="1537"/>
      <c r="SQJ517" s="1537"/>
      <c r="SQK517" s="1537"/>
      <c r="SQL517" s="1537"/>
      <c r="SQM517" s="1537"/>
      <c r="SQN517" s="1537"/>
      <c r="SQO517" s="1537"/>
      <c r="SQP517" s="1537"/>
      <c r="SQQ517" s="1537"/>
      <c r="SQR517" s="1537"/>
      <c r="SQS517" s="1537"/>
      <c r="SQT517" s="1537"/>
      <c r="SQU517" s="1537"/>
      <c r="SQV517" s="1537"/>
      <c r="SQW517" s="1537"/>
      <c r="SQX517" s="1537"/>
      <c r="SQY517" s="1537"/>
      <c r="SQZ517" s="1537"/>
      <c r="SRA517" s="1537"/>
      <c r="SRB517" s="1537"/>
      <c r="SRC517" s="1537"/>
      <c r="SRD517" s="1537"/>
      <c r="SRE517" s="1537"/>
      <c r="SRF517" s="1537"/>
      <c r="SRG517" s="1537"/>
      <c r="SRH517" s="1537"/>
      <c r="SRI517" s="1537"/>
      <c r="SRJ517" s="1537"/>
      <c r="SRK517" s="1537"/>
      <c r="SRL517" s="1537"/>
      <c r="SRM517" s="1537"/>
      <c r="SRN517" s="1537"/>
      <c r="SRO517" s="1537"/>
      <c r="SRP517" s="1537"/>
      <c r="SRQ517" s="1537"/>
      <c r="SRR517" s="1537"/>
      <c r="SRS517" s="1537"/>
      <c r="SRT517" s="1537"/>
      <c r="SRU517" s="1537"/>
      <c r="SRV517" s="1537"/>
      <c r="SRW517" s="1537"/>
      <c r="SRX517" s="1537"/>
      <c r="SRY517" s="1537"/>
      <c r="SRZ517" s="1537"/>
      <c r="SSA517" s="1537"/>
      <c r="SSB517" s="1537"/>
      <c r="SSC517" s="1537"/>
      <c r="SSD517" s="1537"/>
      <c r="SSE517" s="1537"/>
      <c r="SSF517" s="1537"/>
      <c r="SSG517" s="1537"/>
      <c r="SSH517" s="1537"/>
      <c r="SSI517" s="1537"/>
      <c r="SSJ517" s="1537"/>
      <c r="SSK517" s="1537"/>
      <c r="SSL517" s="1537"/>
      <c r="SSM517" s="1537"/>
      <c r="SSN517" s="1537"/>
      <c r="SSO517" s="1537"/>
      <c r="SSP517" s="1537"/>
      <c r="SSQ517" s="1537"/>
      <c r="SSR517" s="1537"/>
      <c r="SSS517" s="1537"/>
      <c r="SST517" s="1537"/>
      <c r="SSU517" s="1537"/>
      <c r="SSV517" s="1537"/>
      <c r="SSW517" s="1537"/>
      <c r="SSX517" s="1537"/>
      <c r="SSY517" s="1537"/>
      <c r="SSZ517" s="1537"/>
      <c r="STA517" s="1537"/>
      <c r="STB517" s="1537"/>
      <c r="STC517" s="1537"/>
      <c r="STD517" s="1537"/>
      <c r="STE517" s="1537"/>
      <c r="STF517" s="1537"/>
      <c r="STG517" s="1537"/>
      <c r="STH517" s="1537"/>
      <c r="STI517" s="1537"/>
      <c r="STJ517" s="1537"/>
      <c r="STK517" s="1537"/>
      <c r="STL517" s="1537"/>
      <c r="STM517" s="1537"/>
      <c r="STN517" s="1537"/>
      <c r="STO517" s="1537"/>
      <c r="STP517" s="1537"/>
      <c r="STQ517" s="1537"/>
      <c r="STR517" s="1537"/>
      <c r="STS517" s="1537"/>
      <c r="STT517" s="1537"/>
      <c r="STU517" s="1537"/>
      <c r="STV517" s="1537"/>
      <c r="STW517" s="1537"/>
      <c r="STX517" s="1537"/>
      <c r="STY517" s="1537"/>
      <c r="STZ517" s="1537"/>
      <c r="SUA517" s="1537"/>
      <c r="SUB517" s="1537"/>
      <c r="SUC517" s="1537"/>
      <c r="SUD517" s="1537"/>
      <c r="SUE517" s="1537"/>
      <c r="SUF517" s="1537"/>
      <c r="SUG517" s="1537"/>
      <c r="SUH517" s="1537"/>
      <c r="SUI517" s="1537"/>
      <c r="SUJ517" s="1537"/>
      <c r="SUK517" s="1537"/>
      <c r="SUL517" s="1537"/>
      <c r="SUM517" s="1537"/>
      <c r="SUN517" s="1537"/>
      <c r="SUO517" s="1537"/>
      <c r="SUP517" s="1537"/>
      <c r="SUQ517" s="1537"/>
      <c r="SUR517" s="1537"/>
      <c r="SUS517" s="1537"/>
      <c r="SUT517" s="1537"/>
      <c r="SUU517" s="1537"/>
      <c r="SUV517" s="1537"/>
      <c r="SUW517" s="1537"/>
      <c r="SUX517" s="1537"/>
      <c r="SUY517" s="1537"/>
      <c r="SUZ517" s="1537"/>
      <c r="SVA517" s="1537"/>
      <c r="SVB517" s="1537"/>
      <c r="SVC517" s="1537"/>
      <c r="SVD517" s="1537"/>
      <c r="SVE517" s="1537"/>
      <c r="SVF517" s="1537"/>
      <c r="SVG517" s="1537"/>
      <c r="SVH517" s="1537"/>
      <c r="SVI517" s="1537"/>
      <c r="SVJ517" s="1537"/>
      <c r="SVK517" s="1537"/>
      <c r="SVL517" s="1537"/>
      <c r="SVM517" s="1537"/>
      <c r="SVN517" s="1537"/>
      <c r="SVO517" s="1537"/>
      <c r="SVP517" s="1537"/>
      <c r="SVQ517" s="1537"/>
      <c r="SVR517" s="1537"/>
      <c r="SVS517" s="1537"/>
      <c r="SVT517" s="1537"/>
      <c r="SVU517" s="1537"/>
      <c r="SVV517" s="1537"/>
      <c r="SVW517" s="1537"/>
      <c r="SVX517" s="1537"/>
      <c r="SVY517" s="1537"/>
      <c r="SVZ517" s="1537"/>
      <c r="SWA517" s="1537"/>
      <c r="SWB517" s="1537"/>
      <c r="SWC517" s="1537"/>
      <c r="SWD517" s="1537"/>
      <c r="SWE517" s="1537"/>
      <c r="SWF517" s="1537"/>
      <c r="SWG517" s="1537"/>
      <c r="SWH517" s="1537"/>
      <c r="SWI517" s="1537"/>
      <c r="SWJ517" s="1537"/>
      <c r="SWK517" s="1537"/>
      <c r="SWL517" s="1537"/>
      <c r="SWM517" s="1537"/>
      <c r="SWN517" s="1537"/>
      <c r="SWO517" s="1537"/>
      <c r="SWP517" s="1537"/>
      <c r="SWQ517" s="1537"/>
      <c r="SWR517" s="1537"/>
      <c r="SWS517" s="1537"/>
      <c r="SWT517" s="1537"/>
      <c r="SWU517" s="1537"/>
      <c r="SWV517" s="1537"/>
      <c r="SWW517" s="1537"/>
      <c r="SWX517" s="1537"/>
      <c r="SWY517" s="1537"/>
      <c r="SWZ517" s="1537"/>
      <c r="SXA517" s="1537"/>
      <c r="SXB517" s="1537"/>
      <c r="SXC517" s="1537"/>
      <c r="SXD517" s="1537"/>
      <c r="SXE517" s="1537"/>
      <c r="SXF517" s="1537"/>
      <c r="SXG517" s="1537"/>
      <c r="SXH517" s="1537"/>
      <c r="SXI517" s="1537"/>
      <c r="SXJ517" s="1537"/>
      <c r="SXK517" s="1537"/>
      <c r="SXL517" s="1537"/>
      <c r="SXM517" s="1537"/>
      <c r="SXN517" s="1537"/>
      <c r="SXO517" s="1537"/>
      <c r="SXP517" s="1537"/>
      <c r="SXQ517" s="1537"/>
      <c r="SXR517" s="1537"/>
      <c r="SXS517" s="1537"/>
      <c r="SXT517" s="1537"/>
      <c r="SXU517" s="1537"/>
      <c r="SXV517" s="1537"/>
      <c r="SXW517" s="1537"/>
      <c r="SXX517" s="1537"/>
      <c r="SXY517" s="1537"/>
      <c r="SXZ517" s="1537"/>
      <c r="SYA517" s="1537"/>
      <c r="SYB517" s="1537"/>
      <c r="SYC517" s="1537"/>
      <c r="SYD517" s="1537"/>
      <c r="SYE517" s="1537"/>
      <c r="SYF517" s="1537"/>
      <c r="SYG517" s="1537"/>
      <c r="SYH517" s="1537"/>
      <c r="SYI517" s="1537"/>
      <c r="SYJ517" s="1537"/>
      <c r="SYK517" s="1537"/>
      <c r="SYL517" s="1537"/>
      <c r="SYM517" s="1537"/>
      <c r="SYN517" s="1537"/>
      <c r="SYO517" s="1537"/>
      <c r="SYP517" s="1537"/>
      <c r="SYQ517" s="1537"/>
      <c r="SYR517" s="1537"/>
      <c r="SYS517" s="1537"/>
      <c r="SYT517" s="1537"/>
      <c r="SYU517" s="1537"/>
      <c r="SYV517" s="1537"/>
      <c r="SYW517" s="1537"/>
      <c r="SYX517" s="1537"/>
      <c r="SYY517" s="1537"/>
      <c r="SYZ517" s="1537"/>
      <c r="SZA517" s="1537"/>
      <c r="SZB517" s="1537"/>
      <c r="SZC517" s="1537"/>
      <c r="SZD517" s="1537"/>
      <c r="SZE517" s="1537"/>
      <c r="SZF517" s="1537"/>
      <c r="SZG517" s="1537"/>
      <c r="SZH517" s="1537"/>
      <c r="SZI517" s="1537"/>
      <c r="SZJ517" s="1537"/>
      <c r="SZK517" s="1537"/>
      <c r="SZL517" s="1537"/>
      <c r="SZM517" s="1537"/>
      <c r="SZN517" s="1537"/>
      <c r="SZO517" s="1537"/>
      <c r="SZP517" s="1537"/>
      <c r="SZQ517" s="1537"/>
      <c r="SZR517" s="1537"/>
      <c r="SZS517" s="1537"/>
      <c r="SZT517" s="1537"/>
      <c r="SZU517" s="1537"/>
      <c r="SZV517" s="1537"/>
      <c r="SZW517" s="1537"/>
      <c r="SZX517" s="1537"/>
      <c r="SZY517" s="1537"/>
      <c r="SZZ517" s="1537"/>
      <c r="TAA517" s="1537"/>
      <c r="TAB517" s="1537"/>
      <c r="TAC517" s="1537"/>
      <c r="TAD517" s="1537"/>
      <c r="TAE517" s="1537"/>
      <c r="TAF517" s="1537"/>
      <c r="TAG517" s="1537"/>
      <c r="TAH517" s="1537"/>
      <c r="TAI517" s="1537"/>
      <c r="TAJ517" s="1537"/>
      <c r="TAK517" s="1537"/>
      <c r="TAL517" s="1537"/>
      <c r="TAM517" s="1537"/>
      <c r="TAN517" s="1537"/>
      <c r="TAO517" s="1537"/>
      <c r="TAP517" s="1537"/>
      <c r="TAQ517" s="1537"/>
      <c r="TAR517" s="1537"/>
      <c r="TAS517" s="1537"/>
      <c r="TAT517" s="1537"/>
      <c r="TAU517" s="1537"/>
      <c r="TAV517" s="1537"/>
      <c r="TAW517" s="1537"/>
      <c r="TAX517" s="1537"/>
      <c r="TAY517" s="1537"/>
      <c r="TAZ517" s="1537"/>
      <c r="TBA517" s="1537"/>
      <c r="TBB517" s="1537"/>
      <c r="TBC517" s="1537"/>
      <c r="TBD517" s="1537"/>
      <c r="TBE517" s="1537"/>
      <c r="TBF517" s="1537"/>
      <c r="TBG517" s="1537"/>
      <c r="TBH517" s="1537"/>
      <c r="TBI517" s="1537"/>
      <c r="TBJ517" s="1537"/>
      <c r="TBK517" s="1537"/>
      <c r="TBL517" s="1537"/>
      <c r="TBM517" s="1537"/>
      <c r="TBN517" s="1537"/>
      <c r="TBO517" s="1537"/>
      <c r="TBP517" s="1537"/>
      <c r="TBQ517" s="1537"/>
      <c r="TBR517" s="1537"/>
      <c r="TBS517" s="1537"/>
      <c r="TBT517" s="1537"/>
      <c r="TBU517" s="1537"/>
      <c r="TBV517" s="1537"/>
      <c r="TBW517" s="1537"/>
      <c r="TBX517" s="1537"/>
      <c r="TBY517" s="1537"/>
      <c r="TBZ517" s="1537"/>
      <c r="TCA517" s="1537"/>
      <c r="TCB517" s="1537"/>
      <c r="TCC517" s="1537"/>
      <c r="TCD517" s="1537"/>
      <c r="TCE517" s="1537"/>
      <c r="TCF517" s="1537"/>
      <c r="TCG517" s="1537"/>
      <c r="TCH517" s="1537"/>
      <c r="TCI517" s="1537"/>
      <c r="TCJ517" s="1537"/>
      <c r="TCK517" s="1537"/>
      <c r="TCL517" s="1537"/>
      <c r="TCM517" s="1537"/>
      <c r="TCN517" s="1537"/>
      <c r="TCO517" s="1537"/>
      <c r="TCP517" s="1537"/>
      <c r="TCQ517" s="1537"/>
      <c r="TCR517" s="1537"/>
      <c r="TCS517" s="1537"/>
      <c r="TCT517" s="1537"/>
      <c r="TCU517" s="1537"/>
      <c r="TCV517" s="1537"/>
      <c r="TCW517" s="1537"/>
      <c r="TCX517" s="1537"/>
      <c r="TCY517" s="1537"/>
      <c r="TCZ517" s="1537"/>
      <c r="TDA517" s="1537"/>
      <c r="TDB517" s="1537"/>
      <c r="TDC517" s="1537"/>
      <c r="TDD517" s="1537"/>
      <c r="TDE517" s="1537"/>
      <c r="TDF517" s="1537"/>
      <c r="TDG517" s="1537"/>
      <c r="TDH517" s="1537"/>
      <c r="TDI517" s="1537"/>
      <c r="TDJ517" s="1537"/>
      <c r="TDK517" s="1537"/>
      <c r="TDL517" s="1537"/>
      <c r="TDM517" s="1537"/>
      <c r="TDN517" s="1537"/>
      <c r="TDO517" s="1537"/>
      <c r="TDP517" s="1537"/>
      <c r="TDQ517" s="1537"/>
      <c r="TDR517" s="1537"/>
      <c r="TDS517" s="1537"/>
      <c r="TDT517" s="1537"/>
      <c r="TDU517" s="1537"/>
      <c r="TDV517" s="1537"/>
      <c r="TDW517" s="1537"/>
      <c r="TDX517" s="1537"/>
      <c r="TDY517" s="1537"/>
      <c r="TDZ517" s="1537"/>
      <c r="TEA517" s="1537"/>
      <c r="TEB517" s="1537"/>
      <c r="TEC517" s="1537"/>
      <c r="TED517" s="1537"/>
      <c r="TEE517" s="1537"/>
      <c r="TEF517" s="1537"/>
      <c r="TEG517" s="1537"/>
      <c r="TEH517" s="1537"/>
      <c r="TEI517" s="1537"/>
      <c r="TEJ517" s="1537"/>
      <c r="TEK517" s="1537"/>
      <c r="TEL517" s="1537"/>
      <c r="TEM517" s="1537"/>
      <c r="TEN517" s="1537"/>
      <c r="TEO517" s="1537"/>
      <c r="TEP517" s="1537"/>
      <c r="TEQ517" s="1537"/>
      <c r="TER517" s="1537"/>
      <c r="TES517" s="1537"/>
      <c r="TET517" s="1537"/>
      <c r="TEU517" s="1537"/>
      <c r="TEV517" s="1537"/>
      <c r="TEW517" s="1537"/>
      <c r="TEX517" s="1537"/>
      <c r="TEY517" s="1537"/>
      <c r="TEZ517" s="1537"/>
      <c r="TFA517" s="1537"/>
      <c r="TFB517" s="1537"/>
      <c r="TFC517" s="1537"/>
      <c r="TFD517" s="1537"/>
      <c r="TFE517" s="1537"/>
      <c r="TFF517" s="1537"/>
      <c r="TFG517" s="1537"/>
      <c r="TFH517" s="1537"/>
      <c r="TFI517" s="1537"/>
      <c r="TFJ517" s="1537"/>
      <c r="TFK517" s="1537"/>
      <c r="TFL517" s="1537"/>
      <c r="TFM517" s="1537"/>
      <c r="TFN517" s="1537"/>
      <c r="TFO517" s="1537"/>
      <c r="TFP517" s="1537"/>
      <c r="TFQ517" s="1537"/>
      <c r="TFR517" s="1537"/>
      <c r="TFS517" s="1537"/>
      <c r="TFT517" s="1537"/>
      <c r="TFU517" s="1537"/>
      <c r="TFV517" s="1537"/>
      <c r="TFW517" s="1537"/>
      <c r="TFX517" s="1537"/>
      <c r="TFY517" s="1537"/>
      <c r="TFZ517" s="1537"/>
      <c r="TGA517" s="1537"/>
      <c r="TGB517" s="1537"/>
      <c r="TGC517" s="1537"/>
      <c r="TGD517" s="1537"/>
      <c r="TGE517" s="1537"/>
      <c r="TGF517" s="1537"/>
      <c r="TGG517" s="1537"/>
      <c r="TGH517" s="1537"/>
      <c r="TGI517" s="1537"/>
      <c r="TGJ517" s="1537"/>
      <c r="TGK517" s="1537"/>
      <c r="TGL517" s="1537"/>
      <c r="TGM517" s="1537"/>
      <c r="TGN517" s="1537"/>
      <c r="TGO517" s="1537"/>
      <c r="TGP517" s="1537"/>
      <c r="TGQ517" s="1537"/>
      <c r="TGR517" s="1537"/>
      <c r="TGS517" s="1537"/>
      <c r="TGT517" s="1537"/>
      <c r="TGU517" s="1537"/>
      <c r="TGV517" s="1537"/>
      <c r="TGW517" s="1537"/>
      <c r="TGX517" s="1537"/>
      <c r="TGY517" s="1537"/>
      <c r="TGZ517" s="1537"/>
      <c r="THA517" s="1537"/>
      <c r="THB517" s="1537"/>
      <c r="THC517" s="1537"/>
      <c r="THD517" s="1537"/>
      <c r="THE517" s="1537"/>
      <c r="THF517" s="1537"/>
      <c r="THG517" s="1537"/>
      <c r="THH517" s="1537"/>
      <c r="THI517" s="1537"/>
      <c r="THJ517" s="1537"/>
      <c r="THK517" s="1537"/>
      <c r="THL517" s="1537"/>
      <c r="THM517" s="1537"/>
      <c r="THN517" s="1537"/>
      <c r="THO517" s="1537"/>
      <c r="THP517" s="1537"/>
      <c r="THQ517" s="1537"/>
      <c r="THR517" s="1537"/>
      <c r="THS517" s="1537"/>
      <c r="THT517" s="1537"/>
      <c r="THU517" s="1537"/>
      <c r="THV517" s="1537"/>
      <c r="THW517" s="1537"/>
      <c r="THX517" s="1537"/>
      <c r="THY517" s="1537"/>
      <c r="THZ517" s="1537"/>
      <c r="TIA517" s="1537"/>
      <c r="TIB517" s="1537"/>
      <c r="TIC517" s="1537"/>
      <c r="TID517" s="1537"/>
      <c r="TIE517" s="1537"/>
      <c r="TIF517" s="1537"/>
      <c r="TIG517" s="1537"/>
      <c r="TIH517" s="1537"/>
      <c r="TII517" s="1537"/>
      <c r="TIJ517" s="1537"/>
      <c r="TIK517" s="1537"/>
      <c r="TIL517" s="1537"/>
      <c r="TIM517" s="1537"/>
      <c r="TIN517" s="1537"/>
      <c r="TIO517" s="1537"/>
      <c r="TIP517" s="1537"/>
      <c r="TIQ517" s="1537"/>
      <c r="TIR517" s="1537"/>
      <c r="TIS517" s="1537"/>
      <c r="TIT517" s="1537"/>
      <c r="TIU517" s="1537"/>
      <c r="TIV517" s="1537"/>
      <c r="TIW517" s="1537"/>
      <c r="TIX517" s="1537"/>
      <c r="TIY517" s="1537"/>
      <c r="TIZ517" s="1537"/>
      <c r="TJA517" s="1537"/>
      <c r="TJB517" s="1537"/>
      <c r="TJC517" s="1537"/>
      <c r="TJD517" s="1537"/>
      <c r="TJE517" s="1537"/>
      <c r="TJF517" s="1537"/>
      <c r="TJG517" s="1537"/>
      <c r="TJH517" s="1537"/>
      <c r="TJI517" s="1537"/>
      <c r="TJJ517" s="1537"/>
      <c r="TJK517" s="1537"/>
      <c r="TJL517" s="1537"/>
      <c r="TJM517" s="1537"/>
      <c r="TJN517" s="1537"/>
      <c r="TJO517" s="1537"/>
      <c r="TJP517" s="1537"/>
      <c r="TJQ517" s="1537"/>
      <c r="TJR517" s="1537"/>
      <c r="TJS517" s="1537"/>
      <c r="TJT517" s="1537"/>
      <c r="TJU517" s="1537"/>
      <c r="TJV517" s="1537"/>
      <c r="TJW517" s="1537"/>
      <c r="TJX517" s="1537"/>
      <c r="TJY517" s="1537"/>
      <c r="TJZ517" s="1537"/>
      <c r="TKA517" s="1537"/>
      <c r="TKB517" s="1537"/>
      <c r="TKC517" s="1537"/>
      <c r="TKD517" s="1537"/>
      <c r="TKE517" s="1537"/>
      <c r="TKF517" s="1537"/>
      <c r="TKG517" s="1537"/>
      <c r="TKH517" s="1537"/>
      <c r="TKI517" s="1537"/>
      <c r="TKJ517" s="1537"/>
      <c r="TKK517" s="1537"/>
      <c r="TKL517" s="1537"/>
      <c r="TKM517" s="1537"/>
      <c r="TKN517" s="1537"/>
      <c r="TKO517" s="1537"/>
      <c r="TKP517" s="1537"/>
      <c r="TKQ517" s="1537"/>
      <c r="TKR517" s="1537"/>
      <c r="TKS517" s="1537"/>
      <c r="TKT517" s="1537"/>
      <c r="TKU517" s="1537"/>
      <c r="TKV517" s="1537"/>
      <c r="TKW517" s="1537"/>
      <c r="TKX517" s="1537"/>
      <c r="TKY517" s="1537"/>
      <c r="TKZ517" s="1537"/>
      <c r="TLA517" s="1537"/>
      <c r="TLB517" s="1537"/>
      <c r="TLC517" s="1537"/>
      <c r="TLD517" s="1537"/>
      <c r="TLE517" s="1537"/>
      <c r="TLF517" s="1537"/>
      <c r="TLG517" s="1537"/>
      <c r="TLH517" s="1537"/>
      <c r="TLI517" s="1537"/>
      <c r="TLJ517" s="1537"/>
      <c r="TLK517" s="1537"/>
      <c r="TLL517" s="1537"/>
      <c r="TLM517" s="1537"/>
      <c r="TLN517" s="1537"/>
      <c r="TLO517" s="1537"/>
      <c r="TLP517" s="1537"/>
      <c r="TLQ517" s="1537"/>
      <c r="TLR517" s="1537"/>
      <c r="TLS517" s="1537"/>
      <c r="TLT517" s="1537"/>
      <c r="TLU517" s="1537"/>
      <c r="TLV517" s="1537"/>
      <c r="TLW517" s="1537"/>
      <c r="TLX517" s="1537"/>
      <c r="TLY517" s="1537"/>
      <c r="TLZ517" s="1537"/>
      <c r="TMA517" s="1537"/>
      <c r="TMB517" s="1537"/>
      <c r="TMC517" s="1537"/>
      <c r="TMD517" s="1537"/>
      <c r="TME517" s="1537"/>
      <c r="TMF517" s="1537"/>
      <c r="TMG517" s="1537"/>
      <c r="TMH517" s="1537"/>
      <c r="TMI517" s="1537"/>
      <c r="TMJ517" s="1537"/>
      <c r="TMK517" s="1537"/>
      <c r="TML517" s="1537"/>
      <c r="TMM517" s="1537"/>
      <c r="TMN517" s="1537"/>
      <c r="TMO517" s="1537"/>
      <c r="TMP517" s="1537"/>
      <c r="TMQ517" s="1537"/>
      <c r="TMR517" s="1537"/>
      <c r="TMS517" s="1537"/>
      <c r="TMT517" s="1537"/>
      <c r="TMU517" s="1537"/>
      <c r="TMV517" s="1537"/>
      <c r="TMW517" s="1537"/>
      <c r="TMX517" s="1537"/>
      <c r="TMY517" s="1537"/>
      <c r="TMZ517" s="1537"/>
      <c r="TNA517" s="1537"/>
      <c r="TNB517" s="1537"/>
      <c r="TNC517" s="1537"/>
      <c r="TND517" s="1537"/>
      <c r="TNE517" s="1537"/>
      <c r="TNF517" s="1537"/>
      <c r="TNG517" s="1537"/>
      <c r="TNH517" s="1537"/>
      <c r="TNI517" s="1537"/>
      <c r="TNJ517" s="1537"/>
      <c r="TNK517" s="1537"/>
      <c r="TNL517" s="1537"/>
      <c r="TNM517" s="1537"/>
      <c r="TNN517" s="1537"/>
      <c r="TNO517" s="1537"/>
      <c r="TNP517" s="1537"/>
      <c r="TNQ517" s="1537"/>
      <c r="TNR517" s="1537"/>
      <c r="TNS517" s="1537"/>
      <c r="TNT517" s="1537"/>
      <c r="TNU517" s="1537"/>
      <c r="TNV517" s="1537"/>
      <c r="TNW517" s="1537"/>
      <c r="TNX517" s="1537"/>
      <c r="TNY517" s="1537"/>
      <c r="TNZ517" s="1537"/>
      <c r="TOA517" s="1537"/>
      <c r="TOB517" s="1537"/>
      <c r="TOC517" s="1537"/>
      <c r="TOD517" s="1537"/>
      <c r="TOE517" s="1537"/>
      <c r="TOF517" s="1537"/>
      <c r="TOG517" s="1537"/>
      <c r="TOH517" s="1537"/>
      <c r="TOI517" s="1537"/>
      <c r="TOJ517" s="1537"/>
      <c r="TOK517" s="1537"/>
      <c r="TOL517" s="1537"/>
      <c r="TOM517" s="1537"/>
      <c r="TON517" s="1537"/>
      <c r="TOO517" s="1537"/>
      <c r="TOP517" s="1537"/>
      <c r="TOQ517" s="1537"/>
      <c r="TOR517" s="1537"/>
      <c r="TOS517" s="1537"/>
      <c r="TOT517" s="1537"/>
      <c r="TOU517" s="1537"/>
      <c r="TOV517" s="1537"/>
      <c r="TOW517" s="1537"/>
      <c r="TOX517" s="1537"/>
      <c r="TOY517" s="1537"/>
      <c r="TOZ517" s="1537"/>
      <c r="TPA517" s="1537"/>
      <c r="TPB517" s="1537"/>
      <c r="TPC517" s="1537"/>
      <c r="TPD517" s="1537"/>
      <c r="TPE517" s="1537"/>
      <c r="TPF517" s="1537"/>
      <c r="TPG517" s="1537"/>
      <c r="TPH517" s="1537"/>
      <c r="TPI517" s="1537"/>
      <c r="TPJ517" s="1537"/>
      <c r="TPK517" s="1537"/>
      <c r="TPL517" s="1537"/>
      <c r="TPM517" s="1537"/>
      <c r="TPN517" s="1537"/>
      <c r="TPO517" s="1537"/>
      <c r="TPP517" s="1537"/>
      <c r="TPQ517" s="1537"/>
      <c r="TPR517" s="1537"/>
      <c r="TPS517" s="1537"/>
      <c r="TPT517" s="1537"/>
      <c r="TPU517" s="1537"/>
      <c r="TPV517" s="1537"/>
      <c r="TPW517" s="1537"/>
      <c r="TPX517" s="1537"/>
      <c r="TPY517" s="1537"/>
      <c r="TPZ517" s="1537"/>
      <c r="TQA517" s="1537"/>
      <c r="TQB517" s="1537"/>
      <c r="TQC517" s="1537"/>
      <c r="TQD517" s="1537"/>
      <c r="TQE517" s="1537"/>
      <c r="TQF517" s="1537"/>
      <c r="TQG517" s="1537"/>
      <c r="TQH517" s="1537"/>
      <c r="TQI517" s="1537"/>
      <c r="TQJ517" s="1537"/>
      <c r="TQK517" s="1537"/>
      <c r="TQL517" s="1537"/>
      <c r="TQM517" s="1537"/>
      <c r="TQN517" s="1537"/>
      <c r="TQO517" s="1537"/>
      <c r="TQP517" s="1537"/>
      <c r="TQQ517" s="1537"/>
      <c r="TQR517" s="1537"/>
      <c r="TQS517" s="1537"/>
      <c r="TQT517" s="1537"/>
      <c r="TQU517" s="1537"/>
      <c r="TQV517" s="1537"/>
      <c r="TQW517" s="1537"/>
      <c r="TQX517" s="1537"/>
      <c r="TQY517" s="1537"/>
      <c r="TQZ517" s="1537"/>
      <c r="TRA517" s="1537"/>
      <c r="TRB517" s="1537"/>
      <c r="TRC517" s="1537"/>
      <c r="TRD517" s="1537"/>
      <c r="TRE517" s="1537"/>
      <c r="TRF517" s="1537"/>
      <c r="TRG517" s="1537"/>
      <c r="TRH517" s="1537"/>
      <c r="TRI517" s="1537"/>
      <c r="TRJ517" s="1537"/>
      <c r="TRK517" s="1537"/>
      <c r="TRL517" s="1537"/>
      <c r="TRM517" s="1537"/>
      <c r="TRN517" s="1537"/>
      <c r="TRO517" s="1537"/>
      <c r="TRP517" s="1537"/>
      <c r="TRQ517" s="1537"/>
      <c r="TRR517" s="1537"/>
      <c r="TRS517" s="1537"/>
      <c r="TRT517" s="1537"/>
      <c r="TRU517" s="1537"/>
      <c r="TRV517" s="1537"/>
      <c r="TRW517" s="1537"/>
      <c r="TRX517" s="1537"/>
      <c r="TRY517" s="1537"/>
      <c r="TRZ517" s="1537"/>
      <c r="TSA517" s="1537"/>
      <c r="TSB517" s="1537"/>
      <c r="TSC517" s="1537"/>
      <c r="TSD517" s="1537"/>
      <c r="TSE517" s="1537"/>
      <c r="TSF517" s="1537"/>
      <c r="TSG517" s="1537"/>
      <c r="TSH517" s="1537"/>
      <c r="TSI517" s="1537"/>
      <c r="TSJ517" s="1537"/>
      <c r="TSK517" s="1537"/>
      <c r="TSL517" s="1537"/>
      <c r="TSM517" s="1537"/>
      <c r="TSN517" s="1537"/>
      <c r="TSO517" s="1537"/>
      <c r="TSP517" s="1537"/>
      <c r="TSQ517" s="1537"/>
      <c r="TSR517" s="1537"/>
      <c r="TSS517" s="1537"/>
      <c r="TST517" s="1537"/>
      <c r="TSU517" s="1537"/>
      <c r="TSV517" s="1537"/>
      <c r="TSW517" s="1537"/>
      <c r="TSX517" s="1537"/>
      <c r="TSY517" s="1537"/>
      <c r="TSZ517" s="1537"/>
      <c r="TTA517" s="1537"/>
      <c r="TTB517" s="1537"/>
      <c r="TTC517" s="1537"/>
      <c r="TTD517" s="1537"/>
      <c r="TTE517" s="1537"/>
      <c r="TTF517" s="1537"/>
      <c r="TTG517" s="1537"/>
      <c r="TTH517" s="1537"/>
      <c r="TTI517" s="1537"/>
      <c r="TTJ517" s="1537"/>
      <c r="TTK517" s="1537"/>
      <c r="TTL517" s="1537"/>
      <c r="TTM517" s="1537"/>
      <c r="TTN517" s="1537"/>
      <c r="TTO517" s="1537"/>
      <c r="TTP517" s="1537"/>
      <c r="TTQ517" s="1537"/>
      <c r="TTR517" s="1537"/>
      <c r="TTS517" s="1537"/>
      <c r="TTT517" s="1537"/>
      <c r="TTU517" s="1537"/>
      <c r="TTV517" s="1537"/>
      <c r="TTW517" s="1537"/>
      <c r="TTX517" s="1537"/>
      <c r="TTY517" s="1537"/>
      <c r="TTZ517" s="1537"/>
      <c r="TUA517" s="1537"/>
      <c r="TUB517" s="1537"/>
      <c r="TUC517" s="1537"/>
      <c r="TUD517" s="1537"/>
      <c r="TUE517" s="1537"/>
      <c r="TUF517" s="1537"/>
      <c r="TUG517" s="1537"/>
      <c r="TUH517" s="1537"/>
      <c r="TUI517" s="1537"/>
      <c r="TUJ517" s="1537"/>
      <c r="TUK517" s="1537"/>
      <c r="TUL517" s="1537"/>
      <c r="TUM517" s="1537"/>
      <c r="TUN517" s="1537"/>
      <c r="TUO517" s="1537"/>
      <c r="TUP517" s="1537"/>
      <c r="TUQ517" s="1537"/>
      <c r="TUR517" s="1537"/>
      <c r="TUS517" s="1537"/>
      <c r="TUT517" s="1537"/>
      <c r="TUU517" s="1537"/>
      <c r="TUV517" s="1537"/>
      <c r="TUW517" s="1537"/>
      <c r="TUX517" s="1537"/>
      <c r="TUY517" s="1537"/>
      <c r="TUZ517" s="1537"/>
      <c r="TVA517" s="1537"/>
      <c r="TVB517" s="1537"/>
      <c r="TVC517" s="1537"/>
      <c r="TVD517" s="1537"/>
      <c r="TVE517" s="1537"/>
      <c r="TVF517" s="1537"/>
      <c r="TVG517" s="1537"/>
      <c r="TVH517" s="1537"/>
      <c r="TVI517" s="1537"/>
      <c r="TVJ517" s="1537"/>
      <c r="TVK517" s="1537"/>
      <c r="TVL517" s="1537"/>
      <c r="TVM517" s="1537"/>
      <c r="TVN517" s="1537"/>
      <c r="TVO517" s="1537"/>
      <c r="TVP517" s="1537"/>
      <c r="TVQ517" s="1537"/>
      <c r="TVR517" s="1537"/>
      <c r="TVS517" s="1537"/>
      <c r="TVT517" s="1537"/>
      <c r="TVU517" s="1537"/>
      <c r="TVV517" s="1537"/>
      <c r="TVW517" s="1537"/>
      <c r="TVX517" s="1537"/>
      <c r="TVY517" s="1537"/>
      <c r="TVZ517" s="1537"/>
      <c r="TWA517" s="1537"/>
      <c r="TWB517" s="1537"/>
      <c r="TWC517" s="1537"/>
      <c r="TWD517" s="1537"/>
      <c r="TWE517" s="1537"/>
      <c r="TWF517" s="1537"/>
      <c r="TWG517" s="1537"/>
      <c r="TWH517" s="1537"/>
      <c r="TWI517" s="1537"/>
      <c r="TWJ517" s="1537"/>
      <c r="TWK517" s="1537"/>
      <c r="TWL517" s="1537"/>
      <c r="TWM517" s="1537"/>
      <c r="TWN517" s="1537"/>
      <c r="TWO517" s="1537"/>
      <c r="TWP517" s="1537"/>
      <c r="TWQ517" s="1537"/>
      <c r="TWR517" s="1537"/>
      <c r="TWS517" s="1537"/>
      <c r="TWT517" s="1537"/>
      <c r="TWU517" s="1537"/>
      <c r="TWV517" s="1537"/>
      <c r="TWW517" s="1537"/>
      <c r="TWX517" s="1537"/>
      <c r="TWY517" s="1537"/>
      <c r="TWZ517" s="1537"/>
      <c r="TXA517" s="1537"/>
      <c r="TXB517" s="1537"/>
      <c r="TXC517" s="1537"/>
      <c r="TXD517" s="1537"/>
      <c r="TXE517" s="1537"/>
      <c r="TXF517" s="1537"/>
      <c r="TXG517" s="1537"/>
      <c r="TXH517" s="1537"/>
      <c r="TXI517" s="1537"/>
      <c r="TXJ517" s="1537"/>
      <c r="TXK517" s="1537"/>
      <c r="TXL517" s="1537"/>
      <c r="TXM517" s="1537"/>
      <c r="TXN517" s="1537"/>
      <c r="TXO517" s="1537"/>
      <c r="TXP517" s="1537"/>
      <c r="TXQ517" s="1537"/>
      <c r="TXR517" s="1537"/>
      <c r="TXS517" s="1537"/>
      <c r="TXT517" s="1537"/>
      <c r="TXU517" s="1537"/>
      <c r="TXV517" s="1537"/>
      <c r="TXW517" s="1537"/>
      <c r="TXX517" s="1537"/>
      <c r="TXY517" s="1537"/>
      <c r="TXZ517" s="1537"/>
      <c r="TYA517" s="1537"/>
      <c r="TYB517" s="1537"/>
      <c r="TYC517" s="1537"/>
      <c r="TYD517" s="1537"/>
      <c r="TYE517" s="1537"/>
      <c r="TYF517" s="1537"/>
      <c r="TYG517" s="1537"/>
      <c r="TYH517" s="1537"/>
      <c r="TYI517" s="1537"/>
      <c r="TYJ517" s="1537"/>
      <c r="TYK517" s="1537"/>
      <c r="TYL517" s="1537"/>
      <c r="TYM517" s="1537"/>
      <c r="TYN517" s="1537"/>
      <c r="TYO517" s="1537"/>
      <c r="TYP517" s="1537"/>
      <c r="TYQ517" s="1537"/>
      <c r="TYR517" s="1537"/>
      <c r="TYS517" s="1537"/>
      <c r="TYT517" s="1537"/>
      <c r="TYU517" s="1537"/>
      <c r="TYV517" s="1537"/>
      <c r="TYW517" s="1537"/>
      <c r="TYX517" s="1537"/>
      <c r="TYY517" s="1537"/>
      <c r="TYZ517" s="1537"/>
      <c r="TZA517" s="1537"/>
      <c r="TZB517" s="1537"/>
      <c r="TZC517" s="1537"/>
      <c r="TZD517" s="1537"/>
      <c r="TZE517" s="1537"/>
      <c r="TZF517" s="1537"/>
      <c r="TZG517" s="1537"/>
      <c r="TZH517" s="1537"/>
      <c r="TZI517" s="1537"/>
      <c r="TZJ517" s="1537"/>
      <c r="TZK517" s="1537"/>
      <c r="TZL517" s="1537"/>
      <c r="TZM517" s="1537"/>
      <c r="TZN517" s="1537"/>
      <c r="TZO517" s="1537"/>
      <c r="TZP517" s="1537"/>
      <c r="TZQ517" s="1537"/>
      <c r="TZR517" s="1537"/>
      <c r="TZS517" s="1537"/>
      <c r="TZT517" s="1537"/>
      <c r="TZU517" s="1537"/>
      <c r="TZV517" s="1537"/>
      <c r="TZW517" s="1537"/>
      <c r="TZX517" s="1537"/>
      <c r="TZY517" s="1537"/>
      <c r="TZZ517" s="1537"/>
      <c r="UAA517" s="1537"/>
      <c r="UAB517" s="1537"/>
      <c r="UAC517" s="1537"/>
      <c r="UAD517" s="1537"/>
      <c r="UAE517" s="1537"/>
      <c r="UAF517" s="1537"/>
      <c r="UAG517" s="1537"/>
      <c r="UAH517" s="1537"/>
      <c r="UAI517" s="1537"/>
      <c r="UAJ517" s="1537"/>
      <c r="UAK517" s="1537"/>
      <c r="UAL517" s="1537"/>
      <c r="UAM517" s="1537"/>
      <c r="UAN517" s="1537"/>
      <c r="UAO517" s="1537"/>
      <c r="UAP517" s="1537"/>
      <c r="UAQ517" s="1537"/>
      <c r="UAR517" s="1537"/>
      <c r="UAS517" s="1537"/>
      <c r="UAT517" s="1537"/>
      <c r="UAU517" s="1537"/>
      <c r="UAV517" s="1537"/>
      <c r="UAW517" s="1537"/>
      <c r="UAX517" s="1537"/>
      <c r="UAY517" s="1537"/>
      <c r="UAZ517" s="1537"/>
      <c r="UBA517" s="1537"/>
      <c r="UBB517" s="1537"/>
      <c r="UBC517" s="1537"/>
      <c r="UBD517" s="1537"/>
      <c r="UBE517" s="1537"/>
      <c r="UBF517" s="1537"/>
      <c r="UBG517" s="1537"/>
      <c r="UBH517" s="1537"/>
      <c r="UBI517" s="1537"/>
      <c r="UBJ517" s="1537"/>
      <c r="UBK517" s="1537"/>
      <c r="UBL517" s="1537"/>
      <c r="UBM517" s="1537"/>
      <c r="UBN517" s="1537"/>
      <c r="UBO517" s="1537"/>
      <c r="UBP517" s="1537"/>
      <c r="UBQ517" s="1537"/>
      <c r="UBR517" s="1537"/>
      <c r="UBS517" s="1537"/>
      <c r="UBT517" s="1537"/>
      <c r="UBU517" s="1537"/>
      <c r="UBV517" s="1537"/>
      <c r="UBW517" s="1537"/>
      <c r="UBX517" s="1537"/>
      <c r="UBY517" s="1537"/>
      <c r="UBZ517" s="1537"/>
      <c r="UCA517" s="1537"/>
      <c r="UCB517" s="1537"/>
      <c r="UCC517" s="1537"/>
      <c r="UCD517" s="1537"/>
      <c r="UCE517" s="1537"/>
      <c r="UCF517" s="1537"/>
      <c r="UCG517" s="1537"/>
      <c r="UCH517" s="1537"/>
      <c r="UCI517" s="1537"/>
      <c r="UCJ517" s="1537"/>
      <c r="UCK517" s="1537"/>
      <c r="UCL517" s="1537"/>
      <c r="UCM517" s="1537"/>
      <c r="UCN517" s="1537"/>
      <c r="UCO517" s="1537"/>
      <c r="UCP517" s="1537"/>
      <c r="UCQ517" s="1537"/>
      <c r="UCR517" s="1537"/>
      <c r="UCS517" s="1537"/>
      <c r="UCT517" s="1537"/>
      <c r="UCU517" s="1537"/>
      <c r="UCV517" s="1537"/>
      <c r="UCW517" s="1537"/>
      <c r="UCX517" s="1537"/>
      <c r="UCY517" s="1537"/>
      <c r="UCZ517" s="1537"/>
      <c r="UDA517" s="1537"/>
      <c r="UDB517" s="1537"/>
      <c r="UDC517" s="1537"/>
      <c r="UDD517" s="1537"/>
      <c r="UDE517" s="1537"/>
      <c r="UDF517" s="1537"/>
      <c r="UDG517" s="1537"/>
      <c r="UDH517" s="1537"/>
      <c r="UDI517" s="1537"/>
      <c r="UDJ517" s="1537"/>
      <c r="UDK517" s="1537"/>
      <c r="UDL517" s="1537"/>
      <c r="UDM517" s="1537"/>
      <c r="UDN517" s="1537"/>
      <c r="UDO517" s="1537"/>
      <c r="UDP517" s="1537"/>
      <c r="UDQ517" s="1537"/>
      <c r="UDR517" s="1537"/>
      <c r="UDS517" s="1537"/>
      <c r="UDT517" s="1537"/>
      <c r="UDU517" s="1537"/>
      <c r="UDV517" s="1537"/>
      <c r="UDW517" s="1537"/>
      <c r="UDX517" s="1537"/>
      <c r="UDY517" s="1537"/>
      <c r="UDZ517" s="1537"/>
      <c r="UEA517" s="1537"/>
      <c r="UEB517" s="1537"/>
      <c r="UEC517" s="1537"/>
      <c r="UED517" s="1537"/>
      <c r="UEE517" s="1537"/>
      <c r="UEF517" s="1537"/>
      <c r="UEG517" s="1537"/>
      <c r="UEH517" s="1537"/>
      <c r="UEI517" s="1537"/>
      <c r="UEJ517" s="1537"/>
      <c r="UEK517" s="1537"/>
      <c r="UEL517" s="1537"/>
      <c r="UEM517" s="1537"/>
      <c r="UEN517" s="1537"/>
      <c r="UEO517" s="1537"/>
      <c r="UEP517" s="1537"/>
      <c r="UEQ517" s="1537"/>
      <c r="UER517" s="1537"/>
      <c r="UES517" s="1537"/>
      <c r="UET517" s="1537"/>
      <c r="UEU517" s="1537"/>
      <c r="UEV517" s="1537"/>
      <c r="UEW517" s="1537"/>
      <c r="UEX517" s="1537"/>
      <c r="UEY517" s="1537"/>
      <c r="UEZ517" s="1537"/>
      <c r="UFA517" s="1537"/>
      <c r="UFB517" s="1537"/>
      <c r="UFC517" s="1537"/>
      <c r="UFD517" s="1537"/>
      <c r="UFE517" s="1537"/>
      <c r="UFF517" s="1537"/>
      <c r="UFG517" s="1537"/>
      <c r="UFH517" s="1537"/>
      <c r="UFI517" s="1537"/>
      <c r="UFJ517" s="1537"/>
      <c r="UFK517" s="1537"/>
      <c r="UFL517" s="1537"/>
      <c r="UFM517" s="1537"/>
      <c r="UFN517" s="1537"/>
      <c r="UFO517" s="1537"/>
      <c r="UFP517" s="1537"/>
      <c r="UFQ517" s="1537"/>
      <c r="UFR517" s="1537"/>
      <c r="UFS517" s="1537"/>
      <c r="UFT517" s="1537"/>
      <c r="UFU517" s="1537"/>
      <c r="UFV517" s="1537"/>
      <c r="UFW517" s="1537"/>
      <c r="UFX517" s="1537"/>
      <c r="UFY517" s="1537"/>
      <c r="UFZ517" s="1537"/>
      <c r="UGA517" s="1537"/>
      <c r="UGB517" s="1537"/>
      <c r="UGC517" s="1537"/>
      <c r="UGD517" s="1537"/>
      <c r="UGE517" s="1537"/>
      <c r="UGF517" s="1537"/>
      <c r="UGG517" s="1537"/>
      <c r="UGH517" s="1537"/>
      <c r="UGI517" s="1537"/>
      <c r="UGJ517" s="1537"/>
      <c r="UGK517" s="1537"/>
      <c r="UGL517" s="1537"/>
      <c r="UGM517" s="1537"/>
      <c r="UGN517" s="1537"/>
      <c r="UGO517" s="1537"/>
      <c r="UGP517" s="1537"/>
      <c r="UGQ517" s="1537"/>
      <c r="UGR517" s="1537"/>
      <c r="UGS517" s="1537"/>
      <c r="UGT517" s="1537"/>
      <c r="UGU517" s="1537"/>
      <c r="UGV517" s="1537"/>
      <c r="UGW517" s="1537"/>
      <c r="UGX517" s="1537"/>
      <c r="UGY517" s="1537"/>
      <c r="UGZ517" s="1537"/>
      <c r="UHA517" s="1537"/>
      <c r="UHB517" s="1537"/>
      <c r="UHC517" s="1537"/>
      <c r="UHD517" s="1537"/>
      <c r="UHE517" s="1537"/>
      <c r="UHF517" s="1537"/>
      <c r="UHG517" s="1537"/>
      <c r="UHH517" s="1537"/>
      <c r="UHI517" s="1537"/>
      <c r="UHJ517" s="1537"/>
      <c r="UHK517" s="1537"/>
      <c r="UHL517" s="1537"/>
      <c r="UHM517" s="1537"/>
      <c r="UHN517" s="1537"/>
      <c r="UHO517" s="1537"/>
      <c r="UHP517" s="1537"/>
      <c r="UHQ517" s="1537"/>
      <c r="UHR517" s="1537"/>
      <c r="UHS517" s="1537"/>
      <c r="UHT517" s="1537"/>
      <c r="UHU517" s="1537"/>
      <c r="UHV517" s="1537"/>
      <c r="UHW517" s="1537"/>
      <c r="UHX517" s="1537"/>
      <c r="UHY517" s="1537"/>
      <c r="UHZ517" s="1537"/>
      <c r="UIA517" s="1537"/>
      <c r="UIB517" s="1537"/>
      <c r="UIC517" s="1537"/>
      <c r="UID517" s="1537"/>
      <c r="UIE517" s="1537"/>
      <c r="UIF517" s="1537"/>
      <c r="UIG517" s="1537"/>
      <c r="UIH517" s="1537"/>
      <c r="UII517" s="1537"/>
      <c r="UIJ517" s="1537"/>
      <c r="UIK517" s="1537"/>
      <c r="UIL517" s="1537"/>
      <c r="UIM517" s="1537"/>
      <c r="UIN517" s="1537"/>
      <c r="UIO517" s="1537"/>
      <c r="UIP517" s="1537"/>
      <c r="UIQ517" s="1537"/>
      <c r="UIR517" s="1537"/>
      <c r="UIS517" s="1537"/>
      <c r="UIT517" s="1537"/>
      <c r="UIU517" s="1537"/>
      <c r="UIV517" s="1537"/>
      <c r="UIW517" s="1537"/>
      <c r="UIX517" s="1537"/>
      <c r="UIY517" s="1537"/>
      <c r="UIZ517" s="1537"/>
      <c r="UJA517" s="1537"/>
      <c r="UJB517" s="1537"/>
      <c r="UJC517" s="1537"/>
      <c r="UJD517" s="1537"/>
      <c r="UJE517" s="1537"/>
      <c r="UJF517" s="1537"/>
      <c r="UJG517" s="1537"/>
      <c r="UJH517" s="1537"/>
      <c r="UJI517" s="1537"/>
      <c r="UJJ517" s="1537"/>
      <c r="UJK517" s="1537"/>
      <c r="UJL517" s="1537"/>
      <c r="UJM517" s="1537"/>
      <c r="UJN517" s="1537"/>
      <c r="UJO517" s="1537"/>
      <c r="UJP517" s="1537"/>
      <c r="UJQ517" s="1537"/>
      <c r="UJR517" s="1537"/>
      <c r="UJS517" s="1537"/>
      <c r="UJT517" s="1537"/>
      <c r="UJU517" s="1537"/>
      <c r="UJV517" s="1537"/>
      <c r="UJW517" s="1537"/>
      <c r="UJX517" s="1537"/>
      <c r="UJY517" s="1537"/>
      <c r="UJZ517" s="1537"/>
      <c r="UKA517" s="1537"/>
      <c r="UKB517" s="1537"/>
      <c r="UKC517" s="1537"/>
      <c r="UKD517" s="1537"/>
      <c r="UKE517" s="1537"/>
      <c r="UKF517" s="1537"/>
      <c r="UKG517" s="1537"/>
      <c r="UKH517" s="1537"/>
      <c r="UKI517" s="1537"/>
      <c r="UKJ517" s="1537"/>
      <c r="UKK517" s="1537"/>
      <c r="UKL517" s="1537"/>
      <c r="UKM517" s="1537"/>
      <c r="UKN517" s="1537"/>
      <c r="UKO517" s="1537"/>
      <c r="UKP517" s="1537"/>
      <c r="UKQ517" s="1537"/>
      <c r="UKR517" s="1537"/>
      <c r="UKS517" s="1537"/>
      <c r="UKT517" s="1537"/>
      <c r="UKU517" s="1537"/>
      <c r="UKV517" s="1537"/>
      <c r="UKW517" s="1537"/>
      <c r="UKX517" s="1537"/>
      <c r="UKY517" s="1537"/>
      <c r="UKZ517" s="1537"/>
      <c r="ULA517" s="1537"/>
      <c r="ULB517" s="1537"/>
      <c r="ULC517" s="1537"/>
      <c r="ULD517" s="1537"/>
      <c r="ULE517" s="1537"/>
      <c r="ULF517" s="1537"/>
      <c r="ULG517" s="1537"/>
      <c r="ULH517" s="1537"/>
      <c r="ULI517" s="1537"/>
      <c r="ULJ517" s="1537"/>
      <c r="ULK517" s="1537"/>
      <c r="ULL517" s="1537"/>
      <c r="ULM517" s="1537"/>
      <c r="ULN517" s="1537"/>
      <c r="ULO517" s="1537"/>
      <c r="ULP517" s="1537"/>
      <c r="ULQ517" s="1537"/>
      <c r="ULR517" s="1537"/>
      <c r="ULS517" s="1537"/>
      <c r="ULT517" s="1537"/>
      <c r="ULU517" s="1537"/>
      <c r="ULV517" s="1537"/>
      <c r="ULW517" s="1537"/>
      <c r="ULX517" s="1537"/>
      <c r="ULY517" s="1537"/>
      <c r="ULZ517" s="1537"/>
      <c r="UMA517" s="1537"/>
      <c r="UMB517" s="1537"/>
      <c r="UMC517" s="1537"/>
      <c r="UMD517" s="1537"/>
      <c r="UME517" s="1537"/>
      <c r="UMF517" s="1537"/>
      <c r="UMG517" s="1537"/>
      <c r="UMH517" s="1537"/>
      <c r="UMI517" s="1537"/>
      <c r="UMJ517" s="1537"/>
      <c r="UMK517" s="1537"/>
      <c r="UML517" s="1537"/>
      <c r="UMM517" s="1537"/>
      <c r="UMN517" s="1537"/>
      <c r="UMO517" s="1537"/>
      <c r="UMP517" s="1537"/>
      <c r="UMQ517" s="1537"/>
      <c r="UMR517" s="1537"/>
      <c r="UMS517" s="1537"/>
      <c r="UMT517" s="1537"/>
      <c r="UMU517" s="1537"/>
      <c r="UMV517" s="1537"/>
      <c r="UMW517" s="1537"/>
      <c r="UMX517" s="1537"/>
      <c r="UMY517" s="1537"/>
      <c r="UMZ517" s="1537"/>
      <c r="UNA517" s="1537"/>
      <c r="UNB517" s="1537"/>
      <c r="UNC517" s="1537"/>
      <c r="UND517" s="1537"/>
      <c r="UNE517" s="1537"/>
      <c r="UNF517" s="1537"/>
      <c r="UNG517" s="1537"/>
      <c r="UNH517" s="1537"/>
      <c r="UNI517" s="1537"/>
      <c r="UNJ517" s="1537"/>
      <c r="UNK517" s="1537"/>
      <c r="UNL517" s="1537"/>
      <c r="UNM517" s="1537"/>
      <c r="UNN517" s="1537"/>
      <c r="UNO517" s="1537"/>
      <c r="UNP517" s="1537"/>
      <c r="UNQ517" s="1537"/>
      <c r="UNR517" s="1537"/>
      <c r="UNS517" s="1537"/>
      <c r="UNT517" s="1537"/>
      <c r="UNU517" s="1537"/>
      <c r="UNV517" s="1537"/>
      <c r="UNW517" s="1537"/>
      <c r="UNX517" s="1537"/>
      <c r="UNY517" s="1537"/>
      <c r="UNZ517" s="1537"/>
      <c r="UOA517" s="1537"/>
      <c r="UOB517" s="1537"/>
      <c r="UOC517" s="1537"/>
      <c r="UOD517" s="1537"/>
      <c r="UOE517" s="1537"/>
      <c r="UOF517" s="1537"/>
      <c r="UOG517" s="1537"/>
      <c r="UOH517" s="1537"/>
      <c r="UOI517" s="1537"/>
      <c r="UOJ517" s="1537"/>
      <c r="UOK517" s="1537"/>
      <c r="UOL517" s="1537"/>
      <c r="UOM517" s="1537"/>
      <c r="UON517" s="1537"/>
      <c r="UOO517" s="1537"/>
      <c r="UOP517" s="1537"/>
      <c r="UOQ517" s="1537"/>
      <c r="UOR517" s="1537"/>
      <c r="UOS517" s="1537"/>
      <c r="UOT517" s="1537"/>
      <c r="UOU517" s="1537"/>
      <c r="UOV517" s="1537"/>
      <c r="UOW517" s="1537"/>
      <c r="UOX517" s="1537"/>
      <c r="UOY517" s="1537"/>
      <c r="UOZ517" s="1537"/>
      <c r="UPA517" s="1537"/>
      <c r="UPB517" s="1537"/>
      <c r="UPC517" s="1537"/>
      <c r="UPD517" s="1537"/>
      <c r="UPE517" s="1537"/>
      <c r="UPF517" s="1537"/>
      <c r="UPG517" s="1537"/>
      <c r="UPH517" s="1537"/>
      <c r="UPI517" s="1537"/>
      <c r="UPJ517" s="1537"/>
      <c r="UPK517" s="1537"/>
      <c r="UPL517" s="1537"/>
      <c r="UPM517" s="1537"/>
      <c r="UPN517" s="1537"/>
      <c r="UPO517" s="1537"/>
      <c r="UPP517" s="1537"/>
      <c r="UPQ517" s="1537"/>
      <c r="UPR517" s="1537"/>
      <c r="UPS517" s="1537"/>
      <c r="UPT517" s="1537"/>
      <c r="UPU517" s="1537"/>
      <c r="UPV517" s="1537"/>
      <c r="UPW517" s="1537"/>
      <c r="UPX517" s="1537"/>
      <c r="UPY517" s="1537"/>
      <c r="UPZ517" s="1537"/>
      <c r="UQA517" s="1537"/>
      <c r="UQB517" s="1537"/>
      <c r="UQC517" s="1537"/>
      <c r="UQD517" s="1537"/>
      <c r="UQE517" s="1537"/>
      <c r="UQF517" s="1537"/>
      <c r="UQG517" s="1537"/>
      <c r="UQH517" s="1537"/>
      <c r="UQI517" s="1537"/>
      <c r="UQJ517" s="1537"/>
      <c r="UQK517" s="1537"/>
      <c r="UQL517" s="1537"/>
      <c r="UQM517" s="1537"/>
      <c r="UQN517" s="1537"/>
      <c r="UQO517" s="1537"/>
      <c r="UQP517" s="1537"/>
      <c r="UQQ517" s="1537"/>
      <c r="UQR517" s="1537"/>
      <c r="UQS517" s="1537"/>
      <c r="UQT517" s="1537"/>
      <c r="UQU517" s="1537"/>
      <c r="UQV517" s="1537"/>
      <c r="UQW517" s="1537"/>
      <c r="UQX517" s="1537"/>
      <c r="UQY517" s="1537"/>
      <c r="UQZ517" s="1537"/>
      <c r="URA517" s="1537"/>
      <c r="URB517" s="1537"/>
      <c r="URC517" s="1537"/>
      <c r="URD517" s="1537"/>
      <c r="URE517" s="1537"/>
      <c r="URF517" s="1537"/>
      <c r="URG517" s="1537"/>
      <c r="URH517" s="1537"/>
      <c r="URI517" s="1537"/>
      <c r="URJ517" s="1537"/>
      <c r="URK517" s="1537"/>
      <c r="URL517" s="1537"/>
      <c r="URM517" s="1537"/>
      <c r="URN517" s="1537"/>
      <c r="URO517" s="1537"/>
      <c r="URP517" s="1537"/>
      <c r="URQ517" s="1537"/>
      <c r="URR517" s="1537"/>
      <c r="URS517" s="1537"/>
      <c r="URT517" s="1537"/>
      <c r="URU517" s="1537"/>
      <c r="URV517" s="1537"/>
      <c r="URW517" s="1537"/>
      <c r="URX517" s="1537"/>
      <c r="URY517" s="1537"/>
      <c r="URZ517" s="1537"/>
      <c r="USA517" s="1537"/>
      <c r="USB517" s="1537"/>
      <c r="USC517" s="1537"/>
      <c r="USD517" s="1537"/>
      <c r="USE517" s="1537"/>
      <c r="USF517" s="1537"/>
      <c r="USG517" s="1537"/>
      <c r="USH517" s="1537"/>
      <c r="USI517" s="1537"/>
      <c r="USJ517" s="1537"/>
      <c r="USK517" s="1537"/>
      <c r="USL517" s="1537"/>
      <c r="USM517" s="1537"/>
      <c r="USN517" s="1537"/>
      <c r="USO517" s="1537"/>
      <c r="USP517" s="1537"/>
      <c r="USQ517" s="1537"/>
      <c r="USR517" s="1537"/>
      <c r="USS517" s="1537"/>
      <c r="UST517" s="1537"/>
      <c r="USU517" s="1537"/>
      <c r="USV517" s="1537"/>
      <c r="USW517" s="1537"/>
      <c r="USX517" s="1537"/>
      <c r="USY517" s="1537"/>
      <c r="USZ517" s="1537"/>
      <c r="UTA517" s="1537"/>
      <c r="UTB517" s="1537"/>
      <c r="UTC517" s="1537"/>
      <c r="UTD517" s="1537"/>
      <c r="UTE517" s="1537"/>
      <c r="UTF517" s="1537"/>
      <c r="UTG517" s="1537"/>
      <c r="UTH517" s="1537"/>
      <c r="UTI517" s="1537"/>
      <c r="UTJ517" s="1537"/>
      <c r="UTK517" s="1537"/>
      <c r="UTL517" s="1537"/>
      <c r="UTM517" s="1537"/>
      <c r="UTN517" s="1537"/>
      <c r="UTO517" s="1537"/>
      <c r="UTP517" s="1537"/>
      <c r="UTQ517" s="1537"/>
      <c r="UTR517" s="1537"/>
      <c r="UTS517" s="1537"/>
      <c r="UTT517" s="1537"/>
      <c r="UTU517" s="1537"/>
      <c r="UTV517" s="1537"/>
      <c r="UTW517" s="1537"/>
      <c r="UTX517" s="1537"/>
      <c r="UTY517" s="1537"/>
      <c r="UTZ517" s="1537"/>
      <c r="UUA517" s="1537"/>
      <c r="UUB517" s="1537"/>
      <c r="UUC517" s="1537"/>
      <c r="UUD517" s="1537"/>
      <c r="UUE517" s="1537"/>
      <c r="UUF517" s="1537"/>
      <c r="UUG517" s="1537"/>
      <c r="UUH517" s="1537"/>
      <c r="UUI517" s="1537"/>
      <c r="UUJ517" s="1537"/>
      <c r="UUK517" s="1537"/>
      <c r="UUL517" s="1537"/>
      <c r="UUM517" s="1537"/>
      <c r="UUN517" s="1537"/>
      <c r="UUO517" s="1537"/>
      <c r="UUP517" s="1537"/>
      <c r="UUQ517" s="1537"/>
      <c r="UUR517" s="1537"/>
      <c r="UUS517" s="1537"/>
      <c r="UUT517" s="1537"/>
      <c r="UUU517" s="1537"/>
      <c r="UUV517" s="1537"/>
      <c r="UUW517" s="1537"/>
      <c r="UUX517" s="1537"/>
      <c r="UUY517" s="1537"/>
      <c r="UUZ517" s="1537"/>
      <c r="UVA517" s="1537"/>
      <c r="UVB517" s="1537"/>
      <c r="UVC517" s="1537"/>
      <c r="UVD517" s="1537"/>
      <c r="UVE517" s="1537"/>
      <c r="UVF517" s="1537"/>
      <c r="UVG517" s="1537"/>
      <c r="UVH517" s="1537"/>
      <c r="UVI517" s="1537"/>
      <c r="UVJ517" s="1537"/>
      <c r="UVK517" s="1537"/>
      <c r="UVL517" s="1537"/>
      <c r="UVM517" s="1537"/>
      <c r="UVN517" s="1537"/>
      <c r="UVO517" s="1537"/>
      <c r="UVP517" s="1537"/>
      <c r="UVQ517" s="1537"/>
      <c r="UVR517" s="1537"/>
      <c r="UVS517" s="1537"/>
      <c r="UVT517" s="1537"/>
      <c r="UVU517" s="1537"/>
      <c r="UVV517" s="1537"/>
      <c r="UVW517" s="1537"/>
      <c r="UVX517" s="1537"/>
      <c r="UVY517" s="1537"/>
      <c r="UVZ517" s="1537"/>
      <c r="UWA517" s="1537"/>
      <c r="UWB517" s="1537"/>
      <c r="UWC517" s="1537"/>
      <c r="UWD517" s="1537"/>
      <c r="UWE517" s="1537"/>
      <c r="UWF517" s="1537"/>
      <c r="UWG517" s="1537"/>
      <c r="UWH517" s="1537"/>
      <c r="UWI517" s="1537"/>
      <c r="UWJ517" s="1537"/>
      <c r="UWK517" s="1537"/>
      <c r="UWL517" s="1537"/>
      <c r="UWM517" s="1537"/>
      <c r="UWN517" s="1537"/>
      <c r="UWO517" s="1537"/>
      <c r="UWP517" s="1537"/>
      <c r="UWQ517" s="1537"/>
      <c r="UWR517" s="1537"/>
      <c r="UWS517" s="1537"/>
      <c r="UWT517" s="1537"/>
      <c r="UWU517" s="1537"/>
      <c r="UWV517" s="1537"/>
      <c r="UWW517" s="1537"/>
      <c r="UWX517" s="1537"/>
      <c r="UWY517" s="1537"/>
      <c r="UWZ517" s="1537"/>
      <c r="UXA517" s="1537"/>
      <c r="UXB517" s="1537"/>
      <c r="UXC517" s="1537"/>
      <c r="UXD517" s="1537"/>
      <c r="UXE517" s="1537"/>
      <c r="UXF517" s="1537"/>
      <c r="UXG517" s="1537"/>
      <c r="UXH517" s="1537"/>
      <c r="UXI517" s="1537"/>
      <c r="UXJ517" s="1537"/>
      <c r="UXK517" s="1537"/>
      <c r="UXL517" s="1537"/>
      <c r="UXM517" s="1537"/>
      <c r="UXN517" s="1537"/>
      <c r="UXO517" s="1537"/>
      <c r="UXP517" s="1537"/>
      <c r="UXQ517" s="1537"/>
      <c r="UXR517" s="1537"/>
      <c r="UXS517" s="1537"/>
      <c r="UXT517" s="1537"/>
      <c r="UXU517" s="1537"/>
      <c r="UXV517" s="1537"/>
      <c r="UXW517" s="1537"/>
      <c r="UXX517" s="1537"/>
      <c r="UXY517" s="1537"/>
      <c r="UXZ517" s="1537"/>
      <c r="UYA517" s="1537"/>
      <c r="UYB517" s="1537"/>
      <c r="UYC517" s="1537"/>
      <c r="UYD517" s="1537"/>
      <c r="UYE517" s="1537"/>
      <c r="UYF517" s="1537"/>
      <c r="UYG517" s="1537"/>
      <c r="UYH517" s="1537"/>
      <c r="UYI517" s="1537"/>
      <c r="UYJ517" s="1537"/>
      <c r="UYK517" s="1537"/>
      <c r="UYL517" s="1537"/>
      <c r="UYM517" s="1537"/>
      <c r="UYN517" s="1537"/>
      <c r="UYO517" s="1537"/>
      <c r="UYP517" s="1537"/>
      <c r="UYQ517" s="1537"/>
      <c r="UYR517" s="1537"/>
      <c r="UYS517" s="1537"/>
      <c r="UYT517" s="1537"/>
      <c r="UYU517" s="1537"/>
      <c r="UYV517" s="1537"/>
      <c r="UYW517" s="1537"/>
      <c r="UYX517" s="1537"/>
      <c r="UYY517" s="1537"/>
      <c r="UYZ517" s="1537"/>
      <c r="UZA517" s="1537"/>
      <c r="UZB517" s="1537"/>
      <c r="UZC517" s="1537"/>
      <c r="UZD517" s="1537"/>
      <c r="UZE517" s="1537"/>
      <c r="UZF517" s="1537"/>
      <c r="UZG517" s="1537"/>
      <c r="UZH517" s="1537"/>
      <c r="UZI517" s="1537"/>
      <c r="UZJ517" s="1537"/>
      <c r="UZK517" s="1537"/>
      <c r="UZL517" s="1537"/>
      <c r="UZM517" s="1537"/>
      <c r="UZN517" s="1537"/>
      <c r="UZO517" s="1537"/>
      <c r="UZP517" s="1537"/>
      <c r="UZQ517" s="1537"/>
      <c r="UZR517" s="1537"/>
      <c r="UZS517" s="1537"/>
      <c r="UZT517" s="1537"/>
      <c r="UZU517" s="1537"/>
      <c r="UZV517" s="1537"/>
      <c r="UZW517" s="1537"/>
      <c r="UZX517" s="1537"/>
      <c r="UZY517" s="1537"/>
      <c r="UZZ517" s="1537"/>
      <c r="VAA517" s="1537"/>
      <c r="VAB517" s="1537"/>
      <c r="VAC517" s="1537"/>
      <c r="VAD517" s="1537"/>
      <c r="VAE517" s="1537"/>
      <c r="VAF517" s="1537"/>
      <c r="VAG517" s="1537"/>
      <c r="VAH517" s="1537"/>
      <c r="VAI517" s="1537"/>
      <c r="VAJ517" s="1537"/>
      <c r="VAK517" s="1537"/>
      <c r="VAL517" s="1537"/>
      <c r="VAM517" s="1537"/>
      <c r="VAN517" s="1537"/>
      <c r="VAO517" s="1537"/>
      <c r="VAP517" s="1537"/>
      <c r="VAQ517" s="1537"/>
      <c r="VAR517" s="1537"/>
      <c r="VAS517" s="1537"/>
      <c r="VAT517" s="1537"/>
      <c r="VAU517" s="1537"/>
      <c r="VAV517" s="1537"/>
      <c r="VAW517" s="1537"/>
      <c r="VAX517" s="1537"/>
      <c r="VAY517" s="1537"/>
      <c r="VAZ517" s="1537"/>
      <c r="VBA517" s="1537"/>
      <c r="VBB517" s="1537"/>
      <c r="VBC517" s="1537"/>
      <c r="VBD517" s="1537"/>
      <c r="VBE517" s="1537"/>
      <c r="VBF517" s="1537"/>
      <c r="VBG517" s="1537"/>
      <c r="VBH517" s="1537"/>
      <c r="VBI517" s="1537"/>
      <c r="VBJ517" s="1537"/>
      <c r="VBK517" s="1537"/>
      <c r="VBL517" s="1537"/>
      <c r="VBM517" s="1537"/>
      <c r="VBN517" s="1537"/>
      <c r="VBO517" s="1537"/>
      <c r="VBP517" s="1537"/>
      <c r="VBQ517" s="1537"/>
      <c r="VBR517" s="1537"/>
      <c r="VBS517" s="1537"/>
      <c r="VBT517" s="1537"/>
      <c r="VBU517" s="1537"/>
      <c r="VBV517" s="1537"/>
      <c r="VBW517" s="1537"/>
      <c r="VBX517" s="1537"/>
      <c r="VBY517" s="1537"/>
      <c r="VBZ517" s="1537"/>
      <c r="VCA517" s="1537"/>
      <c r="VCB517" s="1537"/>
      <c r="VCC517" s="1537"/>
      <c r="VCD517" s="1537"/>
      <c r="VCE517" s="1537"/>
      <c r="VCF517" s="1537"/>
      <c r="VCG517" s="1537"/>
      <c r="VCH517" s="1537"/>
      <c r="VCI517" s="1537"/>
      <c r="VCJ517" s="1537"/>
      <c r="VCK517" s="1537"/>
      <c r="VCL517" s="1537"/>
      <c r="VCM517" s="1537"/>
      <c r="VCN517" s="1537"/>
      <c r="VCO517" s="1537"/>
      <c r="VCP517" s="1537"/>
      <c r="VCQ517" s="1537"/>
      <c r="VCR517" s="1537"/>
      <c r="VCS517" s="1537"/>
      <c r="VCT517" s="1537"/>
      <c r="VCU517" s="1537"/>
      <c r="VCV517" s="1537"/>
      <c r="VCW517" s="1537"/>
      <c r="VCX517" s="1537"/>
      <c r="VCY517" s="1537"/>
      <c r="VCZ517" s="1537"/>
      <c r="VDA517" s="1537"/>
      <c r="VDB517" s="1537"/>
      <c r="VDC517" s="1537"/>
      <c r="VDD517" s="1537"/>
      <c r="VDE517" s="1537"/>
      <c r="VDF517" s="1537"/>
      <c r="VDG517" s="1537"/>
      <c r="VDH517" s="1537"/>
      <c r="VDI517" s="1537"/>
      <c r="VDJ517" s="1537"/>
      <c r="VDK517" s="1537"/>
      <c r="VDL517" s="1537"/>
      <c r="VDM517" s="1537"/>
      <c r="VDN517" s="1537"/>
      <c r="VDO517" s="1537"/>
      <c r="VDP517" s="1537"/>
      <c r="VDQ517" s="1537"/>
      <c r="VDR517" s="1537"/>
      <c r="VDS517" s="1537"/>
      <c r="VDT517" s="1537"/>
      <c r="VDU517" s="1537"/>
      <c r="VDV517" s="1537"/>
      <c r="VDW517" s="1537"/>
      <c r="VDX517" s="1537"/>
      <c r="VDY517" s="1537"/>
      <c r="VDZ517" s="1537"/>
      <c r="VEA517" s="1537"/>
      <c r="VEB517" s="1537"/>
      <c r="VEC517" s="1537"/>
      <c r="VED517" s="1537"/>
      <c r="VEE517" s="1537"/>
      <c r="VEF517" s="1537"/>
      <c r="VEG517" s="1537"/>
      <c r="VEH517" s="1537"/>
      <c r="VEI517" s="1537"/>
      <c r="VEJ517" s="1537"/>
      <c r="VEK517" s="1537"/>
      <c r="VEL517" s="1537"/>
      <c r="VEM517" s="1537"/>
      <c r="VEN517" s="1537"/>
      <c r="VEO517" s="1537"/>
      <c r="VEP517" s="1537"/>
      <c r="VEQ517" s="1537"/>
      <c r="VER517" s="1537"/>
      <c r="VES517" s="1537"/>
      <c r="VET517" s="1537"/>
      <c r="VEU517" s="1537"/>
      <c r="VEV517" s="1537"/>
      <c r="VEW517" s="1537"/>
      <c r="VEX517" s="1537"/>
      <c r="VEY517" s="1537"/>
      <c r="VEZ517" s="1537"/>
      <c r="VFA517" s="1537"/>
      <c r="VFB517" s="1537"/>
      <c r="VFC517" s="1537"/>
      <c r="VFD517" s="1537"/>
      <c r="VFE517" s="1537"/>
      <c r="VFF517" s="1537"/>
      <c r="VFG517" s="1537"/>
      <c r="VFH517" s="1537"/>
      <c r="VFI517" s="1537"/>
      <c r="VFJ517" s="1537"/>
      <c r="VFK517" s="1537"/>
      <c r="VFL517" s="1537"/>
      <c r="VFM517" s="1537"/>
      <c r="VFN517" s="1537"/>
      <c r="VFO517" s="1537"/>
      <c r="VFP517" s="1537"/>
      <c r="VFQ517" s="1537"/>
      <c r="VFR517" s="1537"/>
      <c r="VFS517" s="1537"/>
      <c r="VFT517" s="1537"/>
      <c r="VFU517" s="1537"/>
      <c r="VFV517" s="1537"/>
      <c r="VFW517" s="1537"/>
      <c r="VFX517" s="1537"/>
      <c r="VFY517" s="1537"/>
      <c r="VFZ517" s="1537"/>
      <c r="VGA517" s="1537"/>
      <c r="VGB517" s="1537"/>
      <c r="VGC517" s="1537"/>
      <c r="VGD517" s="1537"/>
      <c r="VGE517" s="1537"/>
      <c r="VGF517" s="1537"/>
      <c r="VGG517" s="1537"/>
      <c r="VGH517" s="1537"/>
      <c r="VGI517" s="1537"/>
      <c r="VGJ517" s="1537"/>
      <c r="VGK517" s="1537"/>
      <c r="VGL517" s="1537"/>
      <c r="VGM517" s="1537"/>
      <c r="VGN517" s="1537"/>
      <c r="VGO517" s="1537"/>
      <c r="VGP517" s="1537"/>
      <c r="VGQ517" s="1537"/>
      <c r="VGR517" s="1537"/>
      <c r="VGS517" s="1537"/>
      <c r="VGT517" s="1537"/>
      <c r="VGU517" s="1537"/>
      <c r="VGV517" s="1537"/>
      <c r="VGW517" s="1537"/>
      <c r="VGX517" s="1537"/>
      <c r="VGY517" s="1537"/>
      <c r="VGZ517" s="1537"/>
      <c r="VHA517" s="1537"/>
      <c r="VHB517" s="1537"/>
      <c r="VHC517" s="1537"/>
      <c r="VHD517" s="1537"/>
      <c r="VHE517" s="1537"/>
      <c r="VHF517" s="1537"/>
      <c r="VHG517" s="1537"/>
      <c r="VHH517" s="1537"/>
      <c r="VHI517" s="1537"/>
      <c r="VHJ517" s="1537"/>
      <c r="VHK517" s="1537"/>
      <c r="VHL517" s="1537"/>
      <c r="VHM517" s="1537"/>
      <c r="VHN517" s="1537"/>
      <c r="VHO517" s="1537"/>
      <c r="VHP517" s="1537"/>
      <c r="VHQ517" s="1537"/>
      <c r="VHR517" s="1537"/>
      <c r="VHS517" s="1537"/>
      <c r="VHT517" s="1537"/>
      <c r="VHU517" s="1537"/>
      <c r="VHV517" s="1537"/>
      <c r="VHW517" s="1537"/>
      <c r="VHX517" s="1537"/>
      <c r="VHY517" s="1537"/>
      <c r="VHZ517" s="1537"/>
      <c r="VIA517" s="1537"/>
      <c r="VIB517" s="1537"/>
      <c r="VIC517" s="1537"/>
      <c r="VID517" s="1537"/>
      <c r="VIE517" s="1537"/>
      <c r="VIF517" s="1537"/>
      <c r="VIG517" s="1537"/>
      <c r="VIH517" s="1537"/>
      <c r="VII517" s="1537"/>
      <c r="VIJ517" s="1537"/>
      <c r="VIK517" s="1537"/>
      <c r="VIL517" s="1537"/>
      <c r="VIM517" s="1537"/>
      <c r="VIN517" s="1537"/>
      <c r="VIO517" s="1537"/>
      <c r="VIP517" s="1537"/>
      <c r="VIQ517" s="1537"/>
      <c r="VIR517" s="1537"/>
      <c r="VIS517" s="1537"/>
      <c r="VIT517" s="1537"/>
      <c r="VIU517" s="1537"/>
      <c r="VIV517" s="1537"/>
      <c r="VIW517" s="1537"/>
      <c r="VIX517" s="1537"/>
      <c r="VIY517" s="1537"/>
      <c r="VIZ517" s="1537"/>
      <c r="VJA517" s="1537"/>
      <c r="VJB517" s="1537"/>
      <c r="VJC517" s="1537"/>
      <c r="VJD517" s="1537"/>
      <c r="VJE517" s="1537"/>
      <c r="VJF517" s="1537"/>
      <c r="VJG517" s="1537"/>
      <c r="VJH517" s="1537"/>
      <c r="VJI517" s="1537"/>
      <c r="VJJ517" s="1537"/>
      <c r="VJK517" s="1537"/>
      <c r="VJL517" s="1537"/>
      <c r="VJM517" s="1537"/>
      <c r="VJN517" s="1537"/>
      <c r="VJO517" s="1537"/>
      <c r="VJP517" s="1537"/>
      <c r="VJQ517" s="1537"/>
      <c r="VJR517" s="1537"/>
      <c r="VJS517" s="1537"/>
      <c r="VJT517" s="1537"/>
      <c r="VJU517" s="1537"/>
      <c r="VJV517" s="1537"/>
      <c r="VJW517" s="1537"/>
      <c r="VJX517" s="1537"/>
      <c r="VJY517" s="1537"/>
      <c r="VJZ517" s="1537"/>
      <c r="VKA517" s="1537"/>
      <c r="VKB517" s="1537"/>
      <c r="VKC517" s="1537"/>
      <c r="VKD517" s="1537"/>
      <c r="VKE517" s="1537"/>
      <c r="VKF517" s="1537"/>
      <c r="VKG517" s="1537"/>
      <c r="VKH517" s="1537"/>
      <c r="VKI517" s="1537"/>
      <c r="VKJ517" s="1537"/>
      <c r="VKK517" s="1537"/>
      <c r="VKL517" s="1537"/>
      <c r="VKM517" s="1537"/>
      <c r="VKN517" s="1537"/>
      <c r="VKO517" s="1537"/>
      <c r="VKP517" s="1537"/>
      <c r="VKQ517" s="1537"/>
      <c r="VKR517" s="1537"/>
      <c r="VKS517" s="1537"/>
      <c r="VKT517" s="1537"/>
      <c r="VKU517" s="1537"/>
      <c r="VKV517" s="1537"/>
      <c r="VKW517" s="1537"/>
      <c r="VKX517" s="1537"/>
      <c r="VKY517" s="1537"/>
      <c r="VKZ517" s="1537"/>
      <c r="VLA517" s="1537"/>
      <c r="VLB517" s="1537"/>
      <c r="VLC517" s="1537"/>
      <c r="VLD517" s="1537"/>
      <c r="VLE517" s="1537"/>
      <c r="VLF517" s="1537"/>
      <c r="VLG517" s="1537"/>
      <c r="VLH517" s="1537"/>
      <c r="VLI517" s="1537"/>
      <c r="VLJ517" s="1537"/>
      <c r="VLK517" s="1537"/>
      <c r="VLL517" s="1537"/>
      <c r="VLM517" s="1537"/>
      <c r="VLN517" s="1537"/>
      <c r="VLO517" s="1537"/>
      <c r="VLP517" s="1537"/>
      <c r="VLQ517" s="1537"/>
      <c r="VLR517" s="1537"/>
      <c r="VLS517" s="1537"/>
      <c r="VLT517" s="1537"/>
      <c r="VLU517" s="1537"/>
      <c r="VLV517" s="1537"/>
      <c r="VLW517" s="1537"/>
      <c r="VLX517" s="1537"/>
      <c r="VLY517" s="1537"/>
      <c r="VLZ517" s="1537"/>
      <c r="VMA517" s="1537"/>
      <c r="VMB517" s="1537"/>
      <c r="VMC517" s="1537"/>
      <c r="VMD517" s="1537"/>
      <c r="VME517" s="1537"/>
      <c r="VMF517" s="1537"/>
      <c r="VMG517" s="1537"/>
      <c r="VMH517" s="1537"/>
      <c r="VMI517" s="1537"/>
      <c r="VMJ517" s="1537"/>
      <c r="VMK517" s="1537"/>
      <c r="VML517" s="1537"/>
      <c r="VMM517" s="1537"/>
      <c r="VMN517" s="1537"/>
      <c r="VMO517" s="1537"/>
      <c r="VMP517" s="1537"/>
      <c r="VMQ517" s="1537"/>
      <c r="VMR517" s="1537"/>
      <c r="VMS517" s="1537"/>
      <c r="VMT517" s="1537"/>
      <c r="VMU517" s="1537"/>
      <c r="VMV517" s="1537"/>
      <c r="VMW517" s="1537"/>
      <c r="VMX517" s="1537"/>
      <c r="VMY517" s="1537"/>
      <c r="VMZ517" s="1537"/>
      <c r="VNA517" s="1537"/>
      <c r="VNB517" s="1537"/>
      <c r="VNC517" s="1537"/>
      <c r="VND517" s="1537"/>
      <c r="VNE517" s="1537"/>
      <c r="VNF517" s="1537"/>
      <c r="VNG517" s="1537"/>
      <c r="VNH517" s="1537"/>
      <c r="VNI517" s="1537"/>
      <c r="VNJ517" s="1537"/>
      <c r="VNK517" s="1537"/>
      <c r="VNL517" s="1537"/>
      <c r="VNM517" s="1537"/>
      <c r="VNN517" s="1537"/>
      <c r="VNO517" s="1537"/>
      <c r="VNP517" s="1537"/>
      <c r="VNQ517" s="1537"/>
      <c r="VNR517" s="1537"/>
      <c r="VNS517" s="1537"/>
      <c r="VNT517" s="1537"/>
      <c r="VNU517" s="1537"/>
      <c r="VNV517" s="1537"/>
      <c r="VNW517" s="1537"/>
      <c r="VNX517" s="1537"/>
      <c r="VNY517" s="1537"/>
      <c r="VNZ517" s="1537"/>
      <c r="VOA517" s="1537"/>
      <c r="VOB517" s="1537"/>
      <c r="VOC517" s="1537"/>
      <c r="VOD517" s="1537"/>
      <c r="VOE517" s="1537"/>
      <c r="VOF517" s="1537"/>
      <c r="VOG517" s="1537"/>
      <c r="VOH517" s="1537"/>
      <c r="VOI517" s="1537"/>
      <c r="VOJ517" s="1537"/>
      <c r="VOK517" s="1537"/>
      <c r="VOL517" s="1537"/>
      <c r="VOM517" s="1537"/>
      <c r="VON517" s="1537"/>
      <c r="VOO517" s="1537"/>
      <c r="VOP517" s="1537"/>
      <c r="VOQ517" s="1537"/>
      <c r="VOR517" s="1537"/>
      <c r="VOS517" s="1537"/>
      <c r="VOT517" s="1537"/>
      <c r="VOU517" s="1537"/>
      <c r="VOV517" s="1537"/>
      <c r="VOW517" s="1537"/>
      <c r="VOX517" s="1537"/>
      <c r="VOY517" s="1537"/>
      <c r="VOZ517" s="1537"/>
      <c r="VPA517" s="1537"/>
      <c r="VPB517" s="1537"/>
      <c r="VPC517" s="1537"/>
      <c r="VPD517" s="1537"/>
      <c r="VPE517" s="1537"/>
      <c r="VPF517" s="1537"/>
      <c r="VPG517" s="1537"/>
      <c r="VPH517" s="1537"/>
      <c r="VPI517" s="1537"/>
      <c r="VPJ517" s="1537"/>
      <c r="VPK517" s="1537"/>
      <c r="VPL517" s="1537"/>
      <c r="VPM517" s="1537"/>
      <c r="VPN517" s="1537"/>
      <c r="VPO517" s="1537"/>
      <c r="VPP517" s="1537"/>
      <c r="VPQ517" s="1537"/>
      <c r="VPR517" s="1537"/>
      <c r="VPS517" s="1537"/>
      <c r="VPT517" s="1537"/>
      <c r="VPU517" s="1537"/>
      <c r="VPV517" s="1537"/>
      <c r="VPW517" s="1537"/>
      <c r="VPX517" s="1537"/>
      <c r="VPY517" s="1537"/>
      <c r="VPZ517" s="1537"/>
      <c r="VQA517" s="1537"/>
      <c r="VQB517" s="1537"/>
      <c r="VQC517" s="1537"/>
      <c r="VQD517" s="1537"/>
      <c r="VQE517" s="1537"/>
      <c r="VQF517" s="1537"/>
      <c r="VQG517" s="1537"/>
      <c r="VQH517" s="1537"/>
      <c r="VQI517" s="1537"/>
      <c r="VQJ517" s="1537"/>
      <c r="VQK517" s="1537"/>
      <c r="VQL517" s="1537"/>
      <c r="VQM517" s="1537"/>
      <c r="VQN517" s="1537"/>
      <c r="VQO517" s="1537"/>
      <c r="VQP517" s="1537"/>
      <c r="VQQ517" s="1537"/>
      <c r="VQR517" s="1537"/>
      <c r="VQS517" s="1537"/>
      <c r="VQT517" s="1537"/>
      <c r="VQU517" s="1537"/>
      <c r="VQV517" s="1537"/>
      <c r="VQW517" s="1537"/>
      <c r="VQX517" s="1537"/>
      <c r="VQY517" s="1537"/>
      <c r="VQZ517" s="1537"/>
      <c r="VRA517" s="1537"/>
      <c r="VRB517" s="1537"/>
      <c r="VRC517" s="1537"/>
      <c r="VRD517" s="1537"/>
      <c r="VRE517" s="1537"/>
      <c r="VRF517" s="1537"/>
      <c r="VRG517" s="1537"/>
      <c r="VRH517" s="1537"/>
      <c r="VRI517" s="1537"/>
      <c r="VRJ517" s="1537"/>
      <c r="VRK517" s="1537"/>
      <c r="VRL517" s="1537"/>
      <c r="VRM517" s="1537"/>
      <c r="VRN517" s="1537"/>
      <c r="VRO517" s="1537"/>
      <c r="VRP517" s="1537"/>
      <c r="VRQ517" s="1537"/>
      <c r="VRR517" s="1537"/>
      <c r="VRS517" s="1537"/>
      <c r="VRT517" s="1537"/>
      <c r="VRU517" s="1537"/>
      <c r="VRV517" s="1537"/>
      <c r="VRW517" s="1537"/>
      <c r="VRX517" s="1537"/>
      <c r="VRY517" s="1537"/>
      <c r="VRZ517" s="1537"/>
      <c r="VSA517" s="1537"/>
      <c r="VSB517" s="1537"/>
      <c r="VSC517" s="1537"/>
      <c r="VSD517" s="1537"/>
      <c r="VSE517" s="1537"/>
      <c r="VSF517" s="1537"/>
      <c r="VSG517" s="1537"/>
      <c r="VSH517" s="1537"/>
      <c r="VSI517" s="1537"/>
      <c r="VSJ517" s="1537"/>
      <c r="VSK517" s="1537"/>
      <c r="VSL517" s="1537"/>
      <c r="VSM517" s="1537"/>
      <c r="VSN517" s="1537"/>
      <c r="VSO517" s="1537"/>
      <c r="VSP517" s="1537"/>
      <c r="VSQ517" s="1537"/>
      <c r="VSR517" s="1537"/>
      <c r="VSS517" s="1537"/>
      <c r="VST517" s="1537"/>
      <c r="VSU517" s="1537"/>
      <c r="VSV517" s="1537"/>
      <c r="VSW517" s="1537"/>
      <c r="VSX517" s="1537"/>
      <c r="VSY517" s="1537"/>
      <c r="VSZ517" s="1537"/>
      <c r="VTA517" s="1537"/>
      <c r="VTB517" s="1537"/>
      <c r="VTC517" s="1537"/>
      <c r="VTD517" s="1537"/>
      <c r="VTE517" s="1537"/>
      <c r="VTF517" s="1537"/>
      <c r="VTG517" s="1537"/>
      <c r="VTH517" s="1537"/>
      <c r="VTI517" s="1537"/>
      <c r="VTJ517" s="1537"/>
      <c r="VTK517" s="1537"/>
      <c r="VTL517" s="1537"/>
      <c r="VTM517" s="1537"/>
      <c r="VTN517" s="1537"/>
      <c r="VTO517" s="1537"/>
      <c r="VTP517" s="1537"/>
      <c r="VTQ517" s="1537"/>
      <c r="VTR517" s="1537"/>
      <c r="VTS517" s="1537"/>
      <c r="VTT517" s="1537"/>
      <c r="VTU517" s="1537"/>
      <c r="VTV517" s="1537"/>
      <c r="VTW517" s="1537"/>
      <c r="VTX517" s="1537"/>
      <c r="VTY517" s="1537"/>
      <c r="VTZ517" s="1537"/>
      <c r="VUA517" s="1537"/>
      <c r="VUB517" s="1537"/>
      <c r="VUC517" s="1537"/>
      <c r="VUD517" s="1537"/>
      <c r="VUE517" s="1537"/>
      <c r="VUF517" s="1537"/>
      <c r="VUG517" s="1537"/>
      <c r="VUH517" s="1537"/>
      <c r="VUI517" s="1537"/>
      <c r="VUJ517" s="1537"/>
      <c r="VUK517" s="1537"/>
      <c r="VUL517" s="1537"/>
      <c r="VUM517" s="1537"/>
      <c r="VUN517" s="1537"/>
      <c r="VUO517" s="1537"/>
      <c r="VUP517" s="1537"/>
      <c r="VUQ517" s="1537"/>
      <c r="VUR517" s="1537"/>
      <c r="VUS517" s="1537"/>
      <c r="VUT517" s="1537"/>
      <c r="VUU517" s="1537"/>
      <c r="VUV517" s="1537"/>
      <c r="VUW517" s="1537"/>
      <c r="VUX517" s="1537"/>
      <c r="VUY517" s="1537"/>
      <c r="VUZ517" s="1537"/>
      <c r="VVA517" s="1537"/>
      <c r="VVB517" s="1537"/>
      <c r="VVC517" s="1537"/>
      <c r="VVD517" s="1537"/>
      <c r="VVE517" s="1537"/>
      <c r="VVF517" s="1537"/>
      <c r="VVG517" s="1537"/>
      <c r="VVH517" s="1537"/>
      <c r="VVI517" s="1537"/>
      <c r="VVJ517" s="1537"/>
      <c r="VVK517" s="1537"/>
      <c r="VVL517" s="1537"/>
      <c r="VVM517" s="1537"/>
      <c r="VVN517" s="1537"/>
      <c r="VVO517" s="1537"/>
      <c r="VVP517" s="1537"/>
      <c r="VVQ517" s="1537"/>
      <c r="VVR517" s="1537"/>
      <c r="VVS517" s="1537"/>
      <c r="VVT517" s="1537"/>
      <c r="VVU517" s="1537"/>
      <c r="VVV517" s="1537"/>
      <c r="VVW517" s="1537"/>
      <c r="VVX517" s="1537"/>
      <c r="VVY517" s="1537"/>
      <c r="VVZ517" s="1537"/>
      <c r="VWA517" s="1537"/>
      <c r="VWB517" s="1537"/>
      <c r="VWC517" s="1537"/>
      <c r="VWD517" s="1537"/>
      <c r="VWE517" s="1537"/>
      <c r="VWF517" s="1537"/>
      <c r="VWG517" s="1537"/>
      <c r="VWH517" s="1537"/>
      <c r="VWI517" s="1537"/>
      <c r="VWJ517" s="1537"/>
      <c r="VWK517" s="1537"/>
      <c r="VWL517" s="1537"/>
      <c r="VWM517" s="1537"/>
      <c r="VWN517" s="1537"/>
      <c r="VWO517" s="1537"/>
      <c r="VWP517" s="1537"/>
      <c r="VWQ517" s="1537"/>
      <c r="VWR517" s="1537"/>
      <c r="VWS517" s="1537"/>
      <c r="VWT517" s="1537"/>
      <c r="VWU517" s="1537"/>
      <c r="VWV517" s="1537"/>
      <c r="VWW517" s="1537"/>
      <c r="VWX517" s="1537"/>
      <c r="VWY517" s="1537"/>
      <c r="VWZ517" s="1537"/>
      <c r="VXA517" s="1537"/>
      <c r="VXB517" s="1537"/>
      <c r="VXC517" s="1537"/>
      <c r="VXD517" s="1537"/>
      <c r="VXE517" s="1537"/>
      <c r="VXF517" s="1537"/>
      <c r="VXG517" s="1537"/>
      <c r="VXH517" s="1537"/>
      <c r="VXI517" s="1537"/>
      <c r="VXJ517" s="1537"/>
      <c r="VXK517" s="1537"/>
      <c r="VXL517" s="1537"/>
      <c r="VXM517" s="1537"/>
      <c r="VXN517" s="1537"/>
      <c r="VXO517" s="1537"/>
      <c r="VXP517" s="1537"/>
      <c r="VXQ517" s="1537"/>
      <c r="VXR517" s="1537"/>
      <c r="VXS517" s="1537"/>
      <c r="VXT517" s="1537"/>
      <c r="VXU517" s="1537"/>
      <c r="VXV517" s="1537"/>
      <c r="VXW517" s="1537"/>
      <c r="VXX517" s="1537"/>
      <c r="VXY517" s="1537"/>
      <c r="VXZ517" s="1537"/>
      <c r="VYA517" s="1537"/>
      <c r="VYB517" s="1537"/>
      <c r="VYC517" s="1537"/>
      <c r="VYD517" s="1537"/>
      <c r="VYE517" s="1537"/>
      <c r="VYF517" s="1537"/>
      <c r="VYG517" s="1537"/>
      <c r="VYH517" s="1537"/>
      <c r="VYI517" s="1537"/>
      <c r="VYJ517" s="1537"/>
      <c r="VYK517" s="1537"/>
      <c r="VYL517" s="1537"/>
      <c r="VYM517" s="1537"/>
      <c r="VYN517" s="1537"/>
      <c r="VYO517" s="1537"/>
      <c r="VYP517" s="1537"/>
      <c r="VYQ517" s="1537"/>
      <c r="VYR517" s="1537"/>
      <c r="VYS517" s="1537"/>
      <c r="VYT517" s="1537"/>
      <c r="VYU517" s="1537"/>
      <c r="VYV517" s="1537"/>
      <c r="VYW517" s="1537"/>
      <c r="VYX517" s="1537"/>
      <c r="VYY517" s="1537"/>
      <c r="VYZ517" s="1537"/>
      <c r="VZA517" s="1537"/>
      <c r="VZB517" s="1537"/>
      <c r="VZC517" s="1537"/>
      <c r="VZD517" s="1537"/>
      <c r="VZE517" s="1537"/>
      <c r="VZF517" s="1537"/>
      <c r="VZG517" s="1537"/>
      <c r="VZH517" s="1537"/>
      <c r="VZI517" s="1537"/>
      <c r="VZJ517" s="1537"/>
      <c r="VZK517" s="1537"/>
      <c r="VZL517" s="1537"/>
      <c r="VZM517" s="1537"/>
      <c r="VZN517" s="1537"/>
      <c r="VZO517" s="1537"/>
      <c r="VZP517" s="1537"/>
      <c r="VZQ517" s="1537"/>
      <c r="VZR517" s="1537"/>
      <c r="VZS517" s="1537"/>
      <c r="VZT517" s="1537"/>
      <c r="VZU517" s="1537"/>
      <c r="VZV517" s="1537"/>
      <c r="VZW517" s="1537"/>
      <c r="VZX517" s="1537"/>
      <c r="VZY517" s="1537"/>
      <c r="VZZ517" s="1537"/>
      <c r="WAA517" s="1537"/>
      <c r="WAB517" s="1537"/>
      <c r="WAC517" s="1537"/>
      <c r="WAD517" s="1537"/>
      <c r="WAE517" s="1537"/>
      <c r="WAF517" s="1537"/>
      <c r="WAG517" s="1537"/>
      <c r="WAH517" s="1537"/>
      <c r="WAI517" s="1537"/>
      <c r="WAJ517" s="1537"/>
      <c r="WAK517" s="1537"/>
      <c r="WAL517" s="1537"/>
      <c r="WAM517" s="1537"/>
      <c r="WAN517" s="1537"/>
      <c r="WAO517" s="1537"/>
      <c r="WAP517" s="1537"/>
      <c r="WAQ517" s="1537"/>
      <c r="WAR517" s="1537"/>
      <c r="WAS517" s="1537"/>
      <c r="WAT517" s="1537"/>
      <c r="WAU517" s="1537"/>
      <c r="WAV517" s="1537"/>
      <c r="WAW517" s="1537"/>
      <c r="WAX517" s="1537"/>
      <c r="WAY517" s="1537"/>
      <c r="WAZ517" s="1537"/>
      <c r="WBA517" s="1537"/>
      <c r="WBB517" s="1537"/>
      <c r="WBC517" s="1537"/>
      <c r="WBD517" s="1537"/>
      <c r="WBE517" s="1537"/>
      <c r="WBF517" s="1537"/>
      <c r="WBG517" s="1537"/>
      <c r="WBH517" s="1537"/>
      <c r="WBI517" s="1537"/>
      <c r="WBJ517" s="1537"/>
      <c r="WBK517" s="1537"/>
      <c r="WBL517" s="1537"/>
      <c r="WBM517" s="1537"/>
      <c r="WBN517" s="1537"/>
      <c r="WBO517" s="1537"/>
      <c r="WBP517" s="1537"/>
      <c r="WBQ517" s="1537"/>
      <c r="WBR517" s="1537"/>
      <c r="WBS517" s="1537"/>
      <c r="WBT517" s="1537"/>
      <c r="WBU517" s="1537"/>
      <c r="WBV517" s="1537"/>
      <c r="WBW517" s="1537"/>
      <c r="WBX517" s="1537"/>
      <c r="WBY517" s="1537"/>
      <c r="WBZ517" s="1537"/>
      <c r="WCA517" s="1537"/>
      <c r="WCB517" s="1537"/>
      <c r="WCC517" s="1537"/>
      <c r="WCD517" s="1537"/>
      <c r="WCE517" s="1537"/>
      <c r="WCF517" s="1537"/>
      <c r="WCG517" s="1537"/>
      <c r="WCH517" s="1537"/>
      <c r="WCI517" s="1537"/>
      <c r="WCJ517" s="1537"/>
      <c r="WCK517" s="1537"/>
      <c r="WCL517" s="1537"/>
      <c r="WCM517" s="1537"/>
      <c r="WCN517" s="1537"/>
      <c r="WCO517" s="1537"/>
      <c r="WCP517" s="1537"/>
      <c r="WCQ517" s="1537"/>
      <c r="WCR517" s="1537"/>
      <c r="WCS517" s="1537"/>
      <c r="WCT517" s="1537"/>
      <c r="WCU517" s="1537"/>
      <c r="WCV517" s="1537"/>
      <c r="WCW517" s="1537"/>
      <c r="WCX517" s="1537"/>
      <c r="WCY517" s="1537"/>
      <c r="WCZ517" s="1537"/>
      <c r="WDA517" s="1537"/>
      <c r="WDB517" s="1537"/>
      <c r="WDC517" s="1537"/>
      <c r="WDD517" s="1537"/>
      <c r="WDE517" s="1537"/>
      <c r="WDF517" s="1537"/>
      <c r="WDG517" s="1537"/>
      <c r="WDH517" s="1537"/>
      <c r="WDI517" s="1537"/>
      <c r="WDJ517" s="1537"/>
      <c r="WDK517" s="1537"/>
      <c r="WDL517" s="1537"/>
      <c r="WDM517" s="1537"/>
      <c r="WDN517" s="1537"/>
      <c r="WDO517" s="1537"/>
      <c r="WDP517" s="1537"/>
      <c r="WDQ517" s="1537"/>
      <c r="WDR517" s="1537"/>
      <c r="WDS517" s="1537"/>
      <c r="WDT517" s="1537"/>
      <c r="WDU517" s="1537"/>
      <c r="WDV517" s="1537"/>
      <c r="WDW517" s="1537"/>
      <c r="WDX517" s="1537"/>
      <c r="WDY517" s="1537"/>
      <c r="WDZ517" s="1537"/>
      <c r="WEA517" s="1537"/>
      <c r="WEB517" s="1537"/>
      <c r="WEC517" s="1537"/>
      <c r="WED517" s="1537"/>
      <c r="WEE517" s="1537"/>
      <c r="WEF517" s="1537"/>
      <c r="WEG517" s="1537"/>
      <c r="WEH517" s="1537"/>
      <c r="WEI517" s="1537"/>
      <c r="WEJ517" s="1537"/>
      <c r="WEK517" s="1537"/>
      <c r="WEL517" s="1537"/>
      <c r="WEM517" s="1537"/>
      <c r="WEN517" s="1537"/>
      <c r="WEO517" s="1537"/>
      <c r="WEP517" s="1537"/>
      <c r="WEQ517" s="1537"/>
      <c r="WER517" s="1537"/>
      <c r="WES517" s="1537"/>
      <c r="WET517" s="1537"/>
      <c r="WEU517" s="1537"/>
      <c r="WEV517" s="1537"/>
      <c r="WEW517" s="1537"/>
      <c r="WEX517" s="1537"/>
      <c r="WEY517" s="1537"/>
      <c r="WEZ517" s="1537"/>
      <c r="WFA517" s="1537"/>
      <c r="WFB517" s="1537"/>
      <c r="WFC517" s="1537"/>
      <c r="WFD517" s="1537"/>
      <c r="WFE517" s="1537"/>
      <c r="WFF517" s="1537"/>
      <c r="WFG517" s="1537"/>
      <c r="WFH517" s="1537"/>
      <c r="WFI517" s="1537"/>
      <c r="WFJ517" s="1537"/>
      <c r="WFK517" s="1537"/>
      <c r="WFL517" s="1537"/>
      <c r="WFM517" s="1537"/>
      <c r="WFN517" s="1537"/>
      <c r="WFO517" s="1537"/>
      <c r="WFP517" s="1537"/>
      <c r="WFQ517" s="1537"/>
      <c r="WFR517" s="1537"/>
      <c r="WFS517" s="1537"/>
      <c r="WFT517" s="1537"/>
      <c r="WFU517" s="1537"/>
      <c r="WFV517" s="1537"/>
      <c r="WFW517" s="1537"/>
      <c r="WFX517" s="1537"/>
      <c r="WFY517" s="1537"/>
      <c r="WFZ517" s="1537"/>
      <c r="WGA517" s="1537"/>
      <c r="WGB517" s="1537"/>
      <c r="WGC517" s="1537"/>
      <c r="WGD517" s="1537"/>
      <c r="WGE517" s="1537"/>
      <c r="WGF517" s="1537"/>
      <c r="WGG517" s="1537"/>
      <c r="WGH517" s="1537"/>
      <c r="WGI517" s="1537"/>
      <c r="WGJ517" s="1537"/>
      <c r="WGK517" s="1537"/>
      <c r="WGL517" s="1537"/>
      <c r="WGM517" s="1537"/>
      <c r="WGN517" s="1537"/>
      <c r="WGO517" s="1537"/>
      <c r="WGP517" s="1537"/>
      <c r="WGQ517" s="1537"/>
      <c r="WGR517" s="1537"/>
      <c r="WGS517" s="1537"/>
      <c r="WGT517" s="1537"/>
      <c r="WGU517" s="1537"/>
      <c r="WGV517" s="1537"/>
      <c r="WGW517" s="1537"/>
      <c r="WGX517" s="1537"/>
      <c r="WGY517" s="1537"/>
      <c r="WGZ517" s="1537"/>
      <c r="WHA517" s="1537"/>
      <c r="WHB517" s="1537"/>
      <c r="WHC517" s="1537"/>
      <c r="WHD517" s="1537"/>
      <c r="WHE517" s="1537"/>
      <c r="WHF517" s="1537"/>
      <c r="WHG517" s="1537"/>
      <c r="WHH517" s="1537"/>
      <c r="WHI517" s="1537"/>
      <c r="WHJ517" s="1537"/>
      <c r="WHK517" s="1537"/>
      <c r="WHL517" s="1537"/>
      <c r="WHM517" s="1537"/>
      <c r="WHN517" s="1537"/>
      <c r="WHO517" s="1537"/>
      <c r="WHP517" s="1537"/>
      <c r="WHQ517" s="1537"/>
      <c r="WHR517" s="1537"/>
      <c r="WHS517" s="1537"/>
      <c r="WHT517" s="1537"/>
      <c r="WHU517" s="1537"/>
      <c r="WHV517" s="1537"/>
      <c r="WHW517" s="1537"/>
      <c r="WHX517" s="1537"/>
      <c r="WHY517" s="1537"/>
      <c r="WHZ517" s="1537"/>
      <c r="WIA517" s="1537"/>
      <c r="WIB517" s="1537"/>
      <c r="WIC517" s="1537"/>
      <c r="WID517" s="1537"/>
      <c r="WIE517" s="1537"/>
      <c r="WIF517" s="1537"/>
      <c r="WIG517" s="1537"/>
      <c r="WIH517" s="1537"/>
      <c r="WII517" s="1537"/>
      <c r="WIJ517" s="1537"/>
      <c r="WIK517" s="1537"/>
      <c r="WIL517" s="1537"/>
      <c r="WIM517" s="1537"/>
      <c r="WIN517" s="1537"/>
      <c r="WIO517" s="1537"/>
      <c r="WIP517" s="1537"/>
      <c r="WIQ517" s="1537"/>
      <c r="WIR517" s="1537"/>
      <c r="WIS517" s="1537"/>
      <c r="WIT517" s="1537"/>
      <c r="WIU517" s="1537"/>
      <c r="WIV517" s="1537"/>
      <c r="WIW517" s="1537"/>
      <c r="WIX517" s="1537"/>
      <c r="WIY517" s="1537"/>
      <c r="WIZ517" s="1537"/>
      <c r="WJA517" s="1537"/>
      <c r="WJB517" s="1537"/>
      <c r="WJC517" s="1537"/>
      <c r="WJD517" s="1537"/>
      <c r="WJE517" s="1537"/>
      <c r="WJF517" s="1537"/>
      <c r="WJG517" s="1537"/>
      <c r="WJH517" s="1537"/>
      <c r="WJI517" s="1537"/>
      <c r="WJJ517" s="1537"/>
      <c r="WJK517" s="1537"/>
      <c r="WJL517" s="1537"/>
      <c r="WJM517" s="1537"/>
      <c r="WJN517" s="1537"/>
      <c r="WJO517" s="1537"/>
      <c r="WJP517" s="1537"/>
      <c r="WJQ517" s="1537"/>
      <c r="WJR517" s="1537"/>
      <c r="WJS517" s="1537"/>
      <c r="WJT517" s="1537"/>
      <c r="WJU517" s="1537"/>
      <c r="WJV517" s="1537"/>
      <c r="WJW517" s="1537"/>
      <c r="WJX517" s="1537"/>
      <c r="WJY517" s="1537"/>
      <c r="WJZ517" s="1537"/>
      <c r="WKA517" s="1537"/>
      <c r="WKB517" s="1537"/>
      <c r="WKC517" s="1537"/>
      <c r="WKD517" s="1537"/>
      <c r="WKE517" s="1537"/>
      <c r="WKF517" s="1537"/>
      <c r="WKG517" s="1537"/>
      <c r="WKH517" s="1537"/>
      <c r="WKI517" s="1537"/>
      <c r="WKJ517" s="1537"/>
      <c r="WKK517" s="1537"/>
      <c r="WKL517" s="1537"/>
      <c r="WKM517" s="1537"/>
      <c r="WKN517" s="1537"/>
      <c r="WKO517" s="1537"/>
      <c r="WKP517" s="1537"/>
      <c r="WKQ517" s="1537"/>
      <c r="WKR517" s="1537"/>
      <c r="WKS517" s="1537"/>
      <c r="WKT517" s="1537"/>
      <c r="WKU517" s="1537"/>
      <c r="WKV517" s="1537"/>
      <c r="WKW517" s="1537"/>
      <c r="WKX517" s="1537"/>
      <c r="WKY517" s="1537"/>
      <c r="WKZ517" s="1537"/>
      <c r="WLA517" s="1537"/>
      <c r="WLB517" s="1537"/>
      <c r="WLC517" s="1537"/>
      <c r="WLD517" s="1537"/>
      <c r="WLE517" s="1537"/>
      <c r="WLF517" s="1537"/>
      <c r="WLG517" s="1537"/>
      <c r="WLH517" s="1537"/>
      <c r="WLI517" s="1537"/>
      <c r="WLJ517" s="1537"/>
      <c r="WLK517" s="1537"/>
      <c r="WLL517" s="1537"/>
      <c r="WLM517" s="1537"/>
      <c r="WLN517" s="1537"/>
      <c r="WLO517" s="1537"/>
      <c r="WLP517" s="1537"/>
      <c r="WLQ517" s="1537"/>
      <c r="WLR517" s="1537"/>
      <c r="WLS517" s="1537"/>
      <c r="WLT517" s="1537"/>
      <c r="WLU517" s="1537"/>
      <c r="WLV517" s="1537"/>
      <c r="WLW517" s="1537"/>
      <c r="WLX517" s="1537"/>
      <c r="WLY517" s="1537"/>
      <c r="WLZ517" s="1537"/>
      <c r="WMA517" s="1537"/>
      <c r="WMB517" s="1537"/>
      <c r="WMC517" s="1537"/>
      <c r="WMD517" s="1537"/>
      <c r="WME517" s="1537"/>
      <c r="WMF517" s="1537"/>
      <c r="WMG517" s="1537"/>
      <c r="WMH517" s="1537"/>
      <c r="WMI517" s="1537"/>
      <c r="WMJ517" s="1537"/>
      <c r="WMK517" s="1537"/>
      <c r="WML517" s="1537"/>
      <c r="WMM517" s="1537"/>
      <c r="WMN517" s="1537"/>
      <c r="WMO517" s="1537"/>
      <c r="WMP517" s="1537"/>
      <c r="WMQ517" s="1537"/>
      <c r="WMR517" s="1537"/>
      <c r="WMS517" s="1537"/>
      <c r="WMT517" s="1537"/>
      <c r="WMU517" s="1537"/>
      <c r="WMV517" s="1537"/>
      <c r="WMW517" s="1537"/>
      <c r="WMX517" s="1537"/>
      <c r="WMY517" s="1537"/>
      <c r="WMZ517" s="1537"/>
      <c r="WNA517" s="1537"/>
      <c r="WNB517" s="1537"/>
      <c r="WNC517" s="1537"/>
      <c r="WND517" s="1537"/>
      <c r="WNE517" s="1537"/>
      <c r="WNF517" s="1537"/>
      <c r="WNG517" s="1537"/>
      <c r="WNH517" s="1537"/>
      <c r="WNI517" s="1537"/>
      <c r="WNJ517" s="1537"/>
      <c r="WNK517" s="1537"/>
      <c r="WNL517" s="1537"/>
      <c r="WNM517" s="1537"/>
      <c r="WNN517" s="1537"/>
      <c r="WNO517" s="1537"/>
      <c r="WNP517" s="1537"/>
      <c r="WNQ517" s="1537"/>
      <c r="WNR517" s="1537"/>
      <c r="WNS517" s="1537"/>
      <c r="WNT517" s="1537"/>
      <c r="WNU517" s="1537"/>
      <c r="WNV517" s="1537"/>
      <c r="WNW517" s="1537"/>
      <c r="WNX517" s="1537"/>
      <c r="WNY517" s="1537"/>
      <c r="WNZ517" s="1537"/>
      <c r="WOA517" s="1537"/>
      <c r="WOB517" s="1537"/>
      <c r="WOC517" s="1537"/>
      <c r="WOD517" s="1537"/>
      <c r="WOE517" s="1537"/>
      <c r="WOF517" s="1537"/>
      <c r="WOG517" s="1537"/>
      <c r="WOH517" s="1537"/>
      <c r="WOI517" s="1537"/>
      <c r="WOJ517" s="1537"/>
      <c r="WOK517" s="1537"/>
      <c r="WOL517" s="1537"/>
      <c r="WOM517" s="1537"/>
      <c r="WON517" s="1537"/>
      <c r="WOO517" s="1537"/>
      <c r="WOP517" s="1537"/>
      <c r="WOQ517" s="1537"/>
      <c r="WOR517" s="1537"/>
      <c r="WOS517" s="1537"/>
      <c r="WOT517" s="1537"/>
      <c r="WOU517" s="1537"/>
      <c r="WOV517" s="1537"/>
      <c r="WOW517" s="1537"/>
      <c r="WOX517" s="1537"/>
      <c r="WOY517" s="1537"/>
      <c r="WOZ517" s="1537"/>
      <c r="WPA517" s="1537"/>
      <c r="WPB517" s="1537"/>
      <c r="WPC517" s="1537"/>
      <c r="WPD517" s="1537"/>
      <c r="WPE517" s="1537"/>
      <c r="WPF517" s="1537"/>
      <c r="WPG517" s="1537"/>
      <c r="WPH517" s="1537"/>
      <c r="WPI517" s="1537"/>
      <c r="WPJ517" s="1537"/>
      <c r="WPK517" s="1537"/>
      <c r="WPL517" s="1537"/>
      <c r="WPM517" s="1537"/>
      <c r="WPN517" s="1537"/>
      <c r="WPO517" s="1537"/>
      <c r="WPP517" s="1537"/>
      <c r="WPQ517" s="1537"/>
      <c r="WPR517" s="1537"/>
      <c r="WPS517" s="1537"/>
      <c r="WPT517" s="1537"/>
      <c r="WPU517" s="1537"/>
      <c r="WPV517" s="1537"/>
      <c r="WPW517" s="1537"/>
      <c r="WPX517" s="1537"/>
      <c r="WPY517" s="1537"/>
      <c r="WPZ517" s="1537"/>
      <c r="WQA517" s="1537"/>
      <c r="WQB517" s="1537"/>
      <c r="WQC517" s="1537"/>
      <c r="WQD517" s="1537"/>
      <c r="WQE517" s="1537"/>
      <c r="WQF517" s="1537"/>
      <c r="WQG517" s="1537"/>
      <c r="WQH517" s="1537"/>
      <c r="WQI517" s="1537"/>
      <c r="WQJ517" s="1537"/>
      <c r="WQK517" s="1537"/>
      <c r="WQL517" s="1537"/>
      <c r="WQM517" s="1537"/>
      <c r="WQN517" s="1537"/>
      <c r="WQO517" s="1537"/>
      <c r="WQP517" s="1537"/>
      <c r="WQQ517" s="1537"/>
      <c r="WQR517" s="1537"/>
      <c r="WQS517" s="1537"/>
      <c r="WQT517" s="1537"/>
      <c r="WQU517" s="1537"/>
      <c r="WQV517" s="1537"/>
      <c r="WQW517" s="1537"/>
      <c r="WQX517" s="1537"/>
      <c r="WQY517" s="1537"/>
      <c r="WQZ517" s="1537"/>
      <c r="WRA517" s="1537"/>
      <c r="WRB517" s="1537"/>
      <c r="WRC517" s="1537"/>
      <c r="WRD517" s="1537"/>
      <c r="WRE517" s="1537"/>
      <c r="WRF517" s="1537"/>
      <c r="WRG517" s="1537"/>
      <c r="WRH517" s="1537"/>
      <c r="WRI517" s="1537"/>
      <c r="WRJ517" s="1537"/>
      <c r="WRK517" s="1537"/>
      <c r="WRL517" s="1537"/>
      <c r="WRM517" s="1537"/>
      <c r="WRN517" s="1537"/>
      <c r="WRO517" s="1537"/>
      <c r="WRP517" s="1537"/>
      <c r="WRQ517" s="1537"/>
      <c r="WRR517" s="1537"/>
      <c r="WRS517" s="1537"/>
      <c r="WRT517" s="1537"/>
      <c r="WRU517" s="1537"/>
      <c r="WRV517" s="1537"/>
      <c r="WRW517" s="1537"/>
      <c r="WRX517" s="1537"/>
      <c r="WRY517" s="1537"/>
      <c r="WRZ517" s="1537"/>
      <c r="WSA517" s="1537"/>
      <c r="WSB517" s="1537"/>
      <c r="WSC517" s="1537"/>
      <c r="WSD517" s="1537"/>
      <c r="WSE517" s="1537"/>
      <c r="WSF517" s="1537"/>
      <c r="WSG517" s="1537"/>
      <c r="WSH517" s="1537"/>
      <c r="WSI517" s="1537"/>
      <c r="WSJ517" s="1537"/>
      <c r="WSK517" s="1537"/>
      <c r="WSL517" s="1537"/>
      <c r="WSM517" s="1537"/>
      <c r="WSN517" s="1537"/>
      <c r="WSO517" s="1537"/>
      <c r="WSP517" s="1537"/>
      <c r="WSQ517" s="1537"/>
      <c r="WSR517" s="1537"/>
      <c r="WSS517" s="1537"/>
      <c r="WST517" s="1537"/>
      <c r="WSU517" s="1537"/>
      <c r="WSV517" s="1537"/>
      <c r="WSW517" s="1537"/>
      <c r="WSX517" s="1537"/>
      <c r="WSY517" s="1537"/>
      <c r="WSZ517" s="1537"/>
      <c r="WTA517" s="1537"/>
      <c r="WTB517" s="1537"/>
      <c r="WTC517" s="1537"/>
      <c r="WTD517" s="1537"/>
      <c r="WTE517" s="1537"/>
      <c r="WTF517" s="1537"/>
      <c r="WTG517" s="1537"/>
      <c r="WTH517" s="1537"/>
      <c r="WTI517" s="1537"/>
      <c r="WTJ517" s="1537"/>
      <c r="WTK517" s="1537"/>
      <c r="WTL517" s="1537"/>
      <c r="WTM517" s="1537"/>
      <c r="WTN517" s="1537"/>
      <c r="WTO517" s="1537"/>
      <c r="WTP517" s="1537"/>
      <c r="WTQ517" s="1537"/>
      <c r="WTR517" s="1537"/>
      <c r="WTS517" s="1537"/>
      <c r="WTT517" s="1537"/>
      <c r="WTU517" s="1537"/>
      <c r="WTV517" s="1537"/>
      <c r="WTW517" s="1537"/>
      <c r="WTX517" s="1537"/>
      <c r="WTY517" s="1537"/>
      <c r="WTZ517" s="1537"/>
      <c r="WUA517" s="1537"/>
      <c r="WUB517" s="1537"/>
      <c r="WUC517" s="1537"/>
      <c r="WUD517" s="1537"/>
      <c r="WUE517" s="1537"/>
      <c r="WUF517" s="1537"/>
      <c r="WUG517" s="1537"/>
      <c r="WUH517" s="1537"/>
      <c r="WUI517" s="1537"/>
      <c r="WUJ517" s="1537"/>
      <c r="WUK517" s="1537"/>
      <c r="WUL517" s="1537"/>
      <c r="WUM517" s="1537"/>
      <c r="WUN517" s="1537"/>
      <c r="WUO517" s="1537"/>
      <c r="WUP517" s="1537"/>
      <c r="WUQ517" s="1537"/>
      <c r="WUR517" s="1537"/>
      <c r="WUS517" s="1537"/>
      <c r="WUT517" s="1537"/>
      <c r="WUU517" s="1537"/>
      <c r="WUV517" s="1537"/>
      <c r="WUW517" s="1537"/>
      <c r="WUX517" s="1537"/>
      <c r="WUY517" s="1537"/>
      <c r="WUZ517" s="1537"/>
      <c r="WVA517" s="1537"/>
      <c r="WVB517" s="1537"/>
      <c r="WVC517" s="1537"/>
      <c r="WVD517" s="1537"/>
      <c r="WVE517" s="1537"/>
      <c r="WVF517" s="1537"/>
      <c r="WVG517" s="1537"/>
      <c r="WVH517" s="1537"/>
      <c r="WVI517" s="1537"/>
      <c r="WVJ517" s="1537"/>
      <c r="WVK517" s="1537"/>
      <c r="WVL517" s="1537"/>
      <c r="WVM517" s="1537"/>
      <c r="WVN517" s="1537"/>
      <c r="WVO517" s="1537"/>
      <c r="WVP517" s="1537"/>
      <c r="WVQ517" s="1537"/>
      <c r="WVR517" s="1537"/>
      <c r="WVS517" s="1537"/>
      <c r="WVT517" s="1537"/>
      <c r="WVU517" s="1537"/>
      <c r="WVV517" s="1537"/>
      <c r="WVW517" s="1537"/>
      <c r="WVX517" s="1537"/>
      <c r="WVY517" s="1537"/>
      <c r="WVZ517" s="1537"/>
      <c r="WWA517" s="1537"/>
      <c r="WWB517" s="1537"/>
      <c r="WWC517" s="1537"/>
      <c r="WWD517" s="1537"/>
      <c r="WWE517" s="1537"/>
      <c r="WWF517" s="1537"/>
      <c r="WWG517" s="1537"/>
      <c r="WWH517" s="1537"/>
      <c r="WWI517" s="1537"/>
      <c r="WWJ517" s="1537"/>
      <c r="WWK517" s="1537"/>
      <c r="WWL517" s="1537"/>
      <c r="WWM517" s="1537"/>
      <c r="WWN517" s="1537"/>
      <c r="WWO517" s="1537"/>
      <c r="WWP517" s="1537"/>
      <c r="WWQ517" s="1537"/>
      <c r="WWR517" s="1537"/>
      <c r="WWS517" s="1537"/>
      <c r="WWT517" s="1537"/>
      <c r="WWU517" s="1537"/>
      <c r="WWV517" s="1537"/>
      <c r="WWW517" s="1537"/>
      <c r="WWX517" s="1537"/>
      <c r="WWY517" s="1537"/>
      <c r="WWZ517" s="1537"/>
      <c r="WXA517" s="1537"/>
      <c r="WXB517" s="1537"/>
      <c r="WXC517" s="1537"/>
      <c r="WXD517" s="1537"/>
      <c r="WXE517" s="1537"/>
      <c r="WXF517" s="1537"/>
      <c r="WXG517" s="1537"/>
      <c r="WXH517" s="1537"/>
      <c r="WXI517" s="1537"/>
      <c r="WXJ517" s="1537"/>
      <c r="WXK517" s="1537"/>
      <c r="WXL517" s="1537"/>
      <c r="WXM517" s="1537"/>
      <c r="WXN517" s="1537"/>
      <c r="WXO517" s="1537"/>
      <c r="WXP517" s="1537"/>
      <c r="WXQ517" s="1537"/>
      <c r="WXR517" s="1537"/>
      <c r="WXS517" s="1537"/>
      <c r="WXT517" s="1537"/>
      <c r="WXU517" s="1537"/>
      <c r="WXV517" s="1537"/>
      <c r="WXW517" s="1537"/>
      <c r="WXX517" s="1537"/>
      <c r="WXY517" s="1537"/>
      <c r="WXZ517" s="1537"/>
      <c r="WYA517" s="1537"/>
      <c r="WYB517" s="1537"/>
      <c r="WYC517" s="1537"/>
      <c r="WYD517" s="1537"/>
      <c r="WYE517" s="1537"/>
      <c r="WYF517" s="1537"/>
      <c r="WYG517" s="1537"/>
      <c r="WYH517" s="1537"/>
      <c r="WYI517" s="1537"/>
      <c r="WYJ517" s="1537"/>
      <c r="WYK517" s="1537"/>
      <c r="WYL517" s="1537"/>
      <c r="WYM517" s="1537"/>
      <c r="WYN517" s="1537"/>
      <c r="WYO517" s="1537"/>
      <c r="WYP517" s="1537"/>
      <c r="WYQ517" s="1537"/>
      <c r="WYR517" s="1537"/>
      <c r="WYS517" s="1537"/>
      <c r="WYT517" s="1537"/>
      <c r="WYU517" s="1537"/>
      <c r="WYV517" s="1537"/>
      <c r="WYW517" s="1537"/>
      <c r="WYX517" s="1537"/>
      <c r="WYY517" s="1537"/>
      <c r="WYZ517" s="1537"/>
      <c r="WZA517" s="1537"/>
      <c r="WZB517" s="1537"/>
      <c r="WZC517" s="1537"/>
      <c r="WZD517" s="1537"/>
      <c r="WZE517" s="1537"/>
      <c r="WZF517" s="1537"/>
      <c r="WZG517" s="1537"/>
      <c r="WZH517" s="1537"/>
      <c r="WZI517" s="1537"/>
      <c r="WZJ517" s="1537"/>
      <c r="WZK517" s="1537"/>
      <c r="WZL517" s="1537"/>
      <c r="WZM517" s="1537"/>
      <c r="WZN517" s="1537"/>
      <c r="WZO517" s="1537"/>
      <c r="WZP517" s="1537"/>
      <c r="WZQ517" s="1537"/>
      <c r="WZR517" s="1537"/>
      <c r="WZS517" s="1537"/>
      <c r="WZT517" s="1537"/>
      <c r="WZU517" s="1537"/>
      <c r="WZV517" s="1537"/>
      <c r="WZW517" s="1537"/>
      <c r="WZX517" s="1537"/>
      <c r="WZY517" s="1537"/>
      <c r="WZZ517" s="1537"/>
      <c r="XAA517" s="1537"/>
      <c r="XAB517" s="1537"/>
      <c r="XAC517" s="1537"/>
      <c r="XAD517" s="1537"/>
      <c r="XAE517" s="1537"/>
      <c r="XAF517" s="1537"/>
      <c r="XAG517" s="1537"/>
      <c r="XAH517" s="1537"/>
      <c r="XAI517" s="1537"/>
      <c r="XAJ517" s="1537"/>
      <c r="XAK517" s="1537"/>
      <c r="XAL517" s="1537"/>
      <c r="XAM517" s="1537"/>
      <c r="XAN517" s="1537"/>
      <c r="XAO517" s="1537"/>
      <c r="XAP517" s="1537"/>
      <c r="XAQ517" s="1537"/>
      <c r="XAR517" s="1537"/>
      <c r="XAS517" s="1537"/>
      <c r="XAT517" s="1537"/>
      <c r="XAU517" s="1537"/>
      <c r="XAV517" s="1537"/>
      <c r="XAW517" s="1537"/>
      <c r="XAX517" s="1537"/>
      <c r="XAY517" s="1537"/>
      <c r="XAZ517" s="1537"/>
      <c r="XBA517" s="1537"/>
      <c r="XBB517" s="1537"/>
      <c r="XBC517" s="1537"/>
      <c r="XBD517" s="1537"/>
      <c r="XBE517" s="1537"/>
      <c r="XBF517" s="1537"/>
      <c r="XBG517" s="1537"/>
      <c r="XBH517" s="1537"/>
      <c r="XBI517" s="1537"/>
      <c r="XBJ517" s="1537"/>
      <c r="XBK517" s="1537"/>
      <c r="XBL517" s="1537"/>
      <c r="XBM517" s="1537"/>
      <c r="XBN517" s="1537"/>
      <c r="XBO517" s="1537"/>
      <c r="XBP517" s="1537"/>
      <c r="XBQ517" s="1537"/>
      <c r="XBR517" s="1537"/>
      <c r="XBS517" s="1537"/>
      <c r="XBT517" s="1537"/>
      <c r="XBU517" s="1537"/>
      <c r="XBV517" s="1537"/>
      <c r="XBW517" s="1537"/>
      <c r="XBX517" s="1537"/>
      <c r="XBY517" s="1537"/>
      <c r="XBZ517" s="1537"/>
      <c r="XCA517" s="1537"/>
      <c r="XCB517" s="1537"/>
      <c r="XCC517" s="1537"/>
      <c r="XCD517" s="1537"/>
      <c r="XCE517" s="1537"/>
      <c r="XCF517" s="1537"/>
      <c r="XCG517" s="1537"/>
      <c r="XCH517" s="1537"/>
      <c r="XCI517" s="1537"/>
      <c r="XCJ517" s="1537"/>
      <c r="XCK517" s="1537"/>
      <c r="XCL517" s="1537"/>
      <c r="XCM517" s="1537"/>
      <c r="XCN517" s="1537"/>
      <c r="XCO517" s="1537"/>
      <c r="XCP517" s="1537"/>
      <c r="XCQ517" s="1537"/>
      <c r="XCR517" s="1537"/>
      <c r="XCS517" s="1537"/>
      <c r="XCT517" s="1537"/>
      <c r="XCU517" s="1537"/>
      <c r="XCV517" s="1537"/>
      <c r="XCW517" s="1537"/>
      <c r="XCX517" s="1537"/>
      <c r="XCY517" s="1537"/>
      <c r="XCZ517" s="1537"/>
      <c r="XDA517" s="1537"/>
      <c r="XDB517" s="1537"/>
      <c r="XDC517" s="1537"/>
      <c r="XDD517" s="1537"/>
      <c r="XDE517" s="1537"/>
      <c r="XDF517" s="1537"/>
      <c r="XDG517" s="1537"/>
      <c r="XDH517" s="1537"/>
      <c r="XDI517" s="1537"/>
      <c r="XDJ517" s="1537"/>
      <c r="XDK517" s="1537"/>
      <c r="XDL517" s="1537"/>
      <c r="XDM517" s="1537"/>
      <c r="XDN517" s="1537"/>
      <c r="XDO517" s="1537"/>
      <c r="XDP517" s="1537"/>
      <c r="XDQ517" s="1537"/>
      <c r="XDR517" s="1537"/>
      <c r="XDS517" s="1537"/>
      <c r="XDT517" s="1537"/>
      <c r="XDU517" s="1537"/>
      <c r="XDV517" s="1537"/>
      <c r="XDW517" s="1537"/>
      <c r="XDX517" s="1537"/>
      <c r="XDY517" s="1537"/>
      <c r="XDZ517" s="1537"/>
      <c r="XEA517" s="1537"/>
      <c r="XEB517" s="1537"/>
      <c r="XEC517" s="1537"/>
      <c r="XED517" s="1537"/>
      <c r="XEE517" s="1537"/>
      <c r="XEF517" s="1537"/>
      <c r="XEG517" s="1537"/>
      <c r="XEH517" s="1537"/>
      <c r="XEI517" s="1537"/>
      <c r="XEJ517" s="1537"/>
      <c r="XEK517" s="1537"/>
      <c r="XEL517" s="1537"/>
      <c r="XEM517" s="1537"/>
      <c r="XEN517" s="1537"/>
      <c r="XEO517" s="1537"/>
      <c r="XEP517" s="1537"/>
      <c r="XEQ517" s="1537"/>
      <c r="XER517" s="1537"/>
      <c r="XES517" s="1537"/>
      <c r="XET517" s="1537"/>
      <c r="XEU517" s="1537"/>
      <c r="XEV517" s="1537"/>
      <c r="XEW517" s="1537"/>
      <c r="XEX517" s="1537"/>
      <c r="XEY517" s="1537"/>
      <c r="XEZ517" s="1537"/>
      <c r="XFA517" s="1537"/>
      <c r="XFB517" s="1537"/>
      <c r="XFC517" s="1537"/>
      <c r="XFD517" s="1537"/>
    </row>
    <row r="518" spans="1:16384" s="24" customFormat="1" ht="36" hidden="1">
      <c r="A518" s="1522"/>
      <c r="B518" s="23" t="s">
        <v>4729</v>
      </c>
      <c r="C518" s="1523">
        <v>2015</v>
      </c>
      <c r="D518" s="8"/>
      <c r="E518" s="1680" t="s">
        <v>4788</v>
      </c>
      <c r="F518" s="1523" t="s">
        <v>683</v>
      </c>
      <c r="G518" s="8"/>
      <c r="H518" s="8"/>
      <c r="I518" s="1553" t="s">
        <v>261</v>
      </c>
      <c r="J518" s="648"/>
      <c r="K518" s="8" t="s">
        <v>127</v>
      </c>
      <c r="L518" s="1523" t="s">
        <v>718</v>
      </c>
      <c r="M518" s="155"/>
      <c r="N518" s="155"/>
      <c r="O518" s="155"/>
      <c r="P518" s="1524" t="s">
        <v>4773</v>
      </c>
      <c r="Q518" s="1522" t="s">
        <v>266</v>
      </c>
      <c r="R518" s="1523"/>
      <c r="S518" s="1523" t="s">
        <v>2894</v>
      </c>
      <c r="T518" s="1525" t="s">
        <v>291</v>
      </c>
      <c r="U518" s="410" t="s">
        <v>1437</v>
      </c>
      <c r="V518" s="1526" t="s">
        <v>127</v>
      </c>
      <c r="W518" s="1527" t="s">
        <v>127</v>
      </c>
      <c r="X518" s="1527" t="s">
        <v>127</v>
      </c>
      <c r="Y518" s="1528">
        <f>FACT!R1103</f>
        <v>234</v>
      </c>
      <c r="Z518" s="1528"/>
      <c r="AA518" s="1529"/>
      <c r="AB518" s="1529"/>
      <c r="AC518" s="1529"/>
      <c r="AD518" s="1529"/>
      <c r="AE518" s="1530"/>
      <c r="AF518" s="1531"/>
      <c r="AG518" s="1531"/>
      <c r="AH518" s="1523"/>
      <c r="AI518" s="1532"/>
      <c r="AJ518" s="1523"/>
      <c r="AK518" s="1523"/>
      <c r="AL518" s="1523"/>
      <c r="AM518" s="1523"/>
      <c r="AN518" s="1523"/>
      <c r="AO518" s="1523"/>
      <c r="AP518" s="1523"/>
      <c r="AQ518" s="1523"/>
      <c r="AR518" s="1533"/>
      <c r="AS518" s="1523"/>
      <c r="AT518" s="1523"/>
      <c r="AU518" s="1523"/>
      <c r="AV518" s="1523"/>
      <c r="AW518" s="1523"/>
      <c r="AX518" s="1523"/>
      <c r="AY518" s="1523"/>
      <c r="AZ518" s="1523"/>
      <c r="BA518" s="1534"/>
      <c r="BB518" s="1535"/>
      <c r="BC518" s="1523"/>
      <c r="BD518" s="1523"/>
      <c r="BE518" s="1523"/>
      <c r="BF518" s="1523"/>
      <c r="BG518" s="1523"/>
      <c r="BH518" s="1523"/>
      <c r="BI518" s="1523"/>
      <c r="BJ518" s="1523"/>
      <c r="BK518" s="1523"/>
      <c r="BL518" s="1523"/>
      <c r="BM518" s="1523"/>
      <c r="BN518" s="1523"/>
      <c r="BO518" s="1523"/>
      <c r="BP518" s="1523"/>
      <c r="BQ518" s="1523"/>
      <c r="BR518" s="1523"/>
      <c r="BS518" s="1523"/>
      <c r="BT518" s="1523"/>
      <c r="BU518" s="1523"/>
      <c r="BV518" s="1523"/>
      <c r="BW518" s="1523"/>
      <c r="BX518" s="1523"/>
      <c r="BY518" s="1523"/>
      <c r="BZ518" s="1523"/>
      <c r="CA518" s="1523"/>
      <c r="CB518" s="1523"/>
      <c r="CC518" s="1523"/>
      <c r="CD518" s="1523"/>
      <c r="CE518" s="1523"/>
      <c r="CF518" s="1523"/>
      <c r="CG518" s="1523"/>
      <c r="CH518" s="1523"/>
      <c r="CI518" s="1523"/>
      <c r="CJ518" s="1523"/>
      <c r="CK518" s="1523"/>
      <c r="CL518" s="1523"/>
      <c r="CM518" s="1523"/>
      <c r="CN518" s="1523"/>
      <c r="CO518" s="1536"/>
      <c r="CP518" s="1536"/>
      <c r="CQ518" s="1523"/>
      <c r="CR518" s="1523"/>
      <c r="CS518" s="1537"/>
      <c r="CT518" s="1537"/>
      <c r="CU518" s="1537"/>
      <c r="CV518" s="1537"/>
      <c r="CW518" s="1537"/>
      <c r="CX518" s="1537"/>
      <c r="CY518" s="1537"/>
      <c r="CZ518" s="1537"/>
      <c r="DA518" s="1537"/>
      <c r="DB518" s="1537"/>
      <c r="DC518" s="1537"/>
      <c r="DD518" s="1537"/>
      <c r="DE518" s="1537"/>
      <c r="DF518" s="1537"/>
      <c r="DG518" s="1537"/>
      <c r="DH518" s="1537"/>
      <c r="DI518" s="1537"/>
      <c r="DJ518" s="1537"/>
      <c r="DK518" s="1537"/>
      <c r="DL518" s="1537"/>
      <c r="DM518" s="1537"/>
      <c r="DN518" s="1537"/>
      <c r="DO518" s="1537"/>
      <c r="DP518" s="1537"/>
      <c r="DQ518" s="1537"/>
      <c r="DR518" s="1537"/>
      <c r="DS518" s="1537"/>
      <c r="DT518" s="1537"/>
      <c r="DU518" s="1537"/>
      <c r="DV518" s="1537"/>
      <c r="DW518" s="1537"/>
      <c r="DX518" s="1537"/>
      <c r="DY518" s="1537"/>
      <c r="DZ518" s="1537"/>
      <c r="EA518" s="1537"/>
      <c r="EB518" s="1537"/>
      <c r="EC518" s="1537"/>
      <c r="ED518" s="1537"/>
      <c r="EE518" s="1537"/>
      <c r="EF518" s="1537"/>
      <c r="EG518" s="1537"/>
      <c r="EH518" s="1537"/>
      <c r="EI518" s="1537"/>
      <c r="EJ518" s="1537"/>
      <c r="EK518" s="1537"/>
      <c r="EL518" s="1537"/>
      <c r="EM518" s="1537"/>
      <c r="EN518" s="1537"/>
      <c r="EO518" s="1537"/>
      <c r="EP518" s="1537"/>
      <c r="EQ518" s="1537"/>
      <c r="ER518" s="1537"/>
      <c r="ES518" s="1537"/>
      <c r="ET518" s="1537"/>
      <c r="EU518" s="1537"/>
      <c r="EV518" s="1537"/>
      <c r="EW518" s="1537"/>
      <c r="EX518" s="1537"/>
      <c r="EY518" s="1537"/>
      <c r="EZ518" s="1537"/>
      <c r="FA518" s="1537"/>
      <c r="FB518" s="1537"/>
      <c r="FC518" s="1537"/>
      <c r="FD518" s="1537"/>
      <c r="FE518" s="1537"/>
      <c r="FF518" s="1537"/>
      <c r="FG518" s="1537"/>
      <c r="FH518" s="1537"/>
      <c r="FI518" s="1537"/>
      <c r="FJ518" s="1537"/>
      <c r="FK518" s="1537"/>
      <c r="FL518" s="1537"/>
      <c r="FM518" s="1537"/>
      <c r="FN518" s="1537"/>
      <c r="FO518" s="1537"/>
      <c r="FP518" s="1537"/>
      <c r="FQ518" s="1537"/>
      <c r="FR518" s="1537"/>
      <c r="FS518" s="1537"/>
      <c r="FT518" s="1537"/>
      <c r="FU518" s="1537"/>
      <c r="FV518" s="1537"/>
      <c r="FW518" s="1537"/>
      <c r="FX518" s="1537"/>
      <c r="FY518" s="1537"/>
      <c r="FZ518" s="1537"/>
      <c r="GA518" s="1537"/>
      <c r="GB518" s="1537"/>
      <c r="GC518" s="1537"/>
      <c r="GD518" s="1537"/>
      <c r="GE518" s="1537"/>
      <c r="GF518" s="1537"/>
      <c r="GG518" s="1537"/>
      <c r="GH518" s="1537"/>
      <c r="GI518" s="1537"/>
      <c r="GJ518" s="1537"/>
      <c r="GK518" s="1537"/>
      <c r="GL518" s="1537"/>
      <c r="GM518" s="1537"/>
      <c r="GN518" s="1537"/>
      <c r="GO518" s="1537"/>
      <c r="GP518" s="1537"/>
      <c r="GQ518" s="1537"/>
      <c r="GR518" s="1537"/>
      <c r="GS518" s="1537"/>
      <c r="GT518" s="1537"/>
      <c r="GU518" s="1537"/>
      <c r="GV518" s="1537"/>
      <c r="GW518" s="1537"/>
      <c r="GX518" s="1537"/>
      <c r="GY518" s="1537"/>
      <c r="GZ518" s="1537"/>
      <c r="HA518" s="1537"/>
      <c r="HB518" s="1537"/>
      <c r="HC518" s="1537"/>
      <c r="HD518" s="1537"/>
      <c r="HE518" s="1537"/>
      <c r="HF518" s="1537"/>
      <c r="HG518" s="1537"/>
      <c r="HH518" s="1537"/>
      <c r="HI518" s="1537"/>
      <c r="HJ518" s="1537"/>
      <c r="HK518" s="1537"/>
      <c r="HL518" s="1537"/>
      <c r="HM518" s="1537"/>
      <c r="HN518" s="1537"/>
      <c r="HO518" s="1537"/>
      <c r="HP518" s="1537"/>
      <c r="HQ518" s="1537"/>
      <c r="HR518" s="1537"/>
      <c r="HS518" s="1537"/>
      <c r="HT518" s="1537"/>
      <c r="HU518" s="1537"/>
      <c r="HV518" s="1537"/>
      <c r="HW518" s="1537"/>
      <c r="HX518" s="1537"/>
      <c r="HY518" s="1537"/>
      <c r="HZ518" s="1537"/>
      <c r="IA518" s="1537"/>
      <c r="IB518" s="1537"/>
      <c r="IC518" s="1537"/>
      <c r="ID518" s="1537"/>
      <c r="IE518" s="1537"/>
      <c r="IF518" s="1537"/>
      <c r="IG518" s="1537"/>
      <c r="IH518" s="1537"/>
      <c r="II518" s="1537"/>
      <c r="IJ518" s="1537"/>
      <c r="IK518" s="1537"/>
      <c r="IL518" s="1537"/>
      <c r="IM518" s="1537"/>
      <c r="IN518" s="1537"/>
      <c r="IO518" s="1537"/>
      <c r="IP518" s="1537"/>
      <c r="IQ518" s="1537"/>
      <c r="IR518" s="1537"/>
      <c r="IS518" s="1537"/>
      <c r="IT518" s="1537"/>
      <c r="IU518" s="1537"/>
      <c r="IV518" s="1537"/>
      <c r="IW518" s="1537"/>
      <c r="IX518" s="1537"/>
      <c r="IY518" s="1537"/>
      <c r="IZ518" s="1537"/>
      <c r="JA518" s="1537"/>
      <c r="JB518" s="1537"/>
      <c r="JC518" s="1537"/>
      <c r="JD518" s="1537"/>
      <c r="JE518" s="1537"/>
      <c r="JF518" s="1537"/>
      <c r="JG518" s="1537"/>
      <c r="JH518" s="1537"/>
      <c r="JI518" s="1537"/>
      <c r="JJ518" s="1537"/>
      <c r="JK518" s="1537"/>
      <c r="JL518" s="1537"/>
      <c r="JM518" s="1537"/>
      <c r="JN518" s="1537"/>
      <c r="JO518" s="1537"/>
      <c r="JP518" s="1537"/>
      <c r="JQ518" s="1537"/>
      <c r="JR518" s="1537"/>
      <c r="JS518" s="1537"/>
      <c r="JT518" s="1537"/>
      <c r="JU518" s="1537"/>
      <c r="JV518" s="1537"/>
      <c r="JW518" s="1537"/>
      <c r="JX518" s="1537"/>
      <c r="JY518" s="1537"/>
      <c r="JZ518" s="1537"/>
      <c r="KA518" s="1537"/>
      <c r="KB518" s="1537"/>
      <c r="KC518" s="1537"/>
      <c r="KD518" s="1537"/>
      <c r="KE518" s="1537"/>
      <c r="KF518" s="1537"/>
      <c r="KG518" s="1537"/>
      <c r="KH518" s="1537"/>
      <c r="KI518" s="1537"/>
      <c r="KJ518" s="1537"/>
      <c r="KK518" s="1537"/>
      <c r="KL518" s="1537"/>
      <c r="KM518" s="1537"/>
      <c r="KN518" s="1537"/>
      <c r="KO518" s="1537"/>
      <c r="KP518" s="1537"/>
      <c r="KQ518" s="1537"/>
      <c r="KR518" s="1537"/>
      <c r="KS518" s="1537"/>
      <c r="KT518" s="1537"/>
      <c r="KU518" s="1537"/>
      <c r="KV518" s="1537"/>
      <c r="KW518" s="1537"/>
      <c r="KX518" s="1537"/>
      <c r="KY518" s="1537"/>
      <c r="KZ518" s="1537"/>
      <c r="LA518" s="1537"/>
      <c r="LB518" s="1537"/>
      <c r="LC518" s="1537"/>
      <c r="LD518" s="1537"/>
      <c r="LE518" s="1537"/>
      <c r="LF518" s="1537"/>
      <c r="LG518" s="1537"/>
      <c r="LH518" s="1537"/>
      <c r="LI518" s="1537"/>
      <c r="LJ518" s="1537"/>
      <c r="LK518" s="1537"/>
      <c r="LL518" s="1537"/>
      <c r="LM518" s="1537"/>
      <c r="LN518" s="1537"/>
      <c r="LO518" s="1537"/>
      <c r="LP518" s="1537"/>
      <c r="LQ518" s="1537"/>
      <c r="LR518" s="1537"/>
      <c r="LS518" s="1537"/>
      <c r="LT518" s="1537"/>
      <c r="LU518" s="1537"/>
      <c r="LV518" s="1537"/>
      <c r="LW518" s="1537"/>
      <c r="LX518" s="1537"/>
      <c r="LY518" s="1537"/>
      <c r="LZ518" s="1537"/>
      <c r="MA518" s="1537"/>
      <c r="MB518" s="1537"/>
      <c r="MC518" s="1537"/>
      <c r="MD518" s="1537"/>
      <c r="ME518" s="1537"/>
      <c r="MF518" s="1537"/>
      <c r="MG518" s="1537"/>
      <c r="MH518" s="1537"/>
      <c r="MI518" s="1537"/>
      <c r="MJ518" s="1537"/>
      <c r="MK518" s="1537"/>
      <c r="ML518" s="1537"/>
      <c r="MM518" s="1537"/>
      <c r="MN518" s="1537"/>
      <c r="MO518" s="1537"/>
      <c r="MP518" s="1537"/>
      <c r="MQ518" s="1537"/>
      <c r="MR518" s="1537"/>
      <c r="MS518" s="1537"/>
      <c r="MT518" s="1537"/>
      <c r="MU518" s="1537"/>
      <c r="MV518" s="1537"/>
      <c r="MW518" s="1537"/>
      <c r="MX518" s="1537"/>
      <c r="MY518" s="1537"/>
      <c r="MZ518" s="1537"/>
      <c r="NA518" s="1537"/>
      <c r="NB518" s="1537"/>
      <c r="NC518" s="1537"/>
      <c r="ND518" s="1537"/>
      <c r="NE518" s="1537"/>
      <c r="NF518" s="1537"/>
      <c r="NG518" s="1537"/>
      <c r="NH518" s="1537"/>
      <c r="NI518" s="1537"/>
      <c r="NJ518" s="1537"/>
      <c r="NK518" s="1537"/>
      <c r="NL518" s="1537"/>
      <c r="NM518" s="1537"/>
      <c r="NN518" s="1537"/>
      <c r="NO518" s="1537"/>
      <c r="NP518" s="1537"/>
      <c r="NQ518" s="1537"/>
      <c r="NR518" s="1537"/>
      <c r="NS518" s="1537"/>
      <c r="NT518" s="1537"/>
      <c r="NU518" s="1537"/>
      <c r="NV518" s="1537"/>
      <c r="NW518" s="1537"/>
      <c r="NX518" s="1537"/>
      <c r="NY518" s="1537"/>
      <c r="NZ518" s="1537"/>
      <c r="OA518" s="1537"/>
      <c r="OB518" s="1537"/>
      <c r="OC518" s="1537"/>
      <c r="OD518" s="1537"/>
      <c r="OE518" s="1537"/>
      <c r="OF518" s="1537"/>
      <c r="OG518" s="1537"/>
      <c r="OH518" s="1537"/>
      <c r="OI518" s="1537"/>
      <c r="OJ518" s="1537"/>
      <c r="OK518" s="1537"/>
      <c r="OL518" s="1537"/>
      <c r="OM518" s="1537"/>
      <c r="ON518" s="1537"/>
      <c r="OO518" s="1537"/>
      <c r="OP518" s="1537"/>
      <c r="OQ518" s="1537"/>
      <c r="OR518" s="1537"/>
      <c r="OS518" s="1537"/>
      <c r="OT518" s="1537"/>
      <c r="OU518" s="1537"/>
      <c r="OV518" s="1537"/>
      <c r="OW518" s="1537"/>
      <c r="OX518" s="1537"/>
      <c r="OY518" s="1537"/>
      <c r="OZ518" s="1537"/>
      <c r="PA518" s="1537"/>
      <c r="PB518" s="1537"/>
      <c r="PC518" s="1537"/>
      <c r="PD518" s="1537"/>
      <c r="PE518" s="1537"/>
      <c r="PF518" s="1537"/>
      <c r="PG518" s="1537"/>
      <c r="PH518" s="1537"/>
      <c r="PI518" s="1537"/>
      <c r="PJ518" s="1537"/>
      <c r="PK518" s="1537"/>
      <c r="PL518" s="1537"/>
      <c r="PM518" s="1537"/>
      <c r="PN518" s="1537"/>
      <c r="PO518" s="1537"/>
      <c r="PP518" s="1537"/>
      <c r="PQ518" s="1537"/>
      <c r="PR518" s="1537"/>
      <c r="PS518" s="1537"/>
      <c r="PT518" s="1537"/>
      <c r="PU518" s="1537"/>
      <c r="PV518" s="1537"/>
      <c r="PW518" s="1537"/>
      <c r="PX518" s="1537"/>
      <c r="PY518" s="1537"/>
      <c r="PZ518" s="1537"/>
      <c r="QA518" s="1537"/>
      <c r="QB518" s="1537"/>
      <c r="QC518" s="1537"/>
      <c r="QD518" s="1537"/>
      <c r="QE518" s="1537"/>
      <c r="QF518" s="1537"/>
      <c r="QG518" s="1537"/>
      <c r="QH518" s="1537"/>
      <c r="QI518" s="1537"/>
      <c r="QJ518" s="1537"/>
      <c r="QK518" s="1537"/>
      <c r="QL518" s="1537"/>
      <c r="QM518" s="1537"/>
      <c r="QN518" s="1537"/>
      <c r="QO518" s="1537"/>
      <c r="QP518" s="1537"/>
      <c r="QQ518" s="1537"/>
      <c r="QR518" s="1537"/>
      <c r="QS518" s="1537"/>
      <c r="QT518" s="1537"/>
      <c r="QU518" s="1537"/>
      <c r="QV518" s="1537"/>
      <c r="QW518" s="1537"/>
      <c r="QX518" s="1537"/>
      <c r="QY518" s="1537"/>
      <c r="QZ518" s="1537"/>
      <c r="RA518" s="1537"/>
      <c r="RB518" s="1537"/>
      <c r="RC518" s="1537"/>
      <c r="RD518" s="1537"/>
      <c r="RE518" s="1537"/>
      <c r="RF518" s="1537"/>
      <c r="RG518" s="1537"/>
      <c r="RH518" s="1537"/>
      <c r="RI518" s="1537"/>
      <c r="RJ518" s="1537"/>
      <c r="RK518" s="1537"/>
      <c r="RL518" s="1537"/>
      <c r="RM518" s="1537"/>
      <c r="RN518" s="1537"/>
      <c r="RO518" s="1537"/>
      <c r="RP518" s="1537"/>
      <c r="RQ518" s="1537"/>
      <c r="RR518" s="1537"/>
      <c r="RS518" s="1537"/>
      <c r="RT518" s="1537"/>
      <c r="RU518" s="1537"/>
      <c r="RV518" s="1537"/>
      <c r="RW518" s="1537"/>
      <c r="RX518" s="1537"/>
      <c r="RY518" s="1537"/>
      <c r="RZ518" s="1537"/>
      <c r="SA518" s="1537"/>
      <c r="SB518" s="1537"/>
      <c r="SC518" s="1537"/>
      <c r="SD518" s="1537"/>
      <c r="SE518" s="1537"/>
      <c r="SF518" s="1537"/>
      <c r="SG518" s="1537"/>
      <c r="SH518" s="1537"/>
      <c r="SI518" s="1537"/>
      <c r="SJ518" s="1537"/>
      <c r="SK518" s="1537"/>
      <c r="SL518" s="1537"/>
      <c r="SM518" s="1537"/>
      <c r="SN518" s="1537"/>
      <c r="SO518" s="1537"/>
      <c r="SP518" s="1537"/>
      <c r="SQ518" s="1537"/>
      <c r="SR518" s="1537"/>
      <c r="SS518" s="1537"/>
      <c r="ST518" s="1537"/>
      <c r="SU518" s="1537"/>
      <c r="SV518" s="1537"/>
      <c r="SW518" s="1537"/>
      <c r="SX518" s="1537"/>
      <c r="SY518" s="1537"/>
      <c r="SZ518" s="1537"/>
      <c r="TA518" s="1537"/>
      <c r="TB518" s="1537"/>
      <c r="TC518" s="1537"/>
      <c r="TD518" s="1537"/>
      <c r="TE518" s="1537"/>
      <c r="TF518" s="1537"/>
      <c r="TG518" s="1537"/>
      <c r="TH518" s="1537"/>
      <c r="TI518" s="1537"/>
      <c r="TJ518" s="1537"/>
      <c r="TK518" s="1537"/>
      <c r="TL518" s="1537"/>
      <c r="TM518" s="1537"/>
      <c r="TN518" s="1537"/>
      <c r="TO518" s="1537"/>
      <c r="TP518" s="1537"/>
      <c r="TQ518" s="1537"/>
      <c r="TR518" s="1537"/>
      <c r="TS518" s="1537"/>
      <c r="TT518" s="1537"/>
      <c r="TU518" s="1537"/>
      <c r="TV518" s="1537"/>
      <c r="TW518" s="1537"/>
      <c r="TX518" s="1537"/>
      <c r="TY518" s="1537"/>
      <c r="TZ518" s="1537"/>
      <c r="UA518" s="1537"/>
      <c r="UB518" s="1537"/>
      <c r="UC518" s="1537"/>
      <c r="UD518" s="1537"/>
      <c r="UE518" s="1537"/>
      <c r="UF518" s="1537"/>
      <c r="UG518" s="1537"/>
      <c r="UH518" s="1537"/>
      <c r="UI518" s="1537"/>
      <c r="UJ518" s="1537"/>
      <c r="UK518" s="1537"/>
      <c r="UL518" s="1537"/>
      <c r="UM518" s="1537"/>
      <c r="UN518" s="1537"/>
      <c r="UO518" s="1537"/>
      <c r="UP518" s="1537"/>
      <c r="UQ518" s="1537"/>
      <c r="UR518" s="1537"/>
      <c r="US518" s="1537"/>
      <c r="UT518" s="1537"/>
      <c r="UU518" s="1537"/>
      <c r="UV518" s="1537"/>
      <c r="UW518" s="1537"/>
      <c r="UX518" s="1537"/>
      <c r="UY518" s="1537"/>
      <c r="UZ518" s="1537"/>
      <c r="VA518" s="1537"/>
      <c r="VB518" s="1537"/>
      <c r="VC518" s="1537"/>
      <c r="VD518" s="1537"/>
      <c r="VE518" s="1537"/>
      <c r="VF518" s="1537"/>
      <c r="VG518" s="1537"/>
      <c r="VH518" s="1537"/>
      <c r="VI518" s="1537"/>
      <c r="VJ518" s="1537"/>
      <c r="VK518" s="1537"/>
      <c r="VL518" s="1537"/>
      <c r="VM518" s="1537"/>
      <c r="VN518" s="1537"/>
      <c r="VO518" s="1537"/>
      <c r="VP518" s="1537"/>
      <c r="VQ518" s="1537"/>
      <c r="VR518" s="1537"/>
      <c r="VS518" s="1537"/>
      <c r="VT518" s="1537"/>
      <c r="VU518" s="1537"/>
      <c r="VV518" s="1537"/>
      <c r="VW518" s="1537"/>
      <c r="VX518" s="1537"/>
      <c r="VY518" s="1537"/>
      <c r="VZ518" s="1537"/>
      <c r="WA518" s="1537"/>
      <c r="WB518" s="1537"/>
      <c r="WC518" s="1537"/>
      <c r="WD518" s="1537"/>
      <c r="WE518" s="1537"/>
      <c r="WF518" s="1537"/>
      <c r="WG518" s="1537"/>
      <c r="WH518" s="1537"/>
      <c r="WI518" s="1537"/>
      <c r="WJ518" s="1537"/>
      <c r="WK518" s="1537"/>
      <c r="WL518" s="1537"/>
      <c r="WM518" s="1537"/>
      <c r="WN518" s="1537"/>
      <c r="WO518" s="1537"/>
      <c r="WP518" s="1537"/>
      <c r="WQ518" s="1537"/>
      <c r="WR518" s="1537"/>
      <c r="WS518" s="1537"/>
      <c r="WT518" s="1537"/>
      <c r="WU518" s="1537"/>
      <c r="WV518" s="1537"/>
      <c r="WW518" s="1537"/>
      <c r="WX518" s="1537"/>
      <c r="WY518" s="1537"/>
      <c r="WZ518" s="1537"/>
      <c r="XA518" s="1537"/>
      <c r="XB518" s="1537"/>
      <c r="XC518" s="1537"/>
      <c r="XD518" s="1537"/>
      <c r="XE518" s="1537"/>
      <c r="XF518" s="1537"/>
      <c r="XG518" s="1537"/>
      <c r="XH518" s="1537"/>
      <c r="XI518" s="1537"/>
      <c r="XJ518" s="1537"/>
      <c r="XK518" s="1537"/>
      <c r="XL518" s="1537"/>
      <c r="XM518" s="1537"/>
      <c r="XN518" s="1537"/>
      <c r="XO518" s="1537"/>
      <c r="XP518" s="1537"/>
      <c r="XQ518" s="1537"/>
      <c r="XR518" s="1537"/>
      <c r="XS518" s="1537"/>
      <c r="XT518" s="1537"/>
      <c r="XU518" s="1537"/>
      <c r="XV518" s="1537"/>
      <c r="XW518" s="1537"/>
      <c r="XX518" s="1537"/>
      <c r="XY518" s="1537"/>
      <c r="XZ518" s="1537"/>
      <c r="YA518" s="1537"/>
      <c r="YB518" s="1537"/>
      <c r="YC518" s="1537"/>
      <c r="YD518" s="1537"/>
      <c r="YE518" s="1537"/>
      <c r="YF518" s="1537"/>
      <c r="YG518" s="1537"/>
      <c r="YH518" s="1537"/>
      <c r="YI518" s="1537"/>
      <c r="YJ518" s="1537"/>
      <c r="YK518" s="1537"/>
      <c r="YL518" s="1537"/>
      <c r="YM518" s="1537"/>
      <c r="YN518" s="1537"/>
      <c r="YO518" s="1537"/>
      <c r="YP518" s="1537"/>
      <c r="YQ518" s="1537"/>
      <c r="YR518" s="1537"/>
      <c r="YS518" s="1537"/>
      <c r="YT518" s="1537"/>
      <c r="YU518" s="1537"/>
      <c r="YV518" s="1537"/>
      <c r="YW518" s="1537"/>
      <c r="YX518" s="1537"/>
      <c r="YY518" s="1537"/>
      <c r="YZ518" s="1537"/>
      <c r="ZA518" s="1537"/>
      <c r="ZB518" s="1537"/>
      <c r="ZC518" s="1537"/>
      <c r="ZD518" s="1537"/>
      <c r="ZE518" s="1537"/>
      <c r="ZF518" s="1537"/>
      <c r="ZG518" s="1537"/>
      <c r="ZH518" s="1537"/>
      <c r="ZI518" s="1537"/>
      <c r="ZJ518" s="1537"/>
      <c r="ZK518" s="1537"/>
      <c r="ZL518" s="1537"/>
      <c r="ZM518" s="1537"/>
      <c r="ZN518" s="1537"/>
      <c r="ZO518" s="1537"/>
      <c r="ZP518" s="1537"/>
      <c r="ZQ518" s="1537"/>
      <c r="ZR518" s="1537"/>
      <c r="ZS518" s="1537"/>
      <c r="ZT518" s="1537"/>
      <c r="ZU518" s="1537"/>
      <c r="ZV518" s="1537"/>
      <c r="ZW518" s="1537"/>
      <c r="ZX518" s="1537"/>
      <c r="ZY518" s="1537"/>
      <c r="ZZ518" s="1537"/>
      <c r="AAA518" s="1537"/>
      <c r="AAB518" s="1537"/>
      <c r="AAC518" s="1537"/>
      <c r="AAD518" s="1537"/>
      <c r="AAE518" s="1537"/>
      <c r="AAF518" s="1537"/>
      <c r="AAG518" s="1537"/>
      <c r="AAH518" s="1537"/>
      <c r="AAI518" s="1537"/>
      <c r="AAJ518" s="1537"/>
      <c r="AAK518" s="1537"/>
      <c r="AAL518" s="1537"/>
      <c r="AAM518" s="1537"/>
      <c r="AAN518" s="1537"/>
      <c r="AAO518" s="1537"/>
      <c r="AAP518" s="1537"/>
      <c r="AAQ518" s="1537"/>
      <c r="AAR518" s="1537"/>
      <c r="AAS518" s="1537"/>
      <c r="AAT518" s="1537"/>
      <c r="AAU518" s="1537"/>
      <c r="AAV518" s="1537"/>
      <c r="AAW518" s="1537"/>
      <c r="AAX518" s="1537"/>
      <c r="AAY518" s="1537"/>
      <c r="AAZ518" s="1537"/>
      <c r="ABA518" s="1537"/>
      <c r="ABB518" s="1537"/>
      <c r="ABC518" s="1537"/>
      <c r="ABD518" s="1537"/>
      <c r="ABE518" s="1537"/>
      <c r="ABF518" s="1537"/>
      <c r="ABG518" s="1537"/>
      <c r="ABH518" s="1537"/>
      <c r="ABI518" s="1537"/>
      <c r="ABJ518" s="1537"/>
      <c r="ABK518" s="1537"/>
      <c r="ABL518" s="1537"/>
      <c r="ABM518" s="1537"/>
      <c r="ABN518" s="1537"/>
      <c r="ABO518" s="1537"/>
      <c r="ABP518" s="1537"/>
      <c r="ABQ518" s="1537"/>
      <c r="ABR518" s="1537"/>
      <c r="ABS518" s="1537"/>
      <c r="ABT518" s="1537"/>
      <c r="ABU518" s="1537"/>
      <c r="ABV518" s="1537"/>
      <c r="ABW518" s="1537"/>
      <c r="ABX518" s="1537"/>
      <c r="ABY518" s="1537"/>
      <c r="ABZ518" s="1537"/>
      <c r="ACA518" s="1537"/>
      <c r="ACB518" s="1537"/>
      <c r="ACC518" s="1537"/>
      <c r="ACD518" s="1537"/>
      <c r="ACE518" s="1537"/>
      <c r="ACF518" s="1537"/>
      <c r="ACG518" s="1537"/>
      <c r="ACH518" s="1537"/>
      <c r="ACI518" s="1537"/>
      <c r="ACJ518" s="1537"/>
      <c r="ACK518" s="1537"/>
      <c r="ACL518" s="1537"/>
      <c r="ACM518" s="1537"/>
      <c r="ACN518" s="1537"/>
      <c r="ACO518" s="1537"/>
      <c r="ACP518" s="1537"/>
      <c r="ACQ518" s="1537"/>
      <c r="ACR518" s="1537"/>
      <c r="ACS518" s="1537"/>
      <c r="ACT518" s="1537"/>
      <c r="ACU518" s="1537"/>
      <c r="ACV518" s="1537"/>
      <c r="ACW518" s="1537"/>
      <c r="ACX518" s="1537"/>
      <c r="ACY518" s="1537"/>
      <c r="ACZ518" s="1537"/>
      <c r="ADA518" s="1537"/>
      <c r="ADB518" s="1537"/>
      <c r="ADC518" s="1537"/>
      <c r="ADD518" s="1537"/>
      <c r="ADE518" s="1537"/>
      <c r="ADF518" s="1537"/>
      <c r="ADG518" s="1537"/>
      <c r="ADH518" s="1537"/>
      <c r="ADI518" s="1537"/>
      <c r="ADJ518" s="1537"/>
      <c r="ADK518" s="1537"/>
      <c r="ADL518" s="1537"/>
      <c r="ADM518" s="1537"/>
      <c r="ADN518" s="1537"/>
      <c r="ADO518" s="1537"/>
      <c r="ADP518" s="1537"/>
      <c r="ADQ518" s="1537"/>
      <c r="ADR518" s="1537"/>
      <c r="ADS518" s="1537"/>
      <c r="ADT518" s="1537"/>
      <c r="ADU518" s="1537"/>
      <c r="ADV518" s="1537"/>
      <c r="ADW518" s="1537"/>
      <c r="ADX518" s="1537"/>
      <c r="ADY518" s="1537"/>
      <c r="ADZ518" s="1537"/>
      <c r="AEA518" s="1537"/>
      <c r="AEB518" s="1537"/>
      <c r="AEC518" s="1537"/>
      <c r="AED518" s="1537"/>
      <c r="AEE518" s="1537"/>
      <c r="AEF518" s="1537"/>
      <c r="AEG518" s="1537"/>
      <c r="AEH518" s="1537"/>
      <c r="AEI518" s="1537"/>
      <c r="AEJ518" s="1537"/>
      <c r="AEK518" s="1537"/>
      <c r="AEL518" s="1537"/>
      <c r="AEM518" s="1537"/>
      <c r="AEN518" s="1537"/>
      <c r="AEO518" s="1537"/>
      <c r="AEP518" s="1537"/>
      <c r="AEQ518" s="1537"/>
      <c r="AER518" s="1537"/>
      <c r="AES518" s="1537"/>
      <c r="AET518" s="1537"/>
      <c r="AEU518" s="1537"/>
      <c r="AEV518" s="1537"/>
      <c r="AEW518" s="1537"/>
      <c r="AEX518" s="1537"/>
      <c r="AEY518" s="1537"/>
      <c r="AEZ518" s="1537"/>
      <c r="AFA518" s="1537"/>
      <c r="AFB518" s="1537"/>
      <c r="AFC518" s="1537"/>
      <c r="AFD518" s="1537"/>
      <c r="AFE518" s="1537"/>
      <c r="AFF518" s="1537"/>
      <c r="AFG518" s="1537"/>
      <c r="AFH518" s="1537"/>
      <c r="AFI518" s="1537"/>
      <c r="AFJ518" s="1537"/>
      <c r="AFK518" s="1537"/>
      <c r="AFL518" s="1537"/>
      <c r="AFM518" s="1537"/>
      <c r="AFN518" s="1537"/>
      <c r="AFO518" s="1537"/>
      <c r="AFP518" s="1537"/>
      <c r="AFQ518" s="1537"/>
      <c r="AFR518" s="1537"/>
      <c r="AFS518" s="1537"/>
      <c r="AFT518" s="1537"/>
      <c r="AFU518" s="1537"/>
      <c r="AFV518" s="1537"/>
      <c r="AFW518" s="1537"/>
      <c r="AFX518" s="1537"/>
      <c r="AFY518" s="1537"/>
      <c r="AFZ518" s="1537"/>
      <c r="AGA518" s="1537"/>
      <c r="AGB518" s="1537"/>
      <c r="AGC518" s="1537"/>
      <c r="AGD518" s="1537"/>
      <c r="AGE518" s="1537"/>
      <c r="AGF518" s="1537"/>
      <c r="AGG518" s="1537"/>
      <c r="AGH518" s="1537"/>
      <c r="AGI518" s="1537"/>
      <c r="AGJ518" s="1537"/>
      <c r="AGK518" s="1537"/>
      <c r="AGL518" s="1537"/>
      <c r="AGM518" s="1537"/>
      <c r="AGN518" s="1537"/>
      <c r="AGO518" s="1537"/>
      <c r="AGP518" s="1537"/>
      <c r="AGQ518" s="1537"/>
      <c r="AGR518" s="1537"/>
      <c r="AGS518" s="1537"/>
      <c r="AGT518" s="1537"/>
      <c r="AGU518" s="1537"/>
      <c r="AGV518" s="1537"/>
      <c r="AGW518" s="1537"/>
      <c r="AGX518" s="1537"/>
      <c r="AGY518" s="1537"/>
      <c r="AGZ518" s="1537"/>
      <c r="AHA518" s="1537"/>
      <c r="AHB518" s="1537"/>
      <c r="AHC518" s="1537"/>
      <c r="AHD518" s="1537"/>
      <c r="AHE518" s="1537"/>
      <c r="AHF518" s="1537"/>
      <c r="AHG518" s="1537"/>
      <c r="AHH518" s="1537"/>
      <c r="AHI518" s="1537"/>
      <c r="AHJ518" s="1537"/>
      <c r="AHK518" s="1537"/>
      <c r="AHL518" s="1537"/>
      <c r="AHM518" s="1537"/>
      <c r="AHN518" s="1537"/>
      <c r="AHO518" s="1537"/>
      <c r="AHP518" s="1537"/>
      <c r="AHQ518" s="1537"/>
      <c r="AHR518" s="1537"/>
      <c r="AHS518" s="1537"/>
      <c r="AHT518" s="1537"/>
      <c r="AHU518" s="1537"/>
      <c r="AHV518" s="1537"/>
      <c r="AHW518" s="1537"/>
      <c r="AHX518" s="1537"/>
      <c r="AHY518" s="1537"/>
      <c r="AHZ518" s="1537"/>
      <c r="AIA518" s="1537"/>
      <c r="AIB518" s="1537"/>
      <c r="AIC518" s="1537"/>
      <c r="AID518" s="1537"/>
      <c r="AIE518" s="1537"/>
      <c r="AIF518" s="1537"/>
      <c r="AIG518" s="1537"/>
      <c r="AIH518" s="1537"/>
      <c r="AII518" s="1537"/>
      <c r="AIJ518" s="1537"/>
      <c r="AIK518" s="1537"/>
      <c r="AIL518" s="1537"/>
      <c r="AIM518" s="1537"/>
      <c r="AIN518" s="1537"/>
      <c r="AIO518" s="1537"/>
      <c r="AIP518" s="1537"/>
      <c r="AIQ518" s="1537"/>
      <c r="AIR518" s="1537"/>
      <c r="AIS518" s="1537"/>
      <c r="AIT518" s="1537"/>
      <c r="AIU518" s="1537"/>
      <c r="AIV518" s="1537"/>
      <c r="AIW518" s="1537"/>
      <c r="AIX518" s="1537"/>
      <c r="AIY518" s="1537"/>
      <c r="AIZ518" s="1537"/>
      <c r="AJA518" s="1537"/>
      <c r="AJB518" s="1537"/>
      <c r="AJC518" s="1537"/>
      <c r="AJD518" s="1537"/>
      <c r="AJE518" s="1537"/>
      <c r="AJF518" s="1537"/>
      <c r="AJG518" s="1537"/>
      <c r="AJH518" s="1537"/>
      <c r="AJI518" s="1537"/>
      <c r="AJJ518" s="1537"/>
      <c r="AJK518" s="1537"/>
      <c r="AJL518" s="1537"/>
      <c r="AJM518" s="1537"/>
      <c r="AJN518" s="1537"/>
      <c r="AJO518" s="1537"/>
      <c r="AJP518" s="1537"/>
      <c r="AJQ518" s="1537"/>
      <c r="AJR518" s="1537"/>
      <c r="AJS518" s="1537"/>
      <c r="AJT518" s="1537"/>
      <c r="AJU518" s="1537"/>
      <c r="AJV518" s="1537"/>
      <c r="AJW518" s="1537"/>
      <c r="AJX518" s="1537"/>
      <c r="AJY518" s="1537"/>
      <c r="AJZ518" s="1537"/>
      <c r="AKA518" s="1537"/>
      <c r="AKB518" s="1537"/>
      <c r="AKC518" s="1537"/>
      <c r="AKD518" s="1537"/>
      <c r="AKE518" s="1537"/>
      <c r="AKF518" s="1537"/>
      <c r="AKG518" s="1537"/>
      <c r="AKH518" s="1537"/>
      <c r="AKI518" s="1537"/>
      <c r="AKJ518" s="1537"/>
      <c r="AKK518" s="1537"/>
      <c r="AKL518" s="1537"/>
      <c r="AKM518" s="1537"/>
      <c r="AKN518" s="1537"/>
      <c r="AKO518" s="1537"/>
      <c r="AKP518" s="1537"/>
      <c r="AKQ518" s="1537"/>
      <c r="AKR518" s="1537"/>
      <c r="AKS518" s="1537"/>
      <c r="AKT518" s="1537"/>
      <c r="AKU518" s="1537"/>
      <c r="AKV518" s="1537"/>
      <c r="AKW518" s="1537"/>
      <c r="AKX518" s="1537"/>
      <c r="AKY518" s="1537"/>
      <c r="AKZ518" s="1537"/>
      <c r="ALA518" s="1537"/>
      <c r="ALB518" s="1537"/>
      <c r="ALC518" s="1537"/>
      <c r="ALD518" s="1537"/>
      <c r="ALE518" s="1537"/>
      <c r="ALF518" s="1537"/>
      <c r="ALG518" s="1537"/>
      <c r="ALH518" s="1537"/>
      <c r="ALI518" s="1537"/>
      <c r="ALJ518" s="1537"/>
      <c r="ALK518" s="1537"/>
      <c r="ALL518" s="1537"/>
      <c r="ALM518" s="1537"/>
      <c r="ALN518" s="1537"/>
      <c r="ALO518" s="1537"/>
      <c r="ALP518" s="1537"/>
      <c r="ALQ518" s="1537"/>
      <c r="ALR518" s="1537"/>
      <c r="ALS518" s="1537"/>
      <c r="ALT518" s="1537"/>
      <c r="ALU518" s="1537"/>
      <c r="ALV518" s="1537"/>
      <c r="ALW518" s="1537"/>
      <c r="ALX518" s="1537"/>
      <c r="ALY518" s="1537"/>
      <c r="ALZ518" s="1537"/>
      <c r="AMA518" s="1537"/>
      <c r="AMB518" s="1537"/>
      <c r="AMC518" s="1537"/>
      <c r="AMD518" s="1537"/>
      <c r="AME518" s="1537"/>
      <c r="AMF518" s="1537"/>
      <c r="AMG518" s="1537"/>
      <c r="AMH518" s="1537"/>
      <c r="AMI518" s="1537"/>
      <c r="AMJ518" s="1537"/>
      <c r="AMK518" s="1537"/>
      <c r="AML518" s="1537"/>
      <c r="AMM518" s="1537"/>
      <c r="AMN518" s="1537"/>
      <c r="AMO518" s="1537"/>
      <c r="AMP518" s="1537"/>
      <c r="AMQ518" s="1537"/>
      <c r="AMR518" s="1537"/>
      <c r="AMS518" s="1537"/>
      <c r="AMT518" s="1537"/>
      <c r="AMU518" s="1537"/>
      <c r="AMV518" s="1537"/>
      <c r="AMW518" s="1537"/>
      <c r="AMX518" s="1537"/>
      <c r="AMY518" s="1537"/>
      <c r="AMZ518" s="1537"/>
      <c r="ANA518" s="1537"/>
      <c r="ANB518" s="1537"/>
      <c r="ANC518" s="1537"/>
      <c r="AND518" s="1537"/>
      <c r="ANE518" s="1537"/>
      <c r="ANF518" s="1537"/>
      <c r="ANG518" s="1537"/>
      <c r="ANH518" s="1537"/>
      <c r="ANI518" s="1537"/>
      <c r="ANJ518" s="1537"/>
      <c r="ANK518" s="1537"/>
      <c r="ANL518" s="1537"/>
      <c r="ANM518" s="1537"/>
      <c r="ANN518" s="1537"/>
      <c r="ANO518" s="1537"/>
      <c r="ANP518" s="1537"/>
      <c r="ANQ518" s="1537"/>
      <c r="ANR518" s="1537"/>
      <c r="ANS518" s="1537"/>
      <c r="ANT518" s="1537"/>
      <c r="ANU518" s="1537"/>
      <c r="ANV518" s="1537"/>
      <c r="ANW518" s="1537"/>
      <c r="ANX518" s="1537"/>
      <c r="ANY518" s="1537"/>
      <c r="ANZ518" s="1537"/>
      <c r="AOA518" s="1537"/>
      <c r="AOB518" s="1537"/>
      <c r="AOC518" s="1537"/>
      <c r="AOD518" s="1537"/>
      <c r="AOE518" s="1537"/>
      <c r="AOF518" s="1537"/>
      <c r="AOG518" s="1537"/>
      <c r="AOH518" s="1537"/>
      <c r="AOI518" s="1537"/>
      <c r="AOJ518" s="1537"/>
      <c r="AOK518" s="1537"/>
      <c r="AOL518" s="1537"/>
      <c r="AOM518" s="1537"/>
      <c r="AON518" s="1537"/>
      <c r="AOO518" s="1537"/>
      <c r="AOP518" s="1537"/>
      <c r="AOQ518" s="1537"/>
      <c r="AOR518" s="1537"/>
      <c r="AOS518" s="1537"/>
      <c r="AOT518" s="1537"/>
      <c r="AOU518" s="1537"/>
      <c r="AOV518" s="1537"/>
      <c r="AOW518" s="1537"/>
      <c r="AOX518" s="1537"/>
      <c r="AOY518" s="1537"/>
      <c r="AOZ518" s="1537"/>
      <c r="APA518" s="1537"/>
      <c r="APB518" s="1537"/>
      <c r="APC518" s="1537"/>
      <c r="APD518" s="1537"/>
      <c r="APE518" s="1537"/>
      <c r="APF518" s="1537"/>
      <c r="APG518" s="1537"/>
      <c r="APH518" s="1537"/>
      <c r="API518" s="1537"/>
      <c r="APJ518" s="1537"/>
      <c r="APK518" s="1537"/>
      <c r="APL518" s="1537"/>
      <c r="APM518" s="1537"/>
      <c r="APN518" s="1537"/>
      <c r="APO518" s="1537"/>
      <c r="APP518" s="1537"/>
      <c r="APQ518" s="1537"/>
      <c r="APR518" s="1537"/>
      <c r="APS518" s="1537"/>
      <c r="APT518" s="1537"/>
      <c r="APU518" s="1537"/>
      <c r="APV518" s="1537"/>
      <c r="APW518" s="1537"/>
      <c r="APX518" s="1537"/>
      <c r="APY518" s="1537"/>
      <c r="APZ518" s="1537"/>
      <c r="AQA518" s="1537"/>
      <c r="AQB518" s="1537"/>
      <c r="AQC518" s="1537"/>
      <c r="AQD518" s="1537"/>
      <c r="AQE518" s="1537"/>
      <c r="AQF518" s="1537"/>
      <c r="AQG518" s="1537"/>
      <c r="AQH518" s="1537"/>
      <c r="AQI518" s="1537"/>
      <c r="AQJ518" s="1537"/>
      <c r="AQK518" s="1537"/>
      <c r="AQL518" s="1537"/>
      <c r="AQM518" s="1537"/>
      <c r="AQN518" s="1537"/>
      <c r="AQO518" s="1537"/>
      <c r="AQP518" s="1537"/>
      <c r="AQQ518" s="1537"/>
      <c r="AQR518" s="1537"/>
      <c r="AQS518" s="1537"/>
      <c r="AQT518" s="1537"/>
      <c r="AQU518" s="1537"/>
      <c r="AQV518" s="1537"/>
      <c r="AQW518" s="1537"/>
      <c r="AQX518" s="1537"/>
      <c r="AQY518" s="1537"/>
      <c r="AQZ518" s="1537"/>
      <c r="ARA518" s="1537"/>
      <c r="ARB518" s="1537"/>
      <c r="ARC518" s="1537"/>
      <c r="ARD518" s="1537"/>
      <c r="ARE518" s="1537"/>
      <c r="ARF518" s="1537"/>
      <c r="ARG518" s="1537"/>
      <c r="ARH518" s="1537"/>
      <c r="ARI518" s="1537"/>
      <c r="ARJ518" s="1537"/>
      <c r="ARK518" s="1537"/>
      <c r="ARL518" s="1537"/>
      <c r="ARM518" s="1537"/>
      <c r="ARN518" s="1537"/>
      <c r="ARO518" s="1537"/>
      <c r="ARP518" s="1537"/>
      <c r="ARQ518" s="1537"/>
      <c r="ARR518" s="1537"/>
      <c r="ARS518" s="1537"/>
      <c r="ART518" s="1537"/>
      <c r="ARU518" s="1537"/>
      <c r="ARV518" s="1537"/>
      <c r="ARW518" s="1537"/>
      <c r="ARX518" s="1537"/>
      <c r="ARY518" s="1537"/>
      <c r="ARZ518" s="1537"/>
      <c r="ASA518" s="1537"/>
      <c r="ASB518" s="1537"/>
      <c r="ASC518" s="1537"/>
      <c r="ASD518" s="1537"/>
      <c r="ASE518" s="1537"/>
      <c r="ASF518" s="1537"/>
      <c r="ASG518" s="1537"/>
      <c r="ASH518" s="1537"/>
      <c r="ASI518" s="1537"/>
      <c r="ASJ518" s="1537"/>
      <c r="ASK518" s="1537"/>
      <c r="ASL518" s="1537"/>
      <c r="ASM518" s="1537"/>
      <c r="ASN518" s="1537"/>
      <c r="ASO518" s="1537"/>
      <c r="ASP518" s="1537"/>
      <c r="ASQ518" s="1537"/>
      <c r="ASR518" s="1537"/>
      <c r="ASS518" s="1537"/>
      <c r="AST518" s="1537"/>
      <c r="ASU518" s="1537"/>
      <c r="ASV518" s="1537"/>
      <c r="ASW518" s="1537"/>
      <c r="ASX518" s="1537"/>
      <c r="ASY518" s="1537"/>
      <c r="ASZ518" s="1537"/>
      <c r="ATA518" s="1537"/>
      <c r="ATB518" s="1537"/>
      <c r="ATC518" s="1537"/>
      <c r="ATD518" s="1537"/>
      <c r="ATE518" s="1537"/>
      <c r="ATF518" s="1537"/>
      <c r="ATG518" s="1537"/>
      <c r="ATH518" s="1537"/>
      <c r="ATI518" s="1537"/>
      <c r="ATJ518" s="1537"/>
      <c r="ATK518" s="1537"/>
      <c r="ATL518" s="1537"/>
      <c r="ATM518" s="1537"/>
      <c r="ATN518" s="1537"/>
      <c r="ATO518" s="1537"/>
      <c r="ATP518" s="1537"/>
      <c r="ATQ518" s="1537"/>
      <c r="ATR518" s="1537"/>
      <c r="ATS518" s="1537"/>
      <c r="ATT518" s="1537"/>
      <c r="ATU518" s="1537"/>
      <c r="ATV518" s="1537"/>
      <c r="ATW518" s="1537"/>
      <c r="ATX518" s="1537"/>
      <c r="ATY518" s="1537"/>
      <c r="ATZ518" s="1537"/>
      <c r="AUA518" s="1537"/>
      <c r="AUB518" s="1537"/>
      <c r="AUC518" s="1537"/>
      <c r="AUD518" s="1537"/>
      <c r="AUE518" s="1537"/>
      <c r="AUF518" s="1537"/>
      <c r="AUG518" s="1537"/>
      <c r="AUH518" s="1537"/>
      <c r="AUI518" s="1537"/>
      <c r="AUJ518" s="1537"/>
      <c r="AUK518" s="1537"/>
      <c r="AUL518" s="1537"/>
      <c r="AUM518" s="1537"/>
      <c r="AUN518" s="1537"/>
      <c r="AUO518" s="1537"/>
      <c r="AUP518" s="1537"/>
      <c r="AUQ518" s="1537"/>
      <c r="AUR518" s="1537"/>
      <c r="AUS518" s="1537"/>
      <c r="AUT518" s="1537"/>
      <c r="AUU518" s="1537"/>
      <c r="AUV518" s="1537"/>
      <c r="AUW518" s="1537"/>
      <c r="AUX518" s="1537"/>
      <c r="AUY518" s="1537"/>
      <c r="AUZ518" s="1537"/>
      <c r="AVA518" s="1537"/>
      <c r="AVB518" s="1537"/>
      <c r="AVC518" s="1537"/>
      <c r="AVD518" s="1537"/>
      <c r="AVE518" s="1537"/>
      <c r="AVF518" s="1537"/>
      <c r="AVG518" s="1537"/>
      <c r="AVH518" s="1537"/>
      <c r="AVI518" s="1537"/>
      <c r="AVJ518" s="1537"/>
      <c r="AVK518" s="1537"/>
      <c r="AVL518" s="1537"/>
      <c r="AVM518" s="1537"/>
      <c r="AVN518" s="1537"/>
      <c r="AVO518" s="1537"/>
      <c r="AVP518" s="1537"/>
      <c r="AVQ518" s="1537"/>
      <c r="AVR518" s="1537"/>
      <c r="AVS518" s="1537"/>
      <c r="AVT518" s="1537"/>
      <c r="AVU518" s="1537"/>
      <c r="AVV518" s="1537"/>
      <c r="AVW518" s="1537"/>
      <c r="AVX518" s="1537"/>
      <c r="AVY518" s="1537"/>
      <c r="AVZ518" s="1537"/>
      <c r="AWA518" s="1537"/>
      <c r="AWB518" s="1537"/>
      <c r="AWC518" s="1537"/>
      <c r="AWD518" s="1537"/>
      <c r="AWE518" s="1537"/>
      <c r="AWF518" s="1537"/>
      <c r="AWG518" s="1537"/>
      <c r="AWH518" s="1537"/>
      <c r="AWI518" s="1537"/>
      <c r="AWJ518" s="1537"/>
      <c r="AWK518" s="1537"/>
      <c r="AWL518" s="1537"/>
      <c r="AWM518" s="1537"/>
      <c r="AWN518" s="1537"/>
      <c r="AWO518" s="1537"/>
      <c r="AWP518" s="1537"/>
      <c r="AWQ518" s="1537"/>
      <c r="AWR518" s="1537"/>
      <c r="AWS518" s="1537"/>
      <c r="AWT518" s="1537"/>
      <c r="AWU518" s="1537"/>
      <c r="AWV518" s="1537"/>
      <c r="AWW518" s="1537"/>
      <c r="AWX518" s="1537"/>
      <c r="AWY518" s="1537"/>
      <c r="AWZ518" s="1537"/>
      <c r="AXA518" s="1537"/>
      <c r="AXB518" s="1537"/>
      <c r="AXC518" s="1537"/>
      <c r="AXD518" s="1537"/>
      <c r="AXE518" s="1537"/>
      <c r="AXF518" s="1537"/>
      <c r="AXG518" s="1537"/>
      <c r="AXH518" s="1537"/>
      <c r="AXI518" s="1537"/>
      <c r="AXJ518" s="1537"/>
      <c r="AXK518" s="1537"/>
      <c r="AXL518" s="1537"/>
      <c r="AXM518" s="1537"/>
      <c r="AXN518" s="1537"/>
      <c r="AXO518" s="1537"/>
      <c r="AXP518" s="1537"/>
      <c r="AXQ518" s="1537"/>
      <c r="AXR518" s="1537"/>
      <c r="AXS518" s="1537"/>
      <c r="AXT518" s="1537"/>
      <c r="AXU518" s="1537"/>
      <c r="AXV518" s="1537"/>
      <c r="AXW518" s="1537"/>
      <c r="AXX518" s="1537"/>
      <c r="AXY518" s="1537"/>
      <c r="AXZ518" s="1537"/>
      <c r="AYA518" s="1537"/>
      <c r="AYB518" s="1537"/>
      <c r="AYC518" s="1537"/>
      <c r="AYD518" s="1537"/>
      <c r="AYE518" s="1537"/>
      <c r="AYF518" s="1537"/>
      <c r="AYG518" s="1537"/>
      <c r="AYH518" s="1537"/>
      <c r="AYI518" s="1537"/>
      <c r="AYJ518" s="1537"/>
      <c r="AYK518" s="1537"/>
      <c r="AYL518" s="1537"/>
      <c r="AYM518" s="1537"/>
      <c r="AYN518" s="1537"/>
      <c r="AYO518" s="1537"/>
      <c r="AYP518" s="1537"/>
      <c r="AYQ518" s="1537"/>
      <c r="AYR518" s="1537"/>
      <c r="AYS518" s="1537"/>
      <c r="AYT518" s="1537"/>
      <c r="AYU518" s="1537"/>
      <c r="AYV518" s="1537"/>
      <c r="AYW518" s="1537"/>
      <c r="AYX518" s="1537"/>
      <c r="AYY518" s="1537"/>
      <c r="AYZ518" s="1537"/>
      <c r="AZA518" s="1537"/>
      <c r="AZB518" s="1537"/>
      <c r="AZC518" s="1537"/>
      <c r="AZD518" s="1537"/>
      <c r="AZE518" s="1537"/>
      <c r="AZF518" s="1537"/>
      <c r="AZG518" s="1537"/>
      <c r="AZH518" s="1537"/>
      <c r="AZI518" s="1537"/>
      <c r="AZJ518" s="1537"/>
      <c r="AZK518" s="1537"/>
      <c r="AZL518" s="1537"/>
      <c r="AZM518" s="1537"/>
      <c r="AZN518" s="1537"/>
      <c r="AZO518" s="1537"/>
      <c r="AZP518" s="1537"/>
      <c r="AZQ518" s="1537"/>
      <c r="AZR518" s="1537"/>
      <c r="AZS518" s="1537"/>
      <c r="AZT518" s="1537"/>
      <c r="AZU518" s="1537"/>
      <c r="AZV518" s="1537"/>
      <c r="AZW518" s="1537"/>
      <c r="AZX518" s="1537"/>
      <c r="AZY518" s="1537"/>
      <c r="AZZ518" s="1537"/>
      <c r="BAA518" s="1537"/>
      <c r="BAB518" s="1537"/>
      <c r="BAC518" s="1537"/>
      <c r="BAD518" s="1537"/>
      <c r="BAE518" s="1537"/>
      <c r="BAF518" s="1537"/>
      <c r="BAG518" s="1537"/>
      <c r="BAH518" s="1537"/>
      <c r="BAI518" s="1537"/>
      <c r="BAJ518" s="1537"/>
      <c r="BAK518" s="1537"/>
      <c r="BAL518" s="1537"/>
      <c r="BAM518" s="1537"/>
      <c r="BAN518" s="1537"/>
      <c r="BAO518" s="1537"/>
      <c r="BAP518" s="1537"/>
      <c r="BAQ518" s="1537"/>
      <c r="BAR518" s="1537"/>
      <c r="BAS518" s="1537"/>
      <c r="BAT518" s="1537"/>
      <c r="BAU518" s="1537"/>
      <c r="BAV518" s="1537"/>
      <c r="BAW518" s="1537"/>
      <c r="BAX518" s="1537"/>
      <c r="BAY518" s="1537"/>
      <c r="BAZ518" s="1537"/>
      <c r="BBA518" s="1537"/>
      <c r="BBB518" s="1537"/>
      <c r="BBC518" s="1537"/>
      <c r="BBD518" s="1537"/>
      <c r="BBE518" s="1537"/>
      <c r="BBF518" s="1537"/>
      <c r="BBG518" s="1537"/>
      <c r="BBH518" s="1537"/>
      <c r="BBI518" s="1537"/>
      <c r="BBJ518" s="1537"/>
      <c r="BBK518" s="1537"/>
      <c r="BBL518" s="1537"/>
      <c r="BBM518" s="1537"/>
      <c r="BBN518" s="1537"/>
      <c r="BBO518" s="1537"/>
      <c r="BBP518" s="1537"/>
      <c r="BBQ518" s="1537"/>
      <c r="BBR518" s="1537"/>
      <c r="BBS518" s="1537"/>
      <c r="BBT518" s="1537"/>
      <c r="BBU518" s="1537"/>
      <c r="BBV518" s="1537"/>
      <c r="BBW518" s="1537"/>
      <c r="BBX518" s="1537"/>
      <c r="BBY518" s="1537"/>
      <c r="BBZ518" s="1537"/>
      <c r="BCA518" s="1537"/>
      <c r="BCB518" s="1537"/>
      <c r="BCC518" s="1537"/>
      <c r="BCD518" s="1537"/>
      <c r="BCE518" s="1537"/>
      <c r="BCF518" s="1537"/>
      <c r="BCG518" s="1537"/>
      <c r="BCH518" s="1537"/>
      <c r="BCI518" s="1537"/>
      <c r="BCJ518" s="1537"/>
      <c r="BCK518" s="1537"/>
      <c r="BCL518" s="1537"/>
      <c r="BCM518" s="1537"/>
      <c r="BCN518" s="1537"/>
      <c r="BCO518" s="1537"/>
      <c r="BCP518" s="1537"/>
      <c r="BCQ518" s="1537"/>
      <c r="BCR518" s="1537"/>
      <c r="BCS518" s="1537"/>
      <c r="BCT518" s="1537"/>
      <c r="BCU518" s="1537"/>
      <c r="BCV518" s="1537"/>
      <c r="BCW518" s="1537"/>
      <c r="BCX518" s="1537"/>
      <c r="BCY518" s="1537"/>
      <c r="BCZ518" s="1537"/>
      <c r="BDA518" s="1537"/>
      <c r="BDB518" s="1537"/>
      <c r="BDC518" s="1537"/>
      <c r="BDD518" s="1537"/>
      <c r="BDE518" s="1537"/>
      <c r="BDF518" s="1537"/>
      <c r="BDG518" s="1537"/>
      <c r="BDH518" s="1537"/>
      <c r="BDI518" s="1537"/>
      <c r="BDJ518" s="1537"/>
      <c r="BDK518" s="1537"/>
      <c r="BDL518" s="1537"/>
      <c r="BDM518" s="1537"/>
      <c r="BDN518" s="1537"/>
      <c r="BDO518" s="1537"/>
      <c r="BDP518" s="1537"/>
      <c r="BDQ518" s="1537"/>
      <c r="BDR518" s="1537"/>
      <c r="BDS518" s="1537"/>
      <c r="BDT518" s="1537"/>
      <c r="BDU518" s="1537"/>
      <c r="BDV518" s="1537"/>
      <c r="BDW518" s="1537"/>
      <c r="BDX518" s="1537"/>
      <c r="BDY518" s="1537"/>
      <c r="BDZ518" s="1537"/>
      <c r="BEA518" s="1537"/>
      <c r="BEB518" s="1537"/>
      <c r="BEC518" s="1537"/>
      <c r="BED518" s="1537"/>
      <c r="BEE518" s="1537"/>
      <c r="BEF518" s="1537"/>
      <c r="BEG518" s="1537"/>
      <c r="BEH518" s="1537"/>
      <c r="BEI518" s="1537"/>
      <c r="BEJ518" s="1537"/>
      <c r="BEK518" s="1537"/>
      <c r="BEL518" s="1537"/>
      <c r="BEM518" s="1537"/>
      <c r="BEN518" s="1537"/>
      <c r="BEO518" s="1537"/>
      <c r="BEP518" s="1537"/>
      <c r="BEQ518" s="1537"/>
      <c r="BER518" s="1537"/>
      <c r="BES518" s="1537"/>
      <c r="BET518" s="1537"/>
      <c r="BEU518" s="1537"/>
      <c r="BEV518" s="1537"/>
      <c r="BEW518" s="1537"/>
      <c r="BEX518" s="1537"/>
      <c r="BEY518" s="1537"/>
      <c r="BEZ518" s="1537"/>
      <c r="BFA518" s="1537"/>
      <c r="BFB518" s="1537"/>
      <c r="BFC518" s="1537"/>
      <c r="BFD518" s="1537"/>
      <c r="BFE518" s="1537"/>
      <c r="BFF518" s="1537"/>
      <c r="BFG518" s="1537"/>
      <c r="BFH518" s="1537"/>
      <c r="BFI518" s="1537"/>
      <c r="BFJ518" s="1537"/>
      <c r="BFK518" s="1537"/>
      <c r="BFL518" s="1537"/>
      <c r="BFM518" s="1537"/>
      <c r="BFN518" s="1537"/>
      <c r="BFO518" s="1537"/>
      <c r="BFP518" s="1537"/>
      <c r="BFQ518" s="1537"/>
      <c r="BFR518" s="1537"/>
      <c r="BFS518" s="1537"/>
      <c r="BFT518" s="1537"/>
      <c r="BFU518" s="1537"/>
      <c r="BFV518" s="1537"/>
      <c r="BFW518" s="1537"/>
      <c r="BFX518" s="1537"/>
      <c r="BFY518" s="1537"/>
      <c r="BFZ518" s="1537"/>
      <c r="BGA518" s="1537"/>
      <c r="BGB518" s="1537"/>
      <c r="BGC518" s="1537"/>
      <c r="BGD518" s="1537"/>
      <c r="BGE518" s="1537"/>
      <c r="BGF518" s="1537"/>
      <c r="BGG518" s="1537"/>
      <c r="BGH518" s="1537"/>
      <c r="BGI518" s="1537"/>
      <c r="BGJ518" s="1537"/>
      <c r="BGK518" s="1537"/>
      <c r="BGL518" s="1537"/>
      <c r="BGM518" s="1537"/>
      <c r="BGN518" s="1537"/>
      <c r="BGO518" s="1537"/>
      <c r="BGP518" s="1537"/>
      <c r="BGQ518" s="1537"/>
      <c r="BGR518" s="1537"/>
      <c r="BGS518" s="1537"/>
      <c r="BGT518" s="1537"/>
      <c r="BGU518" s="1537"/>
      <c r="BGV518" s="1537"/>
      <c r="BGW518" s="1537"/>
      <c r="BGX518" s="1537"/>
      <c r="BGY518" s="1537"/>
      <c r="BGZ518" s="1537"/>
      <c r="BHA518" s="1537"/>
      <c r="BHB518" s="1537"/>
      <c r="BHC518" s="1537"/>
      <c r="BHD518" s="1537"/>
      <c r="BHE518" s="1537"/>
      <c r="BHF518" s="1537"/>
      <c r="BHG518" s="1537"/>
      <c r="BHH518" s="1537"/>
      <c r="BHI518" s="1537"/>
      <c r="BHJ518" s="1537"/>
      <c r="BHK518" s="1537"/>
      <c r="BHL518" s="1537"/>
      <c r="BHM518" s="1537"/>
      <c r="BHN518" s="1537"/>
      <c r="BHO518" s="1537"/>
      <c r="BHP518" s="1537"/>
      <c r="BHQ518" s="1537"/>
      <c r="BHR518" s="1537"/>
      <c r="BHS518" s="1537"/>
      <c r="BHT518" s="1537"/>
      <c r="BHU518" s="1537"/>
      <c r="BHV518" s="1537"/>
      <c r="BHW518" s="1537"/>
      <c r="BHX518" s="1537"/>
      <c r="BHY518" s="1537"/>
      <c r="BHZ518" s="1537"/>
      <c r="BIA518" s="1537"/>
      <c r="BIB518" s="1537"/>
      <c r="BIC518" s="1537"/>
      <c r="BID518" s="1537"/>
      <c r="BIE518" s="1537"/>
      <c r="BIF518" s="1537"/>
      <c r="BIG518" s="1537"/>
      <c r="BIH518" s="1537"/>
      <c r="BII518" s="1537"/>
      <c r="BIJ518" s="1537"/>
      <c r="BIK518" s="1537"/>
      <c r="BIL518" s="1537"/>
      <c r="BIM518" s="1537"/>
      <c r="BIN518" s="1537"/>
      <c r="BIO518" s="1537"/>
      <c r="BIP518" s="1537"/>
      <c r="BIQ518" s="1537"/>
      <c r="BIR518" s="1537"/>
      <c r="BIS518" s="1537"/>
      <c r="BIT518" s="1537"/>
      <c r="BIU518" s="1537"/>
      <c r="BIV518" s="1537"/>
      <c r="BIW518" s="1537"/>
      <c r="BIX518" s="1537"/>
      <c r="BIY518" s="1537"/>
      <c r="BIZ518" s="1537"/>
      <c r="BJA518" s="1537"/>
      <c r="BJB518" s="1537"/>
      <c r="BJC518" s="1537"/>
      <c r="BJD518" s="1537"/>
      <c r="BJE518" s="1537"/>
      <c r="BJF518" s="1537"/>
      <c r="BJG518" s="1537"/>
      <c r="BJH518" s="1537"/>
      <c r="BJI518" s="1537"/>
      <c r="BJJ518" s="1537"/>
      <c r="BJK518" s="1537"/>
      <c r="BJL518" s="1537"/>
      <c r="BJM518" s="1537"/>
      <c r="BJN518" s="1537"/>
      <c r="BJO518" s="1537"/>
      <c r="BJP518" s="1537"/>
      <c r="BJQ518" s="1537"/>
      <c r="BJR518" s="1537"/>
      <c r="BJS518" s="1537"/>
      <c r="BJT518" s="1537"/>
      <c r="BJU518" s="1537"/>
      <c r="BJV518" s="1537"/>
      <c r="BJW518" s="1537"/>
      <c r="BJX518" s="1537"/>
      <c r="BJY518" s="1537"/>
      <c r="BJZ518" s="1537"/>
      <c r="BKA518" s="1537"/>
      <c r="BKB518" s="1537"/>
      <c r="BKC518" s="1537"/>
      <c r="BKD518" s="1537"/>
      <c r="BKE518" s="1537"/>
      <c r="BKF518" s="1537"/>
      <c r="BKG518" s="1537"/>
      <c r="BKH518" s="1537"/>
      <c r="BKI518" s="1537"/>
      <c r="BKJ518" s="1537"/>
      <c r="BKK518" s="1537"/>
      <c r="BKL518" s="1537"/>
      <c r="BKM518" s="1537"/>
      <c r="BKN518" s="1537"/>
      <c r="BKO518" s="1537"/>
      <c r="BKP518" s="1537"/>
      <c r="BKQ518" s="1537"/>
      <c r="BKR518" s="1537"/>
      <c r="BKS518" s="1537"/>
      <c r="BKT518" s="1537"/>
      <c r="BKU518" s="1537"/>
      <c r="BKV518" s="1537"/>
      <c r="BKW518" s="1537"/>
      <c r="BKX518" s="1537"/>
      <c r="BKY518" s="1537"/>
      <c r="BKZ518" s="1537"/>
      <c r="BLA518" s="1537"/>
      <c r="BLB518" s="1537"/>
      <c r="BLC518" s="1537"/>
      <c r="BLD518" s="1537"/>
      <c r="BLE518" s="1537"/>
      <c r="BLF518" s="1537"/>
      <c r="BLG518" s="1537"/>
      <c r="BLH518" s="1537"/>
      <c r="BLI518" s="1537"/>
      <c r="BLJ518" s="1537"/>
      <c r="BLK518" s="1537"/>
      <c r="BLL518" s="1537"/>
      <c r="BLM518" s="1537"/>
      <c r="BLN518" s="1537"/>
      <c r="BLO518" s="1537"/>
      <c r="BLP518" s="1537"/>
      <c r="BLQ518" s="1537"/>
      <c r="BLR518" s="1537"/>
      <c r="BLS518" s="1537"/>
      <c r="BLT518" s="1537"/>
      <c r="BLU518" s="1537"/>
      <c r="BLV518" s="1537"/>
      <c r="BLW518" s="1537"/>
      <c r="BLX518" s="1537"/>
      <c r="BLY518" s="1537"/>
      <c r="BLZ518" s="1537"/>
      <c r="BMA518" s="1537"/>
      <c r="BMB518" s="1537"/>
      <c r="BMC518" s="1537"/>
      <c r="BMD518" s="1537"/>
      <c r="BME518" s="1537"/>
      <c r="BMF518" s="1537"/>
      <c r="BMG518" s="1537"/>
      <c r="BMH518" s="1537"/>
      <c r="BMI518" s="1537"/>
      <c r="BMJ518" s="1537"/>
      <c r="BMK518" s="1537"/>
      <c r="BML518" s="1537"/>
      <c r="BMM518" s="1537"/>
      <c r="BMN518" s="1537"/>
      <c r="BMO518" s="1537"/>
      <c r="BMP518" s="1537"/>
      <c r="BMQ518" s="1537"/>
      <c r="BMR518" s="1537"/>
      <c r="BMS518" s="1537"/>
      <c r="BMT518" s="1537"/>
      <c r="BMU518" s="1537"/>
      <c r="BMV518" s="1537"/>
      <c r="BMW518" s="1537"/>
      <c r="BMX518" s="1537"/>
      <c r="BMY518" s="1537"/>
      <c r="BMZ518" s="1537"/>
      <c r="BNA518" s="1537"/>
      <c r="BNB518" s="1537"/>
      <c r="BNC518" s="1537"/>
      <c r="BND518" s="1537"/>
      <c r="BNE518" s="1537"/>
      <c r="BNF518" s="1537"/>
      <c r="BNG518" s="1537"/>
      <c r="BNH518" s="1537"/>
      <c r="BNI518" s="1537"/>
      <c r="BNJ518" s="1537"/>
      <c r="BNK518" s="1537"/>
      <c r="BNL518" s="1537"/>
      <c r="BNM518" s="1537"/>
      <c r="BNN518" s="1537"/>
      <c r="BNO518" s="1537"/>
      <c r="BNP518" s="1537"/>
      <c r="BNQ518" s="1537"/>
      <c r="BNR518" s="1537"/>
      <c r="BNS518" s="1537"/>
      <c r="BNT518" s="1537"/>
      <c r="BNU518" s="1537"/>
      <c r="BNV518" s="1537"/>
      <c r="BNW518" s="1537"/>
      <c r="BNX518" s="1537"/>
      <c r="BNY518" s="1537"/>
      <c r="BNZ518" s="1537"/>
      <c r="BOA518" s="1537"/>
      <c r="BOB518" s="1537"/>
      <c r="BOC518" s="1537"/>
      <c r="BOD518" s="1537"/>
      <c r="BOE518" s="1537"/>
      <c r="BOF518" s="1537"/>
      <c r="BOG518" s="1537"/>
      <c r="BOH518" s="1537"/>
      <c r="BOI518" s="1537"/>
      <c r="BOJ518" s="1537"/>
      <c r="BOK518" s="1537"/>
      <c r="BOL518" s="1537"/>
      <c r="BOM518" s="1537"/>
      <c r="BON518" s="1537"/>
      <c r="BOO518" s="1537"/>
      <c r="BOP518" s="1537"/>
      <c r="BOQ518" s="1537"/>
      <c r="BOR518" s="1537"/>
      <c r="BOS518" s="1537"/>
      <c r="BOT518" s="1537"/>
      <c r="BOU518" s="1537"/>
      <c r="BOV518" s="1537"/>
      <c r="BOW518" s="1537"/>
      <c r="BOX518" s="1537"/>
      <c r="BOY518" s="1537"/>
      <c r="BOZ518" s="1537"/>
      <c r="BPA518" s="1537"/>
      <c r="BPB518" s="1537"/>
      <c r="BPC518" s="1537"/>
      <c r="BPD518" s="1537"/>
      <c r="BPE518" s="1537"/>
      <c r="BPF518" s="1537"/>
      <c r="BPG518" s="1537"/>
      <c r="BPH518" s="1537"/>
      <c r="BPI518" s="1537"/>
      <c r="BPJ518" s="1537"/>
      <c r="BPK518" s="1537"/>
      <c r="BPL518" s="1537"/>
      <c r="BPM518" s="1537"/>
      <c r="BPN518" s="1537"/>
      <c r="BPO518" s="1537"/>
      <c r="BPP518" s="1537"/>
      <c r="BPQ518" s="1537"/>
      <c r="BPR518" s="1537"/>
      <c r="BPS518" s="1537"/>
      <c r="BPT518" s="1537"/>
      <c r="BPU518" s="1537"/>
      <c r="BPV518" s="1537"/>
      <c r="BPW518" s="1537"/>
      <c r="BPX518" s="1537"/>
      <c r="BPY518" s="1537"/>
      <c r="BPZ518" s="1537"/>
      <c r="BQA518" s="1537"/>
      <c r="BQB518" s="1537"/>
      <c r="BQC518" s="1537"/>
      <c r="BQD518" s="1537"/>
      <c r="BQE518" s="1537"/>
      <c r="BQF518" s="1537"/>
      <c r="BQG518" s="1537"/>
      <c r="BQH518" s="1537"/>
      <c r="BQI518" s="1537"/>
      <c r="BQJ518" s="1537"/>
      <c r="BQK518" s="1537"/>
      <c r="BQL518" s="1537"/>
      <c r="BQM518" s="1537"/>
      <c r="BQN518" s="1537"/>
      <c r="BQO518" s="1537"/>
      <c r="BQP518" s="1537"/>
      <c r="BQQ518" s="1537"/>
      <c r="BQR518" s="1537"/>
      <c r="BQS518" s="1537"/>
      <c r="BQT518" s="1537"/>
      <c r="BQU518" s="1537"/>
      <c r="BQV518" s="1537"/>
      <c r="BQW518" s="1537"/>
      <c r="BQX518" s="1537"/>
      <c r="BQY518" s="1537"/>
      <c r="BQZ518" s="1537"/>
      <c r="BRA518" s="1537"/>
      <c r="BRB518" s="1537"/>
      <c r="BRC518" s="1537"/>
      <c r="BRD518" s="1537"/>
      <c r="BRE518" s="1537"/>
      <c r="BRF518" s="1537"/>
      <c r="BRG518" s="1537"/>
      <c r="BRH518" s="1537"/>
      <c r="BRI518" s="1537"/>
      <c r="BRJ518" s="1537"/>
      <c r="BRK518" s="1537"/>
      <c r="BRL518" s="1537"/>
      <c r="BRM518" s="1537"/>
      <c r="BRN518" s="1537"/>
      <c r="BRO518" s="1537"/>
      <c r="BRP518" s="1537"/>
      <c r="BRQ518" s="1537"/>
      <c r="BRR518" s="1537"/>
      <c r="BRS518" s="1537"/>
      <c r="BRT518" s="1537"/>
      <c r="BRU518" s="1537"/>
      <c r="BRV518" s="1537"/>
      <c r="BRW518" s="1537"/>
      <c r="BRX518" s="1537"/>
      <c r="BRY518" s="1537"/>
      <c r="BRZ518" s="1537"/>
      <c r="BSA518" s="1537"/>
      <c r="BSB518" s="1537"/>
      <c r="BSC518" s="1537"/>
      <c r="BSD518" s="1537"/>
      <c r="BSE518" s="1537"/>
      <c r="BSF518" s="1537"/>
      <c r="BSG518" s="1537"/>
      <c r="BSH518" s="1537"/>
      <c r="BSI518" s="1537"/>
      <c r="BSJ518" s="1537"/>
      <c r="BSK518" s="1537"/>
      <c r="BSL518" s="1537"/>
      <c r="BSM518" s="1537"/>
      <c r="BSN518" s="1537"/>
      <c r="BSO518" s="1537"/>
      <c r="BSP518" s="1537"/>
      <c r="BSQ518" s="1537"/>
      <c r="BSR518" s="1537"/>
      <c r="BSS518" s="1537"/>
      <c r="BST518" s="1537"/>
      <c r="BSU518" s="1537"/>
      <c r="BSV518" s="1537"/>
      <c r="BSW518" s="1537"/>
      <c r="BSX518" s="1537"/>
      <c r="BSY518" s="1537"/>
      <c r="BSZ518" s="1537"/>
      <c r="BTA518" s="1537"/>
      <c r="BTB518" s="1537"/>
      <c r="BTC518" s="1537"/>
      <c r="BTD518" s="1537"/>
      <c r="BTE518" s="1537"/>
      <c r="BTF518" s="1537"/>
      <c r="BTG518" s="1537"/>
      <c r="BTH518" s="1537"/>
      <c r="BTI518" s="1537"/>
      <c r="BTJ518" s="1537"/>
      <c r="BTK518" s="1537"/>
      <c r="BTL518" s="1537"/>
      <c r="BTM518" s="1537"/>
      <c r="BTN518" s="1537"/>
      <c r="BTO518" s="1537"/>
      <c r="BTP518" s="1537"/>
      <c r="BTQ518" s="1537"/>
      <c r="BTR518" s="1537"/>
      <c r="BTS518" s="1537"/>
      <c r="BTT518" s="1537"/>
      <c r="BTU518" s="1537"/>
      <c r="BTV518" s="1537"/>
      <c r="BTW518" s="1537"/>
      <c r="BTX518" s="1537"/>
      <c r="BTY518" s="1537"/>
      <c r="BTZ518" s="1537"/>
      <c r="BUA518" s="1537"/>
      <c r="BUB518" s="1537"/>
      <c r="BUC518" s="1537"/>
      <c r="BUD518" s="1537"/>
      <c r="BUE518" s="1537"/>
      <c r="BUF518" s="1537"/>
      <c r="BUG518" s="1537"/>
      <c r="BUH518" s="1537"/>
      <c r="BUI518" s="1537"/>
      <c r="BUJ518" s="1537"/>
      <c r="BUK518" s="1537"/>
      <c r="BUL518" s="1537"/>
      <c r="BUM518" s="1537"/>
      <c r="BUN518" s="1537"/>
      <c r="BUO518" s="1537"/>
      <c r="BUP518" s="1537"/>
      <c r="BUQ518" s="1537"/>
      <c r="BUR518" s="1537"/>
      <c r="BUS518" s="1537"/>
      <c r="BUT518" s="1537"/>
      <c r="BUU518" s="1537"/>
      <c r="BUV518" s="1537"/>
      <c r="BUW518" s="1537"/>
      <c r="BUX518" s="1537"/>
      <c r="BUY518" s="1537"/>
      <c r="BUZ518" s="1537"/>
      <c r="BVA518" s="1537"/>
      <c r="BVB518" s="1537"/>
      <c r="BVC518" s="1537"/>
      <c r="BVD518" s="1537"/>
      <c r="BVE518" s="1537"/>
      <c r="BVF518" s="1537"/>
      <c r="BVG518" s="1537"/>
      <c r="BVH518" s="1537"/>
      <c r="BVI518" s="1537"/>
      <c r="BVJ518" s="1537"/>
      <c r="BVK518" s="1537"/>
      <c r="BVL518" s="1537"/>
      <c r="BVM518" s="1537"/>
      <c r="BVN518" s="1537"/>
      <c r="BVO518" s="1537"/>
      <c r="BVP518" s="1537"/>
      <c r="BVQ518" s="1537"/>
      <c r="BVR518" s="1537"/>
      <c r="BVS518" s="1537"/>
      <c r="BVT518" s="1537"/>
      <c r="BVU518" s="1537"/>
      <c r="BVV518" s="1537"/>
      <c r="BVW518" s="1537"/>
      <c r="BVX518" s="1537"/>
      <c r="BVY518" s="1537"/>
      <c r="BVZ518" s="1537"/>
      <c r="BWA518" s="1537"/>
      <c r="BWB518" s="1537"/>
      <c r="BWC518" s="1537"/>
      <c r="BWD518" s="1537"/>
      <c r="BWE518" s="1537"/>
      <c r="BWF518" s="1537"/>
      <c r="BWG518" s="1537"/>
      <c r="BWH518" s="1537"/>
      <c r="BWI518" s="1537"/>
      <c r="BWJ518" s="1537"/>
      <c r="BWK518" s="1537"/>
      <c r="BWL518" s="1537"/>
      <c r="BWM518" s="1537"/>
      <c r="BWN518" s="1537"/>
      <c r="BWO518" s="1537"/>
      <c r="BWP518" s="1537"/>
      <c r="BWQ518" s="1537"/>
      <c r="BWR518" s="1537"/>
      <c r="BWS518" s="1537"/>
      <c r="BWT518" s="1537"/>
      <c r="BWU518" s="1537"/>
      <c r="BWV518" s="1537"/>
      <c r="BWW518" s="1537"/>
      <c r="BWX518" s="1537"/>
      <c r="BWY518" s="1537"/>
      <c r="BWZ518" s="1537"/>
      <c r="BXA518" s="1537"/>
      <c r="BXB518" s="1537"/>
      <c r="BXC518" s="1537"/>
      <c r="BXD518" s="1537"/>
      <c r="BXE518" s="1537"/>
      <c r="BXF518" s="1537"/>
      <c r="BXG518" s="1537"/>
      <c r="BXH518" s="1537"/>
      <c r="BXI518" s="1537"/>
      <c r="BXJ518" s="1537"/>
      <c r="BXK518" s="1537"/>
      <c r="BXL518" s="1537"/>
      <c r="BXM518" s="1537"/>
      <c r="BXN518" s="1537"/>
      <c r="BXO518" s="1537"/>
      <c r="BXP518" s="1537"/>
      <c r="BXQ518" s="1537"/>
      <c r="BXR518" s="1537"/>
      <c r="BXS518" s="1537"/>
      <c r="BXT518" s="1537"/>
      <c r="BXU518" s="1537"/>
      <c r="BXV518" s="1537"/>
      <c r="BXW518" s="1537"/>
      <c r="BXX518" s="1537"/>
      <c r="BXY518" s="1537"/>
      <c r="BXZ518" s="1537"/>
      <c r="BYA518" s="1537"/>
      <c r="BYB518" s="1537"/>
      <c r="BYC518" s="1537"/>
      <c r="BYD518" s="1537"/>
      <c r="BYE518" s="1537"/>
      <c r="BYF518" s="1537"/>
      <c r="BYG518" s="1537"/>
      <c r="BYH518" s="1537"/>
      <c r="BYI518" s="1537"/>
      <c r="BYJ518" s="1537"/>
      <c r="BYK518" s="1537"/>
      <c r="BYL518" s="1537"/>
      <c r="BYM518" s="1537"/>
      <c r="BYN518" s="1537"/>
      <c r="BYO518" s="1537"/>
      <c r="BYP518" s="1537"/>
      <c r="BYQ518" s="1537"/>
      <c r="BYR518" s="1537"/>
      <c r="BYS518" s="1537"/>
      <c r="BYT518" s="1537"/>
      <c r="BYU518" s="1537"/>
      <c r="BYV518" s="1537"/>
      <c r="BYW518" s="1537"/>
      <c r="BYX518" s="1537"/>
      <c r="BYY518" s="1537"/>
      <c r="BYZ518" s="1537"/>
      <c r="BZA518" s="1537"/>
      <c r="BZB518" s="1537"/>
      <c r="BZC518" s="1537"/>
      <c r="BZD518" s="1537"/>
      <c r="BZE518" s="1537"/>
      <c r="BZF518" s="1537"/>
      <c r="BZG518" s="1537"/>
      <c r="BZH518" s="1537"/>
      <c r="BZI518" s="1537"/>
      <c r="BZJ518" s="1537"/>
      <c r="BZK518" s="1537"/>
      <c r="BZL518" s="1537"/>
      <c r="BZM518" s="1537"/>
      <c r="BZN518" s="1537"/>
      <c r="BZO518" s="1537"/>
      <c r="BZP518" s="1537"/>
      <c r="BZQ518" s="1537"/>
      <c r="BZR518" s="1537"/>
      <c r="BZS518" s="1537"/>
      <c r="BZT518" s="1537"/>
      <c r="BZU518" s="1537"/>
      <c r="BZV518" s="1537"/>
      <c r="BZW518" s="1537"/>
      <c r="BZX518" s="1537"/>
      <c r="BZY518" s="1537"/>
      <c r="BZZ518" s="1537"/>
      <c r="CAA518" s="1537"/>
      <c r="CAB518" s="1537"/>
      <c r="CAC518" s="1537"/>
      <c r="CAD518" s="1537"/>
      <c r="CAE518" s="1537"/>
      <c r="CAF518" s="1537"/>
      <c r="CAG518" s="1537"/>
      <c r="CAH518" s="1537"/>
      <c r="CAI518" s="1537"/>
      <c r="CAJ518" s="1537"/>
      <c r="CAK518" s="1537"/>
      <c r="CAL518" s="1537"/>
      <c r="CAM518" s="1537"/>
      <c r="CAN518" s="1537"/>
      <c r="CAO518" s="1537"/>
      <c r="CAP518" s="1537"/>
      <c r="CAQ518" s="1537"/>
      <c r="CAR518" s="1537"/>
      <c r="CAS518" s="1537"/>
      <c r="CAT518" s="1537"/>
      <c r="CAU518" s="1537"/>
      <c r="CAV518" s="1537"/>
      <c r="CAW518" s="1537"/>
      <c r="CAX518" s="1537"/>
      <c r="CAY518" s="1537"/>
      <c r="CAZ518" s="1537"/>
      <c r="CBA518" s="1537"/>
      <c r="CBB518" s="1537"/>
      <c r="CBC518" s="1537"/>
      <c r="CBD518" s="1537"/>
      <c r="CBE518" s="1537"/>
      <c r="CBF518" s="1537"/>
      <c r="CBG518" s="1537"/>
      <c r="CBH518" s="1537"/>
      <c r="CBI518" s="1537"/>
      <c r="CBJ518" s="1537"/>
      <c r="CBK518" s="1537"/>
      <c r="CBL518" s="1537"/>
      <c r="CBM518" s="1537"/>
      <c r="CBN518" s="1537"/>
      <c r="CBO518" s="1537"/>
      <c r="CBP518" s="1537"/>
      <c r="CBQ518" s="1537"/>
      <c r="CBR518" s="1537"/>
      <c r="CBS518" s="1537"/>
      <c r="CBT518" s="1537"/>
      <c r="CBU518" s="1537"/>
      <c r="CBV518" s="1537"/>
      <c r="CBW518" s="1537"/>
      <c r="CBX518" s="1537"/>
      <c r="CBY518" s="1537"/>
      <c r="CBZ518" s="1537"/>
      <c r="CCA518" s="1537"/>
      <c r="CCB518" s="1537"/>
      <c r="CCC518" s="1537"/>
      <c r="CCD518" s="1537"/>
      <c r="CCE518" s="1537"/>
      <c r="CCF518" s="1537"/>
      <c r="CCG518" s="1537"/>
      <c r="CCH518" s="1537"/>
      <c r="CCI518" s="1537"/>
      <c r="CCJ518" s="1537"/>
      <c r="CCK518" s="1537"/>
      <c r="CCL518" s="1537"/>
      <c r="CCM518" s="1537"/>
      <c r="CCN518" s="1537"/>
      <c r="CCO518" s="1537"/>
      <c r="CCP518" s="1537"/>
      <c r="CCQ518" s="1537"/>
      <c r="CCR518" s="1537"/>
      <c r="CCS518" s="1537"/>
      <c r="CCT518" s="1537"/>
      <c r="CCU518" s="1537"/>
      <c r="CCV518" s="1537"/>
      <c r="CCW518" s="1537"/>
      <c r="CCX518" s="1537"/>
      <c r="CCY518" s="1537"/>
      <c r="CCZ518" s="1537"/>
      <c r="CDA518" s="1537"/>
      <c r="CDB518" s="1537"/>
      <c r="CDC518" s="1537"/>
      <c r="CDD518" s="1537"/>
      <c r="CDE518" s="1537"/>
      <c r="CDF518" s="1537"/>
      <c r="CDG518" s="1537"/>
      <c r="CDH518" s="1537"/>
      <c r="CDI518" s="1537"/>
      <c r="CDJ518" s="1537"/>
      <c r="CDK518" s="1537"/>
      <c r="CDL518" s="1537"/>
      <c r="CDM518" s="1537"/>
      <c r="CDN518" s="1537"/>
      <c r="CDO518" s="1537"/>
      <c r="CDP518" s="1537"/>
      <c r="CDQ518" s="1537"/>
      <c r="CDR518" s="1537"/>
      <c r="CDS518" s="1537"/>
      <c r="CDT518" s="1537"/>
      <c r="CDU518" s="1537"/>
      <c r="CDV518" s="1537"/>
      <c r="CDW518" s="1537"/>
      <c r="CDX518" s="1537"/>
      <c r="CDY518" s="1537"/>
      <c r="CDZ518" s="1537"/>
      <c r="CEA518" s="1537"/>
      <c r="CEB518" s="1537"/>
      <c r="CEC518" s="1537"/>
      <c r="CED518" s="1537"/>
      <c r="CEE518" s="1537"/>
      <c r="CEF518" s="1537"/>
      <c r="CEG518" s="1537"/>
      <c r="CEH518" s="1537"/>
      <c r="CEI518" s="1537"/>
      <c r="CEJ518" s="1537"/>
      <c r="CEK518" s="1537"/>
      <c r="CEL518" s="1537"/>
      <c r="CEM518" s="1537"/>
      <c r="CEN518" s="1537"/>
      <c r="CEO518" s="1537"/>
      <c r="CEP518" s="1537"/>
      <c r="CEQ518" s="1537"/>
      <c r="CER518" s="1537"/>
      <c r="CES518" s="1537"/>
      <c r="CET518" s="1537"/>
      <c r="CEU518" s="1537"/>
      <c r="CEV518" s="1537"/>
      <c r="CEW518" s="1537"/>
      <c r="CEX518" s="1537"/>
      <c r="CEY518" s="1537"/>
      <c r="CEZ518" s="1537"/>
      <c r="CFA518" s="1537"/>
      <c r="CFB518" s="1537"/>
      <c r="CFC518" s="1537"/>
      <c r="CFD518" s="1537"/>
      <c r="CFE518" s="1537"/>
      <c r="CFF518" s="1537"/>
      <c r="CFG518" s="1537"/>
      <c r="CFH518" s="1537"/>
      <c r="CFI518" s="1537"/>
      <c r="CFJ518" s="1537"/>
      <c r="CFK518" s="1537"/>
      <c r="CFL518" s="1537"/>
      <c r="CFM518" s="1537"/>
      <c r="CFN518" s="1537"/>
      <c r="CFO518" s="1537"/>
      <c r="CFP518" s="1537"/>
      <c r="CFQ518" s="1537"/>
      <c r="CFR518" s="1537"/>
      <c r="CFS518" s="1537"/>
      <c r="CFT518" s="1537"/>
      <c r="CFU518" s="1537"/>
      <c r="CFV518" s="1537"/>
      <c r="CFW518" s="1537"/>
      <c r="CFX518" s="1537"/>
      <c r="CFY518" s="1537"/>
      <c r="CFZ518" s="1537"/>
      <c r="CGA518" s="1537"/>
      <c r="CGB518" s="1537"/>
      <c r="CGC518" s="1537"/>
      <c r="CGD518" s="1537"/>
      <c r="CGE518" s="1537"/>
      <c r="CGF518" s="1537"/>
      <c r="CGG518" s="1537"/>
      <c r="CGH518" s="1537"/>
      <c r="CGI518" s="1537"/>
      <c r="CGJ518" s="1537"/>
      <c r="CGK518" s="1537"/>
      <c r="CGL518" s="1537"/>
      <c r="CGM518" s="1537"/>
      <c r="CGN518" s="1537"/>
      <c r="CGO518" s="1537"/>
      <c r="CGP518" s="1537"/>
      <c r="CGQ518" s="1537"/>
      <c r="CGR518" s="1537"/>
      <c r="CGS518" s="1537"/>
      <c r="CGT518" s="1537"/>
      <c r="CGU518" s="1537"/>
      <c r="CGV518" s="1537"/>
      <c r="CGW518" s="1537"/>
      <c r="CGX518" s="1537"/>
      <c r="CGY518" s="1537"/>
      <c r="CGZ518" s="1537"/>
      <c r="CHA518" s="1537"/>
      <c r="CHB518" s="1537"/>
      <c r="CHC518" s="1537"/>
      <c r="CHD518" s="1537"/>
      <c r="CHE518" s="1537"/>
      <c r="CHF518" s="1537"/>
      <c r="CHG518" s="1537"/>
      <c r="CHH518" s="1537"/>
      <c r="CHI518" s="1537"/>
      <c r="CHJ518" s="1537"/>
      <c r="CHK518" s="1537"/>
      <c r="CHL518" s="1537"/>
      <c r="CHM518" s="1537"/>
      <c r="CHN518" s="1537"/>
      <c r="CHO518" s="1537"/>
      <c r="CHP518" s="1537"/>
      <c r="CHQ518" s="1537"/>
      <c r="CHR518" s="1537"/>
      <c r="CHS518" s="1537"/>
      <c r="CHT518" s="1537"/>
      <c r="CHU518" s="1537"/>
      <c r="CHV518" s="1537"/>
      <c r="CHW518" s="1537"/>
      <c r="CHX518" s="1537"/>
      <c r="CHY518" s="1537"/>
      <c r="CHZ518" s="1537"/>
      <c r="CIA518" s="1537"/>
      <c r="CIB518" s="1537"/>
      <c r="CIC518" s="1537"/>
      <c r="CID518" s="1537"/>
      <c r="CIE518" s="1537"/>
      <c r="CIF518" s="1537"/>
      <c r="CIG518" s="1537"/>
      <c r="CIH518" s="1537"/>
      <c r="CII518" s="1537"/>
      <c r="CIJ518" s="1537"/>
      <c r="CIK518" s="1537"/>
      <c r="CIL518" s="1537"/>
      <c r="CIM518" s="1537"/>
      <c r="CIN518" s="1537"/>
      <c r="CIO518" s="1537"/>
      <c r="CIP518" s="1537"/>
      <c r="CIQ518" s="1537"/>
      <c r="CIR518" s="1537"/>
      <c r="CIS518" s="1537"/>
      <c r="CIT518" s="1537"/>
      <c r="CIU518" s="1537"/>
      <c r="CIV518" s="1537"/>
      <c r="CIW518" s="1537"/>
      <c r="CIX518" s="1537"/>
      <c r="CIY518" s="1537"/>
      <c r="CIZ518" s="1537"/>
      <c r="CJA518" s="1537"/>
      <c r="CJB518" s="1537"/>
      <c r="CJC518" s="1537"/>
      <c r="CJD518" s="1537"/>
      <c r="CJE518" s="1537"/>
      <c r="CJF518" s="1537"/>
      <c r="CJG518" s="1537"/>
      <c r="CJH518" s="1537"/>
      <c r="CJI518" s="1537"/>
      <c r="CJJ518" s="1537"/>
      <c r="CJK518" s="1537"/>
      <c r="CJL518" s="1537"/>
      <c r="CJM518" s="1537"/>
      <c r="CJN518" s="1537"/>
      <c r="CJO518" s="1537"/>
      <c r="CJP518" s="1537"/>
      <c r="CJQ518" s="1537"/>
      <c r="CJR518" s="1537"/>
      <c r="CJS518" s="1537"/>
      <c r="CJT518" s="1537"/>
      <c r="CJU518" s="1537"/>
      <c r="CJV518" s="1537"/>
      <c r="CJW518" s="1537"/>
      <c r="CJX518" s="1537"/>
      <c r="CJY518" s="1537"/>
      <c r="CJZ518" s="1537"/>
      <c r="CKA518" s="1537"/>
      <c r="CKB518" s="1537"/>
      <c r="CKC518" s="1537"/>
      <c r="CKD518" s="1537"/>
      <c r="CKE518" s="1537"/>
      <c r="CKF518" s="1537"/>
      <c r="CKG518" s="1537"/>
      <c r="CKH518" s="1537"/>
      <c r="CKI518" s="1537"/>
      <c r="CKJ518" s="1537"/>
      <c r="CKK518" s="1537"/>
      <c r="CKL518" s="1537"/>
      <c r="CKM518" s="1537"/>
      <c r="CKN518" s="1537"/>
      <c r="CKO518" s="1537"/>
      <c r="CKP518" s="1537"/>
      <c r="CKQ518" s="1537"/>
      <c r="CKR518" s="1537"/>
      <c r="CKS518" s="1537"/>
      <c r="CKT518" s="1537"/>
      <c r="CKU518" s="1537"/>
      <c r="CKV518" s="1537"/>
      <c r="CKW518" s="1537"/>
      <c r="CKX518" s="1537"/>
      <c r="CKY518" s="1537"/>
      <c r="CKZ518" s="1537"/>
      <c r="CLA518" s="1537"/>
      <c r="CLB518" s="1537"/>
      <c r="CLC518" s="1537"/>
      <c r="CLD518" s="1537"/>
      <c r="CLE518" s="1537"/>
      <c r="CLF518" s="1537"/>
      <c r="CLG518" s="1537"/>
      <c r="CLH518" s="1537"/>
      <c r="CLI518" s="1537"/>
      <c r="CLJ518" s="1537"/>
      <c r="CLK518" s="1537"/>
      <c r="CLL518" s="1537"/>
      <c r="CLM518" s="1537"/>
      <c r="CLN518" s="1537"/>
      <c r="CLO518" s="1537"/>
      <c r="CLP518" s="1537"/>
      <c r="CLQ518" s="1537"/>
      <c r="CLR518" s="1537"/>
      <c r="CLS518" s="1537"/>
      <c r="CLT518" s="1537"/>
      <c r="CLU518" s="1537"/>
      <c r="CLV518" s="1537"/>
      <c r="CLW518" s="1537"/>
      <c r="CLX518" s="1537"/>
      <c r="CLY518" s="1537"/>
      <c r="CLZ518" s="1537"/>
      <c r="CMA518" s="1537"/>
      <c r="CMB518" s="1537"/>
      <c r="CMC518" s="1537"/>
      <c r="CMD518" s="1537"/>
      <c r="CME518" s="1537"/>
      <c r="CMF518" s="1537"/>
      <c r="CMG518" s="1537"/>
      <c r="CMH518" s="1537"/>
      <c r="CMI518" s="1537"/>
      <c r="CMJ518" s="1537"/>
      <c r="CMK518" s="1537"/>
      <c r="CML518" s="1537"/>
      <c r="CMM518" s="1537"/>
      <c r="CMN518" s="1537"/>
      <c r="CMO518" s="1537"/>
      <c r="CMP518" s="1537"/>
      <c r="CMQ518" s="1537"/>
      <c r="CMR518" s="1537"/>
      <c r="CMS518" s="1537"/>
      <c r="CMT518" s="1537"/>
      <c r="CMU518" s="1537"/>
      <c r="CMV518" s="1537"/>
      <c r="CMW518" s="1537"/>
      <c r="CMX518" s="1537"/>
      <c r="CMY518" s="1537"/>
      <c r="CMZ518" s="1537"/>
      <c r="CNA518" s="1537"/>
      <c r="CNB518" s="1537"/>
      <c r="CNC518" s="1537"/>
      <c r="CND518" s="1537"/>
      <c r="CNE518" s="1537"/>
      <c r="CNF518" s="1537"/>
      <c r="CNG518" s="1537"/>
      <c r="CNH518" s="1537"/>
      <c r="CNI518" s="1537"/>
      <c r="CNJ518" s="1537"/>
      <c r="CNK518" s="1537"/>
      <c r="CNL518" s="1537"/>
      <c r="CNM518" s="1537"/>
      <c r="CNN518" s="1537"/>
      <c r="CNO518" s="1537"/>
      <c r="CNP518" s="1537"/>
      <c r="CNQ518" s="1537"/>
      <c r="CNR518" s="1537"/>
      <c r="CNS518" s="1537"/>
      <c r="CNT518" s="1537"/>
      <c r="CNU518" s="1537"/>
      <c r="CNV518" s="1537"/>
      <c r="CNW518" s="1537"/>
      <c r="CNX518" s="1537"/>
      <c r="CNY518" s="1537"/>
      <c r="CNZ518" s="1537"/>
      <c r="COA518" s="1537"/>
      <c r="COB518" s="1537"/>
      <c r="COC518" s="1537"/>
      <c r="COD518" s="1537"/>
      <c r="COE518" s="1537"/>
      <c r="COF518" s="1537"/>
      <c r="COG518" s="1537"/>
      <c r="COH518" s="1537"/>
      <c r="COI518" s="1537"/>
      <c r="COJ518" s="1537"/>
      <c r="COK518" s="1537"/>
      <c r="COL518" s="1537"/>
      <c r="COM518" s="1537"/>
      <c r="CON518" s="1537"/>
      <c r="COO518" s="1537"/>
      <c r="COP518" s="1537"/>
      <c r="COQ518" s="1537"/>
      <c r="COR518" s="1537"/>
      <c r="COS518" s="1537"/>
      <c r="COT518" s="1537"/>
      <c r="COU518" s="1537"/>
      <c r="COV518" s="1537"/>
      <c r="COW518" s="1537"/>
      <c r="COX518" s="1537"/>
      <c r="COY518" s="1537"/>
      <c r="COZ518" s="1537"/>
      <c r="CPA518" s="1537"/>
      <c r="CPB518" s="1537"/>
      <c r="CPC518" s="1537"/>
      <c r="CPD518" s="1537"/>
      <c r="CPE518" s="1537"/>
      <c r="CPF518" s="1537"/>
      <c r="CPG518" s="1537"/>
      <c r="CPH518" s="1537"/>
      <c r="CPI518" s="1537"/>
      <c r="CPJ518" s="1537"/>
      <c r="CPK518" s="1537"/>
      <c r="CPL518" s="1537"/>
      <c r="CPM518" s="1537"/>
      <c r="CPN518" s="1537"/>
      <c r="CPO518" s="1537"/>
      <c r="CPP518" s="1537"/>
      <c r="CPQ518" s="1537"/>
      <c r="CPR518" s="1537"/>
      <c r="CPS518" s="1537"/>
      <c r="CPT518" s="1537"/>
      <c r="CPU518" s="1537"/>
      <c r="CPV518" s="1537"/>
      <c r="CPW518" s="1537"/>
      <c r="CPX518" s="1537"/>
      <c r="CPY518" s="1537"/>
      <c r="CPZ518" s="1537"/>
      <c r="CQA518" s="1537"/>
      <c r="CQB518" s="1537"/>
      <c r="CQC518" s="1537"/>
      <c r="CQD518" s="1537"/>
      <c r="CQE518" s="1537"/>
      <c r="CQF518" s="1537"/>
      <c r="CQG518" s="1537"/>
      <c r="CQH518" s="1537"/>
      <c r="CQI518" s="1537"/>
      <c r="CQJ518" s="1537"/>
      <c r="CQK518" s="1537"/>
      <c r="CQL518" s="1537"/>
      <c r="CQM518" s="1537"/>
      <c r="CQN518" s="1537"/>
      <c r="CQO518" s="1537"/>
      <c r="CQP518" s="1537"/>
      <c r="CQQ518" s="1537"/>
      <c r="CQR518" s="1537"/>
      <c r="CQS518" s="1537"/>
      <c r="CQT518" s="1537"/>
      <c r="CQU518" s="1537"/>
      <c r="CQV518" s="1537"/>
      <c r="CQW518" s="1537"/>
      <c r="CQX518" s="1537"/>
      <c r="CQY518" s="1537"/>
      <c r="CQZ518" s="1537"/>
      <c r="CRA518" s="1537"/>
      <c r="CRB518" s="1537"/>
      <c r="CRC518" s="1537"/>
      <c r="CRD518" s="1537"/>
      <c r="CRE518" s="1537"/>
      <c r="CRF518" s="1537"/>
      <c r="CRG518" s="1537"/>
      <c r="CRH518" s="1537"/>
      <c r="CRI518" s="1537"/>
      <c r="CRJ518" s="1537"/>
      <c r="CRK518" s="1537"/>
      <c r="CRL518" s="1537"/>
      <c r="CRM518" s="1537"/>
      <c r="CRN518" s="1537"/>
      <c r="CRO518" s="1537"/>
      <c r="CRP518" s="1537"/>
      <c r="CRQ518" s="1537"/>
      <c r="CRR518" s="1537"/>
      <c r="CRS518" s="1537"/>
      <c r="CRT518" s="1537"/>
      <c r="CRU518" s="1537"/>
      <c r="CRV518" s="1537"/>
      <c r="CRW518" s="1537"/>
      <c r="CRX518" s="1537"/>
      <c r="CRY518" s="1537"/>
      <c r="CRZ518" s="1537"/>
      <c r="CSA518" s="1537"/>
      <c r="CSB518" s="1537"/>
      <c r="CSC518" s="1537"/>
      <c r="CSD518" s="1537"/>
      <c r="CSE518" s="1537"/>
      <c r="CSF518" s="1537"/>
      <c r="CSG518" s="1537"/>
      <c r="CSH518" s="1537"/>
      <c r="CSI518" s="1537"/>
      <c r="CSJ518" s="1537"/>
      <c r="CSK518" s="1537"/>
      <c r="CSL518" s="1537"/>
      <c r="CSM518" s="1537"/>
      <c r="CSN518" s="1537"/>
      <c r="CSO518" s="1537"/>
      <c r="CSP518" s="1537"/>
      <c r="CSQ518" s="1537"/>
      <c r="CSR518" s="1537"/>
      <c r="CSS518" s="1537"/>
      <c r="CST518" s="1537"/>
      <c r="CSU518" s="1537"/>
      <c r="CSV518" s="1537"/>
      <c r="CSW518" s="1537"/>
      <c r="CSX518" s="1537"/>
      <c r="CSY518" s="1537"/>
      <c r="CSZ518" s="1537"/>
      <c r="CTA518" s="1537"/>
      <c r="CTB518" s="1537"/>
      <c r="CTC518" s="1537"/>
      <c r="CTD518" s="1537"/>
      <c r="CTE518" s="1537"/>
      <c r="CTF518" s="1537"/>
      <c r="CTG518" s="1537"/>
      <c r="CTH518" s="1537"/>
      <c r="CTI518" s="1537"/>
      <c r="CTJ518" s="1537"/>
      <c r="CTK518" s="1537"/>
      <c r="CTL518" s="1537"/>
      <c r="CTM518" s="1537"/>
      <c r="CTN518" s="1537"/>
      <c r="CTO518" s="1537"/>
      <c r="CTP518" s="1537"/>
      <c r="CTQ518" s="1537"/>
      <c r="CTR518" s="1537"/>
      <c r="CTS518" s="1537"/>
      <c r="CTT518" s="1537"/>
      <c r="CTU518" s="1537"/>
      <c r="CTV518" s="1537"/>
      <c r="CTW518" s="1537"/>
      <c r="CTX518" s="1537"/>
      <c r="CTY518" s="1537"/>
      <c r="CTZ518" s="1537"/>
      <c r="CUA518" s="1537"/>
      <c r="CUB518" s="1537"/>
      <c r="CUC518" s="1537"/>
      <c r="CUD518" s="1537"/>
      <c r="CUE518" s="1537"/>
      <c r="CUF518" s="1537"/>
      <c r="CUG518" s="1537"/>
      <c r="CUH518" s="1537"/>
      <c r="CUI518" s="1537"/>
      <c r="CUJ518" s="1537"/>
      <c r="CUK518" s="1537"/>
      <c r="CUL518" s="1537"/>
      <c r="CUM518" s="1537"/>
      <c r="CUN518" s="1537"/>
      <c r="CUO518" s="1537"/>
      <c r="CUP518" s="1537"/>
      <c r="CUQ518" s="1537"/>
      <c r="CUR518" s="1537"/>
      <c r="CUS518" s="1537"/>
      <c r="CUT518" s="1537"/>
      <c r="CUU518" s="1537"/>
      <c r="CUV518" s="1537"/>
      <c r="CUW518" s="1537"/>
      <c r="CUX518" s="1537"/>
      <c r="CUY518" s="1537"/>
      <c r="CUZ518" s="1537"/>
      <c r="CVA518" s="1537"/>
      <c r="CVB518" s="1537"/>
      <c r="CVC518" s="1537"/>
      <c r="CVD518" s="1537"/>
      <c r="CVE518" s="1537"/>
      <c r="CVF518" s="1537"/>
      <c r="CVG518" s="1537"/>
      <c r="CVH518" s="1537"/>
      <c r="CVI518" s="1537"/>
      <c r="CVJ518" s="1537"/>
      <c r="CVK518" s="1537"/>
      <c r="CVL518" s="1537"/>
      <c r="CVM518" s="1537"/>
      <c r="CVN518" s="1537"/>
      <c r="CVO518" s="1537"/>
      <c r="CVP518" s="1537"/>
      <c r="CVQ518" s="1537"/>
      <c r="CVR518" s="1537"/>
      <c r="CVS518" s="1537"/>
      <c r="CVT518" s="1537"/>
      <c r="CVU518" s="1537"/>
      <c r="CVV518" s="1537"/>
      <c r="CVW518" s="1537"/>
      <c r="CVX518" s="1537"/>
      <c r="CVY518" s="1537"/>
      <c r="CVZ518" s="1537"/>
      <c r="CWA518" s="1537"/>
      <c r="CWB518" s="1537"/>
      <c r="CWC518" s="1537"/>
      <c r="CWD518" s="1537"/>
      <c r="CWE518" s="1537"/>
      <c r="CWF518" s="1537"/>
      <c r="CWG518" s="1537"/>
      <c r="CWH518" s="1537"/>
      <c r="CWI518" s="1537"/>
      <c r="CWJ518" s="1537"/>
      <c r="CWK518" s="1537"/>
      <c r="CWL518" s="1537"/>
      <c r="CWM518" s="1537"/>
      <c r="CWN518" s="1537"/>
      <c r="CWO518" s="1537"/>
      <c r="CWP518" s="1537"/>
      <c r="CWQ518" s="1537"/>
      <c r="CWR518" s="1537"/>
      <c r="CWS518" s="1537"/>
      <c r="CWT518" s="1537"/>
      <c r="CWU518" s="1537"/>
      <c r="CWV518" s="1537"/>
      <c r="CWW518" s="1537"/>
      <c r="CWX518" s="1537"/>
      <c r="CWY518" s="1537"/>
      <c r="CWZ518" s="1537"/>
      <c r="CXA518" s="1537"/>
      <c r="CXB518" s="1537"/>
      <c r="CXC518" s="1537"/>
      <c r="CXD518" s="1537"/>
      <c r="CXE518" s="1537"/>
      <c r="CXF518" s="1537"/>
      <c r="CXG518" s="1537"/>
      <c r="CXH518" s="1537"/>
      <c r="CXI518" s="1537"/>
      <c r="CXJ518" s="1537"/>
      <c r="CXK518" s="1537"/>
      <c r="CXL518" s="1537"/>
      <c r="CXM518" s="1537"/>
      <c r="CXN518" s="1537"/>
      <c r="CXO518" s="1537"/>
      <c r="CXP518" s="1537"/>
      <c r="CXQ518" s="1537"/>
      <c r="CXR518" s="1537"/>
      <c r="CXS518" s="1537"/>
      <c r="CXT518" s="1537"/>
      <c r="CXU518" s="1537"/>
      <c r="CXV518" s="1537"/>
      <c r="CXW518" s="1537"/>
      <c r="CXX518" s="1537"/>
      <c r="CXY518" s="1537"/>
      <c r="CXZ518" s="1537"/>
      <c r="CYA518" s="1537"/>
      <c r="CYB518" s="1537"/>
      <c r="CYC518" s="1537"/>
      <c r="CYD518" s="1537"/>
      <c r="CYE518" s="1537"/>
      <c r="CYF518" s="1537"/>
      <c r="CYG518" s="1537"/>
      <c r="CYH518" s="1537"/>
      <c r="CYI518" s="1537"/>
      <c r="CYJ518" s="1537"/>
      <c r="CYK518" s="1537"/>
      <c r="CYL518" s="1537"/>
      <c r="CYM518" s="1537"/>
      <c r="CYN518" s="1537"/>
      <c r="CYO518" s="1537"/>
      <c r="CYP518" s="1537"/>
      <c r="CYQ518" s="1537"/>
      <c r="CYR518" s="1537"/>
      <c r="CYS518" s="1537"/>
      <c r="CYT518" s="1537"/>
      <c r="CYU518" s="1537"/>
      <c r="CYV518" s="1537"/>
      <c r="CYW518" s="1537"/>
      <c r="CYX518" s="1537"/>
      <c r="CYY518" s="1537"/>
      <c r="CYZ518" s="1537"/>
      <c r="CZA518" s="1537"/>
      <c r="CZB518" s="1537"/>
      <c r="CZC518" s="1537"/>
      <c r="CZD518" s="1537"/>
      <c r="CZE518" s="1537"/>
      <c r="CZF518" s="1537"/>
      <c r="CZG518" s="1537"/>
      <c r="CZH518" s="1537"/>
      <c r="CZI518" s="1537"/>
      <c r="CZJ518" s="1537"/>
      <c r="CZK518" s="1537"/>
      <c r="CZL518" s="1537"/>
      <c r="CZM518" s="1537"/>
      <c r="CZN518" s="1537"/>
      <c r="CZO518" s="1537"/>
      <c r="CZP518" s="1537"/>
      <c r="CZQ518" s="1537"/>
      <c r="CZR518" s="1537"/>
      <c r="CZS518" s="1537"/>
      <c r="CZT518" s="1537"/>
      <c r="CZU518" s="1537"/>
      <c r="CZV518" s="1537"/>
      <c r="CZW518" s="1537"/>
      <c r="CZX518" s="1537"/>
      <c r="CZY518" s="1537"/>
      <c r="CZZ518" s="1537"/>
      <c r="DAA518" s="1537"/>
      <c r="DAB518" s="1537"/>
      <c r="DAC518" s="1537"/>
      <c r="DAD518" s="1537"/>
      <c r="DAE518" s="1537"/>
      <c r="DAF518" s="1537"/>
      <c r="DAG518" s="1537"/>
      <c r="DAH518" s="1537"/>
      <c r="DAI518" s="1537"/>
      <c r="DAJ518" s="1537"/>
      <c r="DAK518" s="1537"/>
      <c r="DAL518" s="1537"/>
      <c r="DAM518" s="1537"/>
      <c r="DAN518" s="1537"/>
      <c r="DAO518" s="1537"/>
      <c r="DAP518" s="1537"/>
      <c r="DAQ518" s="1537"/>
      <c r="DAR518" s="1537"/>
      <c r="DAS518" s="1537"/>
      <c r="DAT518" s="1537"/>
      <c r="DAU518" s="1537"/>
      <c r="DAV518" s="1537"/>
      <c r="DAW518" s="1537"/>
      <c r="DAX518" s="1537"/>
      <c r="DAY518" s="1537"/>
      <c r="DAZ518" s="1537"/>
      <c r="DBA518" s="1537"/>
      <c r="DBB518" s="1537"/>
      <c r="DBC518" s="1537"/>
      <c r="DBD518" s="1537"/>
      <c r="DBE518" s="1537"/>
      <c r="DBF518" s="1537"/>
      <c r="DBG518" s="1537"/>
      <c r="DBH518" s="1537"/>
      <c r="DBI518" s="1537"/>
      <c r="DBJ518" s="1537"/>
      <c r="DBK518" s="1537"/>
      <c r="DBL518" s="1537"/>
      <c r="DBM518" s="1537"/>
      <c r="DBN518" s="1537"/>
      <c r="DBO518" s="1537"/>
      <c r="DBP518" s="1537"/>
      <c r="DBQ518" s="1537"/>
      <c r="DBR518" s="1537"/>
      <c r="DBS518" s="1537"/>
      <c r="DBT518" s="1537"/>
      <c r="DBU518" s="1537"/>
      <c r="DBV518" s="1537"/>
      <c r="DBW518" s="1537"/>
      <c r="DBX518" s="1537"/>
      <c r="DBY518" s="1537"/>
      <c r="DBZ518" s="1537"/>
      <c r="DCA518" s="1537"/>
      <c r="DCB518" s="1537"/>
      <c r="DCC518" s="1537"/>
      <c r="DCD518" s="1537"/>
      <c r="DCE518" s="1537"/>
      <c r="DCF518" s="1537"/>
      <c r="DCG518" s="1537"/>
      <c r="DCH518" s="1537"/>
      <c r="DCI518" s="1537"/>
      <c r="DCJ518" s="1537"/>
      <c r="DCK518" s="1537"/>
      <c r="DCL518" s="1537"/>
      <c r="DCM518" s="1537"/>
      <c r="DCN518" s="1537"/>
      <c r="DCO518" s="1537"/>
      <c r="DCP518" s="1537"/>
      <c r="DCQ518" s="1537"/>
      <c r="DCR518" s="1537"/>
      <c r="DCS518" s="1537"/>
      <c r="DCT518" s="1537"/>
      <c r="DCU518" s="1537"/>
      <c r="DCV518" s="1537"/>
      <c r="DCW518" s="1537"/>
      <c r="DCX518" s="1537"/>
      <c r="DCY518" s="1537"/>
      <c r="DCZ518" s="1537"/>
      <c r="DDA518" s="1537"/>
      <c r="DDB518" s="1537"/>
      <c r="DDC518" s="1537"/>
      <c r="DDD518" s="1537"/>
      <c r="DDE518" s="1537"/>
      <c r="DDF518" s="1537"/>
      <c r="DDG518" s="1537"/>
      <c r="DDH518" s="1537"/>
      <c r="DDI518" s="1537"/>
      <c r="DDJ518" s="1537"/>
      <c r="DDK518" s="1537"/>
      <c r="DDL518" s="1537"/>
      <c r="DDM518" s="1537"/>
      <c r="DDN518" s="1537"/>
      <c r="DDO518" s="1537"/>
      <c r="DDP518" s="1537"/>
      <c r="DDQ518" s="1537"/>
      <c r="DDR518" s="1537"/>
      <c r="DDS518" s="1537"/>
      <c r="DDT518" s="1537"/>
      <c r="DDU518" s="1537"/>
      <c r="DDV518" s="1537"/>
      <c r="DDW518" s="1537"/>
      <c r="DDX518" s="1537"/>
      <c r="DDY518" s="1537"/>
      <c r="DDZ518" s="1537"/>
      <c r="DEA518" s="1537"/>
      <c r="DEB518" s="1537"/>
      <c r="DEC518" s="1537"/>
      <c r="DED518" s="1537"/>
      <c r="DEE518" s="1537"/>
      <c r="DEF518" s="1537"/>
      <c r="DEG518" s="1537"/>
      <c r="DEH518" s="1537"/>
      <c r="DEI518" s="1537"/>
      <c r="DEJ518" s="1537"/>
      <c r="DEK518" s="1537"/>
      <c r="DEL518" s="1537"/>
      <c r="DEM518" s="1537"/>
      <c r="DEN518" s="1537"/>
      <c r="DEO518" s="1537"/>
      <c r="DEP518" s="1537"/>
      <c r="DEQ518" s="1537"/>
      <c r="DER518" s="1537"/>
      <c r="DES518" s="1537"/>
      <c r="DET518" s="1537"/>
      <c r="DEU518" s="1537"/>
      <c r="DEV518" s="1537"/>
      <c r="DEW518" s="1537"/>
      <c r="DEX518" s="1537"/>
      <c r="DEY518" s="1537"/>
      <c r="DEZ518" s="1537"/>
      <c r="DFA518" s="1537"/>
      <c r="DFB518" s="1537"/>
      <c r="DFC518" s="1537"/>
      <c r="DFD518" s="1537"/>
      <c r="DFE518" s="1537"/>
      <c r="DFF518" s="1537"/>
      <c r="DFG518" s="1537"/>
      <c r="DFH518" s="1537"/>
      <c r="DFI518" s="1537"/>
      <c r="DFJ518" s="1537"/>
      <c r="DFK518" s="1537"/>
      <c r="DFL518" s="1537"/>
      <c r="DFM518" s="1537"/>
      <c r="DFN518" s="1537"/>
      <c r="DFO518" s="1537"/>
      <c r="DFP518" s="1537"/>
      <c r="DFQ518" s="1537"/>
      <c r="DFR518" s="1537"/>
      <c r="DFS518" s="1537"/>
      <c r="DFT518" s="1537"/>
      <c r="DFU518" s="1537"/>
      <c r="DFV518" s="1537"/>
      <c r="DFW518" s="1537"/>
      <c r="DFX518" s="1537"/>
      <c r="DFY518" s="1537"/>
      <c r="DFZ518" s="1537"/>
      <c r="DGA518" s="1537"/>
      <c r="DGB518" s="1537"/>
      <c r="DGC518" s="1537"/>
      <c r="DGD518" s="1537"/>
      <c r="DGE518" s="1537"/>
      <c r="DGF518" s="1537"/>
      <c r="DGG518" s="1537"/>
      <c r="DGH518" s="1537"/>
      <c r="DGI518" s="1537"/>
      <c r="DGJ518" s="1537"/>
      <c r="DGK518" s="1537"/>
      <c r="DGL518" s="1537"/>
      <c r="DGM518" s="1537"/>
      <c r="DGN518" s="1537"/>
      <c r="DGO518" s="1537"/>
      <c r="DGP518" s="1537"/>
      <c r="DGQ518" s="1537"/>
      <c r="DGR518" s="1537"/>
      <c r="DGS518" s="1537"/>
      <c r="DGT518" s="1537"/>
      <c r="DGU518" s="1537"/>
      <c r="DGV518" s="1537"/>
      <c r="DGW518" s="1537"/>
      <c r="DGX518" s="1537"/>
      <c r="DGY518" s="1537"/>
      <c r="DGZ518" s="1537"/>
      <c r="DHA518" s="1537"/>
      <c r="DHB518" s="1537"/>
      <c r="DHC518" s="1537"/>
      <c r="DHD518" s="1537"/>
      <c r="DHE518" s="1537"/>
      <c r="DHF518" s="1537"/>
      <c r="DHG518" s="1537"/>
      <c r="DHH518" s="1537"/>
      <c r="DHI518" s="1537"/>
      <c r="DHJ518" s="1537"/>
      <c r="DHK518" s="1537"/>
      <c r="DHL518" s="1537"/>
      <c r="DHM518" s="1537"/>
      <c r="DHN518" s="1537"/>
      <c r="DHO518" s="1537"/>
      <c r="DHP518" s="1537"/>
      <c r="DHQ518" s="1537"/>
      <c r="DHR518" s="1537"/>
      <c r="DHS518" s="1537"/>
      <c r="DHT518" s="1537"/>
      <c r="DHU518" s="1537"/>
      <c r="DHV518" s="1537"/>
      <c r="DHW518" s="1537"/>
      <c r="DHX518" s="1537"/>
      <c r="DHY518" s="1537"/>
      <c r="DHZ518" s="1537"/>
      <c r="DIA518" s="1537"/>
      <c r="DIB518" s="1537"/>
      <c r="DIC518" s="1537"/>
      <c r="DID518" s="1537"/>
      <c r="DIE518" s="1537"/>
      <c r="DIF518" s="1537"/>
      <c r="DIG518" s="1537"/>
      <c r="DIH518" s="1537"/>
      <c r="DII518" s="1537"/>
      <c r="DIJ518" s="1537"/>
      <c r="DIK518" s="1537"/>
      <c r="DIL518" s="1537"/>
      <c r="DIM518" s="1537"/>
      <c r="DIN518" s="1537"/>
      <c r="DIO518" s="1537"/>
      <c r="DIP518" s="1537"/>
      <c r="DIQ518" s="1537"/>
      <c r="DIR518" s="1537"/>
      <c r="DIS518" s="1537"/>
      <c r="DIT518" s="1537"/>
      <c r="DIU518" s="1537"/>
      <c r="DIV518" s="1537"/>
      <c r="DIW518" s="1537"/>
      <c r="DIX518" s="1537"/>
      <c r="DIY518" s="1537"/>
      <c r="DIZ518" s="1537"/>
      <c r="DJA518" s="1537"/>
      <c r="DJB518" s="1537"/>
      <c r="DJC518" s="1537"/>
      <c r="DJD518" s="1537"/>
      <c r="DJE518" s="1537"/>
      <c r="DJF518" s="1537"/>
      <c r="DJG518" s="1537"/>
      <c r="DJH518" s="1537"/>
      <c r="DJI518" s="1537"/>
      <c r="DJJ518" s="1537"/>
      <c r="DJK518" s="1537"/>
      <c r="DJL518" s="1537"/>
      <c r="DJM518" s="1537"/>
      <c r="DJN518" s="1537"/>
      <c r="DJO518" s="1537"/>
      <c r="DJP518" s="1537"/>
      <c r="DJQ518" s="1537"/>
      <c r="DJR518" s="1537"/>
      <c r="DJS518" s="1537"/>
      <c r="DJT518" s="1537"/>
      <c r="DJU518" s="1537"/>
      <c r="DJV518" s="1537"/>
      <c r="DJW518" s="1537"/>
      <c r="DJX518" s="1537"/>
      <c r="DJY518" s="1537"/>
      <c r="DJZ518" s="1537"/>
      <c r="DKA518" s="1537"/>
      <c r="DKB518" s="1537"/>
      <c r="DKC518" s="1537"/>
      <c r="DKD518" s="1537"/>
      <c r="DKE518" s="1537"/>
      <c r="DKF518" s="1537"/>
      <c r="DKG518" s="1537"/>
      <c r="DKH518" s="1537"/>
      <c r="DKI518" s="1537"/>
      <c r="DKJ518" s="1537"/>
      <c r="DKK518" s="1537"/>
      <c r="DKL518" s="1537"/>
      <c r="DKM518" s="1537"/>
      <c r="DKN518" s="1537"/>
      <c r="DKO518" s="1537"/>
      <c r="DKP518" s="1537"/>
      <c r="DKQ518" s="1537"/>
      <c r="DKR518" s="1537"/>
      <c r="DKS518" s="1537"/>
      <c r="DKT518" s="1537"/>
      <c r="DKU518" s="1537"/>
      <c r="DKV518" s="1537"/>
      <c r="DKW518" s="1537"/>
      <c r="DKX518" s="1537"/>
      <c r="DKY518" s="1537"/>
      <c r="DKZ518" s="1537"/>
      <c r="DLA518" s="1537"/>
      <c r="DLB518" s="1537"/>
      <c r="DLC518" s="1537"/>
      <c r="DLD518" s="1537"/>
      <c r="DLE518" s="1537"/>
      <c r="DLF518" s="1537"/>
      <c r="DLG518" s="1537"/>
      <c r="DLH518" s="1537"/>
      <c r="DLI518" s="1537"/>
      <c r="DLJ518" s="1537"/>
      <c r="DLK518" s="1537"/>
      <c r="DLL518" s="1537"/>
      <c r="DLM518" s="1537"/>
      <c r="DLN518" s="1537"/>
      <c r="DLO518" s="1537"/>
      <c r="DLP518" s="1537"/>
      <c r="DLQ518" s="1537"/>
      <c r="DLR518" s="1537"/>
      <c r="DLS518" s="1537"/>
      <c r="DLT518" s="1537"/>
      <c r="DLU518" s="1537"/>
      <c r="DLV518" s="1537"/>
      <c r="DLW518" s="1537"/>
      <c r="DLX518" s="1537"/>
      <c r="DLY518" s="1537"/>
      <c r="DLZ518" s="1537"/>
      <c r="DMA518" s="1537"/>
      <c r="DMB518" s="1537"/>
      <c r="DMC518" s="1537"/>
      <c r="DMD518" s="1537"/>
      <c r="DME518" s="1537"/>
      <c r="DMF518" s="1537"/>
      <c r="DMG518" s="1537"/>
      <c r="DMH518" s="1537"/>
      <c r="DMI518" s="1537"/>
      <c r="DMJ518" s="1537"/>
      <c r="DMK518" s="1537"/>
      <c r="DML518" s="1537"/>
      <c r="DMM518" s="1537"/>
      <c r="DMN518" s="1537"/>
      <c r="DMO518" s="1537"/>
      <c r="DMP518" s="1537"/>
      <c r="DMQ518" s="1537"/>
      <c r="DMR518" s="1537"/>
      <c r="DMS518" s="1537"/>
      <c r="DMT518" s="1537"/>
      <c r="DMU518" s="1537"/>
      <c r="DMV518" s="1537"/>
      <c r="DMW518" s="1537"/>
      <c r="DMX518" s="1537"/>
      <c r="DMY518" s="1537"/>
      <c r="DMZ518" s="1537"/>
      <c r="DNA518" s="1537"/>
      <c r="DNB518" s="1537"/>
      <c r="DNC518" s="1537"/>
      <c r="DND518" s="1537"/>
      <c r="DNE518" s="1537"/>
      <c r="DNF518" s="1537"/>
      <c r="DNG518" s="1537"/>
      <c r="DNH518" s="1537"/>
      <c r="DNI518" s="1537"/>
      <c r="DNJ518" s="1537"/>
      <c r="DNK518" s="1537"/>
      <c r="DNL518" s="1537"/>
      <c r="DNM518" s="1537"/>
      <c r="DNN518" s="1537"/>
      <c r="DNO518" s="1537"/>
      <c r="DNP518" s="1537"/>
      <c r="DNQ518" s="1537"/>
      <c r="DNR518" s="1537"/>
      <c r="DNS518" s="1537"/>
      <c r="DNT518" s="1537"/>
      <c r="DNU518" s="1537"/>
      <c r="DNV518" s="1537"/>
      <c r="DNW518" s="1537"/>
      <c r="DNX518" s="1537"/>
      <c r="DNY518" s="1537"/>
      <c r="DNZ518" s="1537"/>
      <c r="DOA518" s="1537"/>
      <c r="DOB518" s="1537"/>
      <c r="DOC518" s="1537"/>
      <c r="DOD518" s="1537"/>
      <c r="DOE518" s="1537"/>
      <c r="DOF518" s="1537"/>
      <c r="DOG518" s="1537"/>
      <c r="DOH518" s="1537"/>
      <c r="DOI518" s="1537"/>
      <c r="DOJ518" s="1537"/>
      <c r="DOK518" s="1537"/>
      <c r="DOL518" s="1537"/>
      <c r="DOM518" s="1537"/>
      <c r="DON518" s="1537"/>
      <c r="DOO518" s="1537"/>
      <c r="DOP518" s="1537"/>
      <c r="DOQ518" s="1537"/>
      <c r="DOR518" s="1537"/>
      <c r="DOS518" s="1537"/>
      <c r="DOT518" s="1537"/>
      <c r="DOU518" s="1537"/>
      <c r="DOV518" s="1537"/>
      <c r="DOW518" s="1537"/>
      <c r="DOX518" s="1537"/>
      <c r="DOY518" s="1537"/>
      <c r="DOZ518" s="1537"/>
      <c r="DPA518" s="1537"/>
      <c r="DPB518" s="1537"/>
      <c r="DPC518" s="1537"/>
      <c r="DPD518" s="1537"/>
      <c r="DPE518" s="1537"/>
      <c r="DPF518" s="1537"/>
      <c r="DPG518" s="1537"/>
      <c r="DPH518" s="1537"/>
      <c r="DPI518" s="1537"/>
      <c r="DPJ518" s="1537"/>
      <c r="DPK518" s="1537"/>
      <c r="DPL518" s="1537"/>
      <c r="DPM518" s="1537"/>
      <c r="DPN518" s="1537"/>
      <c r="DPO518" s="1537"/>
      <c r="DPP518" s="1537"/>
      <c r="DPQ518" s="1537"/>
      <c r="DPR518" s="1537"/>
      <c r="DPS518" s="1537"/>
      <c r="DPT518" s="1537"/>
      <c r="DPU518" s="1537"/>
      <c r="DPV518" s="1537"/>
      <c r="DPW518" s="1537"/>
      <c r="DPX518" s="1537"/>
      <c r="DPY518" s="1537"/>
      <c r="DPZ518" s="1537"/>
      <c r="DQA518" s="1537"/>
      <c r="DQB518" s="1537"/>
      <c r="DQC518" s="1537"/>
      <c r="DQD518" s="1537"/>
      <c r="DQE518" s="1537"/>
      <c r="DQF518" s="1537"/>
      <c r="DQG518" s="1537"/>
      <c r="DQH518" s="1537"/>
      <c r="DQI518" s="1537"/>
      <c r="DQJ518" s="1537"/>
      <c r="DQK518" s="1537"/>
      <c r="DQL518" s="1537"/>
      <c r="DQM518" s="1537"/>
      <c r="DQN518" s="1537"/>
      <c r="DQO518" s="1537"/>
      <c r="DQP518" s="1537"/>
      <c r="DQQ518" s="1537"/>
      <c r="DQR518" s="1537"/>
      <c r="DQS518" s="1537"/>
      <c r="DQT518" s="1537"/>
      <c r="DQU518" s="1537"/>
      <c r="DQV518" s="1537"/>
      <c r="DQW518" s="1537"/>
      <c r="DQX518" s="1537"/>
      <c r="DQY518" s="1537"/>
      <c r="DQZ518" s="1537"/>
      <c r="DRA518" s="1537"/>
      <c r="DRB518" s="1537"/>
      <c r="DRC518" s="1537"/>
      <c r="DRD518" s="1537"/>
      <c r="DRE518" s="1537"/>
      <c r="DRF518" s="1537"/>
      <c r="DRG518" s="1537"/>
      <c r="DRH518" s="1537"/>
      <c r="DRI518" s="1537"/>
      <c r="DRJ518" s="1537"/>
      <c r="DRK518" s="1537"/>
      <c r="DRL518" s="1537"/>
      <c r="DRM518" s="1537"/>
      <c r="DRN518" s="1537"/>
      <c r="DRO518" s="1537"/>
      <c r="DRP518" s="1537"/>
      <c r="DRQ518" s="1537"/>
      <c r="DRR518" s="1537"/>
      <c r="DRS518" s="1537"/>
      <c r="DRT518" s="1537"/>
      <c r="DRU518" s="1537"/>
      <c r="DRV518" s="1537"/>
      <c r="DRW518" s="1537"/>
      <c r="DRX518" s="1537"/>
      <c r="DRY518" s="1537"/>
      <c r="DRZ518" s="1537"/>
      <c r="DSA518" s="1537"/>
      <c r="DSB518" s="1537"/>
      <c r="DSC518" s="1537"/>
      <c r="DSD518" s="1537"/>
      <c r="DSE518" s="1537"/>
      <c r="DSF518" s="1537"/>
      <c r="DSG518" s="1537"/>
      <c r="DSH518" s="1537"/>
      <c r="DSI518" s="1537"/>
      <c r="DSJ518" s="1537"/>
      <c r="DSK518" s="1537"/>
      <c r="DSL518" s="1537"/>
      <c r="DSM518" s="1537"/>
      <c r="DSN518" s="1537"/>
      <c r="DSO518" s="1537"/>
      <c r="DSP518" s="1537"/>
      <c r="DSQ518" s="1537"/>
      <c r="DSR518" s="1537"/>
      <c r="DSS518" s="1537"/>
      <c r="DST518" s="1537"/>
      <c r="DSU518" s="1537"/>
      <c r="DSV518" s="1537"/>
      <c r="DSW518" s="1537"/>
      <c r="DSX518" s="1537"/>
      <c r="DSY518" s="1537"/>
      <c r="DSZ518" s="1537"/>
      <c r="DTA518" s="1537"/>
      <c r="DTB518" s="1537"/>
      <c r="DTC518" s="1537"/>
      <c r="DTD518" s="1537"/>
      <c r="DTE518" s="1537"/>
      <c r="DTF518" s="1537"/>
      <c r="DTG518" s="1537"/>
      <c r="DTH518" s="1537"/>
      <c r="DTI518" s="1537"/>
      <c r="DTJ518" s="1537"/>
      <c r="DTK518" s="1537"/>
      <c r="DTL518" s="1537"/>
      <c r="DTM518" s="1537"/>
      <c r="DTN518" s="1537"/>
      <c r="DTO518" s="1537"/>
      <c r="DTP518" s="1537"/>
      <c r="DTQ518" s="1537"/>
      <c r="DTR518" s="1537"/>
      <c r="DTS518" s="1537"/>
      <c r="DTT518" s="1537"/>
      <c r="DTU518" s="1537"/>
      <c r="DTV518" s="1537"/>
      <c r="DTW518" s="1537"/>
      <c r="DTX518" s="1537"/>
      <c r="DTY518" s="1537"/>
      <c r="DTZ518" s="1537"/>
      <c r="DUA518" s="1537"/>
      <c r="DUB518" s="1537"/>
      <c r="DUC518" s="1537"/>
      <c r="DUD518" s="1537"/>
      <c r="DUE518" s="1537"/>
      <c r="DUF518" s="1537"/>
      <c r="DUG518" s="1537"/>
      <c r="DUH518" s="1537"/>
      <c r="DUI518" s="1537"/>
      <c r="DUJ518" s="1537"/>
      <c r="DUK518" s="1537"/>
      <c r="DUL518" s="1537"/>
      <c r="DUM518" s="1537"/>
      <c r="DUN518" s="1537"/>
      <c r="DUO518" s="1537"/>
      <c r="DUP518" s="1537"/>
      <c r="DUQ518" s="1537"/>
      <c r="DUR518" s="1537"/>
      <c r="DUS518" s="1537"/>
      <c r="DUT518" s="1537"/>
      <c r="DUU518" s="1537"/>
      <c r="DUV518" s="1537"/>
      <c r="DUW518" s="1537"/>
      <c r="DUX518" s="1537"/>
      <c r="DUY518" s="1537"/>
      <c r="DUZ518" s="1537"/>
      <c r="DVA518" s="1537"/>
      <c r="DVB518" s="1537"/>
      <c r="DVC518" s="1537"/>
      <c r="DVD518" s="1537"/>
      <c r="DVE518" s="1537"/>
      <c r="DVF518" s="1537"/>
      <c r="DVG518" s="1537"/>
      <c r="DVH518" s="1537"/>
      <c r="DVI518" s="1537"/>
      <c r="DVJ518" s="1537"/>
      <c r="DVK518" s="1537"/>
      <c r="DVL518" s="1537"/>
      <c r="DVM518" s="1537"/>
      <c r="DVN518" s="1537"/>
      <c r="DVO518" s="1537"/>
      <c r="DVP518" s="1537"/>
      <c r="DVQ518" s="1537"/>
      <c r="DVR518" s="1537"/>
      <c r="DVS518" s="1537"/>
      <c r="DVT518" s="1537"/>
      <c r="DVU518" s="1537"/>
      <c r="DVV518" s="1537"/>
      <c r="DVW518" s="1537"/>
      <c r="DVX518" s="1537"/>
      <c r="DVY518" s="1537"/>
      <c r="DVZ518" s="1537"/>
      <c r="DWA518" s="1537"/>
      <c r="DWB518" s="1537"/>
      <c r="DWC518" s="1537"/>
      <c r="DWD518" s="1537"/>
      <c r="DWE518" s="1537"/>
      <c r="DWF518" s="1537"/>
      <c r="DWG518" s="1537"/>
      <c r="DWH518" s="1537"/>
      <c r="DWI518" s="1537"/>
      <c r="DWJ518" s="1537"/>
      <c r="DWK518" s="1537"/>
      <c r="DWL518" s="1537"/>
      <c r="DWM518" s="1537"/>
      <c r="DWN518" s="1537"/>
      <c r="DWO518" s="1537"/>
      <c r="DWP518" s="1537"/>
      <c r="DWQ518" s="1537"/>
      <c r="DWR518" s="1537"/>
      <c r="DWS518" s="1537"/>
      <c r="DWT518" s="1537"/>
      <c r="DWU518" s="1537"/>
      <c r="DWV518" s="1537"/>
      <c r="DWW518" s="1537"/>
      <c r="DWX518" s="1537"/>
      <c r="DWY518" s="1537"/>
      <c r="DWZ518" s="1537"/>
      <c r="DXA518" s="1537"/>
      <c r="DXB518" s="1537"/>
      <c r="DXC518" s="1537"/>
      <c r="DXD518" s="1537"/>
      <c r="DXE518" s="1537"/>
      <c r="DXF518" s="1537"/>
      <c r="DXG518" s="1537"/>
      <c r="DXH518" s="1537"/>
      <c r="DXI518" s="1537"/>
      <c r="DXJ518" s="1537"/>
      <c r="DXK518" s="1537"/>
      <c r="DXL518" s="1537"/>
      <c r="DXM518" s="1537"/>
      <c r="DXN518" s="1537"/>
      <c r="DXO518" s="1537"/>
      <c r="DXP518" s="1537"/>
      <c r="DXQ518" s="1537"/>
      <c r="DXR518" s="1537"/>
      <c r="DXS518" s="1537"/>
      <c r="DXT518" s="1537"/>
      <c r="DXU518" s="1537"/>
      <c r="DXV518" s="1537"/>
      <c r="DXW518" s="1537"/>
      <c r="DXX518" s="1537"/>
      <c r="DXY518" s="1537"/>
      <c r="DXZ518" s="1537"/>
      <c r="DYA518" s="1537"/>
      <c r="DYB518" s="1537"/>
      <c r="DYC518" s="1537"/>
      <c r="DYD518" s="1537"/>
      <c r="DYE518" s="1537"/>
      <c r="DYF518" s="1537"/>
      <c r="DYG518" s="1537"/>
      <c r="DYH518" s="1537"/>
      <c r="DYI518" s="1537"/>
      <c r="DYJ518" s="1537"/>
      <c r="DYK518" s="1537"/>
      <c r="DYL518" s="1537"/>
      <c r="DYM518" s="1537"/>
      <c r="DYN518" s="1537"/>
      <c r="DYO518" s="1537"/>
      <c r="DYP518" s="1537"/>
      <c r="DYQ518" s="1537"/>
      <c r="DYR518" s="1537"/>
      <c r="DYS518" s="1537"/>
      <c r="DYT518" s="1537"/>
      <c r="DYU518" s="1537"/>
      <c r="DYV518" s="1537"/>
      <c r="DYW518" s="1537"/>
      <c r="DYX518" s="1537"/>
      <c r="DYY518" s="1537"/>
      <c r="DYZ518" s="1537"/>
      <c r="DZA518" s="1537"/>
      <c r="DZB518" s="1537"/>
      <c r="DZC518" s="1537"/>
      <c r="DZD518" s="1537"/>
      <c r="DZE518" s="1537"/>
      <c r="DZF518" s="1537"/>
      <c r="DZG518" s="1537"/>
      <c r="DZH518" s="1537"/>
      <c r="DZI518" s="1537"/>
      <c r="DZJ518" s="1537"/>
      <c r="DZK518" s="1537"/>
      <c r="DZL518" s="1537"/>
      <c r="DZM518" s="1537"/>
      <c r="DZN518" s="1537"/>
      <c r="DZO518" s="1537"/>
      <c r="DZP518" s="1537"/>
      <c r="DZQ518" s="1537"/>
      <c r="DZR518" s="1537"/>
      <c r="DZS518" s="1537"/>
      <c r="DZT518" s="1537"/>
      <c r="DZU518" s="1537"/>
      <c r="DZV518" s="1537"/>
      <c r="DZW518" s="1537"/>
      <c r="DZX518" s="1537"/>
      <c r="DZY518" s="1537"/>
      <c r="DZZ518" s="1537"/>
      <c r="EAA518" s="1537"/>
      <c r="EAB518" s="1537"/>
      <c r="EAC518" s="1537"/>
      <c r="EAD518" s="1537"/>
      <c r="EAE518" s="1537"/>
      <c r="EAF518" s="1537"/>
      <c r="EAG518" s="1537"/>
      <c r="EAH518" s="1537"/>
      <c r="EAI518" s="1537"/>
      <c r="EAJ518" s="1537"/>
      <c r="EAK518" s="1537"/>
      <c r="EAL518" s="1537"/>
      <c r="EAM518" s="1537"/>
      <c r="EAN518" s="1537"/>
      <c r="EAO518" s="1537"/>
      <c r="EAP518" s="1537"/>
      <c r="EAQ518" s="1537"/>
      <c r="EAR518" s="1537"/>
      <c r="EAS518" s="1537"/>
      <c r="EAT518" s="1537"/>
      <c r="EAU518" s="1537"/>
      <c r="EAV518" s="1537"/>
      <c r="EAW518" s="1537"/>
      <c r="EAX518" s="1537"/>
      <c r="EAY518" s="1537"/>
      <c r="EAZ518" s="1537"/>
      <c r="EBA518" s="1537"/>
      <c r="EBB518" s="1537"/>
      <c r="EBC518" s="1537"/>
      <c r="EBD518" s="1537"/>
      <c r="EBE518" s="1537"/>
      <c r="EBF518" s="1537"/>
      <c r="EBG518" s="1537"/>
      <c r="EBH518" s="1537"/>
      <c r="EBI518" s="1537"/>
      <c r="EBJ518" s="1537"/>
      <c r="EBK518" s="1537"/>
      <c r="EBL518" s="1537"/>
      <c r="EBM518" s="1537"/>
      <c r="EBN518" s="1537"/>
      <c r="EBO518" s="1537"/>
      <c r="EBP518" s="1537"/>
      <c r="EBQ518" s="1537"/>
      <c r="EBR518" s="1537"/>
      <c r="EBS518" s="1537"/>
      <c r="EBT518" s="1537"/>
      <c r="EBU518" s="1537"/>
      <c r="EBV518" s="1537"/>
      <c r="EBW518" s="1537"/>
      <c r="EBX518" s="1537"/>
      <c r="EBY518" s="1537"/>
      <c r="EBZ518" s="1537"/>
      <c r="ECA518" s="1537"/>
      <c r="ECB518" s="1537"/>
      <c r="ECC518" s="1537"/>
      <c r="ECD518" s="1537"/>
      <c r="ECE518" s="1537"/>
      <c r="ECF518" s="1537"/>
      <c r="ECG518" s="1537"/>
      <c r="ECH518" s="1537"/>
      <c r="ECI518" s="1537"/>
      <c r="ECJ518" s="1537"/>
      <c r="ECK518" s="1537"/>
      <c r="ECL518" s="1537"/>
      <c r="ECM518" s="1537"/>
      <c r="ECN518" s="1537"/>
      <c r="ECO518" s="1537"/>
      <c r="ECP518" s="1537"/>
      <c r="ECQ518" s="1537"/>
      <c r="ECR518" s="1537"/>
      <c r="ECS518" s="1537"/>
      <c r="ECT518" s="1537"/>
      <c r="ECU518" s="1537"/>
      <c r="ECV518" s="1537"/>
      <c r="ECW518" s="1537"/>
      <c r="ECX518" s="1537"/>
      <c r="ECY518" s="1537"/>
      <c r="ECZ518" s="1537"/>
      <c r="EDA518" s="1537"/>
      <c r="EDB518" s="1537"/>
      <c r="EDC518" s="1537"/>
      <c r="EDD518" s="1537"/>
      <c r="EDE518" s="1537"/>
      <c r="EDF518" s="1537"/>
      <c r="EDG518" s="1537"/>
      <c r="EDH518" s="1537"/>
      <c r="EDI518" s="1537"/>
      <c r="EDJ518" s="1537"/>
      <c r="EDK518" s="1537"/>
      <c r="EDL518" s="1537"/>
      <c r="EDM518" s="1537"/>
      <c r="EDN518" s="1537"/>
      <c r="EDO518" s="1537"/>
      <c r="EDP518" s="1537"/>
      <c r="EDQ518" s="1537"/>
      <c r="EDR518" s="1537"/>
      <c r="EDS518" s="1537"/>
      <c r="EDT518" s="1537"/>
      <c r="EDU518" s="1537"/>
      <c r="EDV518" s="1537"/>
      <c r="EDW518" s="1537"/>
      <c r="EDX518" s="1537"/>
      <c r="EDY518" s="1537"/>
      <c r="EDZ518" s="1537"/>
      <c r="EEA518" s="1537"/>
      <c r="EEB518" s="1537"/>
      <c r="EEC518" s="1537"/>
      <c r="EED518" s="1537"/>
      <c r="EEE518" s="1537"/>
      <c r="EEF518" s="1537"/>
      <c r="EEG518" s="1537"/>
      <c r="EEH518" s="1537"/>
      <c r="EEI518" s="1537"/>
      <c r="EEJ518" s="1537"/>
      <c r="EEK518" s="1537"/>
      <c r="EEL518" s="1537"/>
      <c r="EEM518" s="1537"/>
      <c r="EEN518" s="1537"/>
      <c r="EEO518" s="1537"/>
      <c r="EEP518" s="1537"/>
      <c r="EEQ518" s="1537"/>
      <c r="EER518" s="1537"/>
      <c r="EES518" s="1537"/>
      <c r="EET518" s="1537"/>
      <c r="EEU518" s="1537"/>
      <c r="EEV518" s="1537"/>
      <c r="EEW518" s="1537"/>
      <c r="EEX518" s="1537"/>
      <c r="EEY518" s="1537"/>
      <c r="EEZ518" s="1537"/>
      <c r="EFA518" s="1537"/>
      <c r="EFB518" s="1537"/>
      <c r="EFC518" s="1537"/>
      <c r="EFD518" s="1537"/>
      <c r="EFE518" s="1537"/>
      <c r="EFF518" s="1537"/>
      <c r="EFG518" s="1537"/>
      <c r="EFH518" s="1537"/>
      <c r="EFI518" s="1537"/>
      <c r="EFJ518" s="1537"/>
      <c r="EFK518" s="1537"/>
      <c r="EFL518" s="1537"/>
      <c r="EFM518" s="1537"/>
      <c r="EFN518" s="1537"/>
      <c r="EFO518" s="1537"/>
      <c r="EFP518" s="1537"/>
      <c r="EFQ518" s="1537"/>
      <c r="EFR518" s="1537"/>
      <c r="EFS518" s="1537"/>
      <c r="EFT518" s="1537"/>
      <c r="EFU518" s="1537"/>
      <c r="EFV518" s="1537"/>
      <c r="EFW518" s="1537"/>
      <c r="EFX518" s="1537"/>
      <c r="EFY518" s="1537"/>
      <c r="EFZ518" s="1537"/>
      <c r="EGA518" s="1537"/>
      <c r="EGB518" s="1537"/>
      <c r="EGC518" s="1537"/>
      <c r="EGD518" s="1537"/>
      <c r="EGE518" s="1537"/>
      <c r="EGF518" s="1537"/>
      <c r="EGG518" s="1537"/>
      <c r="EGH518" s="1537"/>
      <c r="EGI518" s="1537"/>
      <c r="EGJ518" s="1537"/>
      <c r="EGK518" s="1537"/>
      <c r="EGL518" s="1537"/>
      <c r="EGM518" s="1537"/>
      <c r="EGN518" s="1537"/>
      <c r="EGO518" s="1537"/>
      <c r="EGP518" s="1537"/>
      <c r="EGQ518" s="1537"/>
      <c r="EGR518" s="1537"/>
      <c r="EGS518" s="1537"/>
      <c r="EGT518" s="1537"/>
      <c r="EGU518" s="1537"/>
      <c r="EGV518" s="1537"/>
      <c r="EGW518" s="1537"/>
      <c r="EGX518" s="1537"/>
      <c r="EGY518" s="1537"/>
      <c r="EGZ518" s="1537"/>
      <c r="EHA518" s="1537"/>
      <c r="EHB518" s="1537"/>
      <c r="EHC518" s="1537"/>
      <c r="EHD518" s="1537"/>
      <c r="EHE518" s="1537"/>
      <c r="EHF518" s="1537"/>
      <c r="EHG518" s="1537"/>
      <c r="EHH518" s="1537"/>
      <c r="EHI518" s="1537"/>
      <c r="EHJ518" s="1537"/>
      <c r="EHK518" s="1537"/>
      <c r="EHL518" s="1537"/>
      <c r="EHM518" s="1537"/>
      <c r="EHN518" s="1537"/>
      <c r="EHO518" s="1537"/>
      <c r="EHP518" s="1537"/>
      <c r="EHQ518" s="1537"/>
      <c r="EHR518" s="1537"/>
      <c r="EHS518" s="1537"/>
      <c r="EHT518" s="1537"/>
      <c r="EHU518" s="1537"/>
      <c r="EHV518" s="1537"/>
      <c r="EHW518" s="1537"/>
      <c r="EHX518" s="1537"/>
      <c r="EHY518" s="1537"/>
      <c r="EHZ518" s="1537"/>
      <c r="EIA518" s="1537"/>
      <c r="EIB518" s="1537"/>
      <c r="EIC518" s="1537"/>
      <c r="EID518" s="1537"/>
      <c r="EIE518" s="1537"/>
      <c r="EIF518" s="1537"/>
      <c r="EIG518" s="1537"/>
      <c r="EIH518" s="1537"/>
      <c r="EII518" s="1537"/>
      <c r="EIJ518" s="1537"/>
      <c r="EIK518" s="1537"/>
      <c r="EIL518" s="1537"/>
      <c r="EIM518" s="1537"/>
      <c r="EIN518" s="1537"/>
      <c r="EIO518" s="1537"/>
      <c r="EIP518" s="1537"/>
      <c r="EIQ518" s="1537"/>
      <c r="EIR518" s="1537"/>
      <c r="EIS518" s="1537"/>
      <c r="EIT518" s="1537"/>
      <c r="EIU518" s="1537"/>
      <c r="EIV518" s="1537"/>
      <c r="EIW518" s="1537"/>
      <c r="EIX518" s="1537"/>
      <c r="EIY518" s="1537"/>
      <c r="EIZ518" s="1537"/>
      <c r="EJA518" s="1537"/>
      <c r="EJB518" s="1537"/>
      <c r="EJC518" s="1537"/>
      <c r="EJD518" s="1537"/>
      <c r="EJE518" s="1537"/>
      <c r="EJF518" s="1537"/>
      <c r="EJG518" s="1537"/>
      <c r="EJH518" s="1537"/>
      <c r="EJI518" s="1537"/>
      <c r="EJJ518" s="1537"/>
      <c r="EJK518" s="1537"/>
      <c r="EJL518" s="1537"/>
      <c r="EJM518" s="1537"/>
      <c r="EJN518" s="1537"/>
      <c r="EJO518" s="1537"/>
      <c r="EJP518" s="1537"/>
      <c r="EJQ518" s="1537"/>
      <c r="EJR518" s="1537"/>
      <c r="EJS518" s="1537"/>
      <c r="EJT518" s="1537"/>
      <c r="EJU518" s="1537"/>
      <c r="EJV518" s="1537"/>
      <c r="EJW518" s="1537"/>
      <c r="EJX518" s="1537"/>
      <c r="EJY518" s="1537"/>
      <c r="EJZ518" s="1537"/>
      <c r="EKA518" s="1537"/>
      <c r="EKB518" s="1537"/>
      <c r="EKC518" s="1537"/>
      <c r="EKD518" s="1537"/>
      <c r="EKE518" s="1537"/>
      <c r="EKF518" s="1537"/>
      <c r="EKG518" s="1537"/>
      <c r="EKH518" s="1537"/>
      <c r="EKI518" s="1537"/>
      <c r="EKJ518" s="1537"/>
      <c r="EKK518" s="1537"/>
      <c r="EKL518" s="1537"/>
      <c r="EKM518" s="1537"/>
      <c r="EKN518" s="1537"/>
      <c r="EKO518" s="1537"/>
      <c r="EKP518" s="1537"/>
      <c r="EKQ518" s="1537"/>
      <c r="EKR518" s="1537"/>
      <c r="EKS518" s="1537"/>
      <c r="EKT518" s="1537"/>
      <c r="EKU518" s="1537"/>
      <c r="EKV518" s="1537"/>
      <c r="EKW518" s="1537"/>
      <c r="EKX518" s="1537"/>
      <c r="EKY518" s="1537"/>
      <c r="EKZ518" s="1537"/>
      <c r="ELA518" s="1537"/>
      <c r="ELB518" s="1537"/>
      <c r="ELC518" s="1537"/>
      <c r="ELD518" s="1537"/>
      <c r="ELE518" s="1537"/>
      <c r="ELF518" s="1537"/>
      <c r="ELG518" s="1537"/>
      <c r="ELH518" s="1537"/>
      <c r="ELI518" s="1537"/>
      <c r="ELJ518" s="1537"/>
      <c r="ELK518" s="1537"/>
      <c r="ELL518" s="1537"/>
      <c r="ELM518" s="1537"/>
      <c r="ELN518" s="1537"/>
      <c r="ELO518" s="1537"/>
      <c r="ELP518" s="1537"/>
      <c r="ELQ518" s="1537"/>
      <c r="ELR518" s="1537"/>
      <c r="ELS518" s="1537"/>
      <c r="ELT518" s="1537"/>
      <c r="ELU518" s="1537"/>
      <c r="ELV518" s="1537"/>
      <c r="ELW518" s="1537"/>
      <c r="ELX518" s="1537"/>
      <c r="ELY518" s="1537"/>
      <c r="ELZ518" s="1537"/>
      <c r="EMA518" s="1537"/>
      <c r="EMB518" s="1537"/>
      <c r="EMC518" s="1537"/>
      <c r="EMD518" s="1537"/>
      <c r="EME518" s="1537"/>
      <c r="EMF518" s="1537"/>
      <c r="EMG518" s="1537"/>
      <c r="EMH518" s="1537"/>
      <c r="EMI518" s="1537"/>
      <c r="EMJ518" s="1537"/>
      <c r="EMK518" s="1537"/>
      <c r="EML518" s="1537"/>
      <c r="EMM518" s="1537"/>
      <c r="EMN518" s="1537"/>
      <c r="EMO518" s="1537"/>
      <c r="EMP518" s="1537"/>
      <c r="EMQ518" s="1537"/>
      <c r="EMR518" s="1537"/>
      <c r="EMS518" s="1537"/>
      <c r="EMT518" s="1537"/>
      <c r="EMU518" s="1537"/>
      <c r="EMV518" s="1537"/>
      <c r="EMW518" s="1537"/>
      <c r="EMX518" s="1537"/>
      <c r="EMY518" s="1537"/>
      <c r="EMZ518" s="1537"/>
      <c r="ENA518" s="1537"/>
      <c r="ENB518" s="1537"/>
      <c r="ENC518" s="1537"/>
      <c r="END518" s="1537"/>
      <c r="ENE518" s="1537"/>
      <c r="ENF518" s="1537"/>
      <c r="ENG518" s="1537"/>
      <c r="ENH518" s="1537"/>
      <c r="ENI518" s="1537"/>
      <c r="ENJ518" s="1537"/>
      <c r="ENK518" s="1537"/>
      <c r="ENL518" s="1537"/>
      <c r="ENM518" s="1537"/>
      <c r="ENN518" s="1537"/>
      <c r="ENO518" s="1537"/>
      <c r="ENP518" s="1537"/>
      <c r="ENQ518" s="1537"/>
      <c r="ENR518" s="1537"/>
      <c r="ENS518" s="1537"/>
      <c r="ENT518" s="1537"/>
      <c r="ENU518" s="1537"/>
      <c r="ENV518" s="1537"/>
      <c r="ENW518" s="1537"/>
      <c r="ENX518" s="1537"/>
      <c r="ENY518" s="1537"/>
      <c r="ENZ518" s="1537"/>
      <c r="EOA518" s="1537"/>
      <c r="EOB518" s="1537"/>
      <c r="EOC518" s="1537"/>
      <c r="EOD518" s="1537"/>
      <c r="EOE518" s="1537"/>
      <c r="EOF518" s="1537"/>
      <c r="EOG518" s="1537"/>
      <c r="EOH518" s="1537"/>
      <c r="EOI518" s="1537"/>
      <c r="EOJ518" s="1537"/>
      <c r="EOK518" s="1537"/>
      <c r="EOL518" s="1537"/>
      <c r="EOM518" s="1537"/>
      <c r="EON518" s="1537"/>
      <c r="EOO518" s="1537"/>
      <c r="EOP518" s="1537"/>
      <c r="EOQ518" s="1537"/>
      <c r="EOR518" s="1537"/>
      <c r="EOS518" s="1537"/>
      <c r="EOT518" s="1537"/>
      <c r="EOU518" s="1537"/>
      <c r="EOV518" s="1537"/>
      <c r="EOW518" s="1537"/>
      <c r="EOX518" s="1537"/>
      <c r="EOY518" s="1537"/>
      <c r="EOZ518" s="1537"/>
      <c r="EPA518" s="1537"/>
      <c r="EPB518" s="1537"/>
      <c r="EPC518" s="1537"/>
      <c r="EPD518" s="1537"/>
      <c r="EPE518" s="1537"/>
      <c r="EPF518" s="1537"/>
      <c r="EPG518" s="1537"/>
      <c r="EPH518" s="1537"/>
      <c r="EPI518" s="1537"/>
      <c r="EPJ518" s="1537"/>
      <c r="EPK518" s="1537"/>
      <c r="EPL518" s="1537"/>
      <c r="EPM518" s="1537"/>
      <c r="EPN518" s="1537"/>
      <c r="EPO518" s="1537"/>
      <c r="EPP518" s="1537"/>
      <c r="EPQ518" s="1537"/>
      <c r="EPR518" s="1537"/>
      <c r="EPS518" s="1537"/>
      <c r="EPT518" s="1537"/>
      <c r="EPU518" s="1537"/>
      <c r="EPV518" s="1537"/>
      <c r="EPW518" s="1537"/>
      <c r="EPX518" s="1537"/>
      <c r="EPY518" s="1537"/>
      <c r="EPZ518" s="1537"/>
      <c r="EQA518" s="1537"/>
      <c r="EQB518" s="1537"/>
      <c r="EQC518" s="1537"/>
      <c r="EQD518" s="1537"/>
      <c r="EQE518" s="1537"/>
      <c r="EQF518" s="1537"/>
      <c r="EQG518" s="1537"/>
      <c r="EQH518" s="1537"/>
      <c r="EQI518" s="1537"/>
      <c r="EQJ518" s="1537"/>
      <c r="EQK518" s="1537"/>
      <c r="EQL518" s="1537"/>
      <c r="EQM518" s="1537"/>
      <c r="EQN518" s="1537"/>
      <c r="EQO518" s="1537"/>
      <c r="EQP518" s="1537"/>
      <c r="EQQ518" s="1537"/>
      <c r="EQR518" s="1537"/>
      <c r="EQS518" s="1537"/>
      <c r="EQT518" s="1537"/>
      <c r="EQU518" s="1537"/>
      <c r="EQV518" s="1537"/>
      <c r="EQW518" s="1537"/>
      <c r="EQX518" s="1537"/>
      <c r="EQY518" s="1537"/>
      <c r="EQZ518" s="1537"/>
      <c r="ERA518" s="1537"/>
      <c r="ERB518" s="1537"/>
      <c r="ERC518" s="1537"/>
      <c r="ERD518" s="1537"/>
      <c r="ERE518" s="1537"/>
      <c r="ERF518" s="1537"/>
      <c r="ERG518" s="1537"/>
      <c r="ERH518" s="1537"/>
      <c r="ERI518" s="1537"/>
      <c r="ERJ518" s="1537"/>
      <c r="ERK518" s="1537"/>
      <c r="ERL518" s="1537"/>
      <c r="ERM518" s="1537"/>
      <c r="ERN518" s="1537"/>
      <c r="ERO518" s="1537"/>
      <c r="ERP518" s="1537"/>
      <c r="ERQ518" s="1537"/>
      <c r="ERR518" s="1537"/>
      <c r="ERS518" s="1537"/>
      <c r="ERT518" s="1537"/>
      <c r="ERU518" s="1537"/>
      <c r="ERV518" s="1537"/>
      <c r="ERW518" s="1537"/>
      <c r="ERX518" s="1537"/>
      <c r="ERY518" s="1537"/>
      <c r="ERZ518" s="1537"/>
      <c r="ESA518" s="1537"/>
      <c r="ESB518" s="1537"/>
      <c r="ESC518" s="1537"/>
      <c r="ESD518" s="1537"/>
      <c r="ESE518" s="1537"/>
      <c r="ESF518" s="1537"/>
      <c r="ESG518" s="1537"/>
      <c r="ESH518" s="1537"/>
      <c r="ESI518" s="1537"/>
      <c r="ESJ518" s="1537"/>
      <c r="ESK518" s="1537"/>
      <c r="ESL518" s="1537"/>
      <c r="ESM518" s="1537"/>
      <c r="ESN518" s="1537"/>
      <c r="ESO518" s="1537"/>
      <c r="ESP518" s="1537"/>
      <c r="ESQ518" s="1537"/>
      <c r="ESR518" s="1537"/>
      <c r="ESS518" s="1537"/>
      <c r="EST518" s="1537"/>
      <c r="ESU518" s="1537"/>
      <c r="ESV518" s="1537"/>
      <c r="ESW518" s="1537"/>
      <c r="ESX518" s="1537"/>
      <c r="ESY518" s="1537"/>
      <c r="ESZ518" s="1537"/>
      <c r="ETA518" s="1537"/>
      <c r="ETB518" s="1537"/>
      <c r="ETC518" s="1537"/>
      <c r="ETD518" s="1537"/>
      <c r="ETE518" s="1537"/>
      <c r="ETF518" s="1537"/>
      <c r="ETG518" s="1537"/>
      <c r="ETH518" s="1537"/>
      <c r="ETI518" s="1537"/>
      <c r="ETJ518" s="1537"/>
      <c r="ETK518" s="1537"/>
      <c r="ETL518" s="1537"/>
      <c r="ETM518" s="1537"/>
      <c r="ETN518" s="1537"/>
      <c r="ETO518" s="1537"/>
      <c r="ETP518" s="1537"/>
      <c r="ETQ518" s="1537"/>
      <c r="ETR518" s="1537"/>
      <c r="ETS518" s="1537"/>
      <c r="ETT518" s="1537"/>
      <c r="ETU518" s="1537"/>
      <c r="ETV518" s="1537"/>
      <c r="ETW518" s="1537"/>
      <c r="ETX518" s="1537"/>
      <c r="ETY518" s="1537"/>
      <c r="ETZ518" s="1537"/>
      <c r="EUA518" s="1537"/>
      <c r="EUB518" s="1537"/>
      <c r="EUC518" s="1537"/>
      <c r="EUD518" s="1537"/>
      <c r="EUE518" s="1537"/>
      <c r="EUF518" s="1537"/>
      <c r="EUG518" s="1537"/>
      <c r="EUH518" s="1537"/>
      <c r="EUI518" s="1537"/>
      <c r="EUJ518" s="1537"/>
      <c r="EUK518" s="1537"/>
      <c r="EUL518" s="1537"/>
      <c r="EUM518" s="1537"/>
      <c r="EUN518" s="1537"/>
      <c r="EUO518" s="1537"/>
      <c r="EUP518" s="1537"/>
      <c r="EUQ518" s="1537"/>
      <c r="EUR518" s="1537"/>
      <c r="EUS518" s="1537"/>
      <c r="EUT518" s="1537"/>
      <c r="EUU518" s="1537"/>
      <c r="EUV518" s="1537"/>
      <c r="EUW518" s="1537"/>
      <c r="EUX518" s="1537"/>
      <c r="EUY518" s="1537"/>
      <c r="EUZ518" s="1537"/>
      <c r="EVA518" s="1537"/>
      <c r="EVB518" s="1537"/>
      <c r="EVC518" s="1537"/>
      <c r="EVD518" s="1537"/>
      <c r="EVE518" s="1537"/>
      <c r="EVF518" s="1537"/>
      <c r="EVG518" s="1537"/>
      <c r="EVH518" s="1537"/>
      <c r="EVI518" s="1537"/>
      <c r="EVJ518" s="1537"/>
      <c r="EVK518" s="1537"/>
      <c r="EVL518" s="1537"/>
      <c r="EVM518" s="1537"/>
      <c r="EVN518" s="1537"/>
      <c r="EVO518" s="1537"/>
      <c r="EVP518" s="1537"/>
      <c r="EVQ518" s="1537"/>
      <c r="EVR518" s="1537"/>
      <c r="EVS518" s="1537"/>
      <c r="EVT518" s="1537"/>
      <c r="EVU518" s="1537"/>
      <c r="EVV518" s="1537"/>
      <c r="EVW518" s="1537"/>
      <c r="EVX518" s="1537"/>
      <c r="EVY518" s="1537"/>
      <c r="EVZ518" s="1537"/>
      <c r="EWA518" s="1537"/>
      <c r="EWB518" s="1537"/>
      <c r="EWC518" s="1537"/>
      <c r="EWD518" s="1537"/>
      <c r="EWE518" s="1537"/>
      <c r="EWF518" s="1537"/>
      <c r="EWG518" s="1537"/>
      <c r="EWH518" s="1537"/>
      <c r="EWI518" s="1537"/>
      <c r="EWJ518" s="1537"/>
      <c r="EWK518" s="1537"/>
      <c r="EWL518" s="1537"/>
      <c r="EWM518" s="1537"/>
      <c r="EWN518" s="1537"/>
      <c r="EWO518" s="1537"/>
      <c r="EWP518" s="1537"/>
      <c r="EWQ518" s="1537"/>
      <c r="EWR518" s="1537"/>
      <c r="EWS518" s="1537"/>
      <c r="EWT518" s="1537"/>
      <c r="EWU518" s="1537"/>
      <c r="EWV518" s="1537"/>
      <c r="EWW518" s="1537"/>
      <c r="EWX518" s="1537"/>
      <c r="EWY518" s="1537"/>
      <c r="EWZ518" s="1537"/>
      <c r="EXA518" s="1537"/>
      <c r="EXB518" s="1537"/>
      <c r="EXC518" s="1537"/>
      <c r="EXD518" s="1537"/>
      <c r="EXE518" s="1537"/>
      <c r="EXF518" s="1537"/>
      <c r="EXG518" s="1537"/>
      <c r="EXH518" s="1537"/>
      <c r="EXI518" s="1537"/>
      <c r="EXJ518" s="1537"/>
      <c r="EXK518" s="1537"/>
      <c r="EXL518" s="1537"/>
      <c r="EXM518" s="1537"/>
      <c r="EXN518" s="1537"/>
      <c r="EXO518" s="1537"/>
      <c r="EXP518" s="1537"/>
      <c r="EXQ518" s="1537"/>
      <c r="EXR518" s="1537"/>
      <c r="EXS518" s="1537"/>
      <c r="EXT518" s="1537"/>
      <c r="EXU518" s="1537"/>
      <c r="EXV518" s="1537"/>
      <c r="EXW518" s="1537"/>
      <c r="EXX518" s="1537"/>
      <c r="EXY518" s="1537"/>
      <c r="EXZ518" s="1537"/>
      <c r="EYA518" s="1537"/>
      <c r="EYB518" s="1537"/>
      <c r="EYC518" s="1537"/>
      <c r="EYD518" s="1537"/>
      <c r="EYE518" s="1537"/>
      <c r="EYF518" s="1537"/>
      <c r="EYG518" s="1537"/>
      <c r="EYH518" s="1537"/>
      <c r="EYI518" s="1537"/>
      <c r="EYJ518" s="1537"/>
      <c r="EYK518" s="1537"/>
      <c r="EYL518" s="1537"/>
      <c r="EYM518" s="1537"/>
      <c r="EYN518" s="1537"/>
      <c r="EYO518" s="1537"/>
      <c r="EYP518" s="1537"/>
      <c r="EYQ518" s="1537"/>
      <c r="EYR518" s="1537"/>
      <c r="EYS518" s="1537"/>
      <c r="EYT518" s="1537"/>
      <c r="EYU518" s="1537"/>
      <c r="EYV518" s="1537"/>
      <c r="EYW518" s="1537"/>
      <c r="EYX518" s="1537"/>
      <c r="EYY518" s="1537"/>
      <c r="EYZ518" s="1537"/>
      <c r="EZA518" s="1537"/>
      <c r="EZB518" s="1537"/>
      <c r="EZC518" s="1537"/>
      <c r="EZD518" s="1537"/>
      <c r="EZE518" s="1537"/>
      <c r="EZF518" s="1537"/>
      <c r="EZG518" s="1537"/>
      <c r="EZH518" s="1537"/>
      <c r="EZI518" s="1537"/>
      <c r="EZJ518" s="1537"/>
      <c r="EZK518" s="1537"/>
      <c r="EZL518" s="1537"/>
      <c r="EZM518" s="1537"/>
      <c r="EZN518" s="1537"/>
      <c r="EZO518" s="1537"/>
      <c r="EZP518" s="1537"/>
      <c r="EZQ518" s="1537"/>
      <c r="EZR518" s="1537"/>
      <c r="EZS518" s="1537"/>
      <c r="EZT518" s="1537"/>
      <c r="EZU518" s="1537"/>
      <c r="EZV518" s="1537"/>
      <c r="EZW518" s="1537"/>
      <c r="EZX518" s="1537"/>
      <c r="EZY518" s="1537"/>
      <c r="EZZ518" s="1537"/>
      <c r="FAA518" s="1537"/>
      <c r="FAB518" s="1537"/>
      <c r="FAC518" s="1537"/>
      <c r="FAD518" s="1537"/>
      <c r="FAE518" s="1537"/>
      <c r="FAF518" s="1537"/>
      <c r="FAG518" s="1537"/>
      <c r="FAH518" s="1537"/>
      <c r="FAI518" s="1537"/>
      <c r="FAJ518" s="1537"/>
      <c r="FAK518" s="1537"/>
      <c r="FAL518" s="1537"/>
      <c r="FAM518" s="1537"/>
      <c r="FAN518" s="1537"/>
      <c r="FAO518" s="1537"/>
      <c r="FAP518" s="1537"/>
      <c r="FAQ518" s="1537"/>
      <c r="FAR518" s="1537"/>
      <c r="FAS518" s="1537"/>
      <c r="FAT518" s="1537"/>
      <c r="FAU518" s="1537"/>
      <c r="FAV518" s="1537"/>
      <c r="FAW518" s="1537"/>
      <c r="FAX518" s="1537"/>
      <c r="FAY518" s="1537"/>
      <c r="FAZ518" s="1537"/>
      <c r="FBA518" s="1537"/>
      <c r="FBB518" s="1537"/>
      <c r="FBC518" s="1537"/>
      <c r="FBD518" s="1537"/>
      <c r="FBE518" s="1537"/>
      <c r="FBF518" s="1537"/>
      <c r="FBG518" s="1537"/>
      <c r="FBH518" s="1537"/>
      <c r="FBI518" s="1537"/>
      <c r="FBJ518" s="1537"/>
      <c r="FBK518" s="1537"/>
      <c r="FBL518" s="1537"/>
      <c r="FBM518" s="1537"/>
      <c r="FBN518" s="1537"/>
      <c r="FBO518" s="1537"/>
      <c r="FBP518" s="1537"/>
      <c r="FBQ518" s="1537"/>
      <c r="FBR518" s="1537"/>
      <c r="FBS518" s="1537"/>
      <c r="FBT518" s="1537"/>
      <c r="FBU518" s="1537"/>
      <c r="FBV518" s="1537"/>
      <c r="FBW518" s="1537"/>
      <c r="FBX518" s="1537"/>
      <c r="FBY518" s="1537"/>
      <c r="FBZ518" s="1537"/>
      <c r="FCA518" s="1537"/>
      <c r="FCB518" s="1537"/>
      <c r="FCC518" s="1537"/>
      <c r="FCD518" s="1537"/>
      <c r="FCE518" s="1537"/>
      <c r="FCF518" s="1537"/>
      <c r="FCG518" s="1537"/>
      <c r="FCH518" s="1537"/>
      <c r="FCI518" s="1537"/>
      <c r="FCJ518" s="1537"/>
      <c r="FCK518" s="1537"/>
      <c r="FCL518" s="1537"/>
      <c r="FCM518" s="1537"/>
      <c r="FCN518" s="1537"/>
      <c r="FCO518" s="1537"/>
      <c r="FCP518" s="1537"/>
      <c r="FCQ518" s="1537"/>
      <c r="FCR518" s="1537"/>
      <c r="FCS518" s="1537"/>
      <c r="FCT518" s="1537"/>
      <c r="FCU518" s="1537"/>
      <c r="FCV518" s="1537"/>
      <c r="FCW518" s="1537"/>
      <c r="FCX518" s="1537"/>
      <c r="FCY518" s="1537"/>
      <c r="FCZ518" s="1537"/>
      <c r="FDA518" s="1537"/>
      <c r="FDB518" s="1537"/>
      <c r="FDC518" s="1537"/>
      <c r="FDD518" s="1537"/>
      <c r="FDE518" s="1537"/>
      <c r="FDF518" s="1537"/>
      <c r="FDG518" s="1537"/>
      <c r="FDH518" s="1537"/>
      <c r="FDI518" s="1537"/>
      <c r="FDJ518" s="1537"/>
      <c r="FDK518" s="1537"/>
      <c r="FDL518" s="1537"/>
      <c r="FDM518" s="1537"/>
      <c r="FDN518" s="1537"/>
      <c r="FDO518" s="1537"/>
      <c r="FDP518" s="1537"/>
      <c r="FDQ518" s="1537"/>
      <c r="FDR518" s="1537"/>
      <c r="FDS518" s="1537"/>
      <c r="FDT518" s="1537"/>
      <c r="FDU518" s="1537"/>
      <c r="FDV518" s="1537"/>
      <c r="FDW518" s="1537"/>
      <c r="FDX518" s="1537"/>
      <c r="FDY518" s="1537"/>
      <c r="FDZ518" s="1537"/>
      <c r="FEA518" s="1537"/>
      <c r="FEB518" s="1537"/>
      <c r="FEC518" s="1537"/>
      <c r="FED518" s="1537"/>
      <c r="FEE518" s="1537"/>
      <c r="FEF518" s="1537"/>
      <c r="FEG518" s="1537"/>
      <c r="FEH518" s="1537"/>
      <c r="FEI518" s="1537"/>
      <c r="FEJ518" s="1537"/>
      <c r="FEK518" s="1537"/>
      <c r="FEL518" s="1537"/>
      <c r="FEM518" s="1537"/>
      <c r="FEN518" s="1537"/>
      <c r="FEO518" s="1537"/>
      <c r="FEP518" s="1537"/>
      <c r="FEQ518" s="1537"/>
      <c r="FER518" s="1537"/>
      <c r="FES518" s="1537"/>
      <c r="FET518" s="1537"/>
      <c r="FEU518" s="1537"/>
      <c r="FEV518" s="1537"/>
      <c r="FEW518" s="1537"/>
      <c r="FEX518" s="1537"/>
      <c r="FEY518" s="1537"/>
      <c r="FEZ518" s="1537"/>
      <c r="FFA518" s="1537"/>
      <c r="FFB518" s="1537"/>
      <c r="FFC518" s="1537"/>
      <c r="FFD518" s="1537"/>
      <c r="FFE518" s="1537"/>
      <c r="FFF518" s="1537"/>
      <c r="FFG518" s="1537"/>
      <c r="FFH518" s="1537"/>
      <c r="FFI518" s="1537"/>
      <c r="FFJ518" s="1537"/>
      <c r="FFK518" s="1537"/>
      <c r="FFL518" s="1537"/>
      <c r="FFM518" s="1537"/>
      <c r="FFN518" s="1537"/>
      <c r="FFO518" s="1537"/>
      <c r="FFP518" s="1537"/>
      <c r="FFQ518" s="1537"/>
      <c r="FFR518" s="1537"/>
      <c r="FFS518" s="1537"/>
      <c r="FFT518" s="1537"/>
      <c r="FFU518" s="1537"/>
      <c r="FFV518" s="1537"/>
      <c r="FFW518" s="1537"/>
      <c r="FFX518" s="1537"/>
      <c r="FFY518" s="1537"/>
      <c r="FFZ518" s="1537"/>
      <c r="FGA518" s="1537"/>
      <c r="FGB518" s="1537"/>
      <c r="FGC518" s="1537"/>
      <c r="FGD518" s="1537"/>
      <c r="FGE518" s="1537"/>
      <c r="FGF518" s="1537"/>
      <c r="FGG518" s="1537"/>
      <c r="FGH518" s="1537"/>
      <c r="FGI518" s="1537"/>
      <c r="FGJ518" s="1537"/>
      <c r="FGK518" s="1537"/>
      <c r="FGL518" s="1537"/>
      <c r="FGM518" s="1537"/>
      <c r="FGN518" s="1537"/>
      <c r="FGO518" s="1537"/>
      <c r="FGP518" s="1537"/>
      <c r="FGQ518" s="1537"/>
      <c r="FGR518" s="1537"/>
      <c r="FGS518" s="1537"/>
      <c r="FGT518" s="1537"/>
      <c r="FGU518" s="1537"/>
      <c r="FGV518" s="1537"/>
      <c r="FGW518" s="1537"/>
      <c r="FGX518" s="1537"/>
      <c r="FGY518" s="1537"/>
      <c r="FGZ518" s="1537"/>
      <c r="FHA518" s="1537"/>
      <c r="FHB518" s="1537"/>
      <c r="FHC518" s="1537"/>
      <c r="FHD518" s="1537"/>
      <c r="FHE518" s="1537"/>
      <c r="FHF518" s="1537"/>
      <c r="FHG518" s="1537"/>
      <c r="FHH518" s="1537"/>
      <c r="FHI518" s="1537"/>
      <c r="FHJ518" s="1537"/>
      <c r="FHK518" s="1537"/>
      <c r="FHL518" s="1537"/>
      <c r="FHM518" s="1537"/>
      <c r="FHN518" s="1537"/>
      <c r="FHO518" s="1537"/>
      <c r="FHP518" s="1537"/>
      <c r="FHQ518" s="1537"/>
      <c r="FHR518" s="1537"/>
      <c r="FHS518" s="1537"/>
      <c r="FHT518" s="1537"/>
      <c r="FHU518" s="1537"/>
      <c r="FHV518" s="1537"/>
      <c r="FHW518" s="1537"/>
      <c r="FHX518" s="1537"/>
      <c r="FHY518" s="1537"/>
      <c r="FHZ518" s="1537"/>
      <c r="FIA518" s="1537"/>
      <c r="FIB518" s="1537"/>
      <c r="FIC518" s="1537"/>
      <c r="FID518" s="1537"/>
      <c r="FIE518" s="1537"/>
      <c r="FIF518" s="1537"/>
      <c r="FIG518" s="1537"/>
      <c r="FIH518" s="1537"/>
      <c r="FII518" s="1537"/>
      <c r="FIJ518" s="1537"/>
      <c r="FIK518" s="1537"/>
      <c r="FIL518" s="1537"/>
      <c r="FIM518" s="1537"/>
      <c r="FIN518" s="1537"/>
      <c r="FIO518" s="1537"/>
      <c r="FIP518" s="1537"/>
      <c r="FIQ518" s="1537"/>
      <c r="FIR518" s="1537"/>
      <c r="FIS518" s="1537"/>
      <c r="FIT518" s="1537"/>
      <c r="FIU518" s="1537"/>
      <c r="FIV518" s="1537"/>
      <c r="FIW518" s="1537"/>
      <c r="FIX518" s="1537"/>
      <c r="FIY518" s="1537"/>
      <c r="FIZ518" s="1537"/>
      <c r="FJA518" s="1537"/>
      <c r="FJB518" s="1537"/>
      <c r="FJC518" s="1537"/>
      <c r="FJD518" s="1537"/>
      <c r="FJE518" s="1537"/>
      <c r="FJF518" s="1537"/>
      <c r="FJG518" s="1537"/>
      <c r="FJH518" s="1537"/>
      <c r="FJI518" s="1537"/>
      <c r="FJJ518" s="1537"/>
      <c r="FJK518" s="1537"/>
      <c r="FJL518" s="1537"/>
      <c r="FJM518" s="1537"/>
      <c r="FJN518" s="1537"/>
      <c r="FJO518" s="1537"/>
      <c r="FJP518" s="1537"/>
      <c r="FJQ518" s="1537"/>
      <c r="FJR518" s="1537"/>
      <c r="FJS518" s="1537"/>
      <c r="FJT518" s="1537"/>
      <c r="FJU518" s="1537"/>
      <c r="FJV518" s="1537"/>
      <c r="FJW518" s="1537"/>
      <c r="FJX518" s="1537"/>
      <c r="FJY518" s="1537"/>
      <c r="FJZ518" s="1537"/>
      <c r="FKA518" s="1537"/>
      <c r="FKB518" s="1537"/>
      <c r="FKC518" s="1537"/>
      <c r="FKD518" s="1537"/>
      <c r="FKE518" s="1537"/>
      <c r="FKF518" s="1537"/>
      <c r="FKG518" s="1537"/>
      <c r="FKH518" s="1537"/>
      <c r="FKI518" s="1537"/>
      <c r="FKJ518" s="1537"/>
      <c r="FKK518" s="1537"/>
      <c r="FKL518" s="1537"/>
      <c r="FKM518" s="1537"/>
      <c r="FKN518" s="1537"/>
      <c r="FKO518" s="1537"/>
      <c r="FKP518" s="1537"/>
      <c r="FKQ518" s="1537"/>
      <c r="FKR518" s="1537"/>
      <c r="FKS518" s="1537"/>
      <c r="FKT518" s="1537"/>
      <c r="FKU518" s="1537"/>
      <c r="FKV518" s="1537"/>
      <c r="FKW518" s="1537"/>
      <c r="FKX518" s="1537"/>
      <c r="FKY518" s="1537"/>
      <c r="FKZ518" s="1537"/>
      <c r="FLA518" s="1537"/>
      <c r="FLB518" s="1537"/>
      <c r="FLC518" s="1537"/>
      <c r="FLD518" s="1537"/>
      <c r="FLE518" s="1537"/>
      <c r="FLF518" s="1537"/>
      <c r="FLG518" s="1537"/>
      <c r="FLH518" s="1537"/>
      <c r="FLI518" s="1537"/>
      <c r="FLJ518" s="1537"/>
      <c r="FLK518" s="1537"/>
      <c r="FLL518" s="1537"/>
      <c r="FLM518" s="1537"/>
      <c r="FLN518" s="1537"/>
      <c r="FLO518" s="1537"/>
      <c r="FLP518" s="1537"/>
      <c r="FLQ518" s="1537"/>
      <c r="FLR518" s="1537"/>
      <c r="FLS518" s="1537"/>
      <c r="FLT518" s="1537"/>
      <c r="FLU518" s="1537"/>
      <c r="FLV518" s="1537"/>
      <c r="FLW518" s="1537"/>
      <c r="FLX518" s="1537"/>
      <c r="FLY518" s="1537"/>
      <c r="FLZ518" s="1537"/>
      <c r="FMA518" s="1537"/>
      <c r="FMB518" s="1537"/>
      <c r="FMC518" s="1537"/>
      <c r="FMD518" s="1537"/>
      <c r="FME518" s="1537"/>
      <c r="FMF518" s="1537"/>
      <c r="FMG518" s="1537"/>
      <c r="FMH518" s="1537"/>
      <c r="FMI518" s="1537"/>
      <c r="FMJ518" s="1537"/>
      <c r="FMK518" s="1537"/>
      <c r="FML518" s="1537"/>
      <c r="FMM518" s="1537"/>
      <c r="FMN518" s="1537"/>
      <c r="FMO518" s="1537"/>
      <c r="FMP518" s="1537"/>
      <c r="FMQ518" s="1537"/>
      <c r="FMR518" s="1537"/>
      <c r="FMS518" s="1537"/>
      <c r="FMT518" s="1537"/>
      <c r="FMU518" s="1537"/>
      <c r="FMV518" s="1537"/>
      <c r="FMW518" s="1537"/>
      <c r="FMX518" s="1537"/>
      <c r="FMY518" s="1537"/>
      <c r="FMZ518" s="1537"/>
      <c r="FNA518" s="1537"/>
      <c r="FNB518" s="1537"/>
      <c r="FNC518" s="1537"/>
      <c r="FND518" s="1537"/>
      <c r="FNE518" s="1537"/>
      <c r="FNF518" s="1537"/>
      <c r="FNG518" s="1537"/>
      <c r="FNH518" s="1537"/>
      <c r="FNI518" s="1537"/>
      <c r="FNJ518" s="1537"/>
      <c r="FNK518" s="1537"/>
      <c r="FNL518" s="1537"/>
      <c r="FNM518" s="1537"/>
      <c r="FNN518" s="1537"/>
      <c r="FNO518" s="1537"/>
      <c r="FNP518" s="1537"/>
      <c r="FNQ518" s="1537"/>
      <c r="FNR518" s="1537"/>
      <c r="FNS518" s="1537"/>
      <c r="FNT518" s="1537"/>
      <c r="FNU518" s="1537"/>
      <c r="FNV518" s="1537"/>
      <c r="FNW518" s="1537"/>
      <c r="FNX518" s="1537"/>
      <c r="FNY518" s="1537"/>
      <c r="FNZ518" s="1537"/>
      <c r="FOA518" s="1537"/>
      <c r="FOB518" s="1537"/>
      <c r="FOC518" s="1537"/>
      <c r="FOD518" s="1537"/>
      <c r="FOE518" s="1537"/>
      <c r="FOF518" s="1537"/>
      <c r="FOG518" s="1537"/>
      <c r="FOH518" s="1537"/>
      <c r="FOI518" s="1537"/>
      <c r="FOJ518" s="1537"/>
      <c r="FOK518" s="1537"/>
      <c r="FOL518" s="1537"/>
      <c r="FOM518" s="1537"/>
      <c r="FON518" s="1537"/>
      <c r="FOO518" s="1537"/>
      <c r="FOP518" s="1537"/>
      <c r="FOQ518" s="1537"/>
      <c r="FOR518" s="1537"/>
      <c r="FOS518" s="1537"/>
      <c r="FOT518" s="1537"/>
      <c r="FOU518" s="1537"/>
      <c r="FOV518" s="1537"/>
      <c r="FOW518" s="1537"/>
      <c r="FOX518" s="1537"/>
      <c r="FOY518" s="1537"/>
      <c r="FOZ518" s="1537"/>
      <c r="FPA518" s="1537"/>
      <c r="FPB518" s="1537"/>
      <c r="FPC518" s="1537"/>
      <c r="FPD518" s="1537"/>
      <c r="FPE518" s="1537"/>
      <c r="FPF518" s="1537"/>
      <c r="FPG518" s="1537"/>
      <c r="FPH518" s="1537"/>
      <c r="FPI518" s="1537"/>
      <c r="FPJ518" s="1537"/>
      <c r="FPK518" s="1537"/>
      <c r="FPL518" s="1537"/>
      <c r="FPM518" s="1537"/>
      <c r="FPN518" s="1537"/>
      <c r="FPO518" s="1537"/>
      <c r="FPP518" s="1537"/>
      <c r="FPQ518" s="1537"/>
      <c r="FPR518" s="1537"/>
      <c r="FPS518" s="1537"/>
      <c r="FPT518" s="1537"/>
      <c r="FPU518" s="1537"/>
      <c r="FPV518" s="1537"/>
      <c r="FPW518" s="1537"/>
      <c r="FPX518" s="1537"/>
      <c r="FPY518" s="1537"/>
      <c r="FPZ518" s="1537"/>
      <c r="FQA518" s="1537"/>
      <c r="FQB518" s="1537"/>
      <c r="FQC518" s="1537"/>
      <c r="FQD518" s="1537"/>
      <c r="FQE518" s="1537"/>
      <c r="FQF518" s="1537"/>
      <c r="FQG518" s="1537"/>
      <c r="FQH518" s="1537"/>
      <c r="FQI518" s="1537"/>
      <c r="FQJ518" s="1537"/>
      <c r="FQK518" s="1537"/>
      <c r="FQL518" s="1537"/>
      <c r="FQM518" s="1537"/>
      <c r="FQN518" s="1537"/>
      <c r="FQO518" s="1537"/>
      <c r="FQP518" s="1537"/>
      <c r="FQQ518" s="1537"/>
      <c r="FQR518" s="1537"/>
      <c r="FQS518" s="1537"/>
      <c r="FQT518" s="1537"/>
      <c r="FQU518" s="1537"/>
      <c r="FQV518" s="1537"/>
      <c r="FQW518" s="1537"/>
      <c r="FQX518" s="1537"/>
      <c r="FQY518" s="1537"/>
      <c r="FQZ518" s="1537"/>
      <c r="FRA518" s="1537"/>
      <c r="FRB518" s="1537"/>
      <c r="FRC518" s="1537"/>
      <c r="FRD518" s="1537"/>
      <c r="FRE518" s="1537"/>
      <c r="FRF518" s="1537"/>
      <c r="FRG518" s="1537"/>
      <c r="FRH518" s="1537"/>
      <c r="FRI518" s="1537"/>
      <c r="FRJ518" s="1537"/>
      <c r="FRK518" s="1537"/>
      <c r="FRL518" s="1537"/>
      <c r="FRM518" s="1537"/>
      <c r="FRN518" s="1537"/>
      <c r="FRO518" s="1537"/>
      <c r="FRP518" s="1537"/>
      <c r="FRQ518" s="1537"/>
      <c r="FRR518" s="1537"/>
      <c r="FRS518" s="1537"/>
      <c r="FRT518" s="1537"/>
      <c r="FRU518" s="1537"/>
      <c r="FRV518" s="1537"/>
      <c r="FRW518" s="1537"/>
      <c r="FRX518" s="1537"/>
      <c r="FRY518" s="1537"/>
      <c r="FRZ518" s="1537"/>
      <c r="FSA518" s="1537"/>
      <c r="FSB518" s="1537"/>
      <c r="FSC518" s="1537"/>
      <c r="FSD518" s="1537"/>
      <c r="FSE518" s="1537"/>
      <c r="FSF518" s="1537"/>
      <c r="FSG518" s="1537"/>
      <c r="FSH518" s="1537"/>
      <c r="FSI518" s="1537"/>
      <c r="FSJ518" s="1537"/>
      <c r="FSK518" s="1537"/>
      <c r="FSL518" s="1537"/>
      <c r="FSM518" s="1537"/>
      <c r="FSN518" s="1537"/>
      <c r="FSO518" s="1537"/>
      <c r="FSP518" s="1537"/>
      <c r="FSQ518" s="1537"/>
      <c r="FSR518" s="1537"/>
      <c r="FSS518" s="1537"/>
      <c r="FST518" s="1537"/>
      <c r="FSU518" s="1537"/>
      <c r="FSV518" s="1537"/>
      <c r="FSW518" s="1537"/>
      <c r="FSX518" s="1537"/>
      <c r="FSY518" s="1537"/>
      <c r="FSZ518" s="1537"/>
      <c r="FTA518" s="1537"/>
      <c r="FTB518" s="1537"/>
      <c r="FTC518" s="1537"/>
      <c r="FTD518" s="1537"/>
      <c r="FTE518" s="1537"/>
      <c r="FTF518" s="1537"/>
      <c r="FTG518" s="1537"/>
      <c r="FTH518" s="1537"/>
      <c r="FTI518" s="1537"/>
      <c r="FTJ518" s="1537"/>
      <c r="FTK518" s="1537"/>
      <c r="FTL518" s="1537"/>
      <c r="FTM518" s="1537"/>
      <c r="FTN518" s="1537"/>
      <c r="FTO518" s="1537"/>
      <c r="FTP518" s="1537"/>
      <c r="FTQ518" s="1537"/>
      <c r="FTR518" s="1537"/>
      <c r="FTS518" s="1537"/>
      <c r="FTT518" s="1537"/>
      <c r="FTU518" s="1537"/>
      <c r="FTV518" s="1537"/>
      <c r="FTW518" s="1537"/>
      <c r="FTX518" s="1537"/>
      <c r="FTY518" s="1537"/>
      <c r="FTZ518" s="1537"/>
      <c r="FUA518" s="1537"/>
      <c r="FUB518" s="1537"/>
      <c r="FUC518" s="1537"/>
      <c r="FUD518" s="1537"/>
      <c r="FUE518" s="1537"/>
      <c r="FUF518" s="1537"/>
      <c r="FUG518" s="1537"/>
      <c r="FUH518" s="1537"/>
      <c r="FUI518" s="1537"/>
      <c r="FUJ518" s="1537"/>
      <c r="FUK518" s="1537"/>
      <c r="FUL518" s="1537"/>
      <c r="FUM518" s="1537"/>
      <c r="FUN518" s="1537"/>
      <c r="FUO518" s="1537"/>
      <c r="FUP518" s="1537"/>
      <c r="FUQ518" s="1537"/>
      <c r="FUR518" s="1537"/>
      <c r="FUS518" s="1537"/>
      <c r="FUT518" s="1537"/>
      <c r="FUU518" s="1537"/>
      <c r="FUV518" s="1537"/>
      <c r="FUW518" s="1537"/>
      <c r="FUX518" s="1537"/>
      <c r="FUY518" s="1537"/>
      <c r="FUZ518" s="1537"/>
      <c r="FVA518" s="1537"/>
      <c r="FVB518" s="1537"/>
      <c r="FVC518" s="1537"/>
      <c r="FVD518" s="1537"/>
      <c r="FVE518" s="1537"/>
      <c r="FVF518" s="1537"/>
      <c r="FVG518" s="1537"/>
      <c r="FVH518" s="1537"/>
      <c r="FVI518" s="1537"/>
      <c r="FVJ518" s="1537"/>
      <c r="FVK518" s="1537"/>
      <c r="FVL518" s="1537"/>
      <c r="FVM518" s="1537"/>
      <c r="FVN518" s="1537"/>
      <c r="FVO518" s="1537"/>
      <c r="FVP518" s="1537"/>
      <c r="FVQ518" s="1537"/>
      <c r="FVR518" s="1537"/>
      <c r="FVS518" s="1537"/>
      <c r="FVT518" s="1537"/>
      <c r="FVU518" s="1537"/>
      <c r="FVV518" s="1537"/>
      <c r="FVW518" s="1537"/>
      <c r="FVX518" s="1537"/>
      <c r="FVY518" s="1537"/>
      <c r="FVZ518" s="1537"/>
      <c r="FWA518" s="1537"/>
      <c r="FWB518" s="1537"/>
      <c r="FWC518" s="1537"/>
      <c r="FWD518" s="1537"/>
      <c r="FWE518" s="1537"/>
      <c r="FWF518" s="1537"/>
      <c r="FWG518" s="1537"/>
      <c r="FWH518" s="1537"/>
      <c r="FWI518" s="1537"/>
      <c r="FWJ518" s="1537"/>
      <c r="FWK518" s="1537"/>
      <c r="FWL518" s="1537"/>
      <c r="FWM518" s="1537"/>
      <c r="FWN518" s="1537"/>
      <c r="FWO518" s="1537"/>
      <c r="FWP518" s="1537"/>
      <c r="FWQ518" s="1537"/>
      <c r="FWR518" s="1537"/>
      <c r="FWS518" s="1537"/>
      <c r="FWT518" s="1537"/>
      <c r="FWU518" s="1537"/>
      <c r="FWV518" s="1537"/>
      <c r="FWW518" s="1537"/>
      <c r="FWX518" s="1537"/>
      <c r="FWY518" s="1537"/>
      <c r="FWZ518" s="1537"/>
      <c r="FXA518" s="1537"/>
      <c r="FXB518" s="1537"/>
      <c r="FXC518" s="1537"/>
      <c r="FXD518" s="1537"/>
      <c r="FXE518" s="1537"/>
      <c r="FXF518" s="1537"/>
      <c r="FXG518" s="1537"/>
      <c r="FXH518" s="1537"/>
      <c r="FXI518" s="1537"/>
      <c r="FXJ518" s="1537"/>
      <c r="FXK518" s="1537"/>
      <c r="FXL518" s="1537"/>
      <c r="FXM518" s="1537"/>
      <c r="FXN518" s="1537"/>
      <c r="FXO518" s="1537"/>
      <c r="FXP518" s="1537"/>
      <c r="FXQ518" s="1537"/>
      <c r="FXR518" s="1537"/>
      <c r="FXS518" s="1537"/>
      <c r="FXT518" s="1537"/>
      <c r="FXU518" s="1537"/>
      <c r="FXV518" s="1537"/>
      <c r="FXW518" s="1537"/>
      <c r="FXX518" s="1537"/>
      <c r="FXY518" s="1537"/>
      <c r="FXZ518" s="1537"/>
      <c r="FYA518" s="1537"/>
      <c r="FYB518" s="1537"/>
      <c r="FYC518" s="1537"/>
      <c r="FYD518" s="1537"/>
      <c r="FYE518" s="1537"/>
      <c r="FYF518" s="1537"/>
      <c r="FYG518" s="1537"/>
      <c r="FYH518" s="1537"/>
      <c r="FYI518" s="1537"/>
      <c r="FYJ518" s="1537"/>
      <c r="FYK518" s="1537"/>
      <c r="FYL518" s="1537"/>
      <c r="FYM518" s="1537"/>
      <c r="FYN518" s="1537"/>
      <c r="FYO518" s="1537"/>
      <c r="FYP518" s="1537"/>
      <c r="FYQ518" s="1537"/>
      <c r="FYR518" s="1537"/>
      <c r="FYS518" s="1537"/>
      <c r="FYT518" s="1537"/>
      <c r="FYU518" s="1537"/>
      <c r="FYV518" s="1537"/>
      <c r="FYW518" s="1537"/>
      <c r="FYX518" s="1537"/>
      <c r="FYY518" s="1537"/>
      <c r="FYZ518" s="1537"/>
      <c r="FZA518" s="1537"/>
      <c r="FZB518" s="1537"/>
      <c r="FZC518" s="1537"/>
      <c r="FZD518" s="1537"/>
      <c r="FZE518" s="1537"/>
      <c r="FZF518" s="1537"/>
      <c r="FZG518" s="1537"/>
      <c r="FZH518" s="1537"/>
      <c r="FZI518" s="1537"/>
      <c r="FZJ518" s="1537"/>
      <c r="FZK518" s="1537"/>
      <c r="FZL518" s="1537"/>
      <c r="FZM518" s="1537"/>
      <c r="FZN518" s="1537"/>
      <c r="FZO518" s="1537"/>
      <c r="FZP518" s="1537"/>
      <c r="FZQ518" s="1537"/>
      <c r="FZR518" s="1537"/>
      <c r="FZS518" s="1537"/>
      <c r="FZT518" s="1537"/>
      <c r="FZU518" s="1537"/>
      <c r="FZV518" s="1537"/>
      <c r="FZW518" s="1537"/>
      <c r="FZX518" s="1537"/>
      <c r="FZY518" s="1537"/>
      <c r="FZZ518" s="1537"/>
      <c r="GAA518" s="1537"/>
      <c r="GAB518" s="1537"/>
      <c r="GAC518" s="1537"/>
      <c r="GAD518" s="1537"/>
      <c r="GAE518" s="1537"/>
      <c r="GAF518" s="1537"/>
      <c r="GAG518" s="1537"/>
      <c r="GAH518" s="1537"/>
      <c r="GAI518" s="1537"/>
      <c r="GAJ518" s="1537"/>
      <c r="GAK518" s="1537"/>
      <c r="GAL518" s="1537"/>
      <c r="GAM518" s="1537"/>
      <c r="GAN518" s="1537"/>
      <c r="GAO518" s="1537"/>
      <c r="GAP518" s="1537"/>
      <c r="GAQ518" s="1537"/>
      <c r="GAR518" s="1537"/>
      <c r="GAS518" s="1537"/>
      <c r="GAT518" s="1537"/>
      <c r="GAU518" s="1537"/>
      <c r="GAV518" s="1537"/>
      <c r="GAW518" s="1537"/>
      <c r="GAX518" s="1537"/>
      <c r="GAY518" s="1537"/>
      <c r="GAZ518" s="1537"/>
      <c r="GBA518" s="1537"/>
      <c r="GBB518" s="1537"/>
      <c r="GBC518" s="1537"/>
      <c r="GBD518" s="1537"/>
      <c r="GBE518" s="1537"/>
      <c r="GBF518" s="1537"/>
      <c r="GBG518" s="1537"/>
      <c r="GBH518" s="1537"/>
      <c r="GBI518" s="1537"/>
      <c r="GBJ518" s="1537"/>
      <c r="GBK518" s="1537"/>
      <c r="GBL518" s="1537"/>
      <c r="GBM518" s="1537"/>
      <c r="GBN518" s="1537"/>
      <c r="GBO518" s="1537"/>
      <c r="GBP518" s="1537"/>
      <c r="GBQ518" s="1537"/>
      <c r="GBR518" s="1537"/>
      <c r="GBS518" s="1537"/>
      <c r="GBT518" s="1537"/>
      <c r="GBU518" s="1537"/>
      <c r="GBV518" s="1537"/>
      <c r="GBW518" s="1537"/>
      <c r="GBX518" s="1537"/>
      <c r="GBY518" s="1537"/>
      <c r="GBZ518" s="1537"/>
      <c r="GCA518" s="1537"/>
      <c r="GCB518" s="1537"/>
      <c r="GCC518" s="1537"/>
      <c r="GCD518" s="1537"/>
      <c r="GCE518" s="1537"/>
      <c r="GCF518" s="1537"/>
      <c r="GCG518" s="1537"/>
      <c r="GCH518" s="1537"/>
      <c r="GCI518" s="1537"/>
      <c r="GCJ518" s="1537"/>
      <c r="GCK518" s="1537"/>
      <c r="GCL518" s="1537"/>
      <c r="GCM518" s="1537"/>
      <c r="GCN518" s="1537"/>
      <c r="GCO518" s="1537"/>
      <c r="GCP518" s="1537"/>
      <c r="GCQ518" s="1537"/>
      <c r="GCR518" s="1537"/>
      <c r="GCS518" s="1537"/>
      <c r="GCT518" s="1537"/>
      <c r="GCU518" s="1537"/>
      <c r="GCV518" s="1537"/>
      <c r="GCW518" s="1537"/>
      <c r="GCX518" s="1537"/>
      <c r="GCY518" s="1537"/>
      <c r="GCZ518" s="1537"/>
      <c r="GDA518" s="1537"/>
      <c r="GDB518" s="1537"/>
      <c r="GDC518" s="1537"/>
      <c r="GDD518" s="1537"/>
      <c r="GDE518" s="1537"/>
      <c r="GDF518" s="1537"/>
      <c r="GDG518" s="1537"/>
      <c r="GDH518" s="1537"/>
      <c r="GDI518" s="1537"/>
      <c r="GDJ518" s="1537"/>
      <c r="GDK518" s="1537"/>
      <c r="GDL518" s="1537"/>
      <c r="GDM518" s="1537"/>
      <c r="GDN518" s="1537"/>
      <c r="GDO518" s="1537"/>
      <c r="GDP518" s="1537"/>
      <c r="GDQ518" s="1537"/>
      <c r="GDR518" s="1537"/>
      <c r="GDS518" s="1537"/>
      <c r="GDT518" s="1537"/>
      <c r="GDU518" s="1537"/>
      <c r="GDV518" s="1537"/>
      <c r="GDW518" s="1537"/>
      <c r="GDX518" s="1537"/>
      <c r="GDY518" s="1537"/>
      <c r="GDZ518" s="1537"/>
      <c r="GEA518" s="1537"/>
      <c r="GEB518" s="1537"/>
      <c r="GEC518" s="1537"/>
      <c r="GED518" s="1537"/>
      <c r="GEE518" s="1537"/>
      <c r="GEF518" s="1537"/>
      <c r="GEG518" s="1537"/>
      <c r="GEH518" s="1537"/>
      <c r="GEI518" s="1537"/>
      <c r="GEJ518" s="1537"/>
      <c r="GEK518" s="1537"/>
      <c r="GEL518" s="1537"/>
      <c r="GEM518" s="1537"/>
      <c r="GEN518" s="1537"/>
      <c r="GEO518" s="1537"/>
      <c r="GEP518" s="1537"/>
      <c r="GEQ518" s="1537"/>
      <c r="GER518" s="1537"/>
      <c r="GES518" s="1537"/>
      <c r="GET518" s="1537"/>
      <c r="GEU518" s="1537"/>
      <c r="GEV518" s="1537"/>
      <c r="GEW518" s="1537"/>
      <c r="GEX518" s="1537"/>
      <c r="GEY518" s="1537"/>
      <c r="GEZ518" s="1537"/>
      <c r="GFA518" s="1537"/>
      <c r="GFB518" s="1537"/>
      <c r="GFC518" s="1537"/>
      <c r="GFD518" s="1537"/>
      <c r="GFE518" s="1537"/>
      <c r="GFF518" s="1537"/>
      <c r="GFG518" s="1537"/>
      <c r="GFH518" s="1537"/>
      <c r="GFI518" s="1537"/>
      <c r="GFJ518" s="1537"/>
      <c r="GFK518" s="1537"/>
      <c r="GFL518" s="1537"/>
      <c r="GFM518" s="1537"/>
      <c r="GFN518" s="1537"/>
      <c r="GFO518" s="1537"/>
      <c r="GFP518" s="1537"/>
      <c r="GFQ518" s="1537"/>
      <c r="GFR518" s="1537"/>
      <c r="GFS518" s="1537"/>
      <c r="GFT518" s="1537"/>
      <c r="GFU518" s="1537"/>
      <c r="GFV518" s="1537"/>
      <c r="GFW518" s="1537"/>
      <c r="GFX518" s="1537"/>
      <c r="GFY518" s="1537"/>
      <c r="GFZ518" s="1537"/>
      <c r="GGA518" s="1537"/>
      <c r="GGB518" s="1537"/>
      <c r="GGC518" s="1537"/>
      <c r="GGD518" s="1537"/>
      <c r="GGE518" s="1537"/>
      <c r="GGF518" s="1537"/>
      <c r="GGG518" s="1537"/>
      <c r="GGH518" s="1537"/>
      <c r="GGI518" s="1537"/>
      <c r="GGJ518" s="1537"/>
      <c r="GGK518" s="1537"/>
      <c r="GGL518" s="1537"/>
      <c r="GGM518" s="1537"/>
      <c r="GGN518" s="1537"/>
      <c r="GGO518" s="1537"/>
      <c r="GGP518" s="1537"/>
      <c r="GGQ518" s="1537"/>
      <c r="GGR518" s="1537"/>
      <c r="GGS518" s="1537"/>
      <c r="GGT518" s="1537"/>
      <c r="GGU518" s="1537"/>
      <c r="GGV518" s="1537"/>
      <c r="GGW518" s="1537"/>
      <c r="GGX518" s="1537"/>
      <c r="GGY518" s="1537"/>
      <c r="GGZ518" s="1537"/>
      <c r="GHA518" s="1537"/>
      <c r="GHB518" s="1537"/>
      <c r="GHC518" s="1537"/>
      <c r="GHD518" s="1537"/>
      <c r="GHE518" s="1537"/>
      <c r="GHF518" s="1537"/>
      <c r="GHG518" s="1537"/>
      <c r="GHH518" s="1537"/>
      <c r="GHI518" s="1537"/>
      <c r="GHJ518" s="1537"/>
      <c r="GHK518" s="1537"/>
      <c r="GHL518" s="1537"/>
      <c r="GHM518" s="1537"/>
      <c r="GHN518" s="1537"/>
      <c r="GHO518" s="1537"/>
      <c r="GHP518" s="1537"/>
      <c r="GHQ518" s="1537"/>
      <c r="GHR518" s="1537"/>
      <c r="GHS518" s="1537"/>
      <c r="GHT518" s="1537"/>
      <c r="GHU518" s="1537"/>
      <c r="GHV518" s="1537"/>
      <c r="GHW518" s="1537"/>
      <c r="GHX518" s="1537"/>
      <c r="GHY518" s="1537"/>
      <c r="GHZ518" s="1537"/>
      <c r="GIA518" s="1537"/>
      <c r="GIB518" s="1537"/>
      <c r="GIC518" s="1537"/>
      <c r="GID518" s="1537"/>
      <c r="GIE518" s="1537"/>
      <c r="GIF518" s="1537"/>
      <c r="GIG518" s="1537"/>
      <c r="GIH518" s="1537"/>
      <c r="GII518" s="1537"/>
      <c r="GIJ518" s="1537"/>
      <c r="GIK518" s="1537"/>
      <c r="GIL518" s="1537"/>
      <c r="GIM518" s="1537"/>
      <c r="GIN518" s="1537"/>
      <c r="GIO518" s="1537"/>
      <c r="GIP518" s="1537"/>
      <c r="GIQ518" s="1537"/>
      <c r="GIR518" s="1537"/>
      <c r="GIS518" s="1537"/>
      <c r="GIT518" s="1537"/>
      <c r="GIU518" s="1537"/>
      <c r="GIV518" s="1537"/>
      <c r="GIW518" s="1537"/>
      <c r="GIX518" s="1537"/>
      <c r="GIY518" s="1537"/>
      <c r="GIZ518" s="1537"/>
      <c r="GJA518" s="1537"/>
      <c r="GJB518" s="1537"/>
      <c r="GJC518" s="1537"/>
      <c r="GJD518" s="1537"/>
      <c r="GJE518" s="1537"/>
      <c r="GJF518" s="1537"/>
      <c r="GJG518" s="1537"/>
      <c r="GJH518" s="1537"/>
      <c r="GJI518" s="1537"/>
      <c r="GJJ518" s="1537"/>
      <c r="GJK518" s="1537"/>
      <c r="GJL518" s="1537"/>
      <c r="GJM518" s="1537"/>
      <c r="GJN518" s="1537"/>
      <c r="GJO518" s="1537"/>
      <c r="GJP518" s="1537"/>
      <c r="GJQ518" s="1537"/>
      <c r="GJR518" s="1537"/>
      <c r="GJS518" s="1537"/>
      <c r="GJT518" s="1537"/>
      <c r="GJU518" s="1537"/>
      <c r="GJV518" s="1537"/>
      <c r="GJW518" s="1537"/>
      <c r="GJX518" s="1537"/>
      <c r="GJY518" s="1537"/>
      <c r="GJZ518" s="1537"/>
      <c r="GKA518" s="1537"/>
      <c r="GKB518" s="1537"/>
      <c r="GKC518" s="1537"/>
      <c r="GKD518" s="1537"/>
      <c r="GKE518" s="1537"/>
      <c r="GKF518" s="1537"/>
      <c r="GKG518" s="1537"/>
      <c r="GKH518" s="1537"/>
      <c r="GKI518" s="1537"/>
      <c r="GKJ518" s="1537"/>
      <c r="GKK518" s="1537"/>
      <c r="GKL518" s="1537"/>
      <c r="GKM518" s="1537"/>
      <c r="GKN518" s="1537"/>
      <c r="GKO518" s="1537"/>
      <c r="GKP518" s="1537"/>
      <c r="GKQ518" s="1537"/>
      <c r="GKR518" s="1537"/>
      <c r="GKS518" s="1537"/>
      <c r="GKT518" s="1537"/>
      <c r="GKU518" s="1537"/>
      <c r="GKV518" s="1537"/>
      <c r="GKW518" s="1537"/>
      <c r="GKX518" s="1537"/>
      <c r="GKY518" s="1537"/>
      <c r="GKZ518" s="1537"/>
      <c r="GLA518" s="1537"/>
      <c r="GLB518" s="1537"/>
      <c r="GLC518" s="1537"/>
      <c r="GLD518" s="1537"/>
      <c r="GLE518" s="1537"/>
      <c r="GLF518" s="1537"/>
      <c r="GLG518" s="1537"/>
      <c r="GLH518" s="1537"/>
      <c r="GLI518" s="1537"/>
      <c r="GLJ518" s="1537"/>
      <c r="GLK518" s="1537"/>
      <c r="GLL518" s="1537"/>
      <c r="GLM518" s="1537"/>
      <c r="GLN518" s="1537"/>
      <c r="GLO518" s="1537"/>
      <c r="GLP518" s="1537"/>
      <c r="GLQ518" s="1537"/>
      <c r="GLR518" s="1537"/>
      <c r="GLS518" s="1537"/>
      <c r="GLT518" s="1537"/>
      <c r="GLU518" s="1537"/>
      <c r="GLV518" s="1537"/>
      <c r="GLW518" s="1537"/>
      <c r="GLX518" s="1537"/>
      <c r="GLY518" s="1537"/>
      <c r="GLZ518" s="1537"/>
      <c r="GMA518" s="1537"/>
      <c r="GMB518" s="1537"/>
      <c r="GMC518" s="1537"/>
      <c r="GMD518" s="1537"/>
      <c r="GME518" s="1537"/>
      <c r="GMF518" s="1537"/>
      <c r="GMG518" s="1537"/>
      <c r="GMH518" s="1537"/>
      <c r="GMI518" s="1537"/>
      <c r="GMJ518" s="1537"/>
      <c r="GMK518" s="1537"/>
      <c r="GML518" s="1537"/>
      <c r="GMM518" s="1537"/>
      <c r="GMN518" s="1537"/>
      <c r="GMO518" s="1537"/>
      <c r="GMP518" s="1537"/>
      <c r="GMQ518" s="1537"/>
      <c r="GMR518" s="1537"/>
      <c r="GMS518" s="1537"/>
      <c r="GMT518" s="1537"/>
      <c r="GMU518" s="1537"/>
      <c r="GMV518" s="1537"/>
      <c r="GMW518" s="1537"/>
      <c r="GMX518" s="1537"/>
      <c r="GMY518" s="1537"/>
      <c r="GMZ518" s="1537"/>
      <c r="GNA518" s="1537"/>
      <c r="GNB518" s="1537"/>
      <c r="GNC518" s="1537"/>
      <c r="GND518" s="1537"/>
      <c r="GNE518" s="1537"/>
      <c r="GNF518" s="1537"/>
      <c r="GNG518" s="1537"/>
      <c r="GNH518" s="1537"/>
      <c r="GNI518" s="1537"/>
      <c r="GNJ518" s="1537"/>
      <c r="GNK518" s="1537"/>
      <c r="GNL518" s="1537"/>
      <c r="GNM518" s="1537"/>
      <c r="GNN518" s="1537"/>
      <c r="GNO518" s="1537"/>
      <c r="GNP518" s="1537"/>
      <c r="GNQ518" s="1537"/>
      <c r="GNR518" s="1537"/>
      <c r="GNS518" s="1537"/>
      <c r="GNT518" s="1537"/>
      <c r="GNU518" s="1537"/>
      <c r="GNV518" s="1537"/>
      <c r="GNW518" s="1537"/>
      <c r="GNX518" s="1537"/>
      <c r="GNY518" s="1537"/>
      <c r="GNZ518" s="1537"/>
      <c r="GOA518" s="1537"/>
      <c r="GOB518" s="1537"/>
      <c r="GOC518" s="1537"/>
      <c r="GOD518" s="1537"/>
      <c r="GOE518" s="1537"/>
      <c r="GOF518" s="1537"/>
      <c r="GOG518" s="1537"/>
      <c r="GOH518" s="1537"/>
      <c r="GOI518" s="1537"/>
      <c r="GOJ518" s="1537"/>
      <c r="GOK518" s="1537"/>
      <c r="GOL518" s="1537"/>
      <c r="GOM518" s="1537"/>
      <c r="GON518" s="1537"/>
      <c r="GOO518" s="1537"/>
      <c r="GOP518" s="1537"/>
      <c r="GOQ518" s="1537"/>
      <c r="GOR518" s="1537"/>
      <c r="GOS518" s="1537"/>
      <c r="GOT518" s="1537"/>
      <c r="GOU518" s="1537"/>
      <c r="GOV518" s="1537"/>
      <c r="GOW518" s="1537"/>
      <c r="GOX518" s="1537"/>
      <c r="GOY518" s="1537"/>
      <c r="GOZ518" s="1537"/>
      <c r="GPA518" s="1537"/>
      <c r="GPB518" s="1537"/>
      <c r="GPC518" s="1537"/>
      <c r="GPD518" s="1537"/>
      <c r="GPE518" s="1537"/>
      <c r="GPF518" s="1537"/>
      <c r="GPG518" s="1537"/>
      <c r="GPH518" s="1537"/>
      <c r="GPI518" s="1537"/>
      <c r="GPJ518" s="1537"/>
      <c r="GPK518" s="1537"/>
      <c r="GPL518" s="1537"/>
      <c r="GPM518" s="1537"/>
      <c r="GPN518" s="1537"/>
      <c r="GPO518" s="1537"/>
      <c r="GPP518" s="1537"/>
      <c r="GPQ518" s="1537"/>
      <c r="GPR518" s="1537"/>
      <c r="GPS518" s="1537"/>
      <c r="GPT518" s="1537"/>
      <c r="GPU518" s="1537"/>
      <c r="GPV518" s="1537"/>
      <c r="GPW518" s="1537"/>
      <c r="GPX518" s="1537"/>
      <c r="GPY518" s="1537"/>
      <c r="GPZ518" s="1537"/>
      <c r="GQA518" s="1537"/>
      <c r="GQB518" s="1537"/>
      <c r="GQC518" s="1537"/>
      <c r="GQD518" s="1537"/>
      <c r="GQE518" s="1537"/>
      <c r="GQF518" s="1537"/>
      <c r="GQG518" s="1537"/>
      <c r="GQH518" s="1537"/>
      <c r="GQI518" s="1537"/>
      <c r="GQJ518" s="1537"/>
      <c r="GQK518" s="1537"/>
      <c r="GQL518" s="1537"/>
      <c r="GQM518" s="1537"/>
      <c r="GQN518" s="1537"/>
      <c r="GQO518" s="1537"/>
      <c r="GQP518" s="1537"/>
      <c r="GQQ518" s="1537"/>
      <c r="GQR518" s="1537"/>
      <c r="GQS518" s="1537"/>
      <c r="GQT518" s="1537"/>
      <c r="GQU518" s="1537"/>
      <c r="GQV518" s="1537"/>
      <c r="GQW518" s="1537"/>
      <c r="GQX518" s="1537"/>
      <c r="GQY518" s="1537"/>
      <c r="GQZ518" s="1537"/>
      <c r="GRA518" s="1537"/>
      <c r="GRB518" s="1537"/>
      <c r="GRC518" s="1537"/>
      <c r="GRD518" s="1537"/>
      <c r="GRE518" s="1537"/>
      <c r="GRF518" s="1537"/>
      <c r="GRG518" s="1537"/>
      <c r="GRH518" s="1537"/>
      <c r="GRI518" s="1537"/>
      <c r="GRJ518" s="1537"/>
      <c r="GRK518" s="1537"/>
      <c r="GRL518" s="1537"/>
      <c r="GRM518" s="1537"/>
      <c r="GRN518" s="1537"/>
      <c r="GRO518" s="1537"/>
      <c r="GRP518" s="1537"/>
      <c r="GRQ518" s="1537"/>
      <c r="GRR518" s="1537"/>
      <c r="GRS518" s="1537"/>
      <c r="GRT518" s="1537"/>
      <c r="GRU518" s="1537"/>
      <c r="GRV518" s="1537"/>
      <c r="GRW518" s="1537"/>
      <c r="GRX518" s="1537"/>
      <c r="GRY518" s="1537"/>
      <c r="GRZ518" s="1537"/>
      <c r="GSA518" s="1537"/>
      <c r="GSB518" s="1537"/>
      <c r="GSC518" s="1537"/>
      <c r="GSD518" s="1537"/>
      <c r="GSE518" s="1537"/>
      <c r="GSF518" s="1537"/>
      <c r="GSG518" s="1537"/>
      <c r="GSH518" s="1537"/>
      <c r="GSI518" s="1537"/>
      <c r="GSJ518" s="1537"/>
      <c r="GSK518" s="1537"/>
      <c r="GSL518" s="1537"/>
      <c r="GSM518" s="1537"/>
      <c r="GSN518" s="1537"/>
      <c r="GSO518" s="1537"/>
      <c r="GSP518" s="1537"/>
      <c r="GSQ518" s="1537"/>
      <c r="GSR518" s="1537"/>
      <c r="GSS518" s="1537"/>
      <c r="GST518" s="1537"/>
      <c r="GSU518" s="1537"/>
      <c r="GSV518" s="1537"/>
      <c r="GSW518" s="1537"/>
      <c r="GSX518" s="1537"/>
      <c r="GSY518" s="1537"/>
      <c r="GSZ518" s="1537"/>
      <c r="GTA518" s="1537"/>
      <c r="GTB518" s="1537"/>
      <c r="GTC518" s="1537"/>
      <c r="GTD518" s="1537"/>
      <c r="GTE518" s="1537"/>
      <c r="GTF518" s="1537"/>
      <c r="GTG518" s="1537"/>
      <c r="GTH518" s="1537"/>
      <c r="GTI518" s="1537"/>
      <c r="GTJ518" s="1537"/>
      <c r="GTK518" s="1537"/>
      <c r="GTL518" s="1537"/>
      <c r="GTM518" s="1537"/>
      <c r="GTN518" s="1537"/>
      <c r="GTO518" s="1537"/>
      <c r="GTP518" s="1537"/>
      <c r="GTQ518" s="1537"/>
      <c r="GTR518" s="1537"/>
      <c r="GTS518" s="1537"/>
      <c r="GTT518" s="1537"/>
      <c r="GTU518" s="1537"/>
      <c r="GTV518" s="1537"/>
      <c r="GTW518" s="1537"/>
      <c r="GTX518" s="1537"/>
      <c r="GTY518" s="1537"/>
      <c r="GTZ518" s="1537"/>
      <c r="GUA518" s="1537"/>
      <c r="GUB518" s="1537"/>
      <c r="GUC518" s="1537"/>
      <c r="GUD518" s="1537"/>
      <c r="GUE518" s="1537"/>
      <c r="GUF518" s="1537"/>
      <c r="GUG518" s="1537"/>
      <c r="GUH518" s="1537"/>
      <c r="GUI518" s="1537"/>
      <c r="GUJ518" s="1537"/>
      <c r="GUK518" s="1537"/>
      <c r="GUL518" s="1537"/>
      <c r="GUM518" s="1537"/>
      <c r="GUN518" s="1537"/>
      <c r="GUO518" s="1537"/>
      <c r="GUP518" s="1537"/>
      <c r="GUQ518" s="1537"/>
      <c r="GUR518" s="1537"/>
      <c r="GUS518" s="1537"/>
      <c r="GUT518" s="1537"/>
      <c r="GUU518" s="1537"/>
      <c r="GUV518" s="1537"/>
      <c r="GUW518" s="1537"/>
      <c r="GUX518" s="1537"/>
      <c r="GUY518" s="1537"/>
      <c r="GUZ518" s="1537"/>
      <c r="GVA518" s="1537"/>
      <c r="GVB518" s="1537"/>
      <c r="GVC518" s="1537"/>
      <c r="GVD518" s="1537"/>
      <c r="GVE518" s="1537"/>
      <c r="GVF518" s="1537"/>
      <c r="GVG518" s="1537"/>
      <c r="GVH518" s="1537"/>
      <c r="GVI518" s="1537"/>
      <c r="GVJ518" s="1537"/>
      <c r="GVK518" s="1537"/>
      <c r="GVL518" s="1537"/>
      <c r="GVM518" s="1537"/>
      <c r="GVN518" s="1537"/>
      <c r="GVO518" s="1537"/>
      <c r="GVP518" s="1537"/>
      <c r="GVQ518" s="1537"/>
      <c r="GVR518" s="1537"/>
      <c r="GVS518" s="1537"/>
      <c r="GVT518" s="1537"/>
      <c r="GVU518" s="1537"/>
      <c r="GVV518" s="1537"/>
      <c r="GVW518" s="1537"/>
      <c r="GVX518" s="1537"/>
      <c r="GVY518" s="1537"/>
      <c r="GVZ518" s="1537"/>
      <c r="GWA518" s="1537"/>
      <c r="GWB518" s="1537"/>
      <c r="GWC518" s="1537"/>
      <c r="GWD518" s="1537"/>
      <c r="GWE518" s="1537"/>
      <c r="GWF518" s="1537"/>
      <c r="GWG518" s="1537"/>
      <c r="GWH518" s="1537"/>
      <c r="GWI518" s="1537"/>
      <c r="GWJ518" s="1537"/>
      <c r="GWK518" s="1537"/>
      <c r="GWL518" s="1537"/>
      <c r="GWM518" s="1537"/>
      <c r="GWN518" s="1537"/>
      <c r="GWO518" s="1537"/>
      <c r="GWP518" s="1537"/>
      <c r="GWQ518" s="1537"/>
      <c r="GWR518" s="1537"/>
      <c r="GWS518" s="1537"/>
      <c r="GWT518" s="1537"/>
      <c r="GWU518" s="1537"/>
      <c r="GWV518" s="1537"/>
      <c r="GWW518" s="1537"/>
      <c r="GWX518" s="1537"/>
      <c r="GWY518" s="1537"/>
      <c r="GWZ518" s="1537"/>
      <c r="GXA518" s="1537"/>
      <c r="GXB518" s="1537"/>
      <c r="GXC518" s="1537"/>
      <c r="GXD518" s="1537"/>
      <c r="GXE518" s="1537"/>
      <c r="GXF518" s="1537"/>
      <c r="GXG518" s="1537"/>
      <c r="GXH518" s="1537"/>
      <c r="GXI518" s="1537"/>
      <c r="GXJ518" s="1537"/>
      <c r="GXK518" s="1537"/>
      <c r="GXL518" s="1537"/>
      <c r="GXM518" s="1537"/>
      <c r="GXN518" s="1537"/>
      <c r="GXO518" s="1537"/>
      <c r="GXP518" s="1537"/>
      <c r="GXQ518" s="1537"/>
      <c r="GXR518" s="1537"/>
      <c r="GXS518" s="1537"/>
      <c r="GXT518" s="1537"/>
      <c r="GXU518" s="1537"/>
      <c r="GXV518" s="1537"/>
      <c r="GXW518" s="1537"/>
      <c r="GXX518" s="1537"/>
      <c r="GXY518" s="1537"/>
      <c r="GXZ518" s="1537"/>
      <c r="GYA518" s="1537"/>
      <c r="GYB518" s="1537"/>
      <c r="GYC518" s="1537"/>
      <c r="GYD518" s="1537"/>
      <c r="GYE518" s="1537"/>
      <c r="GYF518" s="1537"/>
      <c r="GYG518" s="1537"/>
      <c r="GYH518" s="1537"/>
      <c r="GYI518" s="1537"/>
      <c r="GYJ518" s="1537"/>
      <c r="GYK518" s="1537"/>
      <c r="GYL518" s="1537"/>
      <c r="GYM518" s="1537"/>
      <c r="GYN518" s="1537"/>
      <c r="GYO518" s="1537"/>
      <c r="GYP518" s="1537"/>
      <c r="GYQ518" s="1537"/>
      <c r="GYR518" s="1537"/>
      <c r="GYS518" s="1537"/>
      <c r="GYT518" s="1537"/>
      <c r="GYU518" s="1537"/>
      <c r="GYV518" s="1537"/>
      <c r="GYW518" s="1537"/>
      <c r="GYX518" s="1537"/>
      <c r="GYY518" s="1537"/>
      <c r="GYZ518" s="1537"/>
      <c r="GZA518" s="1537"/>
      <c r="GZB518" s="1537"/>
      <c r="GZC518" s="1537"/>
      <c r="GZD518" s="1537"/>
      <c r="GZE518" s="1537"/>
      <c r="GZF518" s="1537"/>
      <c r="GZG518" s="1537"/>
      <c r="GZH518" s="1537"/>
      <c r="GZI518" s="1537"/>
      <c r="GZJ518" s="1537"/>
      <c r="GZK518" s="1537"/>
      <c r="GZL518" s="1537"/>
      <c r="GZM518" s="1537"/>
      <c r="GZN518" s="1537"/>
      <c r="GZO518" s="1537"/>
      <c r="GZP518" s="1537"/>
      <c r="GZQ518" s="1537"/>
      <c r="GZR518" s="1537"/>
      <c r="GZS518" s="1537"/>
      <c r="GZT518" s="1537"/>
      <c r="GZU518" s="1537"/>
      <c r="GZV518" s="1537"/>
      <c r="GZW518" s="1537"/>
      <c r="GZX518" s="1537"/>
      <c r="GZY518" s="1537"/>
      <c r="GZZ518" s="1537"/>
      <c r="HAA518" s="1537"/>
      <c r="HAB518" s="1537"/>
      <c r="HAC518" s="1537"/>
      <c r="HAD518" s="1537"/>
      <c r="HAE518" s="1537"/>
      <c r="HAF518" s="1537"/>
      <c r="HAG518" s="1537"/>
      <c r="HAH518" s="1537"/>
      <c r="HAI518" s="1537"/>
      <c r="HAJ518" s="1537"/>
      <c r="HAK518" s="1537"/>
      <c r="HAL518" s="1537"/>
      <c r="HAM518" s="1537"/>
      <c r="HAN518" s="1537"/>
      <c r="HAO518" s="1537"/>
      <c r="HAP518" s="1537"/>
      <c r="HAQ518" s="1537"/>
      <c r="HAR518" s="1537"/>
      <c r="HAS518" s="1537"/>
      <c r="HAT518" s="1537"/>
      <c r="HAU518" s="1537"/>
      <c r="HAV518" s="1537"/>
      <c r="HAW518" s="1537"/>
      <c r="HAX518" s="1537"/>
      <c r="HAY518" s="1537"/>
      <c r="HAZ518" s="1537"/>
      <c r="HBA518" s="1537"/>
      <c r="HBB518" s="1537"/>
      <c r="HBC518" s="1537"/>
      <c r="HBD518" s="1537"/>
      <c r="HBE518" s="1537"/>
      <c r="HBF518" s="1537"/>
      <c r="HBG518" s="1537"/>
      <c r="HBH518" s="1537"/>
      <c r="HBI518" s="1537"/>
      <c r="HBJ518" s="1537"/>
      <c r="HBK518" s="1537"/>
      <c r="HBL518" s="1537"/>
      <c r="HBM518" s="1537"/>
      <c r="HBN518" s="1537"/>
      <c r="HBO518" s="1537"/>
      <c r="HBP518" s="1537"/>
      <c r="HBQ518" s="1537"/>
      <c r="HBR518" s="1537"/>
      <c r="HBS518" s="1537"/>
      <c r="HBT518" s="1537"/>
      <c r="HBU518" s="1537"/>
      <c r="HBV518" s="1537"/>
      <c r="HBW518" s="1537"/>
      <c r="HBX518" s="1537"/>
      <c r="HBY518" s="1537"/>
      <c r="HBZ518" s="1537"/>
      <c r="HCA518" s="1537"/>
      <c r="HCB518" s="1537"/>
      <c r="HCC518" s="1537"/>
      <c r="HCD518" s="1537"/>
      <c r="HCE518" s="1537"/>
      <c r="HCF518" s="1537"/>
      <c r="HCG518" s="1537"/>
      <c r="HCH518" s="1537"/>
      <c r="HCI518" s="1537"/>
      <c r="HCJ518" s="1537"/>
      <c r="HCK518" s="1537"/>
      <c r="HCL518" s="1537"/>
      <c r="HCM518" s="1537"/>
      <c r="HCN518" s="1537"/>
      <c r="HCO518" s="1537"/>
      <c r="HCP518" s="1537"/>
      <c r="HCQ518" s="1537"/>
      <c r="HCR518" s="1537"/>
      <c r="HCS518" s="1537"/>
      <c r="HCT518" s="1537"/>
      <c r="HCU518" s="1537"/>
      <c r="HCV518" s="1537"/>
      <c r="HCW518" s="1537"/>
      <c r="HCX518" s="1537"/>
      <c r="HCY518" s="1537"/>
      <c r="HCZ518" s="1537"/>
      <c r="HDA518" s="1537"/>
      <c r="HDB518" s="1537"/>
      <c r="HDC518" s="1537"/>
      <c r="HDD518" s="1537"/>
      <c r="HDE518" s="1537"/>
      <c r="HDF518" s="1537"/>
      <c r="HDG518" s="1537"/>
      <c r="HDH518" s="1537"/>
      <c r="HDI518" s="1537"/>
      <c r="HDJ518" s="1537"/>
      <c r="HDK518" s="1537"/>
      <c r="HDL518" s="1537"/>
      <c r="HDM518" s="1537"/>
      <c r="HDN518" s="1537"/>
      <c r="HDO518" s="1537"/>
      <c r="HDP518" s="1537"/>
      <c r="HDQ518" s="1537"/>
      <c r="HDR518" s="1537"/>
      <c r="HDS518" s="1537"/>
      <c r="HDT518" s="1537"/>
      <c r="HDU518" s="1537"/>
      <c r="HDV518" s="1537"/>
      <c r="HDW518" s="1537"/>
      <c r="HDX518" s="1537"/>
      <c r="HDY518" s="1537"/>
      <c r="HDZ518" s="1537"/>
      <c r="HEA518" s="1537"/>
      <c r="HEB518" s="1537"/>
      <c r="HEC518" s="1537"/>
      <c r="HED518" s="1537"/>
      <c r="HEE518" s="1537"/>
      <c r="HEF518" s="1537"/>
      <c r="HEG518" s="1537"/>
      <c r="HEH518" s="1537"/>
      <c r="HEI518" s="1537"/>
      <c r="HEJ518" s="1537"/>
      <c r="HEK518" s="1537"/>
      <c r="HEL518" s="1537"/>
      <c r="HEM518" s="1537"/>
      <c r="HEN518" s="1537"/>
      <c r="HEO518" s="1537"/>
      <c r="HEP518" s="1537"/>
      <c r="HEQ518" s="1537"/>
      <c r="HER518" s="1537"/>
      <c r="HES518" s="1537"/>
      <c r="HET518" s="1537"/>
      <c r="HEU518" s="1537"/>
      <c r="HEV518" s="1537"/>
      <c r="HEW518" s="1537"/>
      <c r="HEX518" s="1537"/>
      <c r="HEY518" s="1537"/>
      <c r="HEZ518" s="1537"/>
      <c r="HFA518" s="1537"/>
      <c r="HFB518" s="1537"/>
      <c r="HFC518" s="1537"/>
      <c r="HFD518" s="1537"/>
      <c r="HFE518" s="1537"/>
      <c r="HFF518" s="1537"/>
      <c r="HFG518" s="1537"/>
      <c r="HFH518" s="1537"/>
      <c r="HFI518" s="1537"/>
      <c r="HFJ518" s="1537"/>
      <c r="HFK518" s="1537"/>
      <c r="HFL518" s="1537"/>
      <c r="HFM518" s="1537"/>
      <c r="HFN518" s="1537"/>
      <c r="HFO518" s="1537"/>
      <c r="HFP518" s="1537"/>
      <c r="HFQ518" s="1537"/>
      <c r="HFR518" s="1537"/>
      <c r="HFS518" s="1537"/>
      <c r="HFT518" s="1537"/>
      <c r="HFU518" s="1537"/>
      <c r="HFV518" s="1537"/>
      <c r="HFW518" s="1537"/>
      <c r="HFX518" s="1537"/>
      <c r="HFY518" s="1537"/>
      <c r="HFZ518" s="1537"/>
      <c r="HGA518" s="1537"/>
      <c r="HGB518" s="1537"/>
      <c r="HGC518" s="1537"/>
      <c r="HGD518" s="1537"/>
      <c r="HGE518" s="1537"/>
      <c r="HGF518" s="1537"/>
      <c r="HGG518" s="1537"/>
      <c r="HGH518" s="1537"/>
      <c r="HGI518" s="1537"/>
      <c r="HGJ518" s="1537"/>
      <c r="HGK518" s="1537"/>
      <c r="HGL518" s="1537"/>
      <c r="HGM518" s="1537"/>
      <c r="HGN518" s="1537"/>
      <c r="HGO518" s="1537"/>
      <c r="HGP518" s="1537"/>
      <c r="HGQ518" s="1537"/>
      <c r="HGR518" s="1537"/>
      <c r="HGS518" s="1537"/>
      <c r="HGT518" s="1537"/>
      <c r="HGU518" s="1537"/>
      <c r="HGV518" s="1537"/>
      <c r="HGW518" s="1537"/>
      <c r="HGX518" s="1537"/>
      <c r="HGY518" s="1537"/>
      <c r="HGZ518" s="1537"/>
      <c r="HHA518" s="1537"/>
      <c r="HHB518" s="1537"/>
      <c r="HHC518" s="1537"/>
      <c r="HHD518" s="1537"/>
      <c r="HHE518" s="1537"/>
      <c r="HHF518" s="1537"/>
      <c r="HHG518" s="1537"/>
      <c r="HHH518" s="1537"/>
      <c r="HHI518" s="1537"/>
      <c r="HHJ518" s="1537"/>
      <c r="HHK518" s="1537"/>
      <c r="HHL518" s="1537"/>
      <c r="HHM518" s="1537"/>
      <c r="HHN518" s="1537"/>
      <c r="HHO518" s="1537"/>
      <c r="HHP518" s="1537"/>
      <c r="HHQ518" s="1537"/>
      <c r="HHR518" s="1537"/>
      <c r="HHS518" s="1537"/>
      <c r="HHT518" s="1537"/>
      <c r="HHU518" s="1537"/>
      <c r="HHV518" s="1537"/>
      <c r="HHW518" s="1537"/>
      <c r="HHX518" s="1537"/>
      <c r="HHY518" s="1537"/>
      <c r="HHZ518" s="1537"/>
      <c r="HIA518" s="1537"/>
      <c r="HIB518" s="1537"/>
      <c r="HIC518" s="1537"/>
      <c r="HID518" s="1537"/>
      <c r="HIE518" s="1537"/>
      <c r="HIF518" s="1537"/>
      <c r="HIG518" s="1537"/>
      <c r="HIH518" s="1537"/>
      <c r="HII518" s="1537"/>
      <c r="HIJ518" s="1537"/>
      <c r="HIK518" s="1537"/>
      <c r="HIL518" s="1537"/>
      <c r="HIM518" s="1537"/>
      <c r="HIN518" s="1537"/>
      <c r="HIO518" s="1537"/>
      <c r="HIP518" s="1537"/>
      <c r="HIQ518" s="1537"/>
      <c r="HIR518" s="1537"/>
      <c r="HIS518" s="1537"/>
      <c r="HIT518" s="1537"/>
      <c r="HIU518" s="1537"/>
      <c r="HIV518" s="1537"/>
      <c r="HIW518" s="1537"/>
      <c r="HIX518" s="1537"/>
      <c r="HIY518" s="1537"/>
      <c r="HIZ518" s="1537"/>
      <c r="HJA518" s="1537"/>
      <c r="HJB518" s="1537"/>
      <c r="HJC518" s="1537"/>
      <c r="HJD518" s="1537"/>
      <c r="HJE518" s="1537"/>
      <c r="HJF518" s="1537"/>
      <c r="HJG518" s="1537"/>
      <c r="HJH518" s="1537"/>
      <c r="HJI518" s="1537"/>
      <c r="HJJ518" s="1537"/>
      <c r="HJK518" s="1537"/>
      <c r="HJL518" s="1537"/>
      <c r="HJM518" s="1537"/>
      <c r="HJN518" s="1537"/>
      <c r="HJO518" s="1537"/>
      <c r="HJP518" s="1537"/>
      <c r="HJQ518" s="1537"/>
      <c r="HJR518" s="1537"/>
      <c r="HJS518" s="1537"/>
      <c r="HJT518" s="1537"/>
      <c r="HJU518" s="1537"/>
      <c r="HJV518" s="1537"/>
      <c r="HJW518" s="1537"/>
      <c r="HJX518" s="1537"/>
      <c r="HJY518" s="1537"/>
      <c r="HJZ518" s="1537"/>
      <c r="HKA518" s="1537"/>
      <c r="HKB518" s="1537"/>
      <c r="HKC518" s="1537"/>
      <c r="HKD518" s="1537"/>
      <c r="HKE518" s="1537"/>
      <c r="HKF518" s="1537"/>
      <c r="HKG518" s="1537"/>
      <c r="HKH518" s="1537"/>
      <c r="HKI518" s="1537"/>
      <c r="HKJ518" s="1537"/>
      <c r="HKK518" s="1537"/>
      <c r="HKL518" s="1537"/>
      <c r="HKM518" s="1537"/>
      <c r="HKN518" s="1537"/>
      <c r="HKO518" s="1537"/>
      <c r="HKP518" s="1537"/>
      <c r="HKQ518" s="1537"/>
      <c r="HKR518" s="1537"/>
      <c r="HKS518" s="1537"/>
      <c r="HKT518" s="1537"/>
      <c r="HKU518" s="1537"/>
      <c r="HKV518" s="1537"/>
      <c r="HKW518" s="1537"/>
      <c r="HKX518" s="1537"/>
      <c r="HKY518" s="1537"/>
      <c r="HKZ518" s="1537"/>
      <c r="HLA518" s="1537"/>
      <c r="HLB518" s="1537"/>
      <c r="HLC518" s="1537"/>
      <c r="HLD518" s="1537"/>
      <c r="HLE518" s="1537"/>
      <c r="HLF518" s="1537"/>
      <c r="HLG518" s="1537"/>
      <c r="HLH518" s="1537"/>
      <c r="HLI518" s="1537"/>
      <c r="HLJ518" s="1537"/>
      <c r="HLK518" s="1537"/>
      <c r="HLL518" s="1537"/>
      <c r="HLM518" s="1537"/>
      <c r="HLN518" s="1537"/>
      <c r="HLO518" s="1537"/>
      <c r="HLP518" s="1537"/>
      <c r="HLQ518" s="1537"/>
      <c r="HLR518" s="1537"/>
      <c r="HLS518" s="1537"/>
      <c r="HLT518" s="1537"/>
      <c r="HLU518" s="1537"/>
      <c r="HLV518" s="1537"/>
      <c r="HLW518" s="1537"/>
      <c r="HLX518" s="1537"/>
      <c r="HLY518" s="1537"/>
      <c r="HLZ518" s="1537"/>
      <c r="HMA518" s="1537"/>
      <c r="HMB518" s="1537"/>
      <c r="HMC518" s="1537"/>
      <c r="HMD518" s="1537"/>
      <c r="HME518" s="1537"/>
      <c r="HMF518" s="1537"/>
      <c r="HMG518" s="1537"/>
      <c r="HMH518" s="1537"/>
      <c r="HMI518" s="1537"/>
      <c r="HMJ518" s="1537"/>
      <c r="HMK518" s="1537"/>
      <c r="HML518" s="1537"/>
      <c r="HMM518" s="1537"/>
      <c r="HMN518" s="1537"/>
      <c r="HMO518" s="1537"/>
      <c r="HMP518" s="1537"/>
      <c r="HMQ518" s="1537"/>
      <c r="HMR518" s="1537"/>
      <c r="HMS518" s="1537"/>
      <c r="HMT518" s="1537"/>
      <c r="HMU518" s="1537"/>
      <c r="HMV518" s="1537"/>
      <c r="HMW518" s="1537"/>
      <c r="HMX518" s="1537"/>
      <c r="HMY518" s="1537"/>
      <c r="HMZ518" s="1537"/>
      <c r="HNA518" s="1537"/>
      <c r="HNB518" s="1537"/>
      <c r="HNC518" s="1537"/>
      <c r="HND518" s="1537"/>
      <c r="HNE518" s="1537"/>
      <c r="HNF518" s="1537"/>
      <c r="HNG518" s="1537"/>
      <c r="HNH518" s="1537"/>
      <c r="HNI518" s="1537"/>
      <c r="HNJ518" s="1537"/>
      <c r="HNK518" s="1537"/>
      <c r="HNL518" s="1537"/>
      <c r="HNM518" s="1537"/>
      <c r="HNN518" s="1537"/>
      <c r="HNO518" s="1537"/>
      <c r="HNP518" s="1537"/>
      <c r="HNQ518" s="1537"/>
      <c r="HNR518" s="1537"/>
      <c r="HNS518" s="1537"/>
      <c r="HNT518" s="1537"/>
      <c r="HNU518" s="1537"/>
      <c r="HNV518" s="1537"/>
      <c r="HNW518" s="1537"/>
      <c r="HNX518" s="1537"/>
      <c r="HNY518" s="1537"/>
      <c r="HNZ518" s="1537"/>
      <c r="HOA518" s="1537"/>
      <c r="HOB518" s="1537"/>
      <c r="HOC518" s="1537"/>
      <c r="HOD518" s="1537"/>
      <c r="HOE518" s="1537"/>
      <c r="HOF518" s="1537"/>
      <c r="HOG518" s="1537"/>
      <c r="HOH518" s="1537"/>
      <c r="HOI518" s="1537"/>
      <c r="HOJ518" s="1537"/>
      <c r="HOK518" s="1537"/>
      <c r="HOL518" s="1537"/>
      <c r="HOM518" s="1537"/>
      <c r="HON518" s="1537"/>
      <c r="HOO518" s="1537"/>
      <c r="HOP518" s="1537"/>
      <c r="HOQ518" s="1537"/>
      <c r="HOR518" s="1537"/>
      <c r="HOS518" s="1537"/>
      <c r="HOT518" s="1537"/>
      <c r="HOU518" s="1537"/>
      <c r="HOV518" s="1537"/>
      <c r="HOW518" s="1537"/>
      <c r="HOX518" s="1537"/>
      <c r="HOY518" s="1537"/>
      <c r="HOZ518" s="1537"/>
      <c r="HPA518" s="1537"/>
      <c r="HPB518" s="1537"/>
      <c r="HPC518" s="1537"/>
      <c r="HPD518" s="1537"/>
      <c r="HPE518" s="1537"/>
      <c r="HPF518" s="1537"/>
      <c r="HPG518" s="1537"/>
      <c r="HPH518" s="1537"/>
      <c r="HPI518" s="1537"/>
      <c r="HPJ518" s="1537"/>
      <c r="HPK518" s="1537"/>
      <c r="HPL518" s="1537"/>
      <c r="HPM518" s="1537"/>
      <c r="HPN518" s="1537"/>
      <c r="HPO518" s="1537"/>
      <c r="HPP518" s="1537"/>
      <c r="HPQ518" s="1537"/>
      <c r="HPR518" s="1537"/>
      <c r="HPS518" s="1537"/>
      <c r="HPT518" s="1537"/>
      <c r="HPU518" s="1537"/>
      <c r="HPV518" s="1537"/>
      <c r="HPW518" s="1537"/>
      <c r="HPX518" s="1537"/>
      <c r="HPY518" s="1537"/>
      <c r="HPZ518" s="1537"/>
      <c r="HQA518" s="1537"/>
      <c r="HQB518" s="1537"/>
      <c r="HQC518" s="1537"/>
      <c r="HQD518" s="1537"/>
      <c r="HQE518" s="1537"/>
      <c r="HQF518" s="1537"/>
      <c r="HQG518" s="1537"/>
      <c r="HQH518" s="1537"/>
      <c r="HQI518" s="1537"/>
      <c r="HQJ518" s="1537"/>
      <c r="HQK518" s="1537"/>
      <c r="HQL518" s="1537"/>
      <c r="HQM518" s="1537"/>
      <c r="HQN518" s="1537"/>
      <c r="HQO518" s="1537"/>
      <c r="HQP518" s="1537"/>
      <c r="HQQ518" s="1537"/>
      <c r="HQR518" s="1537"/>
      <c r="HQS518" s="1537"/>
      <c r="HQT518" s="1537"/>
      <c r="HQU518" s="1537"/>
      <c r="HQV518" s="1537"/>
      <c r="HQW518" s="1537"/>
      <c r="HQX518" s="1537"/>
      <c r="HQY518" s="1537"/>
      <c r="HQZ518" s="1537"/>
      <c r="HRA518" s="1537"/>
      <c r="HRB518" s="1537"/>
      <c r="HRC518" s="1537"/>
      <c r="HRD518" s="1537"/>
      <c r="HRE518" s="1537"/>
      <c r="HRF518" s="1537"/>
      <c r="HRG518" s="1537"/>
      <c r="HRH518" s="1537"/>
      <c r="HRI518" s="1537"/>
      <c r="HRJ518" s="1537"/>
      <c r="HRK518" s="1537"/>
      <c r="HRL518" s="1537"/>
      <c r="HRM518" s="1537"/>
      <c r="HRN518" s="1537"/>
      <c r="HRO518" s="1537"/>
      <c r="HRP518" s="1537"/>
      <c r="HRQ518" s="1537"/>
      <c r="HRR518" s="1537"/>
      <c r="HRS518" s="1537"/>
      <c r="HRT518" s="1537"/>
      <c r="HRU518" s="1537"/>
      <c r="HRV518" s="1537"/>
      <c r="HRW518" s="1537"/>
      <c r="HRX518" s="1537"/>
      <c r="HRY518" s="1537"/>
      <c r="HRZ518" s="1537"/>
      <c r="HSA518" s="1537"/>
      <c r="HSB518" s="1537"/>
      <c r="HSC518" s="1537"/>
      <c r="HSD518" s="1537"/>
      <c r="HSE518" s="1537"/>
      <c r="HSF518" s="1537"/>
      <c r="HSG518" s="1537"/>
      <c r="HSH518" s="1537"/>
      <c r="HSI518" s="1537"/>
      <c r="HSJ518" s="1537"/>
      <c r="HSK518" s="1537"/>
      <c r="HSL518" s="1537"/>
      <c r="HSM518" s="1537"/>
      <c r="HSN518" s="1537"/>
      <c r="HSO518" s="1537"/>
      <c r="HSP518" s="1537"/>
      <c r="HSQ518" s="1537"/>
      <c r="HSR518" s="1537"/>
      <c r="HSS518" s="1537"/>
      <c r="HST518" s="1537"/>
      <c r="HSU518" s="1537"/>
      <c r="HSV518" s="1537"/>
      <c r="HSW518" s="1537"/>
      <c r="HSX518" s="1537"/>
      <c r="HSY518" s="1537"/>
      <c r="HSZ518" s="1537"/>
      <c r="HTA518" s="1537"/>
      <c r="HTB518" s="1537"/>
      <c r="HTC518" s="1537"/>
      <c r="HTD518" s="1537"/>
      <c r="HTE518" s="1537"/>
      <c r="HTF518" s="1537"/>
      <c r="HTG518" s="1537"/>
      <c r="HTH518" s="1537"/>
      <c r="HTI518" s="1537"/>
      <c r="HTJ518" s="1537"/>
      <c r="HTK518" s="1537"/>
      <c r="HTL518" s="1537"/>
      <c r="HTM518" s="1537"/>
      <c r="HTN518" s="1537"/>
      <c r="HTO518" s="1537"/>
      <c r="HTP518" s="1537"/>
      <c r="HTQ518" s="1537"/>
      <c r="HTR518" s="1537"/>
      <c r="HTS518" s="1537"/>
      <c r="HTT518" s="1537"/>
      <c r="HTU518" s="1537"/>
      <c r="HTV518" s="1537"/>
      <c r="HTW518" s="1537"/>
      <c r="HTX518" s="1537"/>
      <c r="HTY518" s="1537"/>
      <c r="HTZ518" s="1537"/>
      <c r="HUA518" s="1537"/>
      <c r="HUB518" s="1537"/>
      <c r="HUC518" s="1537"/>
      <c r="HUD518" s="1537"/>
      <c r="HUE518" s="1537"/>
      <c r="HUF518" s="1537"/>
      <c r="HUG518" s="1537"/>
      <c r="HUH518" s="1537"/>
      <c r="HUI518" s="1537"/>
      <c r="HUJ518" s="1537"/>
      <c r="HUK518" s="1537"/>
      <c r="HUL518" s="1537"/>
      <c r="HUM518" s="1537"/>
      <c r="HUN518" s="1537"/>
      <c r="HUO518" s="1537"/>
      <c r="HUP518" s="1537"/>
      <c r="HUQ518" s="1537"/>
      <c r="HUR518" s="1537"/>
      <c r="HUS518" s="1537"/>
      <c r="HUT518" s="1537"/>
      <c r="HUU518" s="1537"/>
      <c r="HUV518" s="1537"/>
      <c r="HUW518" s="1537"/>
      <c r="HUX518" s="1537"/>
      <c r="HUY518" s="1537"/>
      <c r="HUZ518" s="1537"/>
      <c r="HVA518" s="1537"/>
      <c r="HVB518" s="1537"/>
      <c r="HVC518" s="1537"/>
      <c r="HVD518" s="1537"/>
      <c r="HVE518" s="1537"/>
      <c r="HVF518" s="1537"/>
      <c r="HVG518" s="1537"/>
      <c r="HVH518" s="1537"/>
      <c r="HVI518" s="1537"/>
      <c r="HVJ518" s="1537"/>
      <c r="HVK518" s="1537"/>
      <c r="HVL518" s="1537"/>
      <c r="HVM518" s="1537"/>
      <c r="HVN518" s="1537"/>
      <c r="HVO518" s="1537"/>
      <c r="HVP518" s="1537"/>
      <c r="HVQ518" s="1537"/>
      <c r="HVR518" s="1537"/>
      <c r="HVS518" s="1537"/>
      <c r="HVT518" s="1537"/>
      <c r="HVU518" s="1537"/>
      <c r="HVV518" s="1537"/>
      <c r="HVW518" s="1537"/>
      <c r="HVX518" s="1537"/>
      <c r="HVY518" s="1537"/>
      <c r="HVZ518" s="1537"/>
      <c r="HWA518" s="1537"/>
      <c r="HWB518" s="1537"/>
      <c r="HWC518" s="1537"/>
      <c r="HWD518" s="1537"/>
      <c r="HWE518" s="1537"/>
      <c r="HWF518" s="1537"/>
      <c r="HWG518" s="1537"/>
      <c r="HWH518" s="1537"/>
      <c r="HWI518" s="1537"/>
      <c r="HWJ518" s="1537"/>
      <c r="HWK518" s="1537"/>
      <c r="HWL518" s="1537"/>
      <c r="HWM518" s="1537"/>
      <c r="HWN518" s="1537"/>
      <c r="HWO518" s="1537"/>
      <c r="HWP518" s="1537"/>
      <c r="HWQ518" s="1537"/>
      <c r="HWR518" s="1537"/>
      <c r="HWS518" s="1537"/>
      <c r="HWT518" s="1537"/>
      <c r="HWU518" s="1537"/>
      <c r="HWV518" s="1537"/>
      <c r="HWW518" s="1537"/>
      <c r="HWX518" s="1537"/>
      <c r="HWY518" s="1537"/>
      <c r="HWZ518" s="1537"/>
      <c r="HXA518" s="1537"/>
      <c r="HXB518" s="1537"/>
      <c r="HXC518" s="1537"/>
      <c r="HXD518" s="1537"/>
      <c r="HXE518" s="1537"/>
      <c r="HXF518" s="1537"/>
      <c r="HXG518" s="1537"/>
      <c r="HXH518" s="1537"/>
      <c r="HXI518" s="1537"/>
      <c r="HXJ518" s="1537"/>
      <c r="HXK518" s="1537"/>
      <c r="HXL518" s="1537"/>
      <c r="HXM518" s="1537"/>
      <c r="HXN518" s="1537"/>
      <c r="HXO518" s="1537"/>
      <c r="HXP518" s="1537"/>
      <c r="HXQ518" s="1537"/>
      <c r="HXR518" s="1537"/>
      <c r="HXS518" s="1537"/>
      <c r="HXT518" s="1537"/>
      <c r="HXU518" s="1537"/>
      <c r="HXV518" s="1537"/>
      <c r="HXW518" s="1537"/>
      <c r="HXX518" s="1537"/>
      <c r="HXY518" s="1537"/>
      <c r="HXZ518" s="1537"/>
      <c r="HYA518" s="1537"/>
      <c r="HYB518" s="1537"/>
      <c r="HYC518" s="1537"/>
      <c r="HYD518" s="1537"/>
      <c r="HYE518" s="1537"/>
      <c r="HYF518" s="1537"/>
      <c r="HYG518" s="1537"/>
      <c r="HYH518" s="1537"/>
      <c r="HYI518" s="1537"/>
      <c r="HYJ518" s="1537"/>
      <c r="HYK518" s="1537"/>
      <c r="HYL518" s="1537"/>
      <c r="HYM518" s="1537"/>
      <c r="HYN518" s="1537"/>
      <c r="HYO518" s="1537"/>
      <c r="HYP518" s="1537"/>
      <c r="HYQ518" s="1537"/>
      <c r="HYR518" s="1537"/>
      <c r="HYS518" s="1537"/>
      <c r="HYT518" s="1537"/>
      <c r="HYU518" s="1537"/>
      <c r="HYV518" s="1537"/>
      <c r="HYW518" s="1537"/>
      <c r="HYX518" s="1537"/>
      <c r="HYY518" s="1537"/>
      <c r="HYZ518" s="1537"/>
      <c r="HZA518" s="1537"/>
      <c r="HZB518" s="1537"/>
      <c r="HZC518" s="1537"/>
      <c r="HZD518" s="1537"/>
      <c r="HZE518" s="1537"/>
      <c r="HZF518" s="1537"/>
      <c r="HZG518" s="1537"/>
      <c r="HZH518" s="1537"/>
      <c r="HZI518" s="1537"/>
      <c r="HZJ518" s="1537"/>
      <c r="HZK518" s="1537"/>
      <c r="HZL518" s="1537"/>
      <c r="HZM518" s="1537"/>
      <c r="HZN518" s="1537"/>
      <c r="HZO518" s="1537"/>
      <c r="HZP518" s="1537"/>
      <c r="HZQ518" s="1537"/>
      <c r="HZR518" s="1537"/>
      <c r="HZS518" s="1537"/>
      <c r="HZT518" s="1537"/>
      <c r="HZU518" s="1537"/>
      <c r="HZV518" s="1537"/>
      <c r="HZW518" s="1537"/>
      <c r="HZX518" s="1537"/>
      <c r="HZY518" s="1537"/>
      <c r="HZZ518" s="1537"/>
      <c r="IAA518" s="1537"/>
      <c r="IAB518" s="1537"/>
      <c r="IAC518" s="1537"/>
      <c r="IAD518" s="1537"/>
      <c r="IAE518" s="1537"/>
      <c r="IAF518" s="1537"/>
      <c r="IAG518" s="1537"/>
      <c r="IAH518" s="1537"/>
      <c r="IAI518" s="1537"/>
      <c r="IAJ518" s="1537"/>
      <c r="IAK518" s="1537"/>
      <c r="IAL518" s="1537"/>
      <c r="IAM518" s="1537"/>
      <c r="IAN518" s="1537"/>
      <c r="IAO518" s="1537"/>
      <c r="IAP518" s="1537"/>
      <c r="IAQ518" s="1537"/>
      <c r="IAR518" s="1537"/>
      <c r="IAS518" s="1537"/>
      <c r="IAT518" s="1537"/>
      <c r="IAU518" s="1537"/>
      <c r="IAV518" s="1537"/>
      <c r="IAW518" s="1537"/>
      <c r="IAX518" s="1537"/>
      <c r="IAY518" s="1537"/>
      <c r="IAZ518" s="1537"/>
      <c r="IBA518" s="1537"/>
      <c r="IBB518" s="1537"/>
      <c r="IBC518" s="1537"/>
      <c r="IBD518" s="1537"/>
      <c r="IBE518" s="1537"/>
      <c r="IBF518" s="1537"/>
      <c r="IBG518" s="1537"/>
      <c r="IBH518" s="1537"/>
      <c r="IBI518" s="1537"/>
      <c r="IBJ518" s="1537"/>
      <c r="IBK518" s="1537"/>
      <c r="IBL518" s="1537"/>
      <c r="IBM518" s="1537"/>
      <c r="IBN518" s="1537"/>
      <c r="IBO518" s="1537"/>
      <c r="IBP518" s="1537"/>
      <c r="IBQ518" s="1537"/>
      <c r="IBR518" s="1537"/>
      <c r="IBS518" s="1537"/>
      <c r="IBT518" s="1537"/>
      <c r="IBU518" s="1537"/>
      <c r="IBV518" s="1537"/>
      <c r="IBW518" s="1537"/>
      <c r="IBX518" s="1537"/>
      <c r="IBY518" s="1537"/>
      <c r="IBZ518" s="1537"/>
      <c r="ICA518" s="1537"/>
      <c r="ICB518" s="1537"/>
      <c r="ICC518" s="1537"/>
      <c r="ICD518" s="1537"/>
      <c r="ICE518" s="1537"/>
      <c r="ICF518" s="1537"/>
      <c r="ICG518" s="1537"/>
      <c r="ICH518" s="1537"/>
      <c r="ICI518" s="1537"/>
      <c r="ICJ518" s="1537"/>
      <c r="ICK518" s="1537"/>
      <c r="ICL518" s="1537"/>
      <c r="ICM518" s="1537"/>
      <c r="ICN518" s="1537"/>
      <c r="ICO518" s="1537"/>
      <c r="ICP518" s="1537"/>
      <c r="ICQ518" s="1537"/>
      <c r="ICR518" s="1537"/>
      <c r="ICS518" s="1537"/>
      <c r="ICT518" s="1537"/>
      <c r="ICU518" s="1537"/>
      <c r="ICV518" s="1537"/>
      <c r="ICW518" s="1537"/>
      <c r="ICX518" s="1537"/>
      <c r="ICY518" s="1537"/>
      <c r="ICZ518" s="1537"/>
      <c r="IDA518" s="1537"/>
      <c r="IDB518" s="1537"/>
      <c r="IDC518" s="1537"/>
      <c r="IDD518" s="1537"/>
      <c r="IDE518" s="1537"/>
      <c r="IDF518" s="1537"/>
      <c r="IDG518" s="1537"/>
      <c r="IDH518" s="1537"/>
      <c r="IDI518" s="1537"/>
      <c r="IDJ518" s="1537"/>
      <c r="IDK518" s="1537"/>
      <c r="IDL518" s="1537"/>
      <c r="IDM518" s="1537"/>
      <c r="IDN518" s="1537"/>
      <c r="IDO518" s="1537"/>
      <c r="IDP518" s="1537"/>
      <c r="IDQ518" s="1537"/>
      <c r="IDR518" s="1537"/>
      <c r="IDS518" s="1537"/>
      <c r="IDT518" s="1537"/>
      <c r="IDU518" s="1537"/>
      <c r="IDV518" s="1537"/>
      <c r="IDW518" s="1537"/>
      <c r="IDX518" s="1537"/>
      <c r="IDY518" s="1537"/>
      <c r="IDZ518" s="1537"/>
      <c r="IEA518" s="1537"/>
      <c r="IEB518" s="1537"/>
      <c r="IEC518" s="1537"/>
      <c r="IED518" s="1537"/>
      <c r="IEE518" s="1537"/>
      <c r="IEF518" s="1537"/>
      <c r="IEG518" s="1537"/>
      <c r="IEH518" s="1537"/>
      <c r="IEI518" s="1537"/>
      <c r="IEJ518" s="1537"/>
      <c r="IEK518" s="1537"/>
      <c r="IEL518" s="1537"/>
      <c r="IEM518" s="1537"/>
      <c r="IEN518" s="1537"/>
      <c r="IEO518" s="1537"/>
      <c r="IEP518" s="1537"/>
      <c r="IEQ518" s="1537"/>
      <c r="IER518" s="1537"/>
      <c r="IES518" s="1537"/>
      <c r="IET518" s="1537"/>
      <c r="IEU518" s="1537"/>
      <c r="IEV518" s="1537"/>
      <c r="IEW518" s="1537"/>
      <c r="IEX518" s="1537"/>
      <c r="IEY518" s="1537"/>
      <c r="IEZ518" s="1537"/>
      <c r="IFA518" s="1537"/>
      <c r="IFB518" s="1537"/>
      <c r="IFC518" s="1537"/>
      <c r="IFD518" s="1537"/>
      <c r="IFE518" s="1537"/>
      <c r="IFF518" s="1537"/>
      <c r="IFG518" s="1537"/>
      <c r="IFH518" s="1537"/>
      <c r="IFI518" s="1537"/>
      <c r="IFJ518" s="1537"/>
      <c r="IFK518" s="1537"/>
      <c r="IFL518" s="1537"/>
      <c r="IFM518" s="1537"/>
      <c r="IFN518" s="1537"/>
      <c r="IFO518" s="1537"/>
      <c r="IFP518" s="1537"/>
      <c r="IFQ518" s="1537"/>
      <c r="IFR518" s="1537"/>
      <c r="IFS518" s="1537"/>
      <c r="IFT518" s="1537"/>
      <c r="IFU518" s="1537"/>
      <c r="IFV518" s="1537"/>
      <c r="IFW518" s="1537"/>
      <c r="IFX518" s="1537"/>
      <c r="IFY518" s="1537"/>
      <c r="IFZ518" s="1537"/>
      <c r="IGA518" s="1537"/>
      <c r="IGB518" s="1537"/>
      <c r="IGC518" s="1537"/>
      <c r="IGD518" s="1537"/>
      <c r="IGE518" s="1537"/>
      <c r="IGF518" s="1537"/>
      <c r="IGG518" s="1537"/>
      <c r="IGH518" s="1537"/>
      <c r="IGI518" s="1537"/>
      <c r="IGJ518" s="1537"/>
      <c r="IGK518" s="1537"/>
      <c r="IGL518" s="1537"/>
      <c r="IGM518" s="1537"/>
      <c r="IGN518" s="1537"/>
      <c r="IGO518" s="1537"/>
      <c r="IGP518" s="1537"/>
      <c r="IGQ518" s="1537"/>
      <c r="IGR518" s="1537"/>
      <c r="IGS518" s="1537"/>
      <c r="IGT518" s="1537"/>
      <c r="IGU518" s="1537"/>
      <c r="IGV518" s="1537"/>
      <c r="IGW518" s="1537"/>
      <c r="IGX518" s="1537"/>
      <c r="IGY518" s="1537"/>
      <c r="IGZ518" s="1537"/>
      <c r="IHA518" s="1537"/>
      <c r="IHB518" s="1537"/>
      <c r="IHC518" s="1537"/>
      <c r="IHD518" s="1537"/>
      <c r="IHE518" s="1537"/>
      <c r="IHF518" s="1537"/>
      <c r="IHG518" s="1537"/>
      <c r="IHH518" s="1537"/>
      <c r="IHI518" s="1537"/>
      <c r="IHJ518" s="1537"/>
      <c r="IHK518" s="1537"/>
      <c r="IHL518" s="1537"/>
      <c r="IHM518" s="1537"/>
      <c r="IHN518" s="1537"/>
      <c r="IHO518" s="1537"/>
      <c r="IHP518" s="1537"/>
      <c r="IHQ518" s="1537"/>
      <c r="IHR518" s="1537"/>
      <c r="IHS518" s="1537"/>
      <c r="IHT518" s="1537"/>
      <c r="IHU518" s="1537"/>
      <c r="IHV518" s="1537"/>
      <c r="IHW518" s="1537"/>
      <c r="IHX518" s="1537"/>
      <c r="IHY518" s="1537"/>
      <c r="IHZ518" s="1537"/>
      <c r="IIA518" s="1537"/>
      <c r="IIB518" s="1537"/>
      <c r="IIC518" s="1537"/>
      <c r="IID518" s="1537"/>
      <c r="IIE518" s="1537"/>
      <c r="IIF518" s="1537"/>
      <c r="IIG518" s="1537"/>
      <c r="IIH518" s="1537"/>
      <c r="III518" s="1537"/>
      <c r="IIJ518" s="1537"/>
      <c r="IIK518" s="1537"/>
      <c r="IIL518" s="1537"/>
      <c r="IIM518" s="1537"/>
      <c r="IIN518" s="1537"/>
      <c r="IIO518" s="1537"/>
      <c r="IIP518" s="1537"/>
      <c r="IIQ518" s="1537"/>
      <c r="IIR518" s="1537"/>
      <c r="IIS518" s="1537"/>
      <c r="IIT518" s="1537"/>
      <c r="IIU518" s="1537"/>
      <c r="IIV518" s="1537"/>
      <c r="IIW518" s="1537"/>
      <c r="IIX518" s="1537"/>
      <c r="IIY518" s="1537"/>
      <c r="IIZ518" s="1537"/>
      <c r="IJA518" s="1537"/>
      <c r="IJB518" s="1537"/>
      <c r="IJC518" s="1537"/>
      <c r="IJD518" s="1537"/>
      <c r="IJE518" s="1537"/>
      <c r="IJF518" s="1537"/>
      <c r="IJG518" s="1537"/>
      <c r="IJH518" s="1537"/>
      <c r="IJI518" s="1537"/>
      <c r="IJJ518" s="1537"/>
      <c r="IJK518" s="1537"/>
      <c r="IJL518" s="1537"/>
      <c r="IJM518" s="1537"/>
      <c r="IJN518" s="1537"/>
      <c r="IJO518" s="1537"/>
      <c r="IJP518" s="1537"/>
      <c r="IJQ518" s="1537"/>
      <c r="IJR518" s="1537"/>
      <c r="IJS518" s="1537"/>
      <c r="IJT518" s="1537"/>
      <c r="IJU518" s="1537"/>
      <c r="IJV518" s="1537"/>
      <c r="IJW518" s="1537"/>
      <c r="IJX518" s="1537"/>
      <c r="IJY518" s="1537"/>
      <c r="IJZ518" s="1537"/>
      <c r="IKA518" s="1537"/>
      <c r="IKB518" s="1537"/>
      <c r="IKC518" s="1537"/>
      <c r="IKD518" s="1537"/>
      <c r="IKE518" s="1537"/>
      <c r="IKF518" s="1537"/>
      <c r="IKG518" s="1537"/>
      <c r="IKH518" s="1537"/>
      <c r="IKI518" s="1537"/>
      <c r="IKJ518" s="1537"/>
      <c r="IKK518" s="1537"/>
      <c r="IKL518" s="1537"/>
      <c r="IKM518" s="1537"/>
      <c r="IKN518" s="1537"/>
      <c r="IKO518" s="1537"/>
      <c r="IKP518" s="1537"/>
      <c r="IKQ518" s="1537"/>
      <c r="IKR518" s="1537"/>
      <c r="IKS518" s="1537"/>
      <c r="IKT518" s="1537"/>
      <c r="IKU518" s="1537"/>
      <c r="IKV518" s="1537"/>
      <c r="IKW518" s="1537"/>
      <c r="IKX518" s="1537"/>
      <c r="IKY518" s="1537"/>
      <c r="IKZ518" s="1537"/>
      <c r="ILA518" s="1537"/>
      <c r="ILB518" s="1537"/>
      <c r="ILC518" s="1537"/>
      <c r="ILD518" s="1537"/>
      <c r="ILE518" s="1537"/>
      <c r="ILF518" s="1537"/>
      <c r="ILG518" s="1537"/>
      <c r="ILH518" s="1537"/>
      <c r="ILI518" s="1537"/>
      <c r="ILJ518" s="1537"/>
      <c r="ILK518" s="1537"/>
      <c r="ILL518" s="1537"/>
      <c r="ILM518" s="1537"/>
      <c r="ILN518" s="1537"/>
      <c r="ILO518" s="1537"/>
      <c r="ILP518" s="1537"/>
      <c r="ILQ518" s="1537"/>
      <c r="ILR518" s="1537"/>
      <c r="ILS518" s="1537"/>
      <c r="ILT518" s="1537"/>
      <c r="ILU518" s="1537"/>
      <c r="ILV518" s="1537"/>
      <c r="ILW518" s="1537"/>
      <c r="ILX518" s="1537"/>
      <c r="ILY518" s="1537"/>
      <c r="ILZ518" s="1537"/>
      <c r="IMA518" s="1537"/>
      <c r="IMB518" s="1537"/>
      <c r="IMC518" s="1537"/>
      <c r="IMD518" s="1537"/>
      <c r="IME518" s="1537"/>
      <c r="IMF518" s="1537"/>
      <c r="IMG518" s="1537"/>
      <c r="IMH518" s="1537"/>
      <c r="IMI518" s="1537"/>
      <c r="IMJ518" s="1537"/>
      <c r="IMK518" s="1537"/>
      <c r="IML518" s="1537"/>
      <c r="IMM518" s="1537"/>
      <c r="IMN518" s="1537"/>
      <c r="IMO518" s="1537"/>
      <c r="IMP518" s="1537"/>
      <c r="IMQ518" s="1537"/>
      <c r="IMR518" s="1537"/>
      <c r="IMS518" s="1537"/>
      <c r="IMT518" s="1537"/>
      <c r="IMU518" s="1537"/>
      <c r="IMV518" s="1537"/>
      <c r="IMW518" s="1537"/>
      <c r="IMX518" s="1537"/>
      <c r="IMY518" s="1537"/>
      <c r="IMZ518" s="1537"/>
      <c r="INA518" s="1537"/>
      <c r="INB518" s="1537"/>
      <c r="INC518" s="1537"/>
      <c r="IND518" s="1537"/>
      <c r="INE518" s="1537"/>
      <c r="INF518" s="1537"/>
      <c r="ING518" s="1537"/>
      <c r="INH518" s="1537"/>
      <c r="INI518" s="1537"/>
      <c r="INJ518" s="1537"/>
      <c r="INK518" s="1537"/>
      <c r="INL518" s="1537"/>
      <c r="INM518" s="1537"/>
      <c r="INN518" s="1537"/>
      <c r="INO518" s="1537"/>
      <c r="INP518" s="1537"/>
      <c r="INQ518" s="1537"/>
      <c r="INR518" s="1537"/>
      <c r="INS518" s="1537"/>
      <c r="INT518" s="1537"/>
      <c r="INU518" s="1537"/>
      <c r="INV518" s="1537"/>
      <c r="INW518" s="1537"/>
      <c r="INX518" s="1537"/>
      <c r="INY518" s="1537"/>
      <c r="INZ518" s="1537"/>
      <c r="IOA518" s="1537"/>
      <c r="IOB518" s="1537"/>
      <c r="IOC518" s="1537"/>
      <c r="IOD518" s="1537"/>
      <c r="IOE518" s="1537"/>
      <c r="IOF518" s="1537"/>
      <c r="IOG518" s="1537"/>
      <c r="IOH518" s="1537"/>
      <c r="IOI518" s="1537"/>
      <c r="IOJ518" s="1537"/>
      <c r="IOK518" s="1537"/>
      <c r="IOL518" s="1537"/>
      <c r="IOM518" s="1537"/>
      <c r="ION518" s="1537"/>
      <c r="IOO518" s="1537"/>
      <c r="IOP518" s="1537"/>
      <c r="IOQ518" s="1537"/>
      <c r="IOR518" s="1537"/>
      <c r="IOS518" s="1537"/>
      <c r="IOT518" s="1537"/>
      <c r="IOU518" s="1537"/>
      <c r="IOV518" s="1537"/>
      <c r="IOW518" s="1537"/>
      <c r="IOX518" s="1537"/>
      <c r="IOY518" s="1537"/>
      <c r="IOZ518" s="1537"/>
      <c r="IPA518" s="1537"/>
      <c r="IPB518" s="1537"/>
      <c r="IPC518" s="1537"/>
      <c r="IPD518" s="1537"/>
      <c r="IPE518" s="1537"/>
      <c r="IPF518" s="1537"/>
      <c r="IPG518" s="1537"/>
      <c r="IPH518" s="1537"/>
      <c r="IPI518" s="1537"/>
      <c r="IPJ518" s="1537"/>
      <c r="IPK518" s="1537"/>
      <c r="IPL518" s="1537"/>
      <c r="IPM518" s="1537"/>
      <c r="IPN518" s="1537"/>
      <c r="IPO518" s="1537"/>
      <c r="IPP518" s="1537"/>
      <c r="IPQ518" s="1537"/>
      <c r="IPR518" s="1537"/>
      <c r="IPS518" s="1537"/>
      <c r="IPT518" s="1537"/>
      <c r="IPU518" s="1537"/>
      <c r="IPV518" s="1537"/>
      <c r="IPW518" s="1537"/>
      <c r="IPX518" s="1537"/>
      <c r="IPY518" s="1537"/>
      <c r="IPZ518" s="1537"/>
      <c r="IQA518" s="1537"/>
      <c r="IQB518" s="1537"/>
      <c r="IQC518" s="1537"/>
      <c r="IQD518" s="1537"/>
      <c r="IQE518" s="1537"/>
      <c r="IQF518" s="1537"/>
      <c r="IQG518" s="1537"/>
      <c r="IQH518" s="1537"/>
      <c r="IQI518" s="1537"/>
      <c r="IQJ518" s="1537"/>
      <c r="IQK518" s="1537"/>
      <c r="IQL518" s="1537"/>
      <c r="IQM518" s="1537"/>
      <c r="IQN518" s="1537"/>
      <c r="IQO518" s="1537"/>
      <c r="IQP518" s="1537"/>
      <c r="IQQ518" s="1537"/>
      <c r="IQR518" s="1537"/>
      <c r="IQS518" s="1537"/>
      <c r="IQT518" s="1537"/>
      <c r="IQU518" s="1537"/>
      <c r="IQV518" s="1537"/>
      <c r="IQW518" s="1537"/>
      <c r="IQX518" s="1537"/>
      <c r="IQY518" s="1537"/>
      <c r="IQZ518" s="1537"/>
      <c r="IRA518" s="1537"/>
      <c r="IRB518" s="1537"/>
      <c r="IRC518" s="1537"/>
      <c r="IRD518" s="1537"/>
      <c r="IRE518" s="1537"/>
      <c r="IRF518" s="1537"/>
      <c r="IRG518" s="1537"/>
      <c r="IRH518" s="1537"/>
      <c r="IRI518" s="1537"/>
      <c r="IRJ518" s="1537"/>
      <c r="IRK518" s="1537"/>
      <c r="IRL518" s="1537"/>
      <c r="IRM518" s="1537"/>
      <c r="IRN518" s="1537"/>
      <c r="IRO518" s="1537"/>
      <c r="IRP518" s="1537"/>
      <c r="IRQ518" s="1537"/>
      <c r="IRR518" s="1537"/>
      <c r="IRS518" s="1537"/>
      <c r="IRT518" s="1537"/>
      <c r="IRU518" s="1537"/>
      <c r="IRV518" s="1537"/>
      <c r="IRW518" s="1537"/>
      <c r="IRX518" s="1537"/>
      <c r="IRY518" s="1537"/>
      <c r="IRZ518" s="1537"/>
      <c r="ISA518" s="1537"/>
      <c r="ISB518" s="1537"/>
      <c r="ISC518" s="1537"/>
      <c r="ISD518" s="1537"/>
      <c r="ISE518" s="1537"/>
      <c r="ISF518" s="1537"/>
      <c r="ISG518" s="1537"/>
      <c r="ISH518" s="1537"/>
      <c r="ISI518" s="1537"/>
      <c r="ISJ518" s="1537"/>
      <c r="ISK518" s="1537"/>
      <c r="ISL518" s="1537"/>
      <c r="ISM518" s="1537"/>
      <c r="ISN518" s="1537"/>
      <c r="ISO518" s="1537"/>
      <c r="ISP518" s="1537"/>
      <c r="ISQ518" s="1537"/>
      <c r="ISR518" s="1537"/>
      <c r="ISS518" s="1537"/>
      <c r="IST518" s="1537"/>
      <c r="ISU518" s="1537"/>
      <c r="ISV518" s="1537"/>
      <c r="ISW518" s="1537"/>
      <c r="ISX518" s="1537"/>
      <c r="ISY518" s="1537"/>
      <c r="ISZ518" s="1537"/>
      <c r="ITA518" s="1537"/>
      <c r="ITB518" s="1537"/>
      <c r="ITC518" s="1537"/>
      <c r="ITD518" s="1537"/>
      <c r="ITE518" s="1537"/>
      <c r="ITF518" s="1537"/>
      <c r="ITG518" s="1537"/>
      <c r="ITH518" s="1537"/>
      <c r="ITI518" s="1537"/>
      <c r="ITJ518" s="1537"/>
      <c r="ITK518" s="1537"/>
      <c r="ITL518" s="1537"/>
      <c r="ITM518" s="1537"/>
      <c r="ITN518" s="1537"/>
      <c r="ITO518" s="1537"/>
      <c r="ITP518" s="1537"/>
      <c r="ITQ518" s="1537"/>
      <c r="ITR518" s="1537"/>
      <c r="ITS518" s="1537"/>
      <c r="ITT518" s="1537"/>
      <c r="ITU518" s="1537"/>
      <c r="ITV518" s="1537"/>
      <c r="ITW518" s="1537"/>
      <c r="ITX518" s="1537"/>
      <c r="ITY518" s="1537"/>
      <c r="ITZ518" s="1537"/>
      <c r="IUA518" s="1537"/>
      <c r="IUB518" s="1537"/>
      <c r="IUC518" s="1537"/>
      <c r="IUD518" s="1537"/>
      <c r="IUE518" s="1537"/>
      <c r="IUF518" s="1537"/>
      <c r="IUG518" s="1537"/>
      <c r="IUH518" s="1537"/>
      <c r="IUI518" s="1537"/>
      <c r="IUJ518" s="1537"/>
      <c r="IUK518" s="1537"/>
      <c r="IUL518" s="1537"/>
      <c r="IUM518" s="1537"/>
      <c r="IUN518" s="1537"/>
      <c r="IUO518" s="1537"/>
      <c r="IUP518" s="1537"/>
      <c r="IUQ518" s="1537"/>
      <c r="IUR518" s="1537"/>
      <c r="IUS518" s="1537"/>
      <c r="IUT518" s="1537"/>
      <c r="IUU518" s="1537"/>
      <c r="IUV518" s="1537"/>
      <c r="IUW518" s="1537"/>
      <c r="IUX518" s="1537"/>
      <c r="IUY518" s="1537"/>
      <c r="IUZ518" s="1537"/>
      <c r="IVA518" s="1537"/>
      <c r="IVB518" s="1537"/>
      <c r="IVC518" s="1537"/>
      <c r="IVD518" s="1537"/>
      <c r="IVE518" s="1537"/>
      <c r="IVF518" s="1537"/>
      <c r="IVG518" s="1537"/>
      <c r="IVH518" s="1537"/>
      <c r="IVI518" s="1537"/>
      <c r="IVJ518" s="1537"/>
      <c r="IVK518" s="1537"/>
      <c r="IVL518" s="1537"/>
      <c r="IVM518" s="1537"/>
      <c r="IVN518" s="1537"/>
      <c r="IVO518" s="1537"/>
      <c r="IVP518" s="1537"/>
      <c r="IVQ518" s="1537"/>
      <c r="IVR518" s="1537"/>
      <c r="IVS518" s="1537"/>
      <c r="IVT518" s="1537"/>
      <c r="IVU518" s="1537"/>
      <c r="IVV518" s="1537"/>
      <c r="IVW518" s="1537"/>
      <c r="IVX518" s="1537"/>
      <c r="IVY518" s="1537"/>
      <c r="IVZ518" s="1537"/>
      <c r="IWA518" s="1537"/>
      <c r="IWB518" s="1537"/>
      <c r="IWC518" s="1537"/>
      <c r="IWD518" s="1537"/>
      <c r="IWE518" s="1537"/>
      <c r="IWF518" s="1537"/>
      <c r="IWG518" s="1537"/>
      <c r="IWH518" s="1537"/>
      <c r="IWI518" s="1537"/>
      <c r="IWJ518" s="1537"/>
      <c r="IWK518" s="1537"/>
      <c r="IWL518" s="1537"/>
      <c r="IWM518" s="1537"/>
      <c r="IWN518" s="1537"/>
      <c r="IWO518" s="1537"/>
      <c r="IWP518" s="1537"/>
      <c r="IWQ518" s="1537"/>
      <c r="IWR518" s="1537"/>
      <c r="IWS518" s="1537"/>
      <c r="IWT518" s="1537"/>
      <c r="IWU518" s="1537"/>
      <c r="IWV518" s="1537"/>
      <c r="IWW518" s="1537"/>
      <c r="IWX518" s="1537"/>
      <c r="IWY518" s="1537"/>
      <c r="IWZ518" s="1537"/>
      <c r="IXA518" s="1537"/>
      <c r="IXB518" s="1537"/>
      <c r="IXC518" s="1537"/>
      <c r="IXD518" s="1537"/>
      <c r="IXE518" s="1537"/>
      <c r="IXF518" s="1537"/>
      <c r="IXG518" s="1537"/>
      <c r="IXH518" s="1537"/>
      <c r="IXI518" s="1537"/>
      <c r="IXJ518" s="1537"/>
      <c r="IXK518" s="1537"/>
      <c r="IXL518" s="1537"/>
      <c r="IXM518" s="1537"/>
      <c r="IXN518" s="1537"/>
      <c r="IXO518" s="1537"/>
      <c r="IXP518" s="1537"/>
      <c r="IXQ518" s="1537"/>
      <c r="IXR518" s="1537"/>
      <c r="IXS518" s="1537"/>
      <c r="IXT518" s="1537"/>
      <c r="IXU518" s="1537"/>
      <c r="IXV518" s="1537"/>
      <c r="IXW518" s="1537"/>
      <c r="IXX518" s="1537"/>
      <c r="IXY518" s="1537"/>
      <c r="IXZ518" s="1537"/>
      <c r="IYA518" s="1537"/>
      <c r="IYB518" s="1537"/>
      <c r="IYC518" s="1537"/>
      <c r="IYD518" s="1537"/>
      <c r="IYE518" s="1537"/>
      <c r="IYF518" s="1537"/>
      <c r="IYG518" s="1537"/>
      <c r="IYH518" s="1537"/>
      <c r="IYI518" s="1537"/>
      <c r="IYJ518" s="1537"/>
      <c r="IYK518" s="1537"/>
      <c r="IYL518" s="1537"/>
      <c r="IYM518" s="1537"/>
      <c r="IYN518" s="1537"/>
      <c r="IYO518" s="1537"/>
      <c r="IYP518" s="1537"/>
      <c r="IYQ518" s="1537"/>
      <c r="IYR518" s="1537"/>
      <c r="IYS518" s="1537"/>
      <c r="IYT518" s="1537"/>
      <c r="IYU518" s="1537"/>
      <c r="IYV518" s="1537"/>
      <c r="IYW518" s="1537"/>
      <c r="IYX518" s="1537"/>
      <c r="IYY518" s="1537"/>
      <c r="IYZ518" s="1537"/>
      <c r="IZA518" s="1537"/>
      <c r="IZB518" s="1537"/>
      <c r="IZC518" s="1537"/>
      <c r="IZD518" s="1537"/>
      <c r="IZE518" s="1537"/>
      <c r="IZF518" s="1537"/>
      <c r="IZG518" s="1537"/>
      <c r="IZH518" s="1537"/>
      <c r="IZI518" s="1537"/>
      <c r="IZJ518" s="1537"/>
      <c r="IZK518" s="1537"/>
      <c r="IZL518" s="1537"/>
      <c r="IZM518" s="1537"/>
      <c r="IZN518" s="1537"/>
      <c r="IZO518" s="1537"/>
      <c r="IZP518" s="1537"/>
      <c r="IZQ518" s="1537"/>
      <c r="IZR518" s="1537"/>
      <c r="IZS518" s="1537"/>
      <c r="IZT518" s="1537"/>
      <c r="IZU518" s="1537"/>
      <c r="IZV518" s="1537"/>
      <c r="IZW518" s="1537"/>
      <c r="IZX518" s="1537"/>
      <c r="IZY518" s="1537"/>
      <c r="IZZ518" s="1537"/>
      <c r="JAA518" s="1537"/>
      <c r="JAB518" s="1537"/>
      <c r="JAC518" s="1537"/>
      <c r="JAD518" s="1537"/>
      <c r="JAE518" s="1537"/>
      <c r="JAF518" s="1537"/>
      <c r="JAG518" s="1537"/>
      <c r="JAH518" s="1537"/>
      <c r="JAI518" s="1537"/>
      <c r="JAJ518" s="1537"/>
      <c r="JAK518" s="1537"/>
      <c r="JAL518" s="1537"/>
      <c r="JAM518" s="1537"/>
      <c r="JAN518" s="1537"/>
      <c r="JAO518" s="1537"/>
      <c r="JAP518" s="1537"/>
      <c r="JAQ518" s="1537"/>
      <c r="JAR518" s="1537"/>
      <c r="JAS518" s="1537"/>
      <c r="JAT518" s="1537"/>
      <c r="JAU518" s="1537"/>
      <c r="JAV518" s="1537"/>
      <c r="JAW518" s="1537"/>
      <c r="JAX518" s="1537"/>
      <c r="JAY518" s="1537"/>
      <c r="JAZ518" s="1537"/>
      <c r="JBA518" s="1537"/>
      <c r="JBB518" s="1537"/>
      <c r="JBC518" s="1537"/>
      <c r="JBD518" s="1537"/>
      <c r="JBE518" s="1537"/>
      <c r="JBF518" s="1537"/>
      <c r="JBG518" s="1537"/>
      <c r="JBH518" s="1537"/>
      <c r="JBI518" s="1537"/>
      <c r="JBJ518" s="1537"/>
      <c r="JBK518" s="1537"/>
      <c r="JBL518" s="1537"/>
      <c r="JBM518" s="1537"/>
      <c r="JBN518" s="1537"/>
      <c r="JBO518" s="1537"/>
      <c r="JBP518" s="1537"/>
      <c r="JBQ518" s="1537"/>
      <c r="JBR518" s="1537"/>
      <c r="JBS518" s="1537"/>
      <c r="JBT518" s="1537"/>
      <c r="JBU518" s="1537"/>
      <c r="JBV518" s="1537"/>
      <c r="JBW518" s="1537"/>
      <c r="JBX518" s="1537"/>
      <c r="JBY518" s="1537"/>
      <c r="JBZ518" s="1537"/>
      <c r="JCA518" s="1537"/>
      <c r="JCB518" s="1537"/>
      <c r="JCC518" s="1537"/>
      <c r="JCD518" s="1537"/>
      <c r="JCE518" s="1537"/>
      <c r="JCF518" s="1537"/>
      <c r="JCG518" s="1537"/>
      <c r="JCH518" s="1537"/>
      <c r="JCI518" s="1537"/>
      <c r="JCJ518" s="1537"/>
      <c r="JCK518" s="1537"/>
      <c r="JCL518" s="1537"/>
      <c r="JCM518" s="1537"/>
      <c r="JCN518" s="1537"/>
      <c r="JCO518" s="1537"/>
      <c r="JCP518" s="1537"/>
      <c r="JCQ518" s="1537"/>
      <c r="JCR518" s="1537"/>
      <c r="JCS518" s="1537"/>
      <c r="JCT518" s="1537"/>
      <c r="JCU518" s="1537"/>
      <c r="JCV518" s="1537"/>
      <c r="JCW518" s="1537"/>
      <c r="JCX518" s="1537"/>
      <c r="JCY518" s="1537"/>
      <c r="JCZ518" s="1537"/>
      <c r="JDA518" s="1537"/>
      <c r="JDB518" s="1537"/>
      <c r="JDC518" s="1537"/>
      <c r="JDD518" s="1537"/>
      <c r="JDE518" s="1537"/>
      <c r="JDF518" s="1537"/>
      <c r="JDG518" s="1537"/>
      <c r="JDH518" s="1537"/>
      <c r="JDI518" s="1537"/>
      <c r="JDJ518" s="1537"/>
      <c r="JDK518" s="1537"/>
      <c r="JDL518" s="1537"/>
      <c r="JDM518" s="1537"/>
      <c r="JDN518" s="1537"/>
      <c r="JDO518" s="1537"/>
      <c r="JDP518" s="1537"/>
      <c r="JDQ518" s="1537"/>
      <c r="JDR518" s="1537"/>
      <c r="JDS518" s="1537"/>
      <c r="JDT518" s="1537"/>
      <c r="JDU518" s="1537"/>
      <c r="JDV518" s="1537"/>
      <c r="JDW518" s="1537"/>
      <c r="JDX518" s="1537"/>
      <c r="JDY518" s="1537"/>
      <c r="JDZ518" s="1537"/>
      <c r="JEA518" s="1537"/>
      <c r="JEB518" s="1537"/>
      <c r="JEC518" s="1537"/>
      <c r="JED518" s="1537"/>
      <c r="JEE518" s="1537"/>
      <c r="JEF518" s="1537"/>
      <c r="JEG518" s="1537"/>
      <c r="JEH518" s="1537"/>
      <c r="JEI518" s="1537"/>
      <c r="JEJ518" s="1537"/>
      <c r="JEK518" s="1537"/>
      <c r="JEL518" s="1537"/>
      <c r="JEM518" s="1537"/>
      <c r="JEN518" s="1537"/>
      <c r="JEO518" s="1537"/>
      <c r="JEP518" s="1537"/>
      <c r="JEQ518" s="1537"/>
      <c r="JER518" s="1537"/>
      <c r="JES518" s="1537"/>
      <c r="JET518" s="1537"/>
      <c r="JEU518" s="1537"/>
      <c r="JEV518" s="1537"/>
      <c r="JEW518" s="1537"/>
      <c r="JEX518" s="1537"/>
      <c r="JEY518" s="1537"/>
      <c r="JEZ518" s="1537"/>
      <c r="JFA518" s="1537"/>
      <c r="JFB518" s="1537"/>
      <c r="JFC518" s="1537"/>
      <c r="JFD518" s="1537"/>
      <c r="JFE518" s="1537"/>
      <c r="JFF518" s="1537"/>
      <c r="JFG518" s="1537"/>
      <c r="JFH518" s="1537"/>
      <c r="JFI518" s="1537"/>
      <c r="JFJ518" s="1537"/>
      <c r="JFK518" s="1537"/>
      <c r="JFL518" s="1537"/>
      <c r="JFM518" s="1537"/>
      <c r="JFN518" s="1537"/>
      <c r="JFO518" s="1537"/>
      <c r="JFP518" s="1537"/>
      <c r="JFQ518" s="1537"/>
      <c r="JFR518" s="1537"/>
      <c r="JFS518" s="1537"/>
      <c r="JFT518" s="1537"/>
      <c r="JFU518" s="1537"/>
      <c r="JFV518" s="1537"/>
      <c r="JFW518" s="1537"/>
      <c r="JFX518" s="1537"/>
      <c r="JFY518" s="1537"/>
      <c r="JFZ518" s="1537"/>
      <c r="JGA518" s="1537"/>
      <c r="JGB518" s="1537"/>
      <c r="JGC518" s="1537"/>
      <c r="JGD518" s="1537"/>
      <c r="JGE518" s="1537"/>
      <c r="JGF518" s="1537"/>
      <c r="JGG518" s="1537"/>
      <c r="JGH518" s="1537"/>
      <c r="JGI518" s="1537"/>
      <c r="JGJ518" s="1537"/>
      <c r="JGK518" s="1537"/>
      <c r="JGL518" s="1537"/>
      <c r="JGM518" s="1537"/>
      <c r="JGN518" s="1537"/>
      <c r="JGO518" s="1537"/>
      <c r="JGP518" s="1537"/>
      <c r="JGQ518" s="1537"/>
      <c r="JGR518" s="1537"/>
      <c r="JGS518" s="1537"/>
      <c r="JGT518" s="1537"/>
      <c r="JGU518" s="1537"/>
      <c r="JGV518" s="1537"/>
      <c r="JGW518" s="1537"/>
      <c r="JGX518" s="1537"/>
      <c r="JGY518" s="1537"/>
      <c r="JGZ518" s="1537"/>
      <c r="JHA518" s="1537"/>
      <c r="JHB518" s="1537"/>
      <c r="JHC518" s="1537"/>
      <c r="JHD518" s="1537"/>
      <c r="JHE518" s="1537"/>
      <c r="JHF518" s="1537"/>
      <c r="JHG518" s="1537"/>
      <c r="JHH518" s="1537"/>
      <c r="JHI518" s="1537"/>
      <c r="JHJ518" s="1537"/>
      <c r="JHK518" s="1537"/>
      <c r="JHL518" s="1537"/>
      <c r="JHM518" s="1537"/>
      <c r="JHN518" s="1537"/>
      <c r="JHO518" s="1537"/>
      <c r="JHP518" s="1537"/>
      <c r="JHQ518" s="1537"/>
      <c r="JHR518" s="1537"/>
      <c r="JHS518" s="1537"/>
      <c r="JHT518" s="1537"/>
      <c r="JHU518" s="1537"/>
      <c r="JHV518" s="1537"/>
      <c r="JHW518" s="1537"/>
      <c r="JHX518" s="1537"/>
      <c r="JHY518" s="1537"/>
      <c r="JHZ518" s="1537"/>
      <c r="JIA518" s="1537"/>
      <c r="JIB518" s="1537"/>
      <c r="JIC518" s="1537"/>
      <c r="JID518" s="1537"/>
      <c r="JIE518" s="1537"/>
      <c r="JIF518" s="1537"/>
      <c r="JIG518" s="1537"/>
      <c r="JIH518" s="1537"/>
      <c r="JII518" s="1537"/>
      <c r="JIJ518" s="1537"/>
      <c r="JIK518" s="1537"/>
      <c r="JIL518" s="1537"/>
      <c r="JIM518" s="1537"/>
      <c r="JIN518" s="1537"/>
      <c r="JIO518" s="1537"/>
      <c r="JIP518" s="1537"/>
      <c r="JIQ518" s="1537"/>
      <c r="JIR518" s="1537"/>
      <c r="JIS518" s="1537"/>
      <c r="JIT518" s="1537"/>
      <c r="JIU518" s="1537"/>
      <c r="JIV518" s="1537"/>
      <c r="JIW518" s="1537"/>
      <c r="JIX518" s="1537"/>
      <c r="JIY518" s="1537"/>
      <c r="JIZ518" s="1537"/>
      <c r="JJA518" s="1537"/>
      <c r="JJB518" s="1537"/>
      <c r="JJC518" s="1537"/>
      <c r="JJD518" s="1537"/>
      <c r="JJE518" s="1537"/>
      <c r="JJF518" s="1537"/>
      <c r="JJG518" s="1537"/>
      <c r="JJH518" s="1537"/>
      <c r="JJI518" s="1537"/>
      <c r="JJJ518" s="1537"/>
      <c r="JJK518" s="1537"/>
      <c r="JJL518" s="1537"/>
      <c r="JJM518" s="1537"/>
      <c r="JJN518" s="1537"/>
      <c r="JJO518" s="1537"/>
      <c r="JJP518" s="1537"/>
      <c r="JJQ518" s="1537"/>
      <c r="JJR518" s="1537"/>
      <c r="JJS518" s="1537"/>
      <c r="JJT518" s="1537"/>
      <c r="JJU518" s="1537"/>
      <c r="JJV518" s="1537"/>
      <c r="JJW518" s="1537"/>
      <c r="JJX518" s="1537"/>
      <c r="JJY518" s="1537"/>
      <c r="JJZ518" s="1537"/>
      <c r="JKA518" s="1537"/>
      <c r="JKB518" s="1537"/>
      <c r="JKC518" s="1537"/>
      <c r="JKD518" s="1537"/>
      <c r="JKE518" s="1537"/>
      <c r="JKF518" s="1537"/>
      <c r="JKG518" s="1537"/>
      <c r="JKH518" s="1537"/>
      <c r="JKI518" s="1537"/>
      <c r="JKJ518" s="1537"/>
      <c r="JKK518" s="1537"/>
      <c r="JKL518" s="1537"/>
      <c r="JKM518" s="1537"/>
      <c r="JKN518" s="1537"/>
      <c r="JKO518" s="1537"/>
      <c r="JKP518" s="1537"/>
      <c r="JKQ518" s="1537"/>
      <c r="JKR518" s="1537"/>
      <c r="JKS518" s="1537"/>
      <c r="JKT518" s="1537"/>
      <c r="JKU518" s="1537"/>
      <c r="JKV518" s="1537"/>
      <c r="JKW518" s="1537"/>
      <c r="JKX518" s="1537"/>
      <c r="JKY518" s="1537"/>
      <c r="JKZ518" s="1537"/>
      <c r="JLA518" s="1537"/>
      <c r="JLB518" s="1537"/>
      <c r="JLC518" s="1537"/>
      <c r="JLD518" s="1537"/>
      <c r="JLE518" s="1537"/>
      <c r="JLF518" s="1537"/>
      <c r="JLG518" s="1537"/>
      <c r="JLH518" s="1537"/>
      <c r="JLI518" s="1537"/>
      <c r="JLJ518" s="1537"/>
      <c r="JLK518" s="1537"/>
      <c r="JLL518" s="1537"/>
      <c r="JLM518" s="1537"/>
      <c r="JLN518" s="1537"/>
      <c r="JLO518" s="1537"/>
      <c r="JLP518" s="1537"/>
      <c r="JLQ518" s="1537"/>
      <c r="JLR518" s="1537"/>
      <c r="JLS518" s="1537"/>
      <c r="JLT518" s="1537"/>
      <c r="JLU518" s="1537"/>
      <c r="JLV518" s="1537"/>
      <c r="JLW518" s="1537"/>
      <c r="JLX518" s="1537"/>
      <c r="JLY518" s="1537"/>
      <c r="JLZ518" s="1537"/>
      <c r="JMA518" s="1537"/>
      <c r="JMB518" s="1537"/>
      <c r="JMC518" s="1537"/>
      <c r="JMD518" s="1537"/>
      <c r="JME518" s="1537"/>
      <c r="JMF518" s="1537"/>
      <c r="JMG518" s="1537"/>
      <c r="JMH518" s="1537"/>
      <c r="JMI518" s="1537"/>
      <c r="JMJ518" s="1537"/>
      <c r="JMK518" s="1537"/>
      <c r="JML518" s="1537"/>
      <c r="JMM518" s="1537"/>
      <c r="JMN518" s="1537"/>
      <c r="JMO518" s="1537"/>
      <c r="JMP518" s="1537"/>
      <c r="JMQ518" s="1537"/>
      <c r="JMR518" s="1537"/>
      <c r="JMS518" s="1537"/>
      <c r="JMT518" s="1537"/>
      <c r="JMU518" s="1537"/>
      <c r="JMV518" s="1537"/>
      <c r="JMW518" s="1537"/>
      <c r="JMX518" s="1537"/>
      <c r="JMY518" s="1537"/>
      <c r="JMZ518" s="1537"/>
      <c r="JNA518" s="1537"/>
      <c r="JNB518" s="1537"/>
      <c r="JNC518" s="1537"/>
      <c r="JND518" s="1537"/>
      <c r="JNE518" s="1537"/>
      <c r="JNF518" s="1537"/>
      <c r="JNG518" s="1537"/>
      <c r="JNH518" s="1537"/>
      <c r="JNI518" s="1537"/>
      <c r="JNJ518" s="1537"/>
      <c r="JNK518" s="1537"/>
      <c r="JNL518" s="1537"/>
      <c r="JNM518" s="1537"/>
      <c r="JNN518" s="1537"/>
      <c r="JNO518" s="1537"/>
      <c r="JNP518" s="1537"/>
      <c r="JNQ518" s="1537"/>
      <c r="JNR518" s="1537"/>
      <c r="JNS518" s="1537"/>
      <c r="JNT518" s="1537"/>
      <c r="JNU518" s="1537"/>
      <c r="JNV518" s="1537"/>
      <c r="JNW518" s="1537"/>
      <c r="JNX518" s="1537"/>
      <c r="JNY518" s="1537"/>
      <c r="JNZ518" s="1537"/>
      <c r="JOA518" s="1537"/>
      <c r="JOB518" s="1537"/>
      <c r="JOC518" s="1537"/>
      <c r="JOD518" s="1537"/>
      <c r="JOE518" s="1537"/>
      <c r="JOF518" s="1537"/>
      <c r="JOG518" s="1537"/>
      <c r="JOH518" s="1537"/>
      <c r="JOI518" s="1537"/>
      <c r="JOJ518" s="1537"/>
      <c r="JOK518" s="1537"/>
      <c r="JOL518" s="1537"/>
      <c r="JOM518" s="1537"/>
      <c r="JON518" s="1537"/>
      <c r="JOO518" s="1537"/>
      <c r="JOP518" s="1537"/>
      <c r="JOQ518" s="1537"/>
      <c r="JOR518" s="1537"/>
      <c r="JOS518" s="1537"/>
      <c r="JOT518" s="1537"/>
      <c r="JOU518" s="1537"/>
      <c r="JOV518" s="1537"/>
      <c r="JOW518" s="1537"/>
      <c r="JOX518" s="1537"/>
      <c r="JOY518" s="1537"/>
      <c r="JOZ518" s="1537"/>
      <c r="JPA518" s="1537"/>
      <c r="JPB518" s="1537"/>
      <c r="JPC518" s="1537"/>
      <c r="JPD518" s="1537"/>
      <c r="JPE518" s="1537"/>
      <c r="JPF518" s="1537"/>
      <c r="JPG518" s="1537"/>
      <c r="JPH518" s="1537"/>
      <c r="JPI518" s="1537"/>
      <c r="JPJ518" s="1537"/>
      <c r="JPK518" s="1537"/>
      <c r="JPL518" s="1537"/>
      <c r="JPM518" s="1537"/>
      <c r="JPN518" s="1537"/>
      <c r="JPO518" s="1537"/>
      <c r="JPP518" s="1537"/>
      <c r="JPQ518" s="1537"/>
      <c r="JPR518" s="1537"/>
      <c r="JPS518" s="1537"/>
      <c r="JPT518" s="1537"/>
      <c r="JPU518" s="1537"/>
      <c r="JPV518" s="1537"/>
      <c r="JPW518" s="1537"/>
      <c r="JPX518" s="1537"/>
      <c r="JPY518" s="1537"/>
      <c r="JPZ518" s="1537"/>
      <c r="JQA518" s="1537"/>
      <c r="JQB518" s="1537"/>
      <c r="JQC518" s="1537"/>
      <c r="JQD518" s="1537"/>
      <c r="JQE518" s="1537"/>
      <c r="JQF518" s="1537"/>
      <c r="JQG518" s="1537"/>
      <c r="JQH518" s="1537"/>
      <c r="JQI518" s="1537"/>
      <c r="JQJ518" s="1537"/>
      <c r="JQK518" s="1537"/>
      <c r="JQL518" s="1537"/>
      <c r="JQM518" s="1537"/>
      <c r="JQN518" s="1537"/>
      <c r="JQO518" s="1537"/>
      <c r="JQP518" s="1537"/>
      <c r="JQQ518" s="1537"/>
      <c r="JQR518" s="1537"/>
      <c r="JQS518" s="1537"/>
      <c r="JQT518" s="1537"/>
      <c r="JQU518" s="1537"/>
      <c r="JQV518" s="1537"/>
      <c r="JQW518" s="1537"/>
      <c r="JQX518" s="1537"/>
      <c r="JQY518" s="1537"/>
      <c r="JQZ518" s="1537"/>
      <c r="JRA518" s="1537"/>
      <c r="JRB518" s="1537"/>
      <c r="JRC518" s="1537"/>
      <c r="JRD518" s="1537"/>
      <c r="JRE518" s="1537"/>
      <c r="JRF518" s="1537"/>
      <c r="JRG518" s="1537"/>
      <c r="JRH518" s="1537"/>
      <c r="JRI518" s="1537"/>
      <c r="JRJ518" s="1537"/>
      <c r="JRK518" s="1537"/>
      <c r="JRL518" s="1537"/>
      <c r="JRM518" s="1537"/>
      <c r="JRN518" s="1537"/>
      <c r="JRO518" s="1537"/>
      <c r="JRP518" s="1537"/>
      <c r="JRQ518" s="1537"/>
      <c r="JRR518" s="1537"/>
      <c r="JRS518" s="1537"/>
      <c r="JRT518" s="1537"/>
      <c r="JRU518" s="1537"/>
      <c r="JRV518" s="1537"/>
      <c r="JRW518" s="1537"/>
      <c r="JRX518" s="1537"/>
      <c r="JRY518" s="1537"/>
      <c r="JRZ518" s="1537"/>
      <c r="JSA518" s="1537"/>
      <c r="JSB518" s="1537"/>
      <c r="JSC518" s="1537"/>
      <c r="JSD518" s="1537"/>
      <c r="JSE518" s="1537"/>
      <c r="JSF518" s="1537"/>
      <c r="JSG518" s="1537"/>
      <c r="JSH518" s="1537"/>
      <c r="JSI518" s="1537"/>
      <c r="JSJ518" s="1537"/>
      <c r="JSK518" s="1537"/>
      <c r="JSL518" s="1537"/>
      <c r="JSM518" s="1537"/>
      <c r="JSN518" s="1537"/>
      <c r="JSO518" s="1537"/>
      <c r="JSP518" s="1537"/>
      <c r="JSQ518" s="1537"/>
      <c r="JSR518" s="1537"/>
      <c r="JSS518" s="1537"/>
      <c r="JST518" s="1537"/>
      <c r="JSU518" s="1537"/>
      <c r="JSV518" s="1537"/>
      <c r="JSW518" s="1537"/>
      <c r="JSX518" s="1537"/>
      <c r="JSY518" s="1537"/>
      <c r="JSZ518" s="1537"/>
      <c r="JTA518" s="1537"/>
      <c r="JTB518" s="1537"/>
      <c r="JTC518" s="1537"/>
      <c r="JTD518" s="1537"/>
      <c r="JTE518" s="1537"/>
      <c r="JTF518" s="1537"/>
      <c r="JTG518" s="1537"/>
      <c r="JTH518" s="1537"/>
      <c r="JTI518" s="1537"/>
      <c r="JTJ518" s="1537"/>
      <c r="JTK518" s="1537"/>
      <c r="JTL518" s="1537"/>
      <c r="JTM518" s="1537"/>
      <c r="JTN518" s="1537"/>
      <c r="JTO518" s="1537"/>
      <c r="JTP518" s="1537"/>
      <c r="JTQ518" s="1537"/>
      <c r="JTR518" s="1537"/>
      <c r="JTS518" s="1537"/>
      <c r="JTT518" s="1537"/>
      <c r="JTU518" s="1537"/>
      <c r="JTV518" s="1537"/>
      <c r="JTW518" s="1537"/>
      <c r="JTX518" s="1537"/>
      <c r="JTY518" s="1537"/>
      <c r="JTZ518" s="1537"/>
      <c r="JUA518" s="1537"/>
      <c r="JUB518" s="1537"/>
      <c r="JUC518" s="1537"/>
      <c r="JUD518" s="1537"/>
      <c r="JUE518" s="1537"/>
      <c r="JUF518" s="1537"/>
      <c r="JUG518" s="1537"/>
      <c r="JUH518" s="1537"/>
      <c r="JUI518" s="1537"/>
      <c r="JUJ518" s="1537"/>
      <c r="JUK518" s="1537"/>
      <c r="JUL518" s="1537"/>
      <c r="JUM518" s="1537"/>
      <c r="JUN518" s="1537"/>
      <c r="JUO518" s="1537"/>
      <c r="JUP518" s="1537"/>
      <c r="JUQ518" s="1537"/>
      <c r="JUR518" s="1537"/>
      <c r="JUS518" s="1537"/>
      <c r="JUT518" s="1537"/>
      <c r="JUU518" s="1537"/>
      <c r="JUV518" s="1537"/>
      <c r="JUW518" s="1537"/>
      <c r="JUX518" s="1537"/>
      <c r="JUY518" s="1537"/>
      <c r="JUZ518" s="1537"/>
      <c r="JVA518" s="1537"/>
      <c r="JVB518" s="1537"/>
      <c r="JVC518" s="1537"/>
      <c r="JVD518" s="1537"/>
      <c r="JVE518" s="1537"/>
      <c r="JVF518" s="1537"/>
      <c r="JVG518" s="1537"/>
      <c r="JVH518" s="1537"/>
      <c r="JVI518" s="1537"/>
      <c r="JVJ518" s="1537"/>
      <c r="JVK518" s="1537"/>
      <c r="JVL518" s="1537"/>
      <c r="JVM518" s="1537"/>
      <c r="JVN518" s="1537"/>
      <c r="JVO518" s="1537"/>
      <c r="JVP518" s="1537"/>
      <c r="JVQ518" s="1537"/>
      <c r="JVR518" s="1537"/>
      <c r="JVS518" s="1537"/>
      <c r="JVT518" s="1537"/>
      <c r="JVU518" s="1537"/>
      <c r="JVV518" s="1537"/>
      <c r="JVW518" s="1537"/>
      <c r="JVX518" s="1537"/>
      <c r="JVY518" s="1537"/>
      <c r="JVZ518" s="1537"/>
      <c r="JWA518" s="1537"/>
      <c r="JWB518" s="1537"/>
      <c r="JWC518" s="1537"/>
      <c r="JWD518" s="1537"/>
      <c r="JWE518" s="1537"/>
      <c r="JWF518" s="1537"/>
      <c r="JWG518" s="1537"/>
      <c r="JWH518" s="1537"/>
      <c r="JWI518" s="1537"/>
      <c r="JWJ518" s="1537"/>
      <c r="JWK518" s="1537"/>
      <c r="JWL518" s="1537"/>
      <c r="JWM518" s="1537"/>
      <c r="JWN518" s="1537"/>
      <c r="JWO518" s="1537"/>
      <c r="JWP518" s="1537"/>
      <c r="JWQ518" s="1537"/>
      <c r="JWR518" s="1537"/>
      <c r="JWS518" s="1537"/>
      <c r="JWT518" s="1537"/>
      <c r="JWU518" s="1537"/>
      <c r="JWV518" s="1537"/>
      <c r="JWW518" s="1537"/>
      <c r="JWX518" s="1537"/>
      <c r="JWY518" s="1537"/>
      <c r="JWZ518" s="1537"/>
      <c r="JXA518" s="1537"/>
      <c r="JXB518" s="1537"/>
      <c r="JXC518" s="1537"/>
      <c r="JXD518" s="1537"/>
      <c r="JXE518" s="1537"/>
      <c r="JXF518" s="1537"/>
      <c r="JXG518" s="1537"/>
      <c r="JXH518" s="1537"/>
      <c r="JXI518" s="1537"/>
      <c r="JXJ518" s="1537"/>
      <c r="JXK518" s="1537"/>
      <c r="JXL518" s="1537"/>
      <c r="JXM518" s="1537"/>
      <c r="JXN518" s="1537"/>
      <c r="JXO518" s="1537"/>
      <c r="JXP518" s="1537"/>
      <c r="JXQ518" s="1537"/>
      <c r="JXR518" s="1537"/>
      <c r="JXS518" s="1537"/>
      <c r="JXT518" s="1537"/>
      <c r="JXU518" s="1537"/>
      <c r="JXV518" s="1537"/>
      <c r="JXW518" s="1537"/>
      <c r="JXX518" s="1537"/>
      <c r="JXY518" s="1537"/>
      <c r="JXZ518" s="1537"/>
      <c r="JYA518" s="1537"/>
      <c r="JYB518" s="1537"/>
      <c r="JYC518" s="1537"/>
      <c r="JYD518" s="1537"/>
      <c r="JYE518" s="1537"/>
      <c r="JYF518" s="1537"/>
      <c r="JYG518" s="1537"/>
      <c r="JYH518" s="1537"/>
      <c r="JYI518" s="1537"/>
      <c r="JYJ518" s="1537"/>
      <c r="JYK518" s="1537"/>
      <c r="JYL518" s="1537"/>
      <c r="JYM518" s="1537"/>
      <c r="JYN518" s="1537"/>
      <c r="JYO518" s="1537"/>
      <c r="JYP518" s="1537"/>
      <c r="JYQ518" s="1537"/>
      <c r="JYR518" s="1537"/>
      <c r="JYS518" s="1537"/>
      <c r="JYT518" s="1537"/>
      <c r="JYU518" s="1537"/>
      <c r="JYV518" s="1537"/>
      <c r="JYW518" s="1537"/>
      <c r="JYX518" s="1537"/>
      <c r="JYY518" s="1537"/>
      <c r="JYZ518" s="1537"/>
      <c r="JZA518" s="1537"/>
      <c r="JZB518" s="1537"/>
      <c r="JZC518" s="1537"/>
      <c r="JZD518" s="1537"/>
      <c r="JZE518" s="1537"/>
      <c r="JZF518" s="1537"/>
      <c r="JZG518" s="1537"/>
      <c r="JZH518" s="1537"/>
      <c r="JZI518" s="1537"/>
      <c r="JZJ518" s="1537"/>
      <c r="JZK518" s="1537"/>
      <c r="JZL518" s="1537"/>
      <c r="JZM518" s="1537"/>
      <c r="JZN518" s="1537"/>
      <c r="JZO518" s="1537"/>
      <c r="JZP518" s="1537"/>
      <c r="JZQ518" s="1537"/>
      <c r="JZR518" s="1537"/>
      <c r="JZS518" s="1537"/>
      <c r="JZT518" s="1537"/>
      <c r="JZU518" s="1537"/>
      <c r="JZV518" s="1537"/>
      <c r="JZW518" s="1537"/>
      <c r="JZX518" s="1537"/>
      <c r="JZY518" s="1537"/>
      <c r="JZZ518" s="1537"/>
      <c r="KAA518" s="1537"/>
      <c r="KAB518" s="1537"/>
      <c r="KAC518" s="1537"/>
      <c r="KAD518" s="1537"/>
      <c r="KAE518" s="1537"/>
      <c r="KAF518" s="1537"/>
      <c r="KAG518" s="1537"/>
      <c r="KAH518" s="1537"/>
      <c r="KAI518" s="1537"/>
      <c r="KAJ518" s="1537"/>
      <c r="KAK518" s="1537"/>
      <c r="KAL518" s="1537"/>
      <c r="KAM518" s="1537"/>
      <c r="KAN518" s="1537"/>
      <c r="KAO518" s="1537"/>
      <c r="KAP518" s="1537"/>
      <c r="KAQ518" s="1537"/>
      <c r="KAR518" s="1537"/>
      <c r="KAS518" s="1537"/>
      <c r="KAT518" s="1537"/>
      <c r="KAU518" s="1537"/>
      <c r="KAV518" s="1537"/>
      <c r="KAW518" s="1537"/>
      <c r="KAX518" s="1537"/>
      <c r="KAY518" s="1537"/>
      <c r="KAZ518" s="1537"/>
      <c r="KBA518" s="1537"/>
      <c r="KBB518" s="1537"/>
      <c r="KBC518" s="1537"/>
      <c r="KBD518" s="1537"/>
      <c r="KBE518" s="1537"/>
      <c r="KBF518" s="1537"/>
      <c r="KBG518" s="1537"/>
      <c r="KBH518" s="1537"/>
      <c r="KBI518" s="1537"/>
      <c r="KBJ518" s="1537"/>
      <c r="KBK518" s="1537"/>
      <c r="KBL518" s="1537"/>
      <c r="KBM518" s="1537"/>
      <c r="KBN518" s="1537"/>
      <c r="KBO518" s="1537"/>
      <c r="KBP518" s="1537"/>
      <c r="KBQ518" s="1537"/>
      <c r="KBR518" s="1537"/>
      <c r="KBS518" s="1537"/>
      <c r="KBT518" s="1537"/>
      <c r="KBU518" s="1537"/>
      <c r="KBV518" s="1537"/>
      <c r="KBW518" s="1537"/>
      <c r="KBX518" s="1537"/>
      <c r="KBY518" s="1537"/>
      <c r="KBZ518" s="1537"/>
      <c r="KCA518" s="1537"/>
      <c r="KCB518" s="1537"/>
      <c r="KCC518" s="1537"/>
      <c r="KCD518" s="1537"/>
      <c r="KCE518" s="1537"/>
      <c r="KCF518" s="1537"/>
      <c r="KCG518" s="1537"/>
      <c r="KCH518" s="1537"/>
      <c r="KCI518" s="1537"/>
      <c r="KCJ518" s="1537"/>
      <c r="KCK518" s="1537"/>
      <c r="KCL518" s="1537"/>
      <c r="KCM518" s="1537"/>
      <c r="KCN518" s="1537"/>
      <c r="KCO518" s="1537"/>
      <c r="KCP518" s="1537"/>
      <c r="KCQ518" s="1537"/>
      <c r="KCR518" s="1537"/>
      <c r="KCS518" s="1537"/>
      <c r="KCT518" s="1537"/>
      <c r="KCU518" s="1537"/>
      <c r="KCV518" s="1537"/>
      <c r="KCW518" s="1537"/>
      <c r="KCX518" s="1537"/>
      <c r="KCY518" s="1537"/>
      <c r="KCZ518" s="1537"/>
      <c r="KDA518" s="1537"/>
      <c r="KDB518" s="1537"/>
      <c r="KDC518" s="1537"/>
      <c r="KDD518" s="1537"/>
      <c r="KDE518" s="1537"/>
      <c r="KDF518" s="1537"/>
      <c r="KDG518" s="1537"/>
      <c r="KDH518" s="1537"/>
      <c r="KDI518" s="1537"/>
      <c r="KDJ518" s="1537"/>
      <c r="KDK518" s="1537"/>
      <c r="KDL518" s="1537"/>
      <c r="KDM518" s="1537"/>
      <c r="KDN518" s="1537"/>
      <c r="KDO518" s="1537"/>
      <c r="KDP518" s="1537"/>
      <c r="KDQ518" s="1537"/>
      <c r="KDR518" s="1537"/>
      <c r="KDS518" s="1537"/>
      <c r="KDT518" s="1537"/>
      <c r="KDU518" s="1537"/>
      <c r="KDV518" s="1537"/>
      <c r="KDW518" s="1537"/>
      <c r="KDX518" s="1537"/>
      <c r="KDY518" s="1537"/>
      <c r="KDZ518" s="1537"/>
      <c r="KEA518" s="1537"/>
      <c r="KEB518" s="1537"/>
      <c r="KEC518" s="1537"/>
      <c r="KED518" s="1537"/>
      <c r="KEE518" s="1537"/>
      <c r="KEF518" s="1537"/>
      <c r="KEG518" s="1537"/>
      <c r="KEH518" s="1537"/>
      <c r="KEI518" s="1537"/>
      <c r="KEJ518" s="1537"/>
      <c r="KEK518" s="1537"/>
      <c r="KEL518" s="1537"/>
      <c r="KEM518" s="1537"/>
      <c r="KEN518" s="1537"/>
      <c r="KEO518" s="1537"/>
      <c r="KEP518" s="1537"/>
      <c r="KEQ518" s="1537"/>
      <c r="KER518" s="1537"/>
      <c r="KES518" s="1537"/>
      <c r="KET518" s="1537"/>
      <c r="KEU518" s="1537"/>
      <c r="KEV518" s="1537"/>
      <c r="KEW518" s="1537"/>
      <c r="KEX518" s="1537"/>
      <c r="KEY518" s="1537"/>
      <c r="KEZ518" s="1537"/>
      <c r="KFA518" s="1537"/>
      <c r="KFB518" s="1537"/>
      <c r="KFC518" s="1537"/>
      <c r="KFD518" s="1537"/>
      <c r="KFE518" s="1537"/>
      <c r="KFF518" s="1537"/>
      <c r="KFG518" s="1537"/>
      <c r="KFH518" s="1537"/>
      <c r="KFI518" s="1537"/>
      <c r="KFJ518" s="1537"/>
      <c r="KFK518" s="1537"/>
      <c r="KFL518" s="1537"/>
      <c r="KFM518" s="1537"/>
      <c r="KFN518" s="1537"/>
      <c r="KFO518" s="1537"/>
      <c r="KFP518" s="1537"/>
      <c r="KFQ518" s="1537"/>
      <c r="KFR518" s="1537"/>
      <c r="KFS518" s="1537"/>
      <c r="KFT518" s="1537"/>
      <c r="KFU518" s="1537"/>
      <c r="KFV518" s="1537"/>
      <c r="KFW518" s="1537"/>
      <c r="KFX518" s="1537"/>
      <c r="KFY518" s="1537"/>
      <c r="KFZ518" s="1537"/>
      <c r="KGA518" s="1537"/>
      <c r="KGB518" s="1537"/>
      <c r="KGC518" s="1537"/>
      <c r="KGD518" s="1537"/>
      <c r="KGE518" s="1537"/>
      <c r="KGF518" s="1537"/>
      <c r="KGG518" s="1537"/>
      <c r="KGH518" s="1537"/>
      <c r="KGI518" s="1537"/>
      <c r="KGJ518" s="1537"/>
      <c r="KGK518" s="1537"/>
      <c r="KGL518" s="1537"/>
      <c r="KGM518" s="1537"/>
      <c r="KGN518" s="1537"/>
      <c r="KGO518" s="1537"/>
      <c r="KGP518" s="1537"/>
      <c r="KGQ518" s="1537"/>
      <c r="KGR518" s="1537"/>
      <c r="KGS518" s="1537"/>
      <c r="KGT518" s="1537"/>
      <c r="KGU518" s="1537"/>
      <c r="KGV518" s="1537"/>
      <c r="KGW518" s="1537"/>
      <c r="KGX518" s="1537"/>
      <c r="KGY518" s="1537"/>
      <c r="KGZ518" s="1537"/>
      <c r="KHA518" s="1537"/>
      <c r="KHB518" s="1537"/>
      <c r="KHC518" s="1537"/>
      <c r="KHD518" s="1537"/>
      <c r="KHE518" s="1537"/>
      <c r="KHF518" s="1537"/>
      <c r="KHG518" s="1537"/>
      <c r="KHH518" s="1537"/>
      <c r="KHI518" s="1537"/>
      <c r="KHJ518" s="1537"/>
      <c r="KHK518" s="1537"/>
      <c r="KHL518" s="1537"/>
      <c r="KHM518" s="1537"/>
      <c r="KHN518" s="1537"/>
      <c r="KHO518" s="1537"/>
      <c r="KHP518" s="1537"/>
      <c r="KHQ518" s="1537"/>
      <c r="KHR518" s="1537"/>
      <c r="KHS518" s="1537"/>
      <c r="KHT518" s="1537"/>
      <c r="KHU518" s="1537"/>
      <c r="KHV518" s="1537"/>
      <c r="KHW518" s="1537"/>
      <c r="KHX518" s="1537"/>
      <c r="KHY518" s="1537"/>
      <c r="KHZ518" s="1537"/>
      <c r="KIA518" s="1537"/>
      <c r="KIB518" s="1537"/>
      <c r="KIC518" s="1537"/>
      <c r="KID518" s="1537"/>
      <c r="KIE518" s="1537"/>
      <c r="KIF518" s="1537"/>
      <c r="KIG518" s="1537"/>
      <c r="KIH518" s="1537"/>
      <c r="KII518" s="1537"/>
      <c r="KIJ518" s="1537"/>
      <c r="KIK518" s="1537"/>
      <c r="KIL518" s="1537"/>
      <c r="KIM518" s="1537"/>
      <c r="KIN518" s="1537"/>
      <c r="KIO518" s="1537"/>
      <c r="KIP518" s="1537"/>
      <c r="KIQ518" s="1537"/>
      <c r="KIR518" s="1537"/>
      <c r="KIS518" s="1537"/>
      <c r="KIT518" s="1537"/>
      <c r="KIU518" s="1537"/>
      <c r="KIV518" s="1537"/>
      <c r="KIW518" s="1537"/>
      <c r="KIX518" s="1537"/>
      <c r="KIY518" s="1537"/>
      <c r="KIZ518" s="1537"/>
      <c r="KJA518" s="1537"/>
      <c r="KJB518" s="1537"/>
      <c r="KJC518" s="1537"/>
      <c r="KJD518" s="1537"/>
      <c r="KJE518" s="1537"/>
      <c r="KJF518" s="1537"/>
      <c r="KJG518" s="1537"/>
      <c r="KJH518" s="1537"/>
      <c r="KJI518" s="1537"/>
      <c r="KJJ518" s="1537"/>
      <c r="KJK518" s="1537"/>
      <c r="KJL518" s="1537"/>
      <c r="KJM518" s="1537"/>
      <c r="KJN518" s="1537"/>
      <c r="KJO518" s="1537"/>
      <c r="KJP518" s="1537"/>
      <c r="KJQ518" s="1537"/>
      <c r="KJR518" s="1537"/>
      <c r="KJS518" s="1537"/>
      <c r="KJT518" s="1537"/>
      <c r="KJU518" s="1537"/>
      <c r="KJV518" s="1537"/>
      <c r="KJW518" s="1537"/>
      <c r="KJX518" s="1537"/>
      <c r="KJY518" s="1537"/>
      <c r="KJZ518" s="1537"/>
      <c r="KKA518" s="1537"/>
      <c r="KKB518" s="1537"/>
      <c r="KKC518" s="1537"/>
      <c r="KKD518" s="1537"/>
      <c r="KKE518" s="1537"/>
      <c r="KKF518" s="1537"/>
      <c r="KKG518" s="1537"/>
      <c r="KKH518" s="1537"/>
      <c r="KKI518" s="1537"/>
      <c r="KKJ518" s="1537"/>
      <c r="KKK518" s="1537"/>
      <c r="KKL518" s="1537"/>
      <c r="KKM518" s="1537"/>
      <c r="KKN518" s="1537"/>
      <c r="KKO518" s="1537"/>
      <c r="KKP518" s="1537"/>
      <c r="KKQ518" s="1537"/>
      <c r="KKR518" s="1537"/>
      <c r="KKS518" s="1537"/>
      <c r="KKT518" s="1537"/>
      <c r="KKU518" s="1537"/>
      <c r="KKV518" s="1537"/>
      <c r="KKW518" s="1537"/>
      <c r="KKX518" s="1537"/>
      <c r="KKY518" s="1537"/>
      <c r="KKZ518" s="1537"/>
      <c r="KLA518" s="1537"/>
      <c r="KLB518" s="1537"/>
      <c r="KLC518" s="1537"/>
      <c r="KLD518" s="1537"/>
      <c r="KLE518" s="1537"/>
      <c r="KLF518" s="1537"/>
      <c r="KLG518" s="1537"/>
      <c r="KLH518" s="1537"/>
      <c r="KLI518" s="1537"/>
      <c r="KLJ518" s="1537"/>
      <c r="KLK518" s="1537"/>
      <c r="KLL518" s="1537"/>
      <c r="KLM518" s="1537"/>
      <c r="KLN518" s="1537"/>
      <c r="KLO518" s="1537"/>
      <c r="KLP518" s="1537"/>
      <c r="KLQ518" s="1537"/>
      <c r="KLR518" s="1537"/>
      <c r="KLS518" s="1537"/>
      <c r="KLT518" s="1537"/>
      <c r="KLU518" s="1537"/>
      <c r="KLV518" s="1537"/>
      <c r="KLW518" s="1537"/>
      <c r="KLX518" s="1537"/>
      <c r="KLY518" s="1537"/>
      <c r="KLZ518" s="1537"/>
      <c r="KMA518" s="1537"/>
      <c r="KMB518" s="1537"/>
      <c r="KMC518" s="1537"/>
      <c r="KMD518" s="1537"/>
      <c r="KME518" s="1537"/>
      <c r="KMF518" s="1537"/>
      <c r="KMG518" s="1537"/>
      <c r="KMH518" s="1537"/>
      <c r="KMI518" s="1537"/>
      <c r="KMJ518" s="1537"/>
      <c r="KMK518" s="1537"/>
      <c r="KML518" s="1537"/>
      <c r="KMM518" s="1537"/>
      <c r="KMN518" s="1537"/>
      <c r="KMO518" s="1537"/>
      <c r="KMP518" s="1537"/>
      <c r="KMQ518" s="1537"/>
      <c r="KMR518" s="1537"/>
      <c r="KMS518" s="1537"/>
      <c r="KMT518" s="1537"/>
      <c r="KMU518" s="1537"/>
      <c r="KMV518" s="1537"/>
      <c r="KMW518" s="1537"/>
      <c r="KMX518" s="1537"/>
      <c r="KMY518" s="1537"/>
      <c r="KMZ518" s="1537"/>
      <c r="KNA518" s="1537"/>
      <c r="KNB518" s="1537"/>
      <c r="KNC518" s="1537"/>
      <c r="KND518" s="1537"/>
      <c r="KNE518" s="1537"/>
      <c r="KNF518" s="1537"/>
      <c r="KNG518" s="1537"/>
      <c r="KNH518" s="1537"/>
      <c r="KNI518" s="1537"/>
      <c r="KNJ518" s="1537"/>
      <c r="KNK518" s="1537"/>
      <c r="KNL518" s="1537"/>
      <c r="KNM518" s="1537"/>
      <c r="KNN518" s="1537"/>
      <c r="KNO518" s="1537"/>
      <c r="KNP518" s="1537"/>
      <c r="KNQ518" s="1537"/>
      <c r="KNR518" s="1537"/>
      <c r="KNS518" s="1537"/>
      <c r="KNT518" s="1537"/>
      <c r="KNU518" s="1537"/>
      <c r="KNV518" s="1537"/>
      <c r="KNW518" s="1537"/>
      <c r="KNX518" s="1537"/>
      <c r="KNY518" s="1537"/>
      <c r="KNZ518" s="1537"/>
      <c r="KOA518" s="1537"/>
      <c r="KOB518" s="1537"/>
      <c r="KOC518" s="1537"/>
      <c r="KOD518" s="1537"/>
      <c r="KOE518" s="1537"/>
      <c r="KOF518" s="1537"/>
      <c r="KOG518" s="1537"/>
      <c r="KOH518" s="1537"/>
      <c r="KOI518" s="1537"/>
      <c r="KOJ518" s="1537"/>
      <c r="KOK518" s="1537"/>
      <c r="KOL518" s="1537"/>
      <c r="KOM518" s="1537"/>
      <c r="KON518" s="1537"/>
      <c r="KOO518" s="1537"/>
      <c r="KOP518" s="1537"/>
      <c r="KOQ518" s="1537"/>
      <c r="KOR518" s="1537"/>
      <c r="KOS518" s="1537"/>
      <c r="KOT518" s="1537"/>
      <c r="KOU518" s="1537"/>
      <c r="KOV518" s="1537"/>
      <c r="KOW518" s="1537"/>
      <c r="KOX518" s="1537"/>
      <c r="KOY518" s="1537"/>
      <c r="KOZ518" s="1537"/>
      <c r="KPA518" s="1537"/>
      <c r="KPB518" s="1537"/>
      <c r="KPC518" s="1537"/>
      <c r="KPD518" s="1537"/>
      <c r="KPE518" s="1537"/>
      <c r="KPF518" s="1537"/>
      <c r="KPG518" s="1537"/>
      <c r="KPH518" s="1537"/>
      <c r="KPI518" s="1537"/>
      <c r="KPJ518" s="1537"/>
      <c r="KPK518" s="1537"/>
      <c r="KPL518" s="1537"/>
      <c r="KPM518" s="1537"/>
      <c r="KPN518" s="1537"/>
      <c r="KPO518" s="1537"/>
      <c r="KPP518" s="1537"/>
      <c r="KPQ518" s="1537"/>
      <c r="KPR518" s="1537"/>
      <c r="KPS518" s="1537"/>
      <c r="KPT518" s="1537"/>
      <c r="KPU518" s="1537"/>
      <c r="KPV518" s="1537"/>
      <c r="KPW518" s="1537"/>
      <c r="KPX518" s="1537"/>
      <c r="KPY518" s="1537"/>
      <c r="KPZ518" s="1537"/>
      <c r="KQA518" s="1537"/>
      <c r="KQB518" s="1537"/>
      <c r="KQC518" s="1537"/>
      <c r="KQD518" s="1537"/>
      <c r="KQE518" s="1537"/>
      <c r="KQF518" s="1537"/>
      <c r="KQG518" s="1537"/>
      <c r="KQH518" s="1537"/>
      <c r="KQI518" s="1537"/>
      <c r="KQJ518" s="1537"/>
      <c r="KQK518" s="1537"/>
      <c r="KQL518" s="1537"/>
      <c r="KQM518" s="1537"/>
      <c r="KQN518" s="1537"/>
      <c r="KQO518" s="1537"/>
      <c r="KQP518" s="1537"/>
      <c r="KQQ518" s="1537"/>
      <c r="KQR518" s="1537"/>
      <c r="KQS518" s="1537"/>
      <c r="KQT518" s="1537"/>
      <c r="KQU518" s="1537"/>
      <c r="KQV518" s="1537"/>
      <c r="KQW518" s="1537"/>
      <c r="KQX518" s="1537"/>
      <c r="KQY518" s="1537"/>
      <c r="KQZ518" s="1537"/>
      <c r="KRA518" s="1537"/>
      <c r="KRB518" s="1537"/>
      <c r="KRC518" s="1537"/>
      <c r="KRD518" s="1537"/>
      <c r="KRE518" s="1537"/>
      <c r="KRF518" s="1537"/>
      <c r="KRG518" s="1537"/>
      <c r="KRH518" s="1537"/>
      <c r="KRI518" s="1537"/>
      <c r="KRJ518" s="1537"/>
      <c r="KRK518" s="1537"/>
      <c r="KRL518" s="1537"/>
      <c r="KRM518" s="1537"/>
      <c r="KRN518" s="1537"/>
      <c r="KRO518" s="1537"/>
      <c r="KRP518" s="1537"/>
      <c r="KRQ518" s="1537"/>
      <c r="KRR518" s="1537"/>
      <c r="KRS518" s="1537"/>
      <c r="KRT518" s="1537"/>
      <c r="KRU518" s="1537"/>
      <c r="KRV518" s="1537"/>
      <c r="KRW518" s="1537"/>
      <c r="KRX518" s="1537"/>
      <c r="KRY518" s="1537"/>
      <c r="KRZ518" s="1537"/>
      <c r="KSA518" s="1537"/>
      <c r="KSB518" s="1537"/>
      <c r="KSC518" s="1537"/>
      <c r="KSD518" s="1537"/>
      <c r="KSE518" s="1537"/>
      <c r="KSF518" s="1537"/>
      <c r="KSG518" s="1537"/>
      <c r="KSH518" s="1537"/>
      <c r="KSI518" s="1537"/>
      <c r="KSJ518" s="1537"/>
      <c r="KSK518" s="1537"/>
      <c r="KSL518" s="1537"/>
      <c r="KSM518" s="1537"/>
      <c r="KSN518" s="1537"/>
      <c r="KSO518" s="1537"/>
      <c r="KSP518" s="1537"/>
      <c r="KSQ518" s="1537"/>
      <c r="KSR518" s="1537"/>
      <c r="KSS518" s="1537"/>
      <c r="KST518" s="1537"/>
      <c r="KSU518" s="1537"/>
      <c r="KSV518" s="1537"/>
      <c r="KSW518" s="1537"/>
      <c r="KSX518" s="1537"/>
      <c r="KSY518" s="1537"/>
      <c r="KSZ518" s="1537"/>
      <c r="KTA518" s="1537"/>
      <c r="KTB518" s="1537"/>
      <c r="KTC518" s="1537"/>
      <c r="KTD518" s="1537"/>
      <c r="KTE518" s="1537"/>
      <c r="KTF518" s="1537"/>
      <c r="KTG518" s="1537"/>
      <c r="KTH518" s="1537"/>
      <c r="KTI518" s="1537"/>
      <c r="KTJ518" s="1537"/>
      <c r="KTK518" s="1537"/>
      <c r="KTL518" s="1537"/>
      <c r="KTM518" s="1537"/>
      <c r="KTN518" s="1537"/>
      <c r="KTO518" s="1537"/>
      <c r="KTP518" s="1537"/>
      <c r="KTQ518" s="1537"/>
      <c r="KTR518" s="1537"/>
      <c r="KTS518" s="1537"/>
      <c r="KTT518" s="1537"/>
      <c r="KTU518" s="1537"/>
      <c r="KTV518" s="1537"/>
      <c r="KTW518" s="1537"/>
      <c r="KTX518" s="1537"/>
      <c r="KTY518" s="1537"/>
      <c r="KTZ518" s="1537"/>
      <c r="KUA518" s="1537"/>
      <c r="KUB518" s="1537"/>
      <c r="KUC518" s="1537"/>
      <c r="KUD518" s="1537"/>
      <c r="KUE518" s="1537"/>
      <c r="KUF518" s="1537"/>
      <c r="KUG518" s="1537"/>
      <c r="KUH518" s="1537"/>
      <c r="KUI518" s="1537"/>
      <c r="KUJ518" s="1537"/>
      <c r="KUK518" s="1537"/>
      <c r="KUL518" s="1537"/>
      <c r="KUM518" s="1537"/>
      <c r="KUN518" s="1537"/>
      <c r="KUO518" s="1537"/>
      <c r="KUP518" s="1537"/>
      <c r="KUQ518" s="1537"/>
      <c r="KUR518" s="1537"/>
      <c r="KUS518" s="1537"/>
      <c r="KUT518" s="1537"/>
      <c r="KUU518" s="1537"/>
      <c r="KUV518" s="1537"/>
      <c r="KUW518" s="1537"/>
      <c r="KUX518" s="1537"/>
      <c r="KUY518" s="1537"/>
      <c r="KUZ518" s="1537"/>
      <c r="KVA518" s="1537"/>
      <c r="KVB518" s="1537"/>
      <c r="KVC518" s="1537"/>
      <c r="KVD518" s="1537"/>
      <c r="KVE518" s="1537"/>
      <c r="KVF518" s="1537"/>
      <c r="KVG518" s="1537"/>
      <c r="KVH518" s="1537"/>
      <c r="KVI518" s="1537"/>
      <c r="KVJ518" s="1537"/>
      <c r="KVK518" s="1537"/>
      <c r="KVL518" s="1537"/>
      <c r="KVM518" s="1537"/>
      <c r="KVN518" s="1537"/>
      <c r="KVO518" s="1537"/>
      <c r="KVP518" s="1537"/>
      <c r="KVQ518" s="1537"/>
      <c r="KVR518" s="1537"/>
      <c r="KVS518" s="1537"/>
      <c r="KVT518" s="1537"/>
      <c r="KVU518" s="1537"/>
      <c r="KVV518" s="1537"/>
      <c r="KVW518" s="1537"/>
      <c r="KVX518" s="1537"/>
      <c r="KVY518" s="1537"/>
      <c r="KVZ518" s="1537"/>
      <c r="KWA518" s="1537"/>
      <c r="KWB518" s="1537"/>
      <c r="KWC518" s="1537"/>
      <c r="KWD518" s="1537"/>
      <c r="KWE518" s="1537"/>
      <c r="KWF518" s="1537"/>
      <c r="KWG518" s="1537"/>
      <c r="KWH518" s="1537"/>
      <c r="KWI518" s="1537"/>
      <c r="KWJ518" s="1537"/>
      <c r="KWK518" s="1537"/>
      <c r="KWL518" s="1537"/>
      <c r="KWM518" s="1537"/>
      <c r="KWN518" s="1537"/>
      <c r="KWO518" s="1537"/>
      <c r="KWP518" s="1537"/>
      <c r="KWQ518" s="1537"/>
      <c r="KWR518" s="1537"/>
      <c r="KWS518" s="1537"/>
      <c r="KWT518" s="1537"/>
      <c r="KWU518" s="1537"/>
      <c r="KWV518" s="1537"/>
      <c r="KWW518" s="1537"/>
      <c r="KWX518" s="1537"/>
      <c r="KWY518" s="1537"/>
      <c r="KWZ518" s="1537"/>
      <c r="KXA518" s="1537"/>
      <c r="KXB518" s="1537"/>
      <c r="KXC518" s="1537"/>
      <c r="KXD518" s="1537"/>
      <c r="KXE518" s="1537"/>
      <c r="KXF518" s="1537"/>
      <c r="KXG518" s="1537"/>
      <c r="KXH518" s="1537"/>
      <c r="KXI518" s="1537"/>
      <c r="KXJ518" s="1537"/>
      <c r="KXK518" s="1537"/>
      <c r="KXL518" s="1537"/>
      <c r="KXM518" s="1537"/>
      <c r="KXN518" s="1537"/>
      <c r="KXO518" s="1537"/>
      <c r="KXP518" s="1537"/>
      <c r="KXQ518" s="1537"/>
      <c r="KXR518" s="1537"/>
      <c r="KXS518" s="1537"/>
      <c r="KXT518" s="1537"/>
      <c r="KXU518" s="1537"/>
      <c r="KXV518" s="1537"/>
      <c r="KXW518" s="1537"/>
      <c r="KXX518" s="1537"/>
      <c r="KXY518" s="1537"/>
      <c r="KXZ518" s="1537"/>
      <c r="KYA518" s="1537"/>
      <c r="KYB518" s="1537"/>
      <c r="KYC518" s="1537"/>
      <c r="KYD518" s="1537"/>
      <c r="KYE518" s="1537"/>
      <c r="KYF518" s="1537"/>
      <c r="KYG518" s="1537"/>
      <c r="KYH518" s="1537"/>
      <c r="KYI518" s="1537"/>
      <c r="KYJ518" s="1537"/>
      <c r="KYK518" s="1537"/>
      <c r="KYL518" s="1537"/>
      <c r="KYM518" s="1537"/>
      <c r="KYN518" s="1537"/>
      <c r="KYO518" s="1537"/>
      <c r="KYP518" s="1537"/>
      <c r="KYQ518" s="1537"/>
      <c r="KYR518" s="1537"/>
      <c r="KYS518" s="1537"/>
      <c r="KYT518" s="1537"/>
      <c r="KYU518" s="1537"/>
      <c r="KYV518" s="1537"/>
      <c r="KYW518" s="1537"/>
      <c r="KYX518" s="1537"/>
      <c r="KYY518" s="1537"/>
      <c r="KYZ518" s="1537"/>
      <c r="KZA518" s="1537"/>
      <c r="KZB518" s="1537"/>
      <c r="KZC518" s="1537"/>
      <c r="KZD518" s="1537"/>
      <c r="KZE518" s="1537"/>
      <c r="KZF518" s="1537"/>
      <c r="KZG518" s="1537"/>
      <c r="KZH518" s="1537"/>
      <c r="KZI518" s="1537"/>
      <c r="KZJ518" s="1537"/>
      <c r="KZK518" s="1537"/>
      <c r="KZL518" s="1537"/>
      <c r="KZM518" s="1537"/>
      <c r="KZN518" s="1537"/>
      <c r="KZO518" s="1537"/>
      <c r="KZP518" s="1537"/>
      <c r="KZQ518" s="1537"/>
      <c r="KZR518" s="1537"/>
      <c r="KZS518" s="1537"/>
      <c r="KZT518" s="1537"/>
      <c r="KZU518" s="1537"/>
      <c r="KZV518" s="1537"/>
      <c r="KZW518" s="1537"/>
      <c r="KZX518" s="1537"/>
      <c r="KZY518" s="1537"/>
      <c r="KZZ518" s="1537"/>
      <c r="LAA518" s="1537"/>
      <c r="LAB518" s="1537"/>
      <c r="LAC518" s="1537"/>
      <c r="LAD518" s="1537"/>
      <c r="LAE518" s="1537"/>
      <c r="LAF518" s="1537"/>
      <c r="LAG518" s="1537"/>
      <c r="LAH518" s="1537"/>
      <c r="LAI518" s="1537"/>
      <c r="LAJ518" s="1537"/>
      <c r="LAK518" s="1537"/>
      <c r="LAL518" s="1537"/>
      <c r="LAM518" s="1537"/>
      <c r="LAN518" s="1537"/>
      <c r="LAO518" s="1537"/>
      <c r="LAP518" s="1537"/>
      <c r="LAQ518" s="1537"/>
      <c r="LAR518" s="1537"/>
      <c r="LAS518" s="1537"/>
      <c r="LAT518" s="1537"/>
      <c r="LAU518" s="1537"/>
      <c r="LAV518" s="1537"/>
      <c r="LAW518" s="1537"/>
      <c r="LAX518" s="1537"/>
      <c r="LAY518" s="1537"/>
      <c r="LAZ518" s="1537"/>
      <c r="LBA518" s="1537"/>
      <c r="LBB518" s="1537"/>
      <c r="LBC518" s="1537"/>
      <c r="LBD518" s="1537"/>
      <c r="LBE518" s="1537"/>
      <c r="LBF518" s="1537"/>
      <c r="LBG518" s="1537"/>
      <c r="LBH518" s="1537"/>
      <c r="LBI518" s="1537"/>
      <c r="LBJ518" s="1537"/>
      <c r="LBK518" s="1537"/>
      <c r="LBL518" s="1537"/>
      <c r="LBM518" s="1537"/>
      <c r="LBN518" s="1537"/>
      <c r="LBO518" s="1537"/>
      <c r="LBP518" s="1537"/>
      <c r="LBQ518" s="1537"/>
      <c r="LBR518" s="1537"/>
      <c r="LBS518" s="1537"/>
      <c r="LBT518" s="1537"/>
      <c r="LBU518" s="1537"/>
      <c r="LBV518" s="1537"/>
      <c r="LBW518" s="1537"/>
      <c r="LBX518" s="1537"/>
      <c r="LBY518" s="1537"/>
      <c r="LBZ518" s="1537"/>
      <c r="LCA518" s="1537"/>
      <c r="LCB518" s="1537"/>
      <c r="LCC518" s="1537"/>
      <c r="LCD518" s="1537"/>
      <c r="LCE518" s="1537"/>
      <c r="LCF518" s="1537"/>
      <c r="LCG518" s="1537"/>
      <c r="LCH518" s="1537"/>
      <c r="LCI518" s="1537"/>
      <c r="LCJ518" s="1537"/>
      <c r="LCK518" s="1537"/>
      <c r="LCL518" s="1537"/>
      <c r="LCM518" s="1537"/>
      <c r="LCN518" s="1537"/>
      <c r="LCO518" s="1537"/>
      <c r="LCP518" s="1537"/>
      <c r="LCQ518" s="1537"/>
      <c r="LCR518" s="1537"/>
      <c r="LCS518" s="1537"/>
      <c r="LCT518" s="1537"/>
      <c r="LCU518" s="1537"/>
      <c r="LCV518" s="1537"/>
      <c r="LCW518" s="1537"/>
      <c r="LCX518" s="1537"/>
      <c r="LCY518" s="1537"/>
      <c r="LCZ518" s="1537"/>
      <c r="LDA518" s="1537"/>
      <c r="LDB518" s="1537"/>
      <c r="LDC518" s="1537"/>
      <c r="LDD518" s="1537"/>
      <c r="LDE518" s="1537"/>
      <c r="LDF518" s="1537"/>
      <c r="LDG518" s="1537"/>
      <c r="LDH518" s="1537"/>
      <c r="LDI518" s="1537"/>
      <c r="LDJ518" s="1537"/>
      <c r="LDK518" s="1537"/>
      <c r="LDL518" s="1537"/>
      <c r="LDM518" s="1537"/>
      <c r="LDN518" s="1537"/>
      <c r="LDO518" s="1537"/>
      <c r="LDP518" s="1537"/>
      <c r="LDQ518" s="1537"/>
      <c r="LDR518" s="1537"/>
      <c r="LDS518" s="1537"/>
      <c r="LDT518" s="1537"/>
      <c r="LDU518" s="1537"/>
      <c r="LDV518" s="1537"/>
      <c r="LDW518" s="1537"/>
      <c r="LDX518" s="1537"/>
      <c r="LDY518" s="1537"/>
      <c r="LDZ518" s="1537"/>
      <c r="LEA518" s="1537"/>
      <c r="LEB518" s="1537"/>
      <c r="LEC518" s="1537"/>
      <c r="LED518" s="1537"/>
      <c r="LEE518" s="1537"/>
      <c r="LEF518" s="1537"/>
      <c r="LEG518" s="1537"/>
      <c r="LEH518" s="1537"/>
      <c r="LEI518" s="1537"/>
      <c r="LEJ518" s="1537"/>
      <c r="LEK518" s="1537"/>
      <c r="LEL518" s="1537"/>
      <c r="LEM518" s="1537"/>
      <c r="LEN518" s="1537"/>
      <c r="LEO518" s="1537"/>
      <c r="LEP518" s="1537"/>
      <c r="LEQ518" s="1537"/>
      <c r="LER518" s="1537"/>
      <c r="LES518" s="1537"/>
      <c r="LET518" s="1537"/>
      <c r="LEU518" s="1537"/>
      <c r="LEV518" s="1537"/>
      <c r="LEW518" s="1537"/>
      <c r="LEX518" s="1537"/>
      <c r="LEY518" s="1537"/>
      <c r="LEZ518" s="1537"/>
      <c r="LFA518" s="1537"/>
      <c r="LFB518" s="1537"/>
      <c r="LFC518" s="1537"/>
      <c r="LFD518" s="1537"/>
      <c r="LFE518" s="1537"/>
      <c r="LFF518" s="1537"/>
      <c r="LFG518" s="1537"/>
      <c r="LFH518" s="1537"/>
      <c r="LFI518" s="1537"/>
      <c r="LFJ518" s="1537"/>
      <c r="LFK518" s="1537"/>
      <c r="LFL518" s="1537"/>
      <c r="LFM518" s="1537"/>
      <c r="LFN518" s="1537"/>
      <c r="LFO518" s="1537"/>
      <c r="LFP518" s="1537"/>
      <c r="LFQ518" s="1537"/>
      <c r="LFR518" s="1537"/>
      <c r="LFS518" s="1537"/>
      <c r="LFT518" s="1537"/>
      <c r="LFU518" s="1537"/>
      <c r="LFV518" s="1537"/>
      <c r="LFW518" s="1537"/>
      <c r="LFX518" s="1537"/>
      <c r="LFY518" s="1537"/>
      <c r="LFZ518" s="1537"/>
      <c r="LGA518" s="1537"/>
      <c r="LGB518" s="1537"/>
      <c r="LGC518" s="1537"/>
      <c r="LGD518" s="1537"/>
      <c r="LGE518" s="1537"/>
      <c r="LGF518" s="1537"/>
      <c r="LGG518" s="1537"/>
      <c r="LGH518" s="1537"/>
      <c r="LGI518" s="1537"/>
      <c r="LGJ518" s="1537"/>
      <c r="LGK518" s="1537"/>
      <c r="LGL518" s="1537"/>
      <c r="LGM518" s="1537"/>
      <c r="LGN518" s="1537"/>
      <c r="LGO518" s="1537"/>
      <c r="LGP518" s="1537"/>
      <c r="LGQ518" s="1537"/>
      <c r="LGR518" s="1537"/>
      <c r="LGS518" s="1537"/>
      <c r="LGT518" s="1537"/>
      <c r="LGU518" s="1537"/>
      <c r="LGV518" s="1537"/>
      <c r="LGW518" s="1537"/>
      <c r="LGX518" s="1537"/>
      <c r="LGY518" s="1537"/>
      <c r="LGZ518" s="1537"/>
      <c r="LHA518" s="1537"/>
      <c r="LHB518" s="1537"/>
      <c r="LHC518" s="1537"/>
      <c r="LHD518" s="1537"/>
      <c r="LHE518" s="1537"/>
      <c r="LHF518" s="1537"/>
      <c r="LHG518" s="1537"/>
      <c r="LHH518" s="1537"/>
      <c r="LHI518" s="1537"/>
      <c r="LHJ518" s="1537"/>
      <c r="LHK518" s="1537"/>
      <c r="LHL518" s="1537"/>
      <c r="LHM518" s="1537"/>
      <c r="LHN518" s="1537"/>
      <c r="LHO518" s="1537"/>
      <c r="LHP518" s="1537"/>
      <c r="LHQ518" s="1537"/>
      <c r="LHR518" s="1537"/>
      <c r="LHS518" s="1537"/>
      <c r="LHT518" s="1537"/>
      <c r="LHU518" s="1537"/>
      <c r="LHV518" s="1537"/>
      <c r="LHW518" s="1537"/>
      <c r="LHX518" s="1537"/>
      <c r="LHY518" s="1537"/>
      <c r="LHZ518" s="1537"/>
      <c r="LIA518" s="1537"/>
      <c r="LIB518" s="1537"/>
      <c r="LIC518" s="1537"/>
      <c r="LID518" s="1537"/>
      <c r="LIE518" s="1537"/>
      <c r="LIF518" s="1537"/>
      <c r="LIG518" s="1537"/>
      <c r="LIH518" s="1537"/>
      <c r="LII518" s="1537"/>
      <c r="LIJ518" s="1537"/>
      <c r="LIK518" s="1537"/>
      <c r="LIL518" s="1537"/>
      <c r="LIM518" s="1537"/>
      <c r="LIN518" s="1537"/>
      <c r="LIO518" s="1537"/>
      <c r="LIP518" s="1537"/>
      <c r="LIQ518" s="1537"/>
      <c r="LIR518" s="1537"/>
      <c r="LIS518" s="1537"/>
      <c r="LIT518" s="1537"/>
      <c r="LIU518" s="1537"/>
      <c r="LIV518" s="1537"/>
      <c r="LIW518" s="1537"/>
      <c r="LIX518" s="1537"/>
      <c r="LIY518" s="1537"/>
      <c r="LIZ518" s="1537"/>
      <c r="LJA518" s="1537"/>
      <c r="LJB518" s="1537"/>
      <c r="LJC518" s="1537"/>
      <c r="LJD518" s="1537"/>
      <c r="LJE518" s="1537"/>
      <c r="LJF518" s="1537"/>
      <c r="LJG518" s="1537"/>
      <c r="LJH518" s="1537"/>
      <c r="LJI518" s="1537"/>
      <c r="LJJ518" s="1537"/>
      <c r="LJK518" s="1537"/>
      <c r="LJL518" s="1537"/>
      <c r="LJM518" s="1537"/>
      <c r="LJN518" s="1537"/>
      <c r="LJO518" s="1537"/>
      <c r="LJP518" s="1537"/>
      <c r="LJQ518" s="1537"/>
      <c r="LJR518" s="1537"/>
      <c r="LJS518" s="1537"/>
      <c r="LJT518" s="1537"/>
      <c r="LJU518" s="1537"/>
      <c r="LJV518" s="1537"/>
      <c r="LJW518" s="1537"/>
      <c r="LJX518" s="1537"/>
      <c r="LJY518" s="1537"/>
      <c r="LJZ518" s="1537"/>
      <c r="LKA518" s="1537"/>
      <c r="LKB518" s="1537"/>
      <c r="LKC518" s="1537"/>
      <c r="LKD518" s="1537"/>
      <c r="LKE518" s="1537"/>
      <c r="LKF518" s="1537"/>
      <c r="LKG518" s="1537"/>
      <c r="LKH518" s="1537"/>
      <c r="LKI518" s="1537"/>
      <c r="LKJ518" s="1537"/>
      <c r="LKK518" s="1537"/>
      <c r="LKL518" s="1537"/>
      <c r="LKM518" s="1537"/>
      <c r="LKN518" s="1537"/>
      <c r="LKO518" s="1537"/>
      <c r="LKP518" s="1537"/>
      <c r="LKQ518" s="1537"/>
      <c r="LKR518" s="1537"/>
      <c r="LKS518" s="1537"/>
      <c r="LKT518" s="1537"/>
      <c r="LKU518" s="1537"/>
      <c r="LKV518" s="1537"/>
      <c r="LKW518" s="1537"/>
      <c r="LKX518" s="1537"/>
      <c r="LKY518" s="1537"/>
      <c r="LKZ518" s="1537"/>
      <c r="LLA518" s="1537"/>
      <c r="LLB518" s="1537"/>
      <c r="LLC518" s="1537"/>
      <c r="LLD518" s="1537"/>
      <c r="LLE518" s="1537"/>
      <c r="LLF518" s="1537"/>
      <c r="LLG518" s="1537"/>
      <c r="LLH518" s="1537"/>
      <c r="LLI518" s="1537"/>
      <c r="LLJ518" s="1537"/>
      <c r="LLK518" s="1537"/>
      <c r="LLL518" s="1537"/>
      <c r="LLM518" s="1537"/>
      <c r="LLN518" s="1537"/>
      <c r="LLO518" s="1537"/>
      <c r="LLP518" s="1537"/>
      <c r="LLQ518" s="1537"/>
      <c r="LLR518" s="1537"/>
      <c r="LLS518" s="1537"/>
      <c r="LLT518" s="1537"/>
      <c r="LLU518" s="1537"/>
      <c r="LLV518" s="1537"/>
      <c r="LLW518" s="1537"/>
      <c r="LLX518" s="1537"/>
      <c r="LLY518" s="1537"/>
      <c r="LLZ518" s="1537"/>
      <c r="LMA518" s="1537"/>
      <c r="LMB518" s="1537"/>
      <c r="LMC518" s="1537"/>
      <c r="LMD518" s="1537"/>
      <c r="LME518" s="1537"/>
      <c r="LMF518" s="1537"/>
      <c r="LMG518" s="1537"/>
      <c r="LMH518" s="1537"/>
      <c r="LMI518" s="1537"/>
      <c r="LMJ518" s="1537"/>
      <c r="LMK518" s="1537"/>
      <c r="LML518" s="1537"/>
      <c r="LMM518" s="1537"/>
      <c r="LMN518" s="1537"/>
      <c r="LMO518" s="1537"/>
      <c r="LMP518" s="1537"/>
      <c r="LMQ518" s="1537"/>
      <c r="LMR518" s="1537"/>
      <c r="LMS518" s="1537"/>
      <c r="LMT518" s="1537"/>
      <c r="LMU518" s="1537"/>
      <c r="LMV518" s="1537"/>
      <c r="LMW518" s="1537"/>
      <c r="LMX518" s="1537"/>
      <c r="LMY518" s="1537"/>
      <c r="LMZ518" s="1537"/>
      <c r="LNA518" s="1537"/>
      <c r="LNB518" s="1537"/>
      <c r="LNC518" s="1537"/>
      <c r="LND518" s="1537"/>
      <c r="LNE518" s="1537"/>
      <c r="LNF518" s="1537"/>
      <c r="LNG518" s="1537"/>
      <c r="LNH518" s="1537"/>
      <c r="LNI518" s="1537"/>
      <c r="LNJ518" s="1537"/>
      <c r="LNK518" s="1537"/>
      <c r="LNL518" s="1537"/>
      <c r="LNM518" s="1537"/>
      <c r="LNN518" s="1537"/>
      <c r="LNO518" s="1537"/>
      <c r="LNP518" s="1537"/>
      <c r="LNQ518" s="1537"/>
      <c r="LNR518" s="1537"/>
      <c r="LNS518" s="1537"/>
      <c r="LNT518" s="1537"/>
      <c r="LNU518" s="1537"/>
      <c r="LNV518" s="1537"/>
      <c r="LNW518" s="1537"/>
      <c r="LNX518" s="1537"/>
      <c r="LNY518" s="1537"/>
      <c r="LNZ518" s="1537"/>
      <c r="LOA518" s="1537"/>
      <c r="LOB518" s="1537"/>
      <c r="LOC518" s="1537"/>
      <c r="LOD518" s="1537"/>
      <c r="LOE518" s="1537"/>
      <c r="LOF518" s="1537"/>
      <c r="LOG518" s="1537"/>
      <c r="LOH518" s="1537"/>
      <c r="LOI518" s="1537"/>
      <c r="LOJ518" s="1537"/>
      <c r="LOK518" s="1537"/>
      <c r="LOL518" s="1537"/>
      <c r="LOM518" s="1537"/>
      <c r="LON518" s="1537"/>
      <c r="LOO518" s="1537"/>
      <c r="LOP518" s="1537"/>
      <c r="LOQ518" s="1537"/>
      <c r="LOR518" s="1537"/>
      <c r="LOS518" s="1537"/>
      <c r="LOT518" s="1537"/>
      <c r="LOU518" s="1537"/>
      <c r="LOV518" s="1537"/>
      <c r="LOW518" s="1537"/>
      <c r="LOX518" s="1537"/>
      <c r="LOY518" s="1537"/>
      <c r="LOZ518" s="1537"/>
      <c r="LPA518" s="1537"/>
      <c r="LPB518" s="1537"/>
      <c r="LPC518" s="1537"/>
      <c r="LPD518" s="1537"/>
      <c r="LPE518" s="1537"/>
      <c r="LPF518" s="1537"/>
      <c r="LPG518" s="1537"/>
      <c r="LPH518" s="1537"/>
      <c r="LPI518" s="1537"/>
      <c r="LPJ518" s="1537"/>
      <c r="LPK518" s="1537"/>
      <c r="LPL518" s="1537"/>
      <c r="LPM518" s="1537"/>
      <c r="LPN518" s="1537"/>
      <c r="LPO518" s="1537"/>
      <c r="LPP518" s="1537"/>
      <c r="LPQ518" s="1537"/>
      <c r="LPR518" s="1537"/>
      <c r="LPS518" s="1537"/>
      <c r="LPT518" s="1537"/>
      <c r="LPU518" s="1537"/>
      <c r="LPV518" s="1537"/>
      <c r="LPW518" s="1537"/>
      <c r="LPX518" s="1537"/>
      <c r="LPY518" s="1537"/>
      <c r="LPZ518" s="1537"/>
      <c r="LQA518" s="1537"/>
      <c r="LQB518" s="1537"/>
      <c r="LQC518" s="1537"/>
      <c r="LQD518" s="1537"/>
      <c r="LQE518" s="1537"/>
      <c r="LQF518" s="1537"/>
      <c r="LQG518" s="1537"/>
      <c r="LQH518" s="1537"/>
      <c r="LQI518" s="1537"/>
      <c r="LQJ518" s="1537"/>
      <c r="LQK518" s="1537"/>
      <c r="LQL518" s="1537"/>
      <c r="LQM518" s="1537"/>
      <c r="LQN518" s="1537"/>
      <c r="LQO518" s="1537"/>
      <c r="LQP518" s="1537"/>
      <c r="LQQ518" s="1537"/>
      <c r="LQR518" s="1537"/>
      <c r="LQS518" s="1537"/>
      <c r="LQT518" s="1537"/>
      <c r="LQU518" s="1537"/>
      <c r="LQV518" s="1537"/>
      <c r="LQW518" s="1537"/>
      <c r="LQX518" s="1537"/>
      <c r="LQY518" s="1537"/>
      <c r="LQZ518" s="1537"/>
      <c r="LRA518" s="1537"/>
      <c r="LRB518" s="1537"/>
      <c r="LRC518" s="1537"/>
      <c r="LRD518" s="1537"/>
      <c r="LRE518" s="1537"/>
      <c r="LRF518" s="1537"/>
      <c r="LRG518" s="1537"/>
      <c r="LRH518" s="1537"/>
      <c r="LRI518" s="1537"/>
      <c r="LRJ518" s="1537"/>
      <c r="LRK518" s="1537"/>
      <c r="LRL518" s="1537"/>
      <c r="LRM518" s="1537"/>
      <c r="LRN518" s="1537"/>
      <c r="LRO518" s="1537"/>
      <c r="LRP518" s="1537"/>
      <c r="LRQ518" s="1537"/>
      <c r="LRR518" s="1537"/>
      <c r="LRS518" s="1537"/>
      <c r="LRT518" s="1537"/>
      <c r="LRU518" s="1537"/>
      <c r="LRV518" s="1537"/>
      <c r="LRW518" s="1537"/>
      <c r="LRX518" s="1537"/>
      <c r="LRY518" s="1537"/>
      <c r="LRZ518" s="1537"/>
      <c r="LSA518" s="1537"/>
      <c r="LSB518" s="1537"/>
      <c r="LSC518" s="1537"/>
      <c r="LSD518" s="1537"/>
      <c r="LSE518" s="1537"/>
      <c r="LSF518" s="1537"/>
      <c r="LSG518" s="1537"/>
      <c r="LSH518" s="1537"/>
      <c r="LSI518" s="1537"/>
      <c r="LSJ518" s="1537"/>
      <c r="LSK518" s="1537"/>
      <c r="LSL518" s="1537"/>
      <c r="LSM518" s="1537"/>
      <c r="LSN518" s="1537"/>
      <c r="LSO518" s="1537"/>
      <c r="LSP518" s="1537"/>
      <c r="LSQ518" s="1537"/>
      <c r="LSR518" s="1537"/>
      <c r="LSS518" s="1537"/>
      <c r="LST518" s="1537"/>
      <c r="LSU518" s="1537"/>
      <c r="LSV518" s="1537"/>
      <c r="LSW518" s="1537"/>
      <c r="LSX518" s="1537"/>
      <c r="LSY518" s="1537"/>
      <c r="LSZ518" s="1537"/>
      <c r="LTA518" s="1537"/>
      <c r="LTB518" s="1537"/>
      <c r="LTC518" s="1537"/>
      <c r="LTD518" s="1537"/>
      <c r="LTE518" s="1537"/>
      <c r="LTF518" s="1537"/>
      <c r="LTG518" s="1537"/>
      <c r="LTH518" s="1537"/>
      <c r="LTI518" s="1537"/>
      <c r="LTJ518" s="1537"/>
      <c r="LTK518" s="1537"/>
      <c r="LTL518" s="1537"/>
      <c r="LTM518" s="1537"/>
      <c r="LTN518" s="1537"/>
      <c r="LTO518" s="1537"/>
      <c r="LTP518" s="1537"/>
      <c r="LTQ518" s="1537"/>
      <c r="LTR518" s="1537"/>
      <c r="LTS518" s="1537"/>
      <c r="LTT518" s="1537"/>
      <c r="LTU518" s="1537"/>
      <c r="LTV518" s="1537"/>
      <c r="LTW518" s="1537"/>
      <c r="LTX518" s="1537"/>
      <c r="LTY518" s="1537"/>
      <c r="LTZ518" s="1537"/>
      <c r="LUA518" s="1537"/>
      <c r="LUB518" s="1537"/>
      <c r="LUC518" s="1537"/>
      <c r="LUD518" s="1537"/>
      <c r="LUE518" s="1537"/>
      <c r="LUF518" s="1537"/>
      <c r="LUG518" s="1537"/>
      <c r="LUH518" s="1537"/>
      <c r="LUI518" s="1537"/>
      <c r="LUJ518" s="1537"/>
      <c r="LUK518" s="1537"/>
      <c r="LUL518" s="1537"/>
      <c r="LUM518" s="1537"/>
      <c r="LUN518" s="1537"/>
      <c r="LUO518" s="1537"/>
      <c r="LUP518" s="1537"/>
      <c r="LUQ518" s="1537"/>
      <c r="LUR518" s="1537"/>
      <c r="LUS518" s="1537"/>
      <c r="LUT518" s="1537"/>
      <c r="LUU518" s="1537"/>
      <c r="LUV518" s="1537"/>
      <c r="LUW518" s="1537"/>
      <c r="LUX518" s="1537"/>
      <c r="LUY518" s="1537"/>
      <c r="LUZ518" s="1537"/>
      <c r="LVA518" s="1537"/>
      <c r="LVB518" s="1537"/>
      <c r="LVC518" s="1537"/>
      <c r="LVD518" s="1537"/>
      <c r="LVE518" s="1537"/>
      <c r="LVF518" s="1537"/>
      <c r="LVG518" s="1537"/>
      <c r="LVH518" s="1537"/>
      <c r="LVI518" s="1537"/>
      <c r="LVJ518" s="1537"/>
      <c r="LVK518" s="1537"/>
      <c r="LVL518" s="1537"/>
      <c r="LVM518" s="1537"/>
      <c r="LVN518" s="1537"/>
      <c r="LVO518" s="1537"/>
      <c r="LVP518" s="1537"/>
      <c r="LVQ518" s="1537"/>
      <c r="LVR518" s="1537"/>
      <c r="LVS518" s="1537"/>
      <c r="LVT518" s="1537"/>
      <c r="LVU518" s="1537"/>
      <c r="LVV518" s="1537"/>
      <c r="LVW518" s="1537"/>
      <c r="LVX518" s="1537"/>
      <c r="LVY518" s="1537"/>
      <c r="LVZ518" s="1537"/>
      <c r="LWA518" s="1537"/>
      <c r="LWB518" s="1537"/>
      <c r="LWC518" s="1537"/>
      <c r="LWD518" s="1537"/>
      <c r="LWE518" s="1537"/>
      <c r="LWF518" s="1537"/>
      <c r="LWG518" s="1537"/>
      <c r="LWH518" s="1537"/>
      <c r="LWI518" s="1537"/>
      <c r="LWJ518" s="1537"/>
      <c r="LWK518" s="1537"/>
      <c r="LWL518" s="1537"/>
      <c r="LWM518" s="1537"/>
      <c r="LWN518" s="1537"/>
      <c r="LWO518" s="1537"/>
      <c r="LWP518" s="1537"/>
      <c r="LWQ518" s="1537"/>
      <c r="LWR518" s="1537"/>
      <c r="LWS518" s="1537"/>
      <c r="LWT518" s="1537"/>
      <c r="LWU518" s="1537"/>
      <c r="LWV518" s="1537"/>
      <c r="LWW518" s="1537"/>
      <c r="LWX518" s="1537"/>
      <c r="LWY518" s="1537"/>
      <c r="LWZ518" s="1537"/>
      <c r="LXA518" s="1537"/>
      <c r="LXB518" s="1537"/>
      <c r="LXC518" s="1537"/>
      <c r="LXD518" s="1537"/>
      <c r="LXE518" s="1537"/>
      <c r="LXF518" s="1537"/>
      <c r="LXG518" s="1537"/>
      <c r="LXH518" s="1537"/>
      <c r="LXI518" s="1537"/>
      <c r="LXJ518" s="1537"/>
      <c r="LXK518" s="1537"/>
      <c r="LXL518" s="1537"/>
      <c r="LXM518" s="1537"/>
      <c r="LXN518" s="1537"/>
      <c r="LXO518" s="1537"/>
      <c r="LXP518" s="1537"/>
      <c r="LXQ518" s="1537"/>
      <c r="LXR518" s="1537"/>
      <c r="LXS518" s="1537"/>
      <c r="LXT518" s="1537"/>
      <c r="LXU518" s="1537"/>
      <c r="LXV518" s="1537"/>
      <c r="LXW518" s="1537"/>
      <c r="LXX518" s="1537"/>
      <c r="LXY518" s="1537"/>
      <c r="LXZ518" s="1537"/>
      <c r="LYA518" s="1537"/>
      <c r="LYB518" s="1537"/>
      <c r="LYC518" s="1537"/>
      <c r="LYD518" s="1537"/>
      <c r="LYE518" s="1537"/>
      <c r="LYF518" s="1537"/>
      <c r="LYG518" s="1537"/>
      <c r="LYH518" s="1537"/>
      <c r="LYI518" s="1537"/>
      <c r="LYJ518" s="1537"/>
      <c r="LYK518" s="1537"/>
      <c r="LYL518" s="1537"/>
      <c r="LYM518" s="1537"/>
      <c r="LYN518" s="1537"/>
      <c r="LYO518" s="1537"/>
      <c r="LYP518" s="1537"/>
      <c r="LYQ518" s="1537"/>
      <c r="LYR518" s="1537"/>
      <c r="LYS518" s="1537"/>
      <c r="LYT518" s="1537"/>
      <c r="LYU518" s="1537"/>
      <c r="LYV518" s="1537"/>
      <c r="LYW518" s="1537"/>
      <c r="LYX518" s="1537"/>
      <c r="LYY518" s="1537"/>
      <c r="LYZ518" s="1537"/>
      <c r="LZA518" s="1537"/>
      <c r="LZB518" s="1537"/>
      <c r="LZC518" s="1537"/>
      <c r="LZD518" s="1537"/>
      <c r="LZE518" s="1537"/>
      <c r="LZF518" s="1537"/>
      <c r="LZG518" s="1537"/>
      <c r="LZH518" s="1537"/>
      <c r="LZI518" s="1537"/>
      <c r="LZJ518" s="1537"/>
      <c r="LZK518" s="1537"/>
      <c r="LZL518" s="1537"/>
      <c r="LZM518" s="1537"/>
      <c r="LZN518" s="1537"/>
      <c r="LZO518" s="1537"/>
      <c r="LZP518" s="1537"/>
      <c r="LZQ518" s="1537"/>
      <c r="LZR518" s="1537"/>
      <c r="LZS518" s="1537"/>
      <c r="LZT518" s="1537"/>
      <c r="LZU518" s="1537"/>
      <c r="LZV518" s="1537"/>
      <c r="LZW518" s="1537"/>
      <c r="LZX518" s="1537"/>
      <c r="LZY518" s="1537"/>
      <c r="LZZ518" s="1537"/>
      <c r="MAA518" s="1537"/>
      <c r="MAB518" s="1537"/>
      <c r="MAC518" s="1537"/>
      <c r="MAD518" s="1537"/>
      <c r="MAE518" s="1537"/>
      <c r="MAF518" s="1537"/>
      <c r="MAG518" s="1537"/>
      <c r="MAH518" s="1537"/>
      <c r="MAI518" s="1537"/>
      <c r="MAJ518" s="1537"/>
      <c r="MAK518" s="1537"/>
      <c r="MAL518" s="1537"/>
      <c r="MAM518" s="1537"/>
      <c r="MAN518" s="1537"/>
      <c r="MAO518" s="1537"/>
      <c r="MAP518" s="1537"/>
      <c r="MAQ518" s="1537"/>
      <c r="MAR518" s="1537"/>
      <c r="MAS518" s="1537"/>
      <c r="MAT518" s="1537"/>
      <c r="MAU518" s="1537"/>
      <c r="MAV518" s="1537"/>
      <c r="MAW518" s="1537"/>
      <c r="MAX518" s="1537"/>
      <c r="MAY518" s="1537"/>
      <c r="MAZ518" s="1537"/>
      <c r="MBA518" s="1537"/>
      <c r="MBB518" s="1537"/>
      <c r="MBC518" s="1537"/>
      <c r="MBD518" s="1537"/>
      <c r="MBE518" s="1537"/>
      <c r="MBF518" s="1537"/>
      <c r="MBG518" s="1537"/>
      <c r="MBH518" s="1537"/>
      <c r="MBI518" s="1537"/>
      <c r="MBJ518" s="1537"/>
      <c r="MBK518" s="1537"/>
      <c r="MBL518" s="1537"/>
      <c r="MBM518" s="1537"/>
      <c r="MBN518" s="1537"/>
      <c r="MBO518" s="1537"/>
      <c r="MBP518" s="1537"/>
      <c r="MBQ518" s="1537"/>
      <c r="MBR518" s="1537"/>
      <c r="MBS518" s="1537"/>
      <c r="MBT518" s="1537"/>
      <c r="MBU518" s="1537"/>
      <c r="MBV518" s="1537"/>
      <c r="MBW518" s="1537"/>
      <c r="MBX518" s="1537"/>
      <c r="MBY518" s="1537"/>
      <c r="MBZ518" s="1537"/>
      <c r="MCA518" s="1537"/>
      <c r="MCB518" s="1537"/>
      <c r="MCC518" s="1537"/>
      <c r="MCD518" s="1537"/>
      <c r="MCE518" s="1537"/>
      <c r="MCF518" s="1537"/>
      <c r="MCG518" s="1537"/>
      <c r="MCH518" s="1537"/>
      <c r="MCI518" s="1537"/>
      <c r="MCJ518" s="1537"/>
      <c r="MCK518" s="1537"/>
      <c r="MCL518" s="1537"/>
      <c r="MCM518" s="1537"/>
      <c r="MCN518" s="1537"/>
      <c r="MCO518" s="1537"/>
      <c r="MCP518" s="1537"/>
      <c r="MCQ518" s="1537"/>
      <c r="MCR518" s="1537"/>
      <c r="MCS518" s="1537"/>
      <c r="MCT518" s="1537"/>
      <c r="MCU518" s="1537"/>
      <c r="MCV518" s="1537"/>
      <c r="MCW518" s="1537"/>
      <c r="MCX518" s="1537"/>
      <c r="MCY518" s="1537"/>
      <c r="MCZ518" s="1537"/>
      <c r="MDA518" s="1537"/>
      <c r="MDB518" s="1537"/>
      <c r="MDC518" s="1537"/>
      <c r="MDD518" s="1537"/>
      <c r="MDE518" s="1537"/>
      <c r="MDF518" s="1537"/>
      <c r="MDG518" s="1537"/>
      <c r="MDH518" s="1537"/>
      <c r="MDI518" s="1537"/>
      <c r="MDJ518" s="1537"/>
      <c r="MDK518" s="1537"/>
      <c r="MDL518" s="1537"/>
      <c r="MDM518" s="1537"/>
      <c r="MDN518" s="1537"/>
      <c r="MDO518" s="1537"/>
      <c r="MDP518" s="1537"/>
      <c r="MDQ518" s="1537"/>
      <c r="MDR518" s="1537"/>
      <c r="MDS518" s="1537"/>
      <c r="MDT518" s="1537"/>
      <c r="MDU518" s="1537"/>
      <c r="MDV518" s="1537"/>
      <c r="MDW518" s="1537"/>
      <c r="MDX518" s="1537"/>
      <c r="MDY518" s="1537"/>
      <c r="MDZ518" s="1537"/>
      <c r="MEA518" s="1537"/>
      <c r="MEB518" s="1537"/>
      <c r="MEC518" s="1537"/>
      <c r="MED518" s="1537"/>
      <c r="MEE518" s="1537"/>
      <c r="MEF518" s="1537"/>
      <c r="MEG518" s="1537"/>
      <c r="MEH518" s="1537"/>
      <c r="MEI518" s="1537"/>
      <c r="MEJ518" s="1537"/>
      <c r="MEK518" s="1537"/>
      <c r="MEL518" s="1537"/>
      <c r="MEM518" s="1537"/>
      <c r="MEN518" s="1537"/>
      <c r="MEO518" s="1537"/>
      <c r="MEP518" s="1537"/>
      <c r="MEQ518" s="1537"/>
      <c r="MER518" s="1537"/>
      <c r="MES518" s="1537"/>
      <c r="MET518" s="1537"/>
      <c r="MEU518" s="1537"/>
      <c r="MEV518" s="1537"/>
      <c r="MEW518" s="1537"/>
      <c r="MEX518" s="1537"/>
      <c r="MEY518" s="1537"/>
      <c r="MEZ518" s="1537"/>
      <c r="MFA518" s="1537"/>
      <c r="MFB518" s="1537"/>
      <c r="MFC518" s="1537"/>
      <c r="MFD518" s="1537"/>
      <c r="MFE518" s="1537"/>
      <c r="MFF518" s="1537"/>
      <c r="MFG518" s="1537"/>
      <c r="MFH518" s="1537"/>
      <c r="MFI518" s="1537"/>
      <c r="MFJ518" s="1537"/>
      <c r="MFK518" s="1537"/>
      <c r="MFL518" s="1537"/>
      <c r="MFM518" s="1537"/>
      <c r="MFN518" s="1537"/>
      <c r="MFO518" s="1537"/>
      <c r="MFP518" s="1537"/>
      <c r="MFQ518" s="1537"/>
      <c r="MFR518" s="1537"/>
      <c r="MFS518" s="1537"/>
      <c r="MFT518" s="1537"/>
      <c r="MFU518" s="1537"/>
      <c r="MFV518" s="1537"/>
      <c r="MFW518" s="1537"/>
      <c r="MFX518" s="1537"/>
      <c r="MFY518" s="1537"/>
      <c r="MFZ518" s="1537"/>
      <c r="MGA518" s="1537"/>
      <c r="MGB518" s="1537"/>
      <c r="MGC518" s="1537"/>
      <c r="MGD518" s="1537"/>
      <c r="MGE518" s="1537"/>
      <c r="MGF518" s="1537"/>
      <c r="MGG518" s="1537"/>
      <c r="MGH518" s="1537"/>
      <c r="MGI518" s="1537"/>
      <c r="MGJ518" s="1537"/>
      <c r="MGK518" s="1537"/>
      <c r="MGL518" s="1537"/>
      <c r="MGM518" s="1537"/>
      <c r="MGN518" s="1537"/>
      <c r="MGO518" s="1537"/>
      <c r="MGP518" s="1537"/>
      <c r="MGQ518" s="1537"/>
      <c r="MGR518" s="1537"/>
      <c r="MGS518" s="1537"/>
      <c r="MGT518" s="1537"/>
      <c r="MGU518" s="1537"/>
      <c r="MGV518" s="1537"/>
      <c r="MGW518" s="1537"/>
      <c r="MGX518" s="1537"/>
      <c r="MGY518" s="1537"/>
      <c r="MGZ518" s="1537"/>
      <c r="MHA518" s="1537"/>
      <c r="MHB518" s="1537"/>
      <c r="MHC518" s="1537"/>
      <c r="MHD518" s="1537"/>
      <c r="MHE518" s="1537"/>
      <c r="MHF518" s="1537"/>
      <c r="MHG518" s="1537"/>
      <c r="MHH518" s="1537"/>
      <c r="MHI518" s="1537"/>
      <c r="MHJ518" s="1537"/>
      <c r="MHK518" s="1537"/>
      <c r="MHL518" s="1537"/>
      <c r="MHM518" s="1537"/>
      <c r="MHN518" s="1537"/>
      <c r="MHO518" s="1537"/>
      <c r="MHP518" s="1537"/>
      <c r="MHQ518" s="1537"/>
      <c r="MHR518" s="1537"/>
      <c r="MHS518" s="1537"/>
      <c r="MHT518" s="1537"/>
      <c r="MHU518" s="1537"/>
      <c r="MHV518" s="1537"/>
      <c r="MHW518" s="1537"/>
      <c r="MHX518" s="1537"/>
      <c r="MHY518" s="1537"/>
      <c r="MHZ518" s="1537"/>
      <c r="MIA518" s="1537"/>
      <c r="MIB518" s="1537"/>
      <c r="MIC518" s="1537"/>
      <c r="MID518" s="1537"/>
      <c r="MIE518" s="1537"/>
      <c r="MIF518" s="1537"/>
      <c r="MIG518" s="1537"/>
      <c r="MIH518" s="1537"/>
      <c r="MII518" s="1537"/>
      <c r="MIJ518" s="1537"/>
      <c r="MIK518" s="1537"/>
      <c r="MIL518" s="1537"/>
      <c r="MIM518" s="1537"/>
      <c r="MIN518" s="1537"/>
      <c r="MIO518" s="1537"/>
      <c r="MIP518" s="1537"/>
      <c r="MIQ518" s="1537"/>
      <c r="MIR518" s="1537"/>
      <c r="MIS518" s="1537"/>
      <c r="MIT518" s="1537"/>
      <c r="MIU518" s="1537"/>
      <c r="MIV518" s="1537"/>
      <c r="MIW518" s="1537"/>
      <c r="MIX518" s="1537"/>
      <c r="MIY518" s="1537"/>
      <c r="MIZ518" s="1537"/>
      <c r="MJA518" s="1537"/>
      <c r="MJB518" s="1537"/>
      <c r="MJC518" s="1537"/>
      <c r="MJD518" s="1537"/>
      <c r="MJE518" s="1537"/>
      <c r="MJF518" s="1537"/>
      <c r="MJG518" s="1537"/>
      <c r="MJH518" s="1537"/>
      <c r="MJI518" s="1537"/>
      <c r="MJJ518" s="1537"/>
      <c r="MJK518" s="1537"/>
      <c r="MJL518" s="1537"/>
      <c r="MJM518" s="1537"/>
      <c r="MJN518" s="1537"/>
      <c r="MJO518" s="1537"/>
      <c r="MJP518" s="1537"/>
      <c r="MJQ518" s="1537"/>
      <c r="MJR518" s="1537"/>
      <c r="MJS518" s="1537"/>
      <c r="MJT518" s="1537"/>
      <c r="MJU518" s="1537"/>
      <c r="MJV518" s="1537"/>
      <c r="MJW518" s="1537"/>
      <c r="MJX518" s="1537"/>
      <c r="MJY518" s="1537"/>
      <c r="MJZ518" s="1537"/>
      <c r="MKA518" s="1537"/>
      <c r="MKB518" s="1537"/>
      <c r="MKC518" s="1537"/>
      <c r="MKD518" s="1537"/>
      <c r="MKE518" s="1537"/>
      <c r="MKF518" s="1537"/>
      <c r="MKG518" s="1537"/>
      <c r="MKH518" s="1537"/>
      <c r="MKI518" s="1537"/>
      <c r="MKJ518" s="1537"/>
      <c r="MKK518" s="1537"/>
      <c r="MKL518" s="1537"/>
      <c r="MKM518" s="1537"/>
      <c r="MKN518" s="1537"/>
      <c r="MKO518" s="1537"/>
      <c r="MKP518" s="1537"/>
      <c r="MKQ518" s="1537"/>
      <c r="MKR518" s="1537"/>
      <c r="MKS518" s="1537"/>
      <c r="MKT518" s="1537"/>
      <c r="MKU518" s="1537"/>
      <c r="MKV518" s="1537"/>
      <c r="MKW518" s="1537"/>
      <c r="MKX518" s="1537"/>
      <c r="MKY518" s="1537"/>
      <c r="MKZ518" s="1537"/>
      <c r="MLA518" s="1537"/>
      <c r="MLB518" s="1537"/>
      <c r="MLC518" s="1537"/>
      <c r="MLD518" s="1537"/>
      <c r="MLE518" s="1537"/>
      <c r="MLF518" s="1537"/>
      <c r="MLG518" s="1537"/>
      <c r="MLH518" s="1537"/>
      <c r="MLI518" s="1537"/>
      <c r="MLJ518" s="1537"/>
      <c r="MLK518" s="1537"/>
      <c r="MLL518" s="1537"/>
      <c r="MLM518" s="1537"/>
      <c r="MLN518" s="1537"/>
      <c r="MLO518" s="1537"/>
      <c r="MLP518" s="1537"/>
      <c r="MLQ518" s="1537"/>
      <c r="MLR518" s="1537"/>
      <c r="MLS518" s="1537"/>
      <c r="MLT518" s="1537"/>
      <c r="MLU518" s="1537"/>
      <c r="MLV518" s="1537"/>
      <c r="MLW518" s="1537"/>
      <c r="MLX518" s="1537"/>
      <c r="MLY518" s="1537"/>
      <c r="MLZ518" s="1537"/>
      <c r="MMA518" s="1537"/>
      <c r="MMB518" s="1537"/>
      <c r="MMC518" s="1537"/>
      <c r="MMD518" s="1537"/>
      <c r="MME518" s="1537"/>
      <c r="MMF518" s="1537"/>
      <c r="MMG518" s="1537"/>
      <c r="MMH518" s="1537"/>
      <c r="MMI518" s="1537"/>
      <c r="MMJ518" s="1537"/>
      <c r="MMK518" s="1537"/>
      <c r="MML518" s="1537"/>
      <c r="MMM518" s="1537"/>
      <c r="MMN518" s="1537"/>
      <c r="MMO518" s="1537"/>
      <c r="MMP518" s="1537"/>
      <c r="MMQ518" s="1537"/>
      <c r="MMR518" s="1537"/>
      <c r="MMS518" s="1537"/>
      <c r="MMT518" s="1537"/>
      <c r="MMU518" s="1537"/>
      <c r="MMV518" s="1537"/>
      <c r="MMW518" s="1537"/>
      <c r="MMX518" s="1537"/>
      <c r="MMY518" s="1537"/>
      <c r="MMZ518" s="1537"/>
      <c r="MNA518" s="1537"/>
      <c r="MNB518" s="1537"/>
      <c r="MNC518" s="1537"/>
      <c r="MND518" s="1537"/>
      <c r="MNE518" s="1537"/>
      <c r="MNF518" s="1537"/>
      <c r="MNG518" s="1537"/>
      <c r="MNH518" s="1537"/>
      <c r="MNI518" s="1537"/>
      <c r="MNJ518" s="1537"/>
      <c r="MNK518" s="1537"/>
      <c r="MNL518" s="1537"/>
      <c r="MNM518" s="1537"/>
      <c r="MNN518" s="1537"/>
      <c r="MNO518" s="1537"/>
      <c r="MNP518" s="1537"/>
      <c r="MNQ518" s="1537"/>
      <c r="MNR518" s="1537"/>
      <c r="MNS518" s="1537"/>
      <c r="MNT518" s="1537"/>
      <c r="MNU518" s="1537"/>
      <c r="MNV518" s="1537"/>
      <c r="MNW518" s="1537"/>
      <c r="MNX518" s="1537"/>
      <c r="MNY518" s="1537"/>
      <c r="MNZ518" s="1537"/>
      <c r="MOA518" s="1537"/>
      <c r="MOB518" s="1537"/>
      <c r="MOC518" s="1537"/>
      <c r="MOD518" s="1537"/>
      <c r="MOE518" s="1537"/>
      <c r="MOF518" s="1537"/>
      <c r="MOG518" s="1537"/>
      <c r="MOH518" s="1537"/>
      <c r="MOI518" s="1537"/>
      <c r="MOJ518" s="1537"/>
      <c r="MOK518" s="1537"/>
      <c r="MOL518" s="1537"/>
      <c r="MOM518" s="1537"/>
      <c r="MON518" s="1537"/>
      <c r="MOO518" s="1537"/>
      <c r="MOP518" s="1537"/>
      <c r="MOQ518" s="1537"/>
      <c r="MOR518" s="1537"/>
      <c r="MOS518" s="1537"/>
      <c r="MOT518" s="1537"/>
      <c r="MOU518" s="1537"/>
      <c r="MOV518" s="1537"/>
      <c r="MOW518" s="1537"/>
      <c r="MOX518" s="1537"/>
      <c r="MOY518" s="1537"/>
      <c r="MOZ518" s="1537"/>
      <c r="MPA518" s="1537"/>
      <c r="MPB518" s="1537"/>
      <c r="MPC518" s="1537"/>
      <c r="MPD518" s="1537"/>
      <c r="MPE518" s="1537"/>
      <c r="MPF518" s="1537"/>
      <c r="MPG518" s="1537"/>
      <c r="MPH518" s="1537"/>
      <c r="MPI518" s="1537"/>
      <c r="MPJ518" s="1537"/>
      <c r="MPK518" s="1537"/>
      <c r="MPL518" s="1537"/>
      <c r="MPM518" s="1537"/>
      <c r="MPN518" s="1537"/>
      <c r="MPO518" s="1537"/>
      <c r="MPP518" s="1537"/>
      <c r="MPQ518" s="1537"/>
      <c r="MPR518" s="1537"/>
      <c r="MPS518" s="1537"/>
      <c r="MPT518" s="1537"/>
      <c r="MPU518" s="1537"/>
      <c r="MPV518" s="1537"/>
      <c r="MPW518" s="1537"/>
      <c r="MPX518" s="1537"/>
      <c r="MPY518" s="1537"/>
      <c r="MPZ518" s="1537"/>
      <c r="MQA518" s="1537"/>
      <c r="MQB518" s="1537"/>
      <c r="MQC518" s="1537"/>
      <c r="MQD518" s="1537"/>
      <c r="MQE518" s="1537"/>
      <c r="MQF518" s="1537"/>
      <c r="MQG518" s="1537"/>
      <c r="MQH518" s="1537"/>
      <c r="MQI518" s="1537"/>
      <c r="MQJ518" s="1537"/>
      <c r="MQK518" s="1537"/>
      <c r="MQL518" s="1537"/>
      <c r="MQM518" s="1537"/>
      <c r="MQN518" s="1537"/>
      <c r="MQO518" s="1537"/>
      <c r="MQP518" s="1537"/>
      <c r="MQQ518" s="1537"/>
      <c r="MQR518" s="1537"/>
      <c r="MQS518" s="1537"/>
      <c r="MQT518" s="1537"/>
      <c r="MQU518" s="1537"/>
      <c r="MQV518" s="1537"/>
      <c r="MQW518" s="1537"/>
      <c r="MQX518" s="1537"/>
      <c r="MQY518" s="1537"/>
      <c r="MQZ518" s="1537"/>
      <c r="MRA518" s="1537"/>
      <c r="MRB518" s="1537"/>
      <c r="MRC518" s="1537"/>
      <c r="MRD518" s="1537"/>
      <c r="MRE518" s="1537"/>
      <c r="MRF518" s="1537"/>
      <c r="MRG518" s="1537"/>
      <c r="MRH518" s="1537"/>
      <c r="MRI518" s="1537"/>
      <c r="MRJ518" s="1537"/>
      <c r="MRK518" s="1537"/>
      <c r="MRL518" s="1537"/>
      <c r="MRM518" s="1537"/>
      <c r="MRN518" s="1537"/>
      <c r="MRO518" s="1537"/>
      <c r="MRP518" s="1537"/>
      <c r="MRQ518" s="1537"/>
      <c r="MRR518" s="1537"/>
      <c r="MRS518" s="1537"/>
      <c r="MRT518" s="1537"/>
      <c r="MRU518" s="1537"/>
      <c r="MRV518" s="1537"/>
      <c r="MRW518" s="1537"/>
      <c r="MRX518" s="1537"/>
      <c r="MRY518" s="1537"/>
      <c r="MRZ518" s="1537"/>
      <c r="MSA518" s="1537"/>
      <c r="MSB518" s="1537"/>
      <c r="MSC518" s="1537"/>
      <c r="MSD518" s="1537"/>
      <c r="MSE518" s="1537"/>
      <c r="MSF518" s="1537"/>
      <c r="MSG518" s="1537"/>
      <c r="MSH518" s="1537"/>
      <c r="MSI518" s="1537"/>
      <c r="MSJ518" s="1537"/>
      <c r="MSK518" s="1537"/>
      <c r="MSL518" s="1537"/>
      <c r="MSM518" s="1537"/>
      <c r="MSN518" s="1537"/>
      <c r="MSO518" s="1537"/>
      <c r="MSP518" s="1537"/>
      <c r="MSQ518" s="1537"/>
      <c r="MSR518" s="1537"/>
      <c r="MSS518" s="1537"/>
      <c r="MST518" s="1537"/>
      <c r="MSU518" s="1537"/>
      <c r="MSV518" s="1537"/>
      <c r="MSW518" s="1537"/>
      <c r="MSX518" s="1537"/>
      <c r="MSY518" s="1537"/>
      <c r="MSZ518" s="1537"/>
      <c r="MTA518" s="1537"/>
      <c r="MTB518" s="1537"/>
      <c r="MTC518" s="1537"/>
      <c r="MTD518" s="1537"/>
      <c r="MTE518" s="1537"/>
      <c r="MTF518" s="1537"/>
      <c r="MTG518" s="1537"/>
      <c r="MTH518" s="1537"/>
      <c r="MTI518" s="1537"/>
      <c r="MTJ518" s="1537"/>
      <c r="MTK518" s="1537"/>
      <c r="MTL518" s="1537"/>
      <c r="MTM518" s="1537"/>
      <c r="MTN518" s="1537"/>
      <c r="MTO518" s="1537"/>
      <c r="MTP518" s="1537"/>
      <c r="MTQ518" s="1537"/>
      <c r="MTR518" s="1537"/>
      <c r="MTS518" s="1537"/>
      <c r="MTT518" s="1537"/>
      <c r="MTU518" s="1537"/>
      <c r="MTV518" s="1537"/>
      <c r="MTW518" s="1537"/>
      <c r="MTX518" s="1537"/>
      <c r="MTY518" s="1537"/>
      <c r="MTZ518" s="1537"/>
      <c r="MUA518" s="1537"/>
      <c r="MUB518" s="1537"/>
      <c r="MUC518" s="1537"/>
      <c r="MUD518" s="1537"/>
      <c r="MUE518" s="1537"/>
      <c r="MUF518" s="1537"/>
      <c r="MUG518" s="1537"/>
      <c r="MUH518" s="1537"/>
      <c r="MUI518" s="1537"/>
      <c r="MUJ518" s="1537"/>
      <c r="MUK518" s="1537"/>
      <c r="MUL518" s="1537"/>
      <c r="MUM518" s="1537"/>
      <c r="MUN518" s="1537"/>
      <c r="MUO518" s="1537"/>
      <c r="MUP518" s="1537"/>
      <c r="MUQ518" s="1537"/>
      <c r="MUR518" s="1537"/>
      <c r="MUS518" s="1537"/>
      <c r="MUT518" s="1537"/>
      <c r="MUU518" s="1537"/>
      <c r="MUV518" s="1537"/>
      <c r="MUW518" s="1537"/>
      <c r="MUX518" s="1537"/>
      <c r="MUY518" s="1537"/>
      <c r="MUZ518" s="1537"/>
      <c r="MVA518" s="1537"/>
      <c r="MVB518" s="1537"/>
      <c r="MVC518" s="1537"/>
      <c r="MVD518" s="1537"/>
      <c r="MVE518" s="1537"/>
      <c r="MVF518" s="1537"/>
      <c r="MVG518" s="1537"/>
      <c r="MVH518" s="1537"/>
      <c r="MVI518" s="1537"/>
      <c r="MVJ518" s="1537"/>
      <c r="MVK518" s="1537"/>
      <c r="MVL518" s="1537"/>
      <c r="MVM518" s="1537"/>
      <c r="MVN518" s="1537"/>
      <c r="MVO518" s="1537"/>
      <c r="MVP518" s="1537"/>
      <c r="MVQ518" s="1537"/>
      <c r="MVR518" s="1537"/>
      <c r="MVS518" s="1537"/>
      <c r="MVT518" s="1537"/>
      <c r="MVU518" s="1537"/>
      <c r="MVV518" s="1537"/>
      <c r="MVW518" s="1537"/>
      <c r="MVX518" s="1537"/>
      <c r="MVY518" s="1537"/>
      <c r="MVZ518" s="1537"/>
      <c r="MWA518" s="1537"/>
      <c r="MWB518" s="1537"/>
      <c r="MWC518" s="1537"/>
      <c r="MWD518" s="1537"/>
      <c r="MWE518" s="1537"/>
      <c r="MWF518" s="1537"/>
      <c r="MWG518" s="1537"/>
      <c r="MWH518" s="1537"/>
      <c r="MWI518" s="1537"/>
      <c r="MWJ518" s="1537"/>
      <c r="MWK518" s="1537"/>
      <c r="MWL518" s="1537"/>
      <c r="MWM518" s="1537"/>
      <c r="MWN518" s="1537"/>
      <c r="MWO518" s="1537"/>
      <c r="MWP518" s="1537"/>
      <c r="MWQ518" s="1537"/>
      <c r="MWR518" s="1537"/>
      <c r="MWS518" s="1537"/>
      <c r="MWT518" s="1537"/>
      <c r="MWU518" s="1537"/>
      <c r="MWV518" s="1537"/>
      <c r="MWW518" s="1537"/>
      <c r="MWX518" s="1537"/>
      <c r="MWY518" s="1537"/>
      <c r="MWZ518" s="1537"/>
      <c r="MXA518" s="1537"/>
      <c r="MXB518" s="1537"/>
      <c r="MXC518" s="1537"/>
      <c r="MXD518" s="1537"/>
      <c r="MXE518" s="1537"/>
      <c r="MXF518" s="1537"/>
      <c r="MXG518" s="1537"/>
      <c r="MXH518" s="1537"/>
      <c r="MXI518" s="1537"/>
      <c r="MXJ518" s="1537"/>
      <c r="MXK518" s="1537"/>
      <c r="MXL518" s="1537"/>
      <c r="MXM518" s="1537"/>
      <c r="MXN518" s="1537"/>
      <c r="MXO518" s="1537"/>
      <c r="MXP518" s="1537"/>
      <c r="MXQ518" s="1537"/>
      <c r="MXR518" s="1537"/>
      <c r="MXS518" s="1537"/>
      <c r="MXT518" s="1537"/>
      <c r="MXU518" s="1537"/>
      <c r="MXV518" s="1537"/>
      <c r="MXW518" s="1537"/>
      <c r="MXX518" s="1537"/>
      <c r="MXY518" s="1537"/>
      <c r="MXZ518" s="1537"/>
      <c r="MYA518" s="1537"/>
      <c r="MYB518" s="1537"/>
      <c r="MYC518" s="1537"/>
      <c r="MYD518" s="1537"/>
      <c r="MYE518" s="1537"/>
      <c r="MYF518" s="1537"/>
      <c r="MYG518" s="1537"/>
      <c r="MYH518" s="1537"/>
      <c r="MYI518" s="1537"/>
      <c r="MYJ518" s="1537"/>
      <c r="MYK518" s="1537"/>
      <c r="MYL518" s="1537"/>
      <c r="MYM518" s="1537"/>
      <c r="MYN518" s="1537"/>
      <c r="MYO518" s="1537"/>
      <c r="MYP518" s="1537"/>
      <c r="MYQ518" s="1537"/>
      <c r="MYR518" s="1537"/>
      <c r="MYS518" s="1537"/>
      <c r="MYT518" s="1537"/>
      <c r="MYU518" s="1537"/>
      <c r="MYV518" s="1537"/>
      <c r="MYW518" s="1537"/>
      <c r="MYX518" s="1537"/>
      <c r="MYY518" s="1537"/>
      <c r="MYZ518" s="1537"/>
      <c r="MZA518" s="1537"/>
      <c r="MZB518" s="1537"/>
      <c r="MZC518" s="1537"/>
      <c r="MZD518" s="1537"/>
      <c r="MZE518" s="1537"/>
      <c r="MZF518" s="1537"/>
      <c r="MZG518" s="1537"/>
      <c r="MZH518" s="1537"/>
      <c r="MZI518" s="1537"/>
      <c r="MZJ518" s="1537"/>
      <c r="MZK518" s="1537"/>
      <c r="MZL518" s="1537"/>
      <c r="MZM518" s="1537"/>
      <c r="MZN518" s="1537"/>
      <c r="MZO518" s="1537"/>
      <c r="MZP518" s="1537"/>
      <c r="MZQ518" s="1537"/>
      <c r="MZR518" s="1537"/>
      <c r="MZS518" s="1537"/>
      <c r="MZT518" s="1537"/>
      <c r="MZU518" s="1537"/>
      <c r="MZV518" s="1537"/>
      <c r="MZW518" s="1537"/>
      <c r="MZX518" s="1537"/>
      <c r="MZY518" s="1537"/>
      <c r="MZZ518" s="1537"/>
      <c r="NAA518" s="1537"/>
      <c r="NAB518" s="1537"/>
      <c r="NAC518" s="1537"/>
      <c r="NAD518" s="1537"/>
      <c r="NAE518" s="1537"/>
      <c r="NAF518" s="1537"/>
      <c r="NAG518" s="1537"/>
      <c r="NAH518" s="1537"/>
      <c r="NAI518" s="1537"/>
      <c r="NAJ518" s="1537"/>
      <c r="NAK518" s="1537"/>
      <c r="NAL518" s="1537"/>
      <c r="NAM518" s="1537"/>
      <c r="NAN518" s="1537"/>
      <c r="NAO518" s="1537"/>
      <c r="NAP518" s="1537"/>
      <c r="NAQ518" s="1537"/>
      <c r="NAR518" s="1537"/>
      <c r="NAS518" s="1537"/>
      <c r="NAT518" s="1537"/>
      <c r="NAU518" s="1537"/>
      <c r="NAV518" s="1537"/>
      <c r="NAW518" s="1537"/>
      <c r="NAX518" s="1537"/>
      <c r="NAY518" s="1537"/>
      <c r="NAZ518" s="1537"/>
      <c r="NBA518" s="1537"/>
      <c r="NBB518" s="1537"/>
      <c r="NBC518" s="1537"/>
      <c r="NBD518" s="1537"/>
      <c r="NBE518" s="1537"/>
      <c r="NBF518" s="1537"/>
      <c r="NBG518" s="1537"/>
      <c r="NBH518" s="1537"/>
      <c r="NBI518" s="1537"/>
      <c r="NBJ518" s="1537"/>
      <c r="NBK518" s="1537"/>
      <c r="NBL518" s="1537"/>
      <c r="NBM518" s="1537"/>
      <c r="NBN518" s="1537"/>
      <c r="NBO518" s="1537"/>
      <c r="NBP518" s="1537"/>
      <c r="NBQ518" s="1537"/>
      <c r="NBR518" s="1537"/>
      <c r="NBS518" s="1537"/>
      <c r="NBT518" s="1537"/>
      <c r="NBU518" s="1537"/>
      <c r="NBV518" s="1537"/>
      <c r="NBW518" s="1537"/>
      <c r="NBX518" s="1537"/>
      <c r="NBY518" s="1537"/>
      <c r="NBZ518" s="1537"/>
      <c r="NCA518" s="1537"/>
      <c r="NCB518" s="1537"/>
      <c r="NCC518" s="1537"/>
      <c r="NCD518" s="1537"/>
      <c r="NCE518" s="1537"/>
      <c r="NCF518" s="1537"/>
      <c r="NCG518" s="1537"/>
      <c r="NCH518" s="1537"/>
      <c r="NCI518" s="1537"/>
      <c r="NCJ518" s="1537"/>
      <c r="NCK518" s="1537"/>
      <c r="NCL518" s="1537"/>
      <c r="NCM518" s="1537"/>
      <c r="NCN518" s="1537"/>
      <c r="NCO518" s="1537"/>
      <c r="NCP518" s="1537"/>
      <c r="NCQ518" s="1537"/>
      <c r="NCR518" s="1537"/>
      <c r="NCS518" s="1537"/>
      <c r="NCT518" s="1537"/>
      <c r="NCU518" s="1537"/>
      <c r="NCV518" s="1537"/>
      <c r="NCW518" s="1537"/>
      <c r="NCX518" s="1537"/>
      <c r="NCY518" s="1537"/>
      <c r="NCZ518" s="1537"/>
      <c r="NDA518" s="1537"/>
      <c r="NDB518" s="1537"/>
      <c r="NDC518" s="1537"/>
      <c r="NDD518" s="1537"/>
      <c r="NDE518" s="1537"/>
      <c r="NDF518" s="1537"/>
      <c r="NDG518" s="1537"/>
      <c r="NDH518" s="1537"/>
      <c r="NDI518" s="1537"/>
      <c r="NDJ518" s="1537"/>
      <c r="NDK518" s="1537"/>
      <c r="NDL518" s="1537"/>
      <c r="NDM518" s="1537"/>
      <c r="NDN518" s="1537"/>
      <c r="NDO518" s="1537"/>
      <c r="NDP518" s="1537"/>
      <c r="NDQ518" s="1537"/>
      <c r="NDR518" s="1537"/>
      <c r="NDS518" s="1537"/>
      <c r="NDT518" s="1537"/>
      <c r="NDU518" s="1537"/>
      <c r="NDV518" s="1537"/>
      <c r="NDW518" s="1537"/>
      <c r="NDX518" s="1537"/>
      <c r="NDY518" s="1537"/>
      <c r="NDZ518" s="1537"/>
      <c r="NEA518" s="1537"/>
      <c r="NEB518" s="1537"/>
      <c r="NEC518" s="1537"/>
      <c r="NED518" s="1537"/>
      <c r="NEE518" s="1537"/>
      <c r="NEF518" s="1537"/>
      <c r="NEG518" s="1537"/>
      <c r="NEH518" s="1537"/>
      <c r="NEI518" s="1537"/>
      <c r="NEJ518" s="1537"/>
      <c r="NEK518" s="1537"/>
      <c r="NEL518" s="1537"/>
      <c r="NEM518" s="1537"/>
      <c r="NEN518" s="1537"/>
      <c r="NEO518" s="1537"/>
      <c r="NEP518" s="1537"/>
      <c r="NEQ518" s="1537"/>
      <c r="NER518" s="1537"/>
      <c r="NES518" s="1537"/>
      <c r="NET518" s="1537"/>
      <c r="NEU518" s="1537"/>
      <c r="NEV518" s="1537"/>
      <c r="NEW518" s="1537"/>
      <c r="NEX518" s="1537"/>
      <c r="NEY518" s="1537"/>
      <c r="NEZ518" s="1537"/>
      <c r="NFA518" s="1537"/>
      <c r="NFB518" s="1537"/>
      <c r="NFC518" s="1537"/>
      <c r="NFD518" s="1537"/>
      <c r="NFE518" s="1537"/>
      <c r="NFF518" s="1537"/>
      <c r="NFG518" s="1537"/>
      <c r="NFH518" s="1537"/>
      <c r="NFI518" s="1537"/>
      <c r="NFJ518" s="1537"/>
      <c r="NFK518" s="1537"/>
      <c r="NFL518" s="1537"/>
      <c r="NFM518" s="1537"/>
      <c r="NFN518" s="1537"/>
      <c r="NFO518" s="1537"/>
      <c r="NFP518" s="1537"/>
      <c r="NFQ518" s="1537"/>
      <c r="NFR518" s="1537"/>
      <c r="NFS518" s="1537"/>
      <c r="NFT518" s="1537"/>
      <c r="NFU518" s="1537"/>
      <c r="NFV518" s="1537"/>
      <c r="NFW518" s="1537"/>
      <c r="NFX518" s="1537"/>
      <c r="NFY518" s="1537"/>
      <c r="NFZ518" s="1537"/>
      <c r="NGA518" s="1537"/>
      <c r="NGB518" s="1537"/>
      <c r="NGC518" s="1537"/>
      <c r="NGD518" s="1537"/>
      <c r="NGE518" s="1537"/>
      <c r="NGF518" s="1537"/>
      <c r="NGG518" s="1537"/>
      <c r="NGH518" s="1537"/>
      <c r="NGI518" s="1537"/>
      <c r="NGJ518" s="1537"/>
      <c r="NGK518" s="1537"/>
      <c r="NGL518" s="1537"/>
      <c r="NGM518" s="1537"/>
      <c r="NGN518" s="1537"/>
      <c r="NGO518" s="1537"/>
      <c r="NGP518" s="1537"/>
      <c r="NGQ518" s="1537"/>
      <c r="NGR518" s="1537"/>
      <c r="NGS518" s="1537"/>
      <c r="NGT518" s="1537"/>
      <c r="NGU518" s="1537"/>
      <c r="NGV518" s="1537"/>
      <c r="NGW518" s="1537"/>
      <c r="NGX518" s="1537"/>
      <c r="NGY518" s="1537"/>
      <c r="NGZ518" s="1537"/>
      <c r="NHA518" s="1537"/>
      <c r="NHB518" s="1537"/>
      <c r="NHC518" s="1537"/>
      <c r="NHD518" s="1537"/>
      <c r="NHE518" s="1537"/>
      <c r="NHF518" s="1537"/>
      <c r="NHG518" s="1537"/>
      <c r="NHH518" s="1537"/>
      <c r="NHI518" s="1537"/>
      <c r="NHJ518" s="1537"/>
      <c r="NHK518" s="1537"/>
      <c r="NHL518" s="1537"/>
      <c r="NHM518" s="1537"/>
      <c r="NHN518" s="1537"/>
      <c r="NHO518" s="1537"/>
      <c r="NHP518" s="1537"/>
      <c r="NHQ518" s="1537"/>
      <c r="NHR518" s="1537"/>
      <c r="NHS518" s="1537"/>
      <c r="NHT518" s="1537"/>
      <c r="NHU518" s="1537"/>
      <c r="NHV518" s="1537"/>
      <c r="NHW518" s="1537"/>
      <c r="NHX518" s="1537"/>
      <c r="NHY518" s="1537"/>
      <c r="NHZ518" s="1537"/>
      <c r="NIA518" s="1537"/>
      <c r="NIB518" s="1537"/>
      <c r="NIC518" s="1537"/>
      <c r="NID518" s="1537"/>
      <c r="NIE518" s="1537"/>
      <c r="NIF518" s="1537"/>
      <c r="NIG518" s="1537"/>
      <c r="NIH518" s="1537"/>
      <c r="NII518" s="1537"/>
      <c r="NIJ518" s="1537"/>
      <c r="NIK518" s="1537"/>
      <c r="NIL518" s="1537"/>
      <c r="NIM518" s="1537"/>
      <c r="NIN518" s="1537"/>
      <c r="NIO518" s="1537"/>
      <c r="NIP518" s="1537"/>
      <c r="NIQ518" s="1537"/>
      <c r="NIR518" s="1537"/>
      <c r="NIS518" s="1537"/>
      <c r="NIT518" s="1537"/>
      <c r="NIU518" s="1537"/>
      <c r="NIV518" s="1537"/>
      <c r="NIW518" s="1537"/>
      <c r="NIX518" s="1537"/>
      <c r="NIY518" s="1537"/>
      <c r="NIZ518" s="1537"/>
      <c r="NJA518" s="1537"/>
      <c r="NJB518" s="1537"/>
      <c r="NJC518" s="1537"/>
      <c r="NJD518" s="1537"/>
      <c r="NJE518" s="1537"/>
      <c r="NJF518" s="1537"/>
      <c r="NJG518" s="1537"/>
      <c r="NJH518" s="1537"/>
      <c r="NJI518" s="1537"/>
      <c r="NJJ518" s="1537"/>
      <c r="NJK518" s="1537"/>
      <c r="NJL518" s="1537"/>
      <c r="NJM518" s="1537"/>
      <c r="NJN518" s="1537"/>
      <c r="NJO518" s="1537"/>
      <c r="NJP518" s="1537"/>
      <c r="NJQ518" s="1537"/>
      <c r="NJR518" s="1537"/>
      <c r="NJS518" s="1537"/>
      <c r="NJT518" s="1537"/>
      <c r="NJU518" s="1537"/>
      <c r="NJV518" s="1537"/>
      <c r="NJW518" s="1537"/>
      <c r="NJX518" s="1537"/>
      <c r="NJY518" s="1537"/>
      <c r="NJZ518" s="1537"/>
      <c r="NKA518" s="1537"/>
      <c r="NKB518" s="1537"/>
      <c r="NKC518" s="1537"/>
      <c r="NKD518" s="1537"/>
      <c r="NKE518" s="1537"/>
      <c r="NKF518" s="1537"/>
      <c r="NKG518" s="1537"/>
      <c r="NKH518" s="1537"/>
      <c r="NKI518" s="1537"/>
      <c r="NKJ518" s="1537"/>
      <c r="NKK518" s="1537"/>
      <c r="NKL518" s="1537"/>
      <c r="NKM518" s="1537"/>
      <c r="NKN518" s="1537"/>
      <c r="NKO518" s="1537"/>
      <c r="NKP518" s="1537"/>
      <c r="NKQ518" s="1537"/>
      <c r="NKR518" s="1537"/>
      <c r="NKS518" s="1537"/>
      <c r="NKT518" s="1537"/>
      <c r="NKU518" s="1537"/>
      <c r="NKV518" s="1537"/>
      <c r="NKW518" s="1537"/>
      <c r="NKX518" s="1537"/>
      <c r="NKY518" s="1537"/>
      <c r="NKZ518" s="1537"/>
      <c r="NLA518" s="1537"/>
      <c r="NLB518" s="1537"/>
      <c r="NLC518" s="1537"/>
      <c r="NLD518" s="1537"/>
      <c r="NLE518" s="1537"/>
      <c r="NLF518" s="1537"/>
      <c r="NLG518" s="1537"/>
      <c r="NLH518" s="1537"/>
      <c r="NLI518" s="1537"/>
      <c r="NLJ518" s="1537"/>
      <c r="NLK518" s="1537"/>
      <c r="NLL518" s="1537"/>
      <c r="NLM518" s="1537"/>
      <c r="NLN518" s="1537"/>
      <c r="NLO518" s="1537"/>
      <c r="NLP518" s="1537"/>
      <c r="NLQ518" s="1537"/>
      <c r="NLR518" s="1537"/>
      <c r="NLS518" s="1537"/>
      <c r="NLT518" s="1537"/>
      <c r="NLU518" s="1537"/>
      <c r="NLV518" s="1537"/>
      <c r="NLW518" s="1537"/>
      <c r="NLX518" s="1537"/>
      <c r="NLY518" s="1537"/>
      <c r="NLZ518" s="1537"/>
      <c r="NMA518" s="1537"/>
      <c r="NMB518" s="1537"/>
      <c r="NMC518" s="1537"/>
      <c r="NMD518" s="1537"/>
      <c r="NME518" s="1537"/>
      <c r="NMF518" s="1537"/>
      <c r="NMG518" s="1537"/>
      <c r="NMH518" s="1537"/>
      <c r="NMI518" s="1537"/>
      <c r="NMJ518" s="1537"/>
      <c r="NMK518" s="1537"/>
      <c r="NML518" s="1537"/>
      <c r="NMM518" s="1537"/>
      <c r="NMN518" s="1537"/>
      <c r="NMO518" s="1537"/>
      <c r="NMP518" s="1537"/>
      <c r="NMQ518" s="1537"/>
      <c r="NMR518" s="1537"/>
      <c r="NMS518" s="1537"/>
      <c r="NMT518" s="1537"/>
      <c r="NMU518" s="1537"/>
      <c r="NMV518" s="1537"/>
      <c r="NMW518" s="1537"/>
      <c r="NMX518" s="1537"/>
      <c r="NMY518" s="1537"/>
      <c r="NMZ518" s="1537"/>
      <c r="NNA518" s="1537"/>
      <c r="NNB518" s="1537"/>
      <c r="NNC518" s="1537"/>
      <c r="NND518" s="1537"/>
      <c r="NNE518" s="1537"/>
      <c r="NNF518" s="1537"/>
      <c r="NNG518" s="1537"/>
      <c r="NNH518" s="1537"/>
      <c r="NNI518" s="1537"/>
      <c r="NNJ518" s="1537"/>
      <c r="NNK518" s="1537"/>
      <c r="NNL518" s="1537"/>
      <c r="NNM518" s="1537"/>
      <c r="NNN518" s="1537"/>
      <c r="NNO518" s="1537"/>
      <c r="NNP518" s="1537"/>
      <c r="NNQ518" s="1537"/>
      <c r="NNR518" s="1537"/>
      <c r="NNS518" s="1537"/>
      <c r="NNT518" s="1537"/>
      <c r="NNU518" s="1537"/>
      <c r="NNV518" s="1537"/>
      <c r="NNW518" s="1537"/>
      <c r="NNX518" s="1537"/>
      <c r="NNY518" s="1537"/>
      <c r="NNZ518" s="1537"/>
      <c r="NOA518" s="1537"/>
      <c r="NOB518" s="1537"/>
      <c r="NOC518" s="1537"/>
      <c r="NOD518" s="1537"/>
      <c r="NOE518" s="1537"/>
      <c r="NOF518" s="1537"/>
      <c r="NOG518" s="1537"/>
      <c r="NOH518" s="1537"/>
      <c r="NOI518" s="1537"/>
      <c r="NOJ518" s="1537"/>
      <c r="NOK518" s="1537"/>
      <c r="NOL518" s="1537"/>
      <c r="NOM518" s="1537"/>
      <c r="NON518" s="1537"/>
      <c r="NOO518" s="1537"/>
      <c r="NOP518" s="1537"/>
      <c r="NOQ518" s="1537"/>
      <c r="NOR518" s="1537"/>
      <c r="NOS518" s="1537"/>
      <c r="NOT518" s="1537"/>
      <c r="NOU518" s="1537"/>
      <c r="NOV518" s="1537"/>
      <c r="NOW518" s="1537"/>
      <c r="NOX518" s="1537"/>
      <c r="NOY518" s="1537"/>
      <c r="NOZ518" s="1537"/>
      <c r="NPA518" s="1537"/>
      <c r="NPB518" s="1537"/>
      <c r="NPC518" s="1537"/>
      <c r="NPD518" s="1537"/>
      <c r="NPE518" s="1537"/>
      <c r="NPF518" s="1537"/>
      <c r="NPG518" s="1537"/>
      <c r="NPH518" s="1537"/>
      <c r="NPI518" s="1537"/>
      <c r="NPJ518" s="1537"/>
      <c r="NPK518" s="1537"/>
      <c r="NPL518" s="1537"/>
      <c r="NPM518" s="1537"/>
      <c r="NPN518" s="1537"/>
      <c r="NPO518" s="1537"/>
      <c r="NPP518" s="1537"/>
      <c r="NPQ518" s="1537"/>
      <c r="NPR518" s="1537"/>
      <c r="NPS518" s="1537"/>
      <c r="NPT518" s="1537"/>
      <c r="NPU518" s="1537"/>
      <c r="NPV518" s="1537"/>
      <c r="NPW518" s="1537"/>
      <c r="NPX518" s="1537"/>
      <c r="NPY518" s="1537"/>
      <c r="NPZ518" s="1537"/>
      <c r="NQA518" s="1537"/>
      <c r="NQB518" s="1537"/>
      <c r="NQC518" s="1537"/>
      <c r="NQD518" s="1537"/>
      <c r="NQE518" s="1537"/>
      <c r="NQF518" s="1537"/>
      <c r="NQG518" s="1537"/>
      <c r="NQH518" s="1537"/>
      <c r="NQI518" s="1537"/>
      <c r="NQJ518" s="1537"/>
      <c r="NQK518" s="1537"/>
      <c r="NQL518" s="1537"/>
      <c r="NQM518" s="1537"/>
      <c r="NQN518" s="1537"/>
      <c r="NQO518" s="1537"/>
      <c r="NQP518" s="1537"/>
      <c r="NQQ518" s="1537"/>
      <c r="NQR518" s="1537"/>
      <c r="NQS518" s="1537"/>
      <c r="NQT518" s="1537"/>
      <c r="NQU518" s="1537"/>
      <c r="NQV518" s="1537"/>
      <c r="NQW518" s="1537"/>
      <c r="NQX518" s="1537"/>
      <c r="NQY518" s="1537"/>
      <c r="NQZ518" s="1537"/>
      <c r="NRA518" s="1537"/>
      <c r="NRB518" s="1537"/>
      <c r="NRC518" s="1537"/>
      <c r="NRD518" s="1537"/>
      <c r="NRE518" s="1537"/>
      <c r="NRF518" s="1537"/>
      <c r="NRG518" s="1537"/>
      <c r="NRH518" s="1537"/>
      <c r="NRI518" s="1537"/>
      <c r="NRJ518" s="1537"/>
      <c r="NRK518" s="1537"/>
      <c r="NRL518" s="1537"/>
      <c r="NRM518" s="1537"/>
      <c r="NRN518" s="1537"/>
      <c r="NRO518" s="1537"/>
      <c r="NRP518" s="1537"/>
      <c r="NRQ518" s="1537"/>
      <c r="NRR518" s="1537"/>
      <c r="NRS518" s="1537"/>
      <c r="NRT518" s="1537"/>
      <c r="NRU518" s="1537"/>
      <c r="NRV518" s="1537"/>
      <c r="NRW518" s="1537"/>
      <c r="NRX518" s="1537"/>
      <c r="NRY518" s="1537"/>
      <c r="NRZ518" s="1537"/>
      <c r="NSA518" s="1537"/>
      <c r="NSB518" s="1537"/>
      <c r="NSC518" s="1537"/>
      <c r="NSD518" s="1537"/>
      <c r="NSE518" s="1537"/>
      <c r="NSF518" s="1537"/>
      <c r="NSG518" s="1537"/>
      <c r="NSH518" s="1537"/>
      <c r="NSI518" s="1537"/>
      <c r="NSJ518" s="1537"/>
      <c r="NSK518" s="1537"/>
      <c r="NSL518" s="1537"/>
      <c r="NSM518" s="1537"/>
      <c r="NSN518" s="1537"/>
      <c r="NSO518" s="1537"/>
      <c r="NSP518" s="1537"/>
      <c r="NSQ518" s="1537"/>
      <c r="NSR518" s="1537"/>
      <c r="NSS518" s="1537"/>
      <c r="NST518" s="1537"/>
      <c r="NSU518" s="1537"/>
      <c r="NSV518" s="1537"/>
      <c r="NSW518" s="1537"/>
      <c r="NSX518" s="1537"/>
      <c r="NSY518" s="1537"/>
      <c r="NSZ518" s="1537"/>
      <c r="NTA518" s="1537"/>
      <c r="NTB518" s="1537"/>
      <c r="NTC518" s="1537"/>
      <c r="NTD518" s="1537"/>
      <c r="NTE518" s="1537"/>
      <c r="NTF518" s="1537"/>
      <c r="NTG518" s="1537"/>
      <c r="NTH518" s="1537"/>
      <c r="NTI518" s="1537"/>
      <c r="NTJ518" s="1537"/>
      <c r="NTK518" s="1537"/>
      <c r="NTL518" s="1537"/>
      <c r="NTM518" s="1537"/>
      <c r="NTN518" s="1537"/>
      <c r="NTO518" s="1537"/>
      <c r="NTP518" s="1537"/>
      <c r="NTQ518" s="1537"/>
      <c r="NTR518" s="1537"/>
      <c r="NTS518" s="1537"/>
      <c r="NTT518" s="1537"/>
      <c r="NTU518" s="1537"/>
      <c r="NTV518" s="1537"/>
      <c r="NTW518" s="1537"/>
      <c r="NTX518" s="1537"/>
      <c r="NTY518" s="1537"/>
      <c r="NTZ518" s="1537"/>
      <c r="NUA518" s="1537"/>
      <c r="NUB518" s="1537"/>
      <c r="NUC518" s="1537"/>
      <c r="NUD518" s="1537"/>
      <c r="NUE518" s="1537"/>
      <c r="NUF518" s="1537"/>
      <c r="NUG518" s="1537"/>
      <c r="NUH518" s="1537"/>
      <c r="NUI518" s="1537"/>
      <c r="NUJ518" s="1537"/>
      <c r="NUK518" s="1537"/>
      <c r="NUL518" s="1537"/>
      <c r="NUM518" s="1537"/>
      <c r="NUN518" s="1537"/>
      <c r="NUO518" s="1537"/>
      <c r="NUP518" s="1537"/>
      <c r="NUQ518" s="1537"/>
      <c r="NUR518" s="1537"/>
      <c r="NUS518" s="1537"/>
      <c r="NUT518" s="1537"/>
      <c r="NUU518" s="1537"/>
      <c r="NUV518" s="1537"/>
      <c r="NUW518" s="1537"/>
      <c r="NUX518" s="1537"/>
      <c r="NUY518" s="1537"/>
      <c r="NUZ518" s="1537"/>
      <c r="NVA518" s="1537"/>
      <c r="NVB518" s="1537"/>
      <c r="NVC518" s="1537"/>
      <c r="NVD518" s="1537"/>
      <c r="NVE518" s="1537"/>
      <c r="NVF518" s="1537"/>
      <c r="NVG518" s="1537"/>
      <c r="NVH518" s="1537"/>
      <c r="NVI518" s="1537"/>
      <c r="NVJ518" s="1537"/>
      <c r="NVK518" s="1537"/>
      <c r="NVL518" s="1537"/>
      <c r="NVM518" s="1537"/>
      <c r="NVN518" s="1537"/>
      <c r="NVO518" s="1537"/>
      <c r="NVP518" s="1537"/>
      <c r="NVQ518" s="1537"/>
      <c r="NVR518" s="1537"/>
      <c r="NVS518" s="1537"/>
      <c r="NVT518" s="1537"/>
      <c r="NVU518" s="1537"/>
      <c r="NVV518" s="1537"/>
      <c r="NVW518" s="1537"/>
      <c r="NVX518" s="1537"/>
      <c r="NVY518" s="1537"/>
      <c r="NVZ518" s="1537"/>
      <c r="NWA518" s="1537"/>
      <c r="NWB518" s="1537"/>
      <c r="NWC518" s="1537"/>
      <c r="NWD518" s="1537"/>
      <c r="NWE518" s="1537"/>
      <c r="NWF518" s="1537"/>
      <c r="NWG518" s="1537"/>
      <c r="NWH518" s="1537"/>
      <c r="NWI518" s="1537"/>
      <c r="NWJ518" s="1537"/>
      <c r="NWK518" s="1537"/>
      <c r="NWL518" s="1537"/>
      <c r="NWM518" s="1537"/>
      <c r="NWN518" s="1537"/>
      <c r="NWO518" s="1537"/>
      <c r="NWP518" s="1537"/>
      <c r="NWQ518" s="1537"/>
      <c r="NWR518" s="1537"/>
      <c r="NWS518" s="1537"/>
      <c r="NWT518" s="1537"/>
      <c r="NWU518" s="1537"/>
      <c r="NWV518" s="1537"/>
      <c r="NWW518" s="1537"/>
      <c r="NWX518" s="1537"/>
      <c r="NWY518" s="1537"/>
      <c r="NWZ518" s="1537"/>
      <c r="NXA518" s="1537"/>
      <c r="NXB518" s="1537"/>
      <c r="NXC518" s="1537"/>
      <c r="NXD518" s="1537"/>
      <c r="NXE518" s="1537"/>
      <c r="NXF518" s="1537"/>
      <c r="NXG518" s="1537"/>
      <c r="NXH518" s="1537"/>
      <c r="NXI518" s="1537"/>
      <c r="NXJ518" s="1537"/>
      <c r="NXK518" s="1537"/>
      <c r="NXL518" s="1537"/>
      <c r="NXM518" s="1537"/>
      <c r="NXN518" s="1537"/>
      <c r="NXO518" s="1537"/>
      <c r="NXP518" s="1537"/>
      <c r="NXQ518" s="1537"/>
      <c r="NXR518" s="1537"/>
      <c r="NXS518" s="1537"/>
      <c r="NXT518" s="1537"/>
      <c r="NXU518" s="1537"/>
      <c r="NXV518" s="1537"/>
      <c r="NXW518" s="1537"/>
      <c r="NXX518" s="1537"/>
      <c r="NXY518" s="1537"/>
      <c r="NXZ518" s="1537"/>
      <c r="NYA518" s="1537"/>
      <c r="NYB518" s="1537"/>
      <c r="NYC518" s="1537"/>
      <c r="NYD518" s="1537"/>
      <c r="NYE518" s="1537"/>
      <c r="NYF518" s="1537"/>
      <c r="NYG518" s="1537"/>
      <c r="NYH518" s="1537"/>
      <c r="NYI518" s="1537"/>
      <c r="NYJ518" s="1537"/>
      <c r="NYK518" s="1537"/>
      <c r="NYL518" s="1537"/>
      <c r="NYM518" s="1537"/>
      <c r="NYN518" s="1537"/>
      <c r="NYO518" s="1537"/>
      <c r="NYP518" s="1537"/>
      <c r="NYQ518" s="1537"/>
      <c r="NYR518" s="1537"/>
      <c r="NYS518" s="1537"/>
      <c r="NYT518" s="1537"/>
      <c r="NYU518" s="1537"/>
      <c r="NYV518" s="1537"/>
      <c r="NYW518" s="1537"/>
      <c r="NYX518" s="1537"/>
      <c r="NYY518" s="1537"/>
      <c r="NYZ518" s="1537"/>
      <c r="NZA518" s="1537"/>
      <c r="NZB518" s="1537"/>
      <c r="NZC518" s="1537"/>
      <c r="NZD518" s="1537"/>
      <c r="NZE518" s="1537"/>
      <c r="NZF518" s="1537"/>
      <c r="NZG518" s="1537"/>
      <c r="NZH518" s="1537"/>
      <c r="NZI518" s="1537"/>
      <c r="NZJ518" s="1537"/>
      <c r="NZK518" s="1537"/>
      <c r="NZL518" s="1537"/>
      <c r="NZM518" s="1537"/>
      <c r="NZN518" s="1537"/>
      <c r="NZO518" s="1537"/>
      <c r="NZP518" s="1537"/>
      <c r="NZQ518" s="1537"/>
      <c r="NZR518" s="1537"/>
      <c r="NZS518" s="1537"/>
      <c r="NZT518" s="1537"/>
      <c r="NZU518" s="1537"/>
      <c r="NZV518" s="1537"/>
      <c r="NZW518" s="1537"/>
      <c r="NZX518" s="1537"/>
      <c r="NZY518" s="1537"/>
      <c r="NZZ518" s="1537"/>
      <c r="OAA518" s="1537"/>
      <c r="OAB518" s="1537"/>
      <c r="OAC518" s="1537"/>
      <c r="OAD518" s="1537"/>
      <c r="OAE518" s="1537"/>
      <c r="OAF518" s="1537"/>
      <c r="OAG518" s="1537"/>
      <c r="OAH518" s="1537"/>
      <c r="OAI518" s="1537"/>
      <c r="OAJ518" s="1537"/>
      <c r="OAK518" s="1537"/>
      <c r="OAL518" s="1537"/>
      <c r="OAM518" s="1537"/>
      <c r="OAN518" s="1537"/>
      <c r="OAO518" s="1537"/>
      <c r="OAP518" s="1537"/>
      <c r="OAQ518" s="1537"/>
      <c r="OAR518" s="1537"/>
      <c r="OAS518" s="1537"/>
      <c r="OAT518" s="1537"/>
      <c r="OAU518" s="1537"/>
      <c r="OAV518" s="1537"/>
      <c r="OAW518" s="1537"/>
      <c r="OAX518" s="1537"/>
      <c r="OAY518" s="1537"/>
      <c r="OAZ518" s="1537"/>
      <c r="OBA518" s="1537"/>
      <c r="OBB518" s="1537"/>
      <c r="OBC518" s="1537"/>
      <c r="OBD518" s="1537"/>
      <c r="OBE518" s="1537"/>
      <c r="OBF518" s="1537"/>
      <c r="OBG518" s="1537"/>
      <c r="OBH518" s="1537"/>
      <c r="OBI518" s="1537"/>
      <c r="OBJ518" s="1537"/>
      <c r="OBK518" s="1537"/>
      <c r="OBL518" s="1537"/>
      <c r="OBM518" s="1537"/>
      <c r="OBN518" s="1537"/>
      <c r="OBO518" s="1537"/>
      <c r="OBP518" s="1537"/>
      <c r="OBQ518" s="1537"/>
      <c r="OBR518" s="1537"/>
      <c r="OBS518" s="1537"/>
      <c r="OBT518" s="1537"/>
      <c r="OBU518" s="1537"/>
      <c r="OBV518" s="1537"/>
      <c r="OBW518" s="1537"/>
      <c r="OBX518" s="1537"/>
      <c r="OBY518" s="1537"/>
      <c r="OBZ518" s="1537"/>
      <c r="OCA518" s="1537"/>
      <c r="OCB518" s="1537"/>
      <c r="OCC518" s="1537"/>
      <c r="OCD518" s="1537"/>
      <c r="OCE518" s="1537"/>
      <c r="OCF518" s="1537"/>
      <c r="OCG518" s="1537"/>
      <c r="OCH518" s="1537"/>
      <c r="OCI518" s="1537"/>
      <c r="OCJ518" s="1537"/>
      <c r="OCK518" s="1537"/>
      <c r="OCL518" s="1537"/>
      <c r="OCM518" s="1537"/>
      <c r="OCN518" s="1537"/>
      <c r="OCO518" s="1537"/>
      <c r="OCP518" s="1537"/>
      <c r="OCQ518" s="1537"/>
      <c r="OCR518" s="1537"/>
      <c r="OCS518" s="1537"/>
      <c r="OCT518" s="1537"/>
      <c r="OCU518" s="1537"/>
      <c r="OCV518" s="1537"/>
      <c r="OCW518" s="1537"/>
      <c r="OCX518" s="1537"/>
      <c r="OCY518" s="1537"/>
      <c r="OCZ518" s="1537"/>
      <c r="ODA518" s="1537"/>
      <c r="ODB518" s="1537"/>
      <c r="ODC518" s="1537"/>
      <c r="ODD518" s="1537"/>
      <c r="ODE518" s="1537"/>
      <c r="ODF518" s="1537"/>
      <c r="ODG518" s="1537"/>
      <c r="ODH518" s="1537"/>
      <c r="ODI518" s="1537"/>
      <c r="ODJ518" s="1537"/>
      <c r="ODK518" s="1537"/>
      <c r="ODL518" s="1537"/>
      <c r="ODM518" s="1537"/>
      <c r="ODN518" s="1537"/>
      <c r="ODO518" s="1537"/>
      <c r="ODP518" s="1537"/>
      <c r="ODQ518" s="1537"/>
      <c r="ODR518" s="1537"/>
      <c r="ODS518" s="1537"/>
      <c r="ODT518" s="1537"/>
      <c r="ODU518" s="1537"/>
      <c r="ODV518" s="1537"/>
      <c r="ODW518" s="1537"/>
      <c r="ODX518" s="1537"/>
      <c r="ODY518" s="1537"/>
      <c r="ODZ518" s="1537"/>
      <c r="OEA518" s="1537"/>
      <c r="OEB518" s="1537"/>
      <c r="OEC518" s="1537"/>
      <c r="OED518" s="1537"/>
      <c r="OEE518" s="1537"/>
      <c r="OEF518" s="1537"/>
      <c r="OEG518" s="1537"/>
      <c r="OEH518" s="1537"/>
      <c r="OEI518" s="1537"/>
      <c r="OEJ518" s="1537"/>
      <c r="OEK518" s="1537"/>
      <c r="OEL518" s="1537"/>
      <c r="OEM518" s="1537"/>
      <c r="OEN518" s="1537"/>
      <c r="OEO518" s="1537"/>
      <c r="OEP518" s="1537"/>
      <c r="OEQ518" s="1537"/>
      <c r="OER518" s="1537"/>
      <c r="OES518" s="1537"/>
      <c r="OET518" s="1537"/>
      <c r="OEU518" s="1537"/>
      <c r="OEV518" s="1537"/>
      <c r="OEW518" s="1537"/>
      <c r="OEX518" s="1537"/>
      <c r="OEY518" s="1537"/>
      <c r="OEZ518" s="1537"/>
      <c r="OFA518" s="1537"/>
      <c r="OFB518" s="1537"/>
      <c r="OFC518" s="1537"/>
      <c r="OFD518" s="1537"/>
      <c r="OFE518" s="1537"/>
      <c r="OFF518" s="1537"/>
      <c r="OFG518" s="1537"/>
      <c r="OFH518" s="1537"/>
      <c r="OFI518" s="1537"/>
      <c r="OFJ518" s="1537"/>
      <c r="OFK518" s="1537"/>
      <c r="OFL518" s="1537"/>
      <c r="OFM518" s="1537"/>
      <c r="OFN518" s="1537"/>
      <c r="OFO518" s="1537"/>
      <c r="OFP518" s="1537"/>
      <c r="OFQ518" s="1537"/>
      <c r="OFR518" s="1537"/>
      <c r="OFS518" s="1537"/>
      <c r="OFT518" s="1537"/>
      <c r="OFU518" s="1537"/>
      <c r="OFV518" s="1537"/>
      <c r="OFW518" s="1537"/>
      <c r="OFX518" s="1537"/>
      <c r="OFY518" s="1537"/>
      <c r="OFZ518" s="1537"/>
      <c r="OGA518" s="1537"/>
      <c r="OGB518" s="1537"/>
      <c r="OGC518" s="1537"/>
      <c r="OGD518" s="1537"/>
      <c r="OGE518" s="1537"/>
      <c r="OGF518" s="1537"/>
      <c r="OGG518" s="1537"/>
      <c r="OGH518" s="1537"/>
      <c r="OGI518" s="1537"/>
      <c r="OGJ518" s="1537"/>
      <c r="OGK518" s="1537"/>
      <c r="OGL518" s="1537"/>
      <c r="OGM518" s="1537"/>
      <c r="OGN518" s="1537"/>
      <c r="OGO518" s="1537"/>
      <c r="OGP518" s="1537"/>
      <c r="OGQ518" s="1537"/>
      <c r="OGR518" s="1537"/>
      <c r="OGS518" s="1537"/>
      <c r="OGT518" s="1537"/>
      <c r="OGU518" s="1537"/>
      <c r="OGV518" s="1537"/>
      <c r="OGW518" s="1537"/>
      <c r="OGX518" s="1537"/>
      <c r="OGY518" s="1537"/>
      <c r="OGZ518" s="1537"/>
      <c r="OHA518" s="1537"/>
      <c r="OHB518" s="1537"/>
      <c r="OHC518" s="1537"/>
      <c r="OHD518" s="1537"/>
      <c r="OHE518" s="1537"/>
      <c r="OHF518" s="1537"/>
      <c r="OHG518" s="1537"/>
      <c r="OHH518" s="1537"/>
      <c r="OHI518" s="1537"/>
      <c r="OHJ518" s="1537"/>
      <c r="OHK518" s="1537"/>
      <c r="OHL518" s="1537"/>
      <c r="OHM518" s="1537"/>
      <c r="OHN518" s="1537"/>
      <c r="OHO518" s="1537"/>
      <c r="OHP518" s="1537"/>
      <c r="OHQ518" s="1537"/>
      <c r="OHR518" s="1537"/>
      <c r="OHS518" s="1537"/>
      <c r="OHT518" s="1537"/>
      <c r="OHU518" s="1537"/>
      <c r="OHV518" s="1537"/>
      <c r="OHW518" s="1537"/>
      <c r="OHX518" s="1537"/>
      <c r="OHY518" s="1537"/>
      <c r="OHZ518" s="1537"/>
      <c r="OIA518" s="1537"/>
      <c r="OIB518" s="1537"/>
      <c r="OIC518" s="1537"/>
      <c r="OID518" s="1537"/>
      <c r="OIE518" s="1537"/>
      <c r="OIF518" s="1537"/>
      <c r="OIG518" s="1537"/>
      <c r="OIH518" s="1537"/>
      <c r="OII518" s="1537"/>
      <c r="OIJ518" s="1537"/>
      <c r="OIK518" s="1537"/>
      <c r="OIL518" s="1537"/>
      <c r="OIM518" s="1537"/>
      <c r="OIN518" s="1537"/>
      <c r="OIO518" s="1537"/>
      <c r="OIP518" s="1537"/>
      <c r="OIQ518" s="1537"/>
      <c r="OIR518" s="1537"/>
      <c r="OIS518" s="1537"/>
      <c r="OIT518" s="1537"/>
      <c r="OIU518" s="1537"/>
      <c r="OIV518" s="1537"/>
      <c r="OIW518" s="1537"/>
      <c r="OIX518" s="1537"/>
      <c r="OIY518" s="1537"/>
      <c r="OIZ518" s="1537"/>
      <c r="OJA518" s="1537"/>
      <c r="OJB518" s="1537"/>
      <c r="OJC518" s="1537"/>
      <c r="OJD518" s="1537"/>
      <c r="OJE518" s="1537"/>
      <c r="OJF518" s="1537"/>
      <c r="OJG518" s="1537"/>
      <c r="OJH518" s="1537"/>
      <c r="OJI518" s="1537"/>
      <c r="OJJ518" s="1537"/>
      <c r="OJK518" s="1537"/>
      <c r="OJL518" s="1537"/>
      <c r="OJM518" s="1537"/>
      <c r="OJN518" s="1537"/>
      <c r="OJO518" s="1537"/>
      <c r="OJP518" s="1537"/>
      <c r="OJQ518" s="1537"/>
      <c r="OJR518" s="1537"/>
      <c r="OJS518" s="1537"/>
      <c r="OJT518" s="1537"/>
      <c r="OJU518" s="1537"/>
      <c r="OJV518" s="1537"/>
      <c r="OJW518" s="1537"/>
      <c r="OJX518" s="1537"/>
      <c r="OJY518" s="1537"/>
      <c r="OJZ518" s="1537"/>
      <c r="OKA518" s="1537"/>
      <c r="OKB518" s="1537"/>
      <c r="OKC518" s="1537"/>
      <c r="OKD518" s="1537"/>
      <c r="OKE518" s="1537"/>
      <c r="OKF518" s="1537"/>
      <c r="OKG518" s="1537"/>
      <c r="OKH518" s="1537"/>
      <c r="OKI518" s="1537"/>
      <c r="OKJ518" s="1537"/>
      <c r="OKK518" s="1537"/>
      <c r="OKL518" s="1537"/>
      <c r="OKM518" s="1537"/>
      <c r="OKN518" s="1537"/>
      <c r="OKO518" s="1537"/>
      <c r="OKP518" s="1537"/>
      <c r="OKQ518" s="1537"/>
      <c r="OKR518" s="1537"/>
      <c r="OKS518" s="1537"/>
      <c r="OKT518" s="1537"/>
      <c r="OKU518" s="1537"/>
      <c r="OKV518" s="1537"/>
      <c r="OKW518" s="1537"/>
      <c r="OKX518" s="1537"/>
      <c r="OKY518" s="1537"/>
      <c r="OKZ518" s="1537"/>
      <c r="OLA518" s="1537"/>
      <c r="OLB518" s="1537"/>
      <c r="OLC518" s="1537"/>
      <c r="OLD518" s="1537"/>
      <c r="OLE518" s="1537"/>
      <c r="OLF518" s="1537"/>
      <c r="OLG518" s="1537"/>
      <c r="OLH518" s="1537"/>
      <c r="OLI518" s="1537"/>
      <c r="OLJ518" s="1537"/>
      <c r="OLK518" s="1537"/>
      <c r="OLL518" s="1537"/>
      <c r="OLM518" s="1537"/>
      <c r="OLN518" s="1537"/>
      <c r="OLO518" s="1537"/>
      <c r="OLP518" s="1537"/>
      <c r="OLQ518" s="1537"/>
      <c r="OLR518" s="1537"/>
      <c r="OLS518" s="1537"/>
      <c r="OLT518" s="1537"/>
      <c r="OLU518" s="1537"/>
      <c r="OLV518" s="1537"/>
      <c r="OLW518" s="1537"/>
      <c r="OLX518" s="1537"/>
      <c r="OLY518" s="1537"/>
      <c r="OLZ518" s="1537"/>
      <c r="OMA518" s="1537"/>
      <c r="OMB518" s="1537"/>
      <c r="OMC518" s="1537"/>
      <c r="OMD518" s="1537"/>
      <c r="OME518" s="1537"/>
      <c r="OMF518" s="1537"/>
      <c r="OMG518" s="1537"/>
      <c r="OMH518" s="1537"/>
      <c r="OMI518" s="1537"/>
      <c r="OMJ518" s="1537"/>
      <c r="OMK518" s="1537"/>
      <c r="OML518" s="1537"/>
      <c r="OMM518" s="1537"/>
      <c r="OMN518" s="1537"/>
      <c r="OMO518" s="1537"/>
      <c r="OMP518" s="1537"/>
      <c r="OMQ518" s="1537"/>
      <c r="OMR518" s="1537"/>
      <c r="OMS518" s="1537"/>
      <c r="OMT518" s="1537"/>
      <c r="OMU518" s="1537"/>
      <c r="OMV518" s="1537"/>
      <c r="OMW518" s="1537"/>
      <c r="OMX518" s="1537"/>
      <c r="OMY518" s="1537"/>
      <c r="OMZ518" s="1537"/>
      <c r="ONA518" s="1537"/>
      <c r="ONB518" s="1537"/>
      <c r="ONC518" s="1537"/>
      <c r="OND518" s="1537"/>
      <c r="ONE518" s="1537"/>
      <c r="ONF518" s="1537"/>
      <c r="ONG518" s="1537"/>
      <c r="ONH518" s="1537"/>
      <c r="ONI518" s="1537"/>
      <c r="ONJ518" s="1537"/>
      <c r="ONK518" s="1537"/>
      <c r="ONL518" s="1537"/>
      <c r="ONM518" s="1537"/>
      <c r="ONN518" s="1537"/>
      <c r="ONO518" s="1537"/>
      <c r="ONP518" s="1537"/>
      <c r="ONQ518" s="1537"/>
      <c r="ONR518" s="1537"/>
      <c r="ONS518" s="1537"/>
      <c r="ONT518" s="1537"/>
      <c r="ONU518" s="1537"/>
      <c r="ONV518" s="1537"/>
      <c r="ONW518" s="1537"/>
      <c r="ONX518" s="1537"/>
      <c r="ONY518" s="1537"/>
      <c r="ONZ518" s="1537"/>
      <c r="OOA518" s="1537"/>
      <c r="OOB518" s="1537"/>
      <c r="OOC518" s="1537"/>
      <c r="OOD518" s="1537"/>
      <c r="OOE518" s="1537"/>
      <c r="OOF518" s="1537"/>
      <c r="OOG518" s="1537"/>
      <c r="OOH518" s="1537"/>
      <c r="OOI518" s="1537"/>
      <c r="OOJ518" s="1537"/>
      <c r="OOK518" s="1537"/>
      <c r="OOL518" s="1537"/>
      <c r="OOM518" s="1537"/>
      <c r="OON518" s="1537"/>
      <c r="OOO518" s="1537"/>
      <c r="OOP518" s="1537"/>
      <c r="OOQ518" s="1537"/>
      <c r="OOR518" s="1537"/>
      <c r="OOS518" s="1537"/>
      <c r="OOT518" s="1537"/>
      <c r="OOU518" s="1537"/>
      <c r="OOV518" s="1537"/>
      <c r="OOW518" s="1537"/>
      <c r="OOX518" s="1537"/>
      <c r="OOY518" s="1537"/>
      <c r="OOZ518" s="1537"/>
      <c r="OPA518" s="1537"/>
      <c r="OPB518" s="1537"/>
      <c r="OPC518" s="1537"/>
      <c r="OPD518" s="1537"/>
      <c r="OPE518" s="1537"/>
      <c r="OPF518" s="1537"/>
      <c r="OPG518" s="1537"/>
      <c r="OPH518" s="1537"/>
      <c r="OPI518" s="1537"/>
      <c r="OPJ518" s="1537"/>
      <c r="OPK518" s="1537"/>
      <c r="OPL518" s="1537"/>
      <c r="OPM518" s="1537"/>
      <c r="OPN518" s="1537"/>
      <c r="OPO518" s="1537"/>
      <c r="OPP518" s="1537"/>
      <c r="OPQ518" s="1537"/>
      <c r="OPR518" s="1537"/>
      <c r="OPS518" s="1537"/>
      <c r="OPT518" s="1537"/>
      <c r="OPU518" s="1537"/>
      <c r="OPV518" s="1537"/>
      <c r="OPW518" s="1537"/>
      <c r="OPX518" s="1537"/>
      <c r="OPY518" s="1537"/>
      <c r="OPZ518" s="1537"/>
      <c r="OQA518" s="1537"/>
      <c r="OQB518" s="1537"/>
      <c r="OQC518" s="1537"/>
      <c r="OQD518" s="1537"/>
      <c r="OQE518" s="1537"/>
      <c r="OQF518" s="1537"/>
      <c r="OQG518" s="1537"/>
      <c r="OQH518" s="1537"/>
      <c r="OQI518" s="1537"/>
      <c r="OQJ518" s="1537"/>
      <c r="OQK518" s="1537"/>
      <c r="OQL518" s="1537"/>
      <c r="OQM518" s="1537"/>
      <c r="OQN518" s="1537"/>
      <c r="OQO518" s="1537"/>
      <c r="OQP518" s="1537"/>
      <c r="OQQ518" s="1537"/>
      <c r="OQR518" s="1537"/>
      <c r="OQS518" s="1537"/>
      <c r="OQT518" s="1537"/>
      <c r="OQU518" s="1537"/>
      <c r="OQV518" s="1537"/>
      <c r="OQW518" s="1537"/>
      <c r="OQX518" s="1537"/>
      <c r="OQY518" s="1537"/>
      <c r="OQZ518" s="1537"/>
      <c r="ORA518" s="1537"/>
      <c r="ORB518" s="1537"/>
      <c r="ORC518" s="1537"/>
      <c r="ORD518" s="1537"/>
      <c r="ORE518" s="1537"/>
      <c r="ORF518" s="1537"/>
      <c r="ORG518" s="1537"/>
      <c r="ORH518" s="1537"/>
      <c r="ORI518" s="1537"/>
      <c r="ORJ518" s="1537"/>
      <c r="ORK518" s="1537"/>
      <c r="ORL518" s="1537"/>
      <c r="ORM518" s="1537"/>
      <c r="ORN518" s="1537"/>
      <c r="ORO518" s="1537"/>
      <c r="ORP518" s="1537"/>
      <c r="ORQ518" s="1537"/>
      <c r="ORR518" s="1537"/>
      <c r="ORS518" s="1537"/>
      <c r="ORT518" s="1537"/>
      <c r="ORU518" s="1537"/>
      <c r="ORV518" s="1537"/>
      <c r="ORW518" s="1537"/>
      <c r="ORX518" s="1537"/>
      <c r="ORY518" s="1537"/>
      <c r="ORZ518" s="1537"/>
      <c r="OSA518" s="1537"/>
      <c r="OSB518" s="1537"/>
      <c r="OSC518" s="1537"/>
      <c r="OSD518" s="1537"/>
      <c r="OSE518" s="1537"/>
      <c r="OSF518" s="1537"/>
      <c r="OSG518" s="1537"/>
      <c r="OSH518" s="1537"/>
      <c r="OSI518" s="1537"/>
      <c r="OSJ518" s="1537"/>
      <c r="OSK518" s="1537"/>
      <c r="OSL518" s="1537"/>
      <c r="OSM518" s="1537"/>
      <c r="OSN518" s="1537"/>
      <c r="OSO518" s="1537"/>
      <c r="OSP518" s="1537"/>
      <c r="OSQ518" s="1537"/>
      <c r="OSR518" s="1537"/>
      <c r="OSS518" s="1537"/>
      <c r="OST518" s="1537"/>
      <c r="OSU518" s="1537"/>
      <c r="OSV518" s="1537"/>
      <c r="OSW518" s="1537"/>
      <c r="OSX518" s="1537"/>
      <c r="OSY518" s="1537"/>
      <c r="OSZ518" s="1537"/>
      <c r="OTA518" s="1537"/>
      <c r="OTB518" s="1537"/>
      <c r="OTC518" s="1537"/>
      <c r="OTD518" s="1537"/>
      <c r="OTE518" s="1537"/>
      <c r="OTF518" s="1537"/>
      <c r="OTG518" s="1537"/>
      <c r="OTH518" s="1537"/>
      <c r="OTI518" s="1537"/>
      <c r="OTJ518" s="1537"/>
      <c r="OTK518" s="1537"/>
      <c r="OTL518" s="1537"/>
      <c r="OTM518" s="1537"/>
      <c r="OTN518" s="1537"/>
      <c r="OTO518" s="1537"/>
      <c r="OTP518" s="1537"/>
      <c r="OTQ518" s="1537"/>
      <c r="OTR518" s="1537"/>
      <c r="OTS518" s="1537"/>
      <c r="OTT518" s="1537"/>
      <c r="OTU518" s="1537"/>
      <c r="OTV518" s="1537"/>
      <c r="OTW518" s="1537"/>
      <c r="OTX518" s="1537"/>
      <c r="OTY518" s="1537"/>
      <c r="OTZ518" s="1537"/>
      <c r="OUA518" s="1537"/>
      <c r="OUB518" s="1537"/>
      <c r="OUC518" s="1537"/>
      <c r="OUD518" s="1537"/>
      <c r="OUE518" s="1537"/>
      <c r="OUF518" s="1537"/>
      <c r="OUG518" s="1537"/>
      <c r="OUH518" s="1537"/>
      <c r="OUI518" s="1537"/>
      <c r="OUJ518" s="1537"/>
      <c r="OUK518" s="1537"/>
      <c r="OUL518" s="1537"/>
      <c r="OUM518" s="1537"/>
      <c r="OUN518" s="1537"/>
      <c r="OUO518" s="1537"/>
      <c r="OUP518" s="1537"/>
      <c r="OUQ518" s="1537"/>
      <c r="OUR518" s="1537"/>
      <c r="OUS518" s="1537"/>
      <c r="OUT518" s="1537"/>
      <c r="OUU518" s="1537"/>
      <c r="OUV518" s="1537"/>
      <c r="OUW518" s="1537"/>
      <c r="OUX518" s="1537"/>
      <c r="OUY518" s="1537"/>
      <c r="OUZ518" s="1537"/>
      <c r="OVA518" s="1537"/>
      <c r="OVB518" s="1537"/>
      <c r="OVC518" s="1537"/>
      <c r="OVD518" s="1537"/>
      <c r="OVE518" s="1537"/>
      <c r="OVF518" s="1537"/>
      <c r="OVG518" s="1537"/>
      <c r="OVH518" s="1537"/>
      <c r="OVI518" s="1537"/>
      <c r="OVJ518" s="1537"/>
      <c r="OVK518" s="1537"/>
      <c r="OVL518" s="1537"/>
      <c r="OVM518" s="1537"/>
      <c r="OVN518" s="1537"/>
      <c r="OVO518" s="1537"/>
      <c r="OVP518" s="1537"/>
      <c r="OVQ518" s="1537"/>
      <c r="OVR518" s="1537"/>
      <c r="OVS518" s="1537"/>
      <c r="OVT518" s="1537"/>
      <c r="OVU518" s="1537"/>
      <c r="OVV518" s="1537"/>
      <c r="OVW518" s="1537"/>
      <c r="OVX518" s="1537"/>
      <c r="OVY518" s="1537"/>
      <c r="OVZ518" s="1537"/>
      <c r="OWA518" s="1537"/>
      <c r="OWB518" s="1537"/>
      <c r="OWC518" s="1537"/>
      <c r="OWD518" s="1537"/>
      <c r="OWE518" s="1537"/>
      <c r="OWF518" s="1537"/>
      <c r="OWG518" s="1537"/>
      <c r="OWH518" s="1537"/>
      <c r="OWI518" s="1537"/>
      <c r="OWJ518" s="1537"/>
      <c r="OWK518" s="1537"/>
      <c r="OWL518" s="1537"/>
      <c r="OWM518" s="1537"/>
      <c r="OWN518" s="1537"/>
      <c r="OWO518" s="1537"/>
      <c r="OWP518" s="1537"/>
      <c r="OWQ518" s="1537"/>
      <c r="OWR518" s="1537"/>
      <c r="OWS518" s="1537"/>
      <c r="OWT518" s="1537"/>
      <c r="OWU518" s="1537"/>
      <c r="OWV518" s="1537"/>
      <c r="OWW518" s="1537"/>
      <c r="OWX518" s="1537"/>
      <c r="OWY518" s="1537"/>
      <c r="OWZ518" s="1537"/>
      <c r="OXA518" s="1537"/>
      <c r="OXB518" s="1537"/>
      <c r="OXC518" s="1537"/>
      <c r="OXD518" s="1537"/>
      <c r="OXE518" s="1537"/>
      <c r="OXF518" s="1537"/>
      <c r="OXG518" s="1537"/>
      <c r="OXH518" s="1537"/>
      <c r="OXI518" s="1537"/>
      <c r="OXJ518" s="1537"/>
      <c r="OXK518" s="1537"/>
      <c r="OXL518" s="1537"/>
      <c r="OXM518" s="1537"/>
      <c r="OXN518" s="1537"/>
      <c r="OXO518" s="1537"/>
      <c r="OXP518" s="1537"/>
      <c r="OXQ518" s="1537"/>
      <c r="OXR518" s="1537"/>
      <c r="OXS518" s="1537"/>
      <c r="OXT518" s="1537"/>
      <c r="OXU518" s="1537"/>
      <c r="OXV518" s="1537"/>
      <c r="OXW518" s="1537"/>
      <c r="OXX518" s="1537"/>
      <c r="OXY518" s="1537"/>
      <c r="OXZ518" s="1537"/>
      <c r="OYA518" s="1537"/>
      <c r="OYB518" s="1537"/>
      <c r="OYC518" s="1537"/>
      <c r="OYD518" s="1537"/>
      <c r="OYE518" s="1537"/>
      <c r="OYF518" s="1537"/>
      <c r="OYG518" s="1537"/>
      <c r="OYH518" s="1537"/>
      <c r="OYI518" s="1537"/>
      <c r="OYJ518" s="1537"/>
      <c r="OYK518" s="1537"/>
      <c r="OYL518" s="1537"/>
      <c r="OYM518" s="1537"/>
      <c r="OYN518" s="1537"/>
      <c r="OYO518" s="1537"/>
      <c r="OYP518" s="1537"/>
      <c r="OYQ518" s="1537"/>
      <c r="OYR518" s="1537"/>
      <c r="OYS518" s="1537"/>
      <c r="OYT518" s="1537"/>
      <c r="OYU518" s="1537"/>
      <c r="OYV518" s="1537"/>
      <c r="OYW518" s="1537"/>
      <c r="OYX518" s="1537"/>
      <c r="OYY518" s="1537"/>
      <c r="OYZ518" s="1537"/>
      <c r="OZA518" s="1537"/>
      <c r="OZB518" s="1537"/>
      <c r="OZC518" s="1537"/>
      <c r="OZD518" s="1537"/>
      <c r="OZE518" s="1537"/>
      <c r="OZF518" s="1537"/>
      <c r="OZG518" s="1537"/>
      <c r="OZH518" s="1537"/>
      <c r="OZI518" s="1537"/>
      <c r="OZJ518" s="1537"/>
      <c r="OZK518" s="1537"/>
      <c r="OZL518" s="1537"/>
      <c r="OZM518" s="1537"/>
      <c r="OZN518" s="1537"/>
      <c r="OZO518" s="1537"/>
      <c r="OZP518" s="1537"/>
      <c r="OZQ518" s="1537"/>
      <c r="OZR518" s="1537"/>
      <c r="OZS518" s="1537"/>
      <c r="OZT518" s="1537"/>
      <c r="OZU518" s="1537"/>
      <c r="OZV518" s="1537"/>
      <c r="OZW518" s="1537"/>
      <c r="OZX518" s="1537"/>
      <c r="OZY518" s="1537"/>
      <c r="OZZ518" s="1537"/>
      <c r="PAA518" s="1537"/>
      <c r="PAB518" s="1537"/>
      <c r="PAC518" s="1537"/>
      <c r="PAD518" s="1537"/>
      <c r="PAE518" s="1537"/>
      <c r="PAF518" s="1537"/>
      <c r="PAG518" s="1537"/>
      <c r="PAH518" s="1537"/>
      <c r="PAI518" s="1537"/>
      <c r="PAJ518" s="1537"/>
      <c r="PAK518" s="1537"/>
      <c r="PAL518" s="1537"/>
      <c r="PAM518" s="1537"/>
      <c r="PAN518" s="1537"/>
      <c r="PAO518" s="1537"/>
      <c r="PAP518" s="1537"/>
      <c r="PAQ518" s="1537"/>
      <c r="PAR518" s="1537"/>
      <c r="PAS518" s="1537"/>
      <c r="PAT518" s="1537"/>
      <c r="PAU518" s="1537"/>
      <c r="PAV518" s="1537"/>
      <c r="PAW518" s="1537"/>
      <c r="PAX518" s="1537"/>
      <c r="PAY518" s="1537"/>
      <c r="PAZ518" s="1537"/>
      <c r="PBA518" s="1537"/>
      <c r="PBB518" s="1537"/>
      <c r="PBC518" s="1537"/>
      <c r="PBD518" s="1537"/>
      <c r="PBE518" s="1537"/>
      <c r="PBF518" s="1537"/>
      <c r="PBG518" s="1537"/>
      <c r="PBH518" s="1537"/>
      <c r="PBI518" s="1537"/>
      <c r="PBJ518" s="1537"/>
      <c r="PBK518" s="1537"/>
      <c r="PBL518" s="1537"/>
      <c r="PBM518" s="1537"/>
      <c r="PBN518" s="1537"/>
      <c r="PBO518" s="1537"/>
      <c r="PBP518" s="1537"/>
      <c r="PBQ518" s="1537"/>
      <c r="PBR518" s="1537"/>
      <c r="PBS518" s="1537"/>
      <c r="PBT518" s="1537"/>
      <c r="PBU518" s="1537"/>
      <c r="PBV518" s="1537"/>
      <c r="PBW518" s="1537"/>
      <c r="PBX518" s="1537"/>
      <c r="PBY518" s="1537"/>
      <c r="PBZ518" s="1537"/>
      <c r="PCA518" s="1537"/>
      <c r="PCB518" s="1537"/>
      <c r="PCC518" s="1537"/>
      <c r="PCD518" s="1537"/>
      <c r="PCE518" s="1537"/>
      <c r="PCF518" s="1537"/>
      <c r="PCG518" s="1537"/>
      <c r="PCH518" s="1537"/>
      <c r="PCI518" s="1537"/>
      <c r="PCJ518" s="1537"/>
      <c r="PCK518" s="1537"/>
      <c r="PCL518" s="1537"/>
      <c r="PCM518" s="1537"/>
      <c r="PCN518" s="1537"/>
      <c r="PCO518" s="1537"/>
      <c r="PCP518" s="1537"/>
      <c r="PCQ518" s="1537"/>
      <c r="PCR518" s="1537"/>
      <c r="PCS518" s="1537"/>
      <c r="PCT518" s="1537"/>
      <c r="PCU518" s="1537"/>
      <c r="PCV518" s="1537"/>
      <c r="PCW518" s="1537"/>
      <c r="PCX518" s="1537"/>
      <c r="PCY518" s="1537"/>
      <c r="PCZ518" s="1537"/>
      <c r="PDA518" s="1537"/>
      <c r="PDB518" s="1537"/>
      <c r="PDC518" s="1537"/>
      <c r="PDD518" s="1537"/>
      <c r="PDE518" s="1537"/>
      <c r="PDF518" s="1537"/>
      <c r="PDG518" s="1537"/>
      <c r="PDH518" s="1537"/>
      <c r="PDI518" s="1537"/>
      <c r="PDJ518" s="1537"/>
      <c r="PDK518" s="1537"/>
      <c r="PDL518" s="1537"/>
      <c r="PDM518" s="1537"/>
      <c r="PDN518" s="1537"/>
      <c r="PDO518" s="1537"/>
      <c r="PDP518" s="1537"/>
      <c r="PDQ518" s="1537"/>
      <c r="PDR518" s="1537"/>
      <c r="PDS518" s="1537"/>
      <c r="PDT518" s="1537"/>
      <c r="PDU518" s="1537"/>
      <c r="PDV518" s="1537"/>
      <c r="PDW518" s="1537"/>
      <c r="PDX518" s="1537"/>
      <c r="PDY518" s="1537"/>
      <c r="PDZ518" s="1537"/>
      <c r="PEA518" s="1537"/>
      <c r="PEB518" s="1537"/>
      <c r="PEC518" s="1537"/>
      <c r="PED518" s="1537"/>
      <c r="PEE518" s="1537"/>
      <c r="PEF518" s="1537"/>
      <c r="PEG518" s="1537"/>
      <c r="PEH518" s="1537"/>
      <c r="PEI518" s="1537"/>
      <c r="PEJ518" s="1537"/>
      <c r="PEK518" s="1537"/>
      <c r="PEL518" s="1537"/>
      <c r="PEM518" s="1537"/>
      <c r="PEN518" s="1537"/>
      <c r="PEO518" s="1537"/>
      <c r="PEP518" s="1537"/>
      <c r="PEQ518" s="1537"/>
      <c r="PER518" s="1537"/>
      <c r="PES518" s="1537"/>
      <c r="PET518" s="1537"/>
      <c r="PEU518" s="1537"/>
      <c r="PEV518" s="1537"/>
      <c r="PEW518" s="1537"/>
      <c r="PEX518" s="1537"/>
      <c r="PEY518" s="1537"/>
      <c r="PEZ518" s="1537"/>
      <c r="PFA518" s="1537"/>
      <c r="PFB518" s="1537"/>
      <c r="PFC518" s="1537"/>
      <c r="PFD518" s="1537"/>
      <c r="PFE518" s="1537"/>
      <c r="PFF518" s="1537"/>
      <c r="PFG518" s="1537"/>
      <c r="PFH518" s="1537"/>
      <c r="PFI518" s="1537"/>
      <c r="PFJ518" s="1537"/>
      <c r="PFK518" s="1537"/>
      <c r="PFL518" s="1537"/>
      <c r="PFM518" s="1537"/>
      <c r="PFN518" s="1537"/>
      <c r="PFO518" s="1537"/>
      <c r="PFP518" s="1537"/>
      <c r="PFQ518" s="1537"/>
      <c r="PFR518" s="1537"/>
      <c r="PFS518" s="1537"/>
      <c r="PFT518" s="1537"/>
      <c r="PFU518" s="1537"/>
      <c r="PFV518" s="1537"/>
      <c r="PFW518" s="1537"/>
      <c r="PFX518" s="1537"/>
      <c r="PFY518" s="1537"/>
      <c r="PFZ518" s="1537"/>
      <c r="PGA518" s="1537"/>
      <c r="PGB518" s="1537"/>
      <c r="PGC518" s="1537"/>
      <c r="PGD518" s="1537"/>
      <c r="PGE518" s="1537"/>
      <c r="PGF518" s="1537"/>
      <c r="PGG518" s="1537"/>
      <c r="PGH518" s="1537"/>
      <c r="PGI518" s="1537"/>
      <c r="PGJ518" s="1537"/>
      <c r="PGK518" s="1537"/>
      <c r="PGL518" s="1537"/>
      <c r="PGM518" s="1537"/>
      <c r="PGN518" s="1537"/>
      <c r="PGO518" s="1537"/>
      <c r="PGP518" s="1537"/>
      <c r="PGQ518" s="1537"/>
      <c r="PGR518" s="1537"/>
      <c r="PGS518" s="1537"/>
      <c r="PGT518" s="1537"/>
      <c r="PGU518" s="1537"/>
      <c r="PGV518" s="1537"/>
      <c r="PGW518" s="1537"/>
      <c r="PGX518" s="1537"/>
      <c r="PGY518" s="1537"/>
      <c r="PGZ518" s="1537"/>
      <c r="PHA518" s="1537"/>
      <c r="PHB518" s="1537"/>
      <c r="PHC518" s="1537"/>
      <c r="PHD518" s="1537"/>
      <c r="PHE518" s="1537"/>
      <c r="PHF518" s="1537"/>
      <c r="PHG518" s="1537"/>
      <c r="PHH518" s="1537"/>
      <c r="PHI518" s="1537"/>
      <c r="PHJ518" s="1537"/>
      <c r="PHK518" s="1537"/>
      <c r="PHL518" s="1537"/>
      <c r="PHM518" s="1537"/>
      <c r="PHN518" s="1537"/>
      <c r="PHO518" s="1537"/>
      <c r="PHP518" s="1537"/>
      <c r="PHQ518" s="1537"/>
      <c r="PHR518" s="1537"/>
      <c r="PHS518" s="1537"/>
      <c r="PHT518" s="1537"/>
      <c r="PHU518" s="1537"/>
      <c r="PHV518" s="1537"/>
      <c r="PHW518" s="1537"/>
      <c r="PHX518" s="1537"/>
      <c r="PHY518" s="1537"/>
      <c r="PHZ518" s="1537"/>
      <c r="PIA518" s="1537"/>
      <c r="PIB518" s="1537"/>
      <c r="PIC518" s="1537"/>
      <c r="PID518" s="1537"/>
      <c r="PIE518" s="1537"/>
      <c r="PIF518" s="1537"/>
      <c r="PIG518" s="1537"/>
      <c r="PIH518" s="1537"/>
      <c r="PII518" s="1537"/>
      <c r="PIJ518" s="1537"/>
      <c r="PIK518" s="1537"/>
      <c r="PIL518" s="1537"/>
      <c r="PIM518" s="1537"/>
      <c r="PIN518" s="1537"/>
      <c r="PIO518" s="1537"/>
      <c r="PIP518" s="1537"/>
      <c r="PIQ518" s="1537"/>
      <c r="PIR518" s="1537"/>
      <c r="PIS518" s="1537"/>
      <c r="PIT518" s="1537"/>
      <c r="PIU518" s="1537"/>
      <c r="PIV518" s="1537"/>
      <c r="PIW518" s="1537"/>
      <c r="PIX518" s="1537"/>
      <c r="PIY518" s="1537"/>
      <c r="PIZ518" s="1537"/>
      <c r="PJA518" s="1537"/>
      <c r="PJB518" s="1537"/>
      <c r="PJC518" s="1537"/>
      <c r="PJD518" s="1537"/>
      <c r="PJE518" s="1537"/>
      <c r="PJF518" s="1537"/>
      <c r="PJG518" s="1537"/>
      <c r="PJH518" s="1537"/>
      <c r="PJI518" s="1537"/>
      <c r="PJJ518" s="1537"/>
      <c r="PJK518" s="1537"/>
      <c r="PJL518" s="1537"/>
      <c r="PJM518" s="1537"/>
      <c r="PJN518" s="1537"/>
      <c r="PJO518" s="1537"/>
      <c r="PJP518" s="1537"/>
      <c r="PJQ518" s="1537"/>
      <c r="PJR518" s="1537"/>
      <c r="PJS518" s="1537"/>
      <c r="PJT518" s="1537"/>
      <c r="PJU518" s="1537"/>
      <c r="PJV518" s="1537"/>
      <c r="PJW518" s="1537"/>
      <c r="PJX518" s="1537"/>
      <c r="PJY518" s="1537"/>
      <c r="PJZ518" s="1537"/>
      <c r="PKA518" s="1537"/>
      <c r="PKB518" s="1537"/>
      <c r="PKC518" s="1537"/>
      <c r="PKD518" s="1537"/>
      <c r="PKE518" s="1537"/>
      <c r="PKF518" s="1537"/>
      <c r="PKG518" s="1537"/>
      <c r="PKH518" s="1537"/>
      <c r="PKI518" s="1537"/>
      <c r="PKJ518" s="1537"/>
      <c r="PKK518" s="1537"/>
      <c r="PKL518" s="1537"/>
      <c r="PKM518" s="1537"/>
      <c r="PKN518" s="1537"/>
      <c r="PKO518" s="1537"/>
      <c r="PKP518" s="1537"/>
      <c r="PKQ518" s="1537"/>
      <c r="PKR518" s="1537"/>
      <c r="PKS518" s="1537"/>
      <c r="PKT518" s="1537"/>
      <c r="PKU518" s="1537"/>
      <c r="PKV518" s="1537"/>
      <c r="PKW518" s="1537"/>
      <c r="PKX518" s="1537"/>
      <c r="PKY518" s="1537"/>
      <c r="PKZ518" s="1537"/>
      <c r="PLA518" s="1537"/>
      <c r="PLB518" s="1537"/>
      <c r="PLC518" s="1537"/>
      <c r="PLD518" s="1537"/>
      <c r="PLE518" s="1537"/>
      <c r="PLF518" s="1537"/>
      <c r="PLG518" s="1537"/>
      <c r="PLH518" s="1537"/>
      <c r="PLI518" s="1537"/>
      <c r="PLJ518" s="1537"/>
      <c r="PLK518" s="1537"/>
      <c r="PLL518" s="1537"/>
      <c r="PLM518" s="1537"/>
      <c r="PLN518" s="1537"/>
      <c r="PLO518" s="1537"/>
      <c r="PLP518" s="1537"/>
      <c r="PLQ518" s="1537"/>
      <c r="PLR518" s="1537"/>
      <c r="PLS518" s="1537"/>
      <c r="PLT518" s="1537"/>
      <c r="PLU518" s="1537"/>
      <c r="PLV518" s="1537"/>
      <c r="PLW518" s="1537"/>
      <c r="PLX518" s="1537"/>
      <c r="PLY518" s="1537"/>
      <c r="PLZ518" s="1537"/>
      <c r="PMA518" s="1537"/>
      <c r="PMB518" s="1537"/>
      <c r="PMC518" s="1537"/>
      <c r="PMD518" s="1537"/>
      <c r="PME518" s="1537"/>
      <c r="PMF518" s="1537"/>
      <c r="PMG518" s="1537"/>
      <c r="PMH518" s="1537"/>
      <c r="PMI518" s="1537"/>
      <c r="PMJ518" s="1537"/>
      <c r="PMK518" s="1537"/>
      <c r="PML518" s="1537"/>
      <c r="PMM518" s="1537"/>
      <c r="PMN518" s="1537"/>
      <c r="PMO518" s="1537"/>
      <c r="PMP518" s="1537"/>
      <c r="PMQ518" s="1537"/>
      <c r="PMR518" s="1537"/>
      <c r="PMS518" s="1537"/>
      <c r="PMT518" s="1537"/>
      <c r="PMU518" s="1537"/>
      <c r="PMV518" s="1537"/>
      <c r="PMW518" s="1537"/>
      <c r="PMX518" s="1537"/>
      <c r="PMY518" s="1537"/>
      <c r="PMZ518" s="1537"/>
      <c r="PNA518" s="1537"/>
      <c r="PNB518" s="1537"/>
      <c r="PNC518" s="1537"/>
      <c r="PND518" s="1537"/>
      <c r="PNE518" s="1537"/>
      <c r="PNF518" s="1537"/>
      <c r="PNG518" s="1537"/>
      <c r="PNH518" s="1537"/>
      <c r="PNI518" s="1537"/>
      <c r="PNJ518" s="1537"/>
      <c r="PNK518" s="1537"/>
      <c r="PNL518" s="1537"/>
      <c r="PNM518" s="1537"/>
      <c r="PNN518" s="1537"/>
      <c r="PNO518" s="1537"/>
      <c r="PNP518" s="1537"/>
      <c r="PNQ518" s="1537"/>
      <c r="PNR518" s="1537"/>
      <c r="PNS518" s="1537"/>
      <c r="PNT518" s="1537"/>
      <c r="PNU518" s="1537"/>
      <c r="PNV518" s="1537"/>
      <c r="PNW518" s="1537"/>
      <c r="PNX518" s="1537"/>
      <c r="PNY518" s="1537"/>
      <c r="PNZ518" s="1537"/>
      <c r="POA518" s="1537"/>
      <c r="POB518" s="1537"/>
      <c r="POC518" s="1537"/>
      <c r="POD518" s="1537"/>
      <c r="POE518" s="1537"/>
      <c r="POF518" s="1537"/>
      <c r="POG518" s="1537"/>
      <c r="POH518" s="1537"/>
      <c r="POI518" s="1537"/>
      <c r="POJ518" s="1537"/>
      <c r="POK518" s="1537"/>
      <c r="POL518" s="1537"/>
      <c r="POM518" s="1537"/>
      <c r="PON518" s="1537"/>
      <c r="POO518" s="1537"/>
      <c r="POP518" s="1537"/>
      <c r="POQ518" s="1537"/>
      <c r="POR518" s="1537"/>
      <c r="POS518" s="1537"/>
      <c r="POT518" s="1537"/>
      <c r="POU518" s="1537"/>
      <c r="POV518" s="1537"/>
      <c r="POW518" s="1537"/>
      <c r="POX518" s="1537"/>
      <c r="POY518" s="1537"/>
      <c r="POZ518" s="1537"/>
      <c r="PPA518" s="1537"/>
      <c r="PPB518" s="1537"/>
      <c r="PPC518" s="1537"/>
      <c r="PPD518" s="1537"/>
      <c r="PPE518" s="1537"/>
      <c r="PPF518" s="1537"/>
      <c r="PPG518" s="1537"/>
      <c r="PPH518" s="1537"/>
      <c r="PPI518" s="1537"/>
      <c r="PPJ518" s="1537"/>
      <c r="PPK518" s="1537"/>
      <c r="PPL518" s="1537"/>
      <c r="PPM518" s="1537"/>
      <c r="PPN518" s="1537"/>
      <c r="PPO518" s="1537"/>
      <c r="PPP518" s="1537"/>
      <c r="PPQ518" s="1537"/>
      <c r="PPR518" s="1537"/>
      <c r="PPS518" s="1537"/>
      <c r="PPT518" s="1537"/>
      <c r="PPU518" s="1537"/>
      <c r="PPV518" s="1537"/>
      <c r="PPW518" s="1537"/>
      <c r="PPX518" s="1537"/>
      <c r="PPY518" s="1537"/>
      <c r="PPZ518" s="1537"/>
      <c r="PQA518" s="1537"/>
      <c r="PQB518" s="1537"/>
      <c r="PQC518" s="1537"/>
      <c r="PQD518" s="1537"/>
      <c r="PQE518" s="1537"/>
      <c r="PQF518" s="1537"/>
      <c r="PQG518" s="1537"/>
      <c r="PQH518" s="1537"/>
      <c r="PQI518" s="1537"/>
      <c r="PQJ518" s="1537"/>
      <c r="PQK518" s="1537"/>
      <c r="PQL518" s="1537"/>
      <c r="PQM518" s="1537"/>
      <c r="PQN518" s="1537"/>
      <c r="PQO518" s="1537"/>
      <c r="PQP518" s="1537"/>
      <c r="PQQ518" s="1537"/>
      <c r="PQR518" s="1537"/>
      <c r="PQS518" s="1537"/>
      <c r="PQT518" s="1537"/>
      <c r="PQU518" s="1537"/>
      <c r="PQV518" s="1537"/>
      <c r="PQW518" s="1537"/>
      <c r="PQX518" s="1537"/>
      <c r="PQY518" s="1537"/>
      <c r="PQZ518" s="1537"/>
      <c r="PRA518" s="1537"/>
      <c r="PRB518" s="1537"/>
      <c r="PRC518" s="1537"/>
      <c r="PRD518" s="1537"/>
      <c r="PRE518" s="1537"/>
      <c r="PRF518" s="1537"/>
      <c r="PRG518" s="1537"/>
      <c r="PRH518" s="1537"/>
      <c r="PRI518" s="1537"/>
      <c r="PRJ518" s="1537"/>
      <c r="PRK518" s="1537"/>
      <c r="PRL518" s="1537"/>
      <c r="PRM518" s="1537"/>
      <c r="PRN518" s="1537"/>
      <c r="PRO518" s="1537"/>
      <c r="PRP518" s="1537"/>
      <c r="PRQ518" s="1537"/>
      <c r="PRR518" s="1537"/>
      <c r="PRS518" s="1537"/>
      <c r="PRT518" s="1537"/>
      <c r="PRU518" s="1537"/>
      <c r="PRV518" s="1537"/>
      <c r="PRW518" s="1537"/>
      <c r="PRX518" s="1537"/>
      <c r="PRY518" s="1537"/>
      <c r="PRZ518" s="1537"/>
      <c r="PSA518" s="1537"/>
      <c r="PSB518" s="1537"/>
      <c r="PSC518" s="1537"/>
      <c r="PSD518" s="1537"/>
      <c r="PSE518" s="1537"/>
      <c r="PSF518" s="1537"/>
      <c r="PSG518" s="1537"/>
      <c r="PSH518" s="1537"/>
      <c r="PSI518" s="1537"/>
      <c r="PSJ518" s="1537"/>
      <c r="PSK518" s="1537"/>
      <c r="PSL518" s="1537"/>
      <c r="PSM518" s="1537"/>
      <c r="PSN518" s="1537"/>
      <c r="PSO518" s="1537"/>
      <c r="PSP518" s="1537"/>
      <c r="PSQ518" s="1537"/>
      <c r="PSR518" s="1537"/>
      <c r="PSS518" s="1537"/>
      <c r="PST518" s="1537"/>
      <c r="PSU518" s="1537"/>
      <c r="PSV518" s="1537"/>
      <c r="PSW518" s="1537"/>
      <c r="PSX518" s="1537"/>
      <c r="PSY518" s="1537"/>
      <c r="PSZ518" s="1537"/>
      <c r="PTA518" s="1537"/>
      <c r="PTB518" s="1537"/>
      <c r="PTC518" s="1537"/>
      <c r="PTD518" s="1537"/>
      <c r="PTE518" s="1537"/>
      <c r="PTF518" s="1537"/>
      <c r="PTG518" s="1537"/>
      <c r="PTH518" s="1537"/>
      <c r="PTI518" s="1537"/>
      <c r="PTJ518" s="1537"/>
      <c r="PTK518" s="1537"/>
      <c r="PTL518" s="1537"/>
      <c r="PTM518" s="1537"/>
      <c r="PTN518" s="1537"/>
      <c r="PTO518" s="1537"/>
      <c r="PTP518" s="1537"/>
      <c r="PTQ518" s="1537"/>
      <c r="PTR518" s="1537"/>
      <c r="PTS518" s="1537"/>
      <c r="PTT518" s="1537"/>
      <c r="PTU518" s="1537"/>
      <c r="PTV518" s="1537"/>
      <c r="PTW518" s="1537"/>
      <c r="PTX518" s="1537"/>
      <c r="PTY518" s="1537"/>
      <c r="PTZ518" s="1537"/>
      <c r="PUA518" s="1537"/>
      <c r="PUB518" s="1537"/>
      <c r="PUC518" s="1537"/>
      <c r="PUD518" s="1537"/>
      <c r="PUE518" s="1537"/>
      <c r="PUF518" s="1537"/>
      <c r="PUG518" s="1537"/>
      <c r="PUH518" s="1537"/>
      <c r="PUI518" s="1537"/>
      <c r="PUJ518" s="1537"/>
      <c r="PUK518" s="1537"/>
      <c r="PUL518" s="1537"/>
      <c r="PUM518" s="1537"/>
      <c r="PUN518" s="1537"/>
      <c r="PUO518" s="1537"/>
      <c r="PUP518" s="1537"/>
      <c r="PUQ518" s="1537"/>
      <c r="PUR518" s="1537"/>
      <c r="PUS518" s="1537"/>
      <c r="PUT518" s="1537"/>
      <c r="PUU518" s="1537"/>
      <c r="PUV518" s="1537"/>
      <c r="PUW518" s="1537"/>
      <c r="PUX518" s="1537"/>
      <c r="PUY518" s="1537"/>
      <c r="PUZ518" s="1537"/>
      <c r="PVA518" s="1537"/>
      <c r="PVB518" s="1537"/>
      <c r="PVC518" s="1537"/>
      <c r="PVD518" s="1537"/>
      <c r="PVE518" s="1537"/>
      <c r="PVF518" s="1537"/>
      <c r="PVG518" s="1537"/>
      <c r="PVH518" s="1537"/>
      <c r="PVI518" s="1537"/>
      <c r="PVJ518" s="1537"/>
      <c r="PVK518" s="1537"/>
      <c r="PVL518" s="1537"/>
      <c r="PVM518" s="1537"/>
      <c r="PVN518" s="1537"/>
      <c r="PVO518" s="1537"/>
      <c r="PVP518" s="1537"/>
      <c r="PVQ518" s="1537"/>
      <c r="PVR518" s="1537"/>
      <c r="PVS518" s="1537"/>
      <c r="PVT518" s="1537"/>
      <c r="PVU518" s="1537"/>
      <c r="PVV518" s="1537"/>
      <c r="PVW518" s="1537"/>
      <c r="PVX518" s="1537"/>
      <c r="PVY518" s="1537"/>
      <c r="PVZ518" s="1537"/>
      <c r="PWA518" s="1537"/>
      <c r="PWB518" s="1537"/>
      <c r="PWC518" s="1537"/>
      <c r="PWD518" s="1537"/>
      <c r="PWE518" s="1537"/>
      <c r="PWF518" s="1537"/>
      <c r="PWG518" s="1537"/>
      <c r="PWH518" s="1537"/>
      <c r="PWI518" s="1537"/>
      <c r="PWJ518" s="1537"/>
      <c r="PWK518" s="1537"/>
      <c r="PWL518" s="1537"/>
      <c r="PWM518" s="1537"/>
      <c r="PWN518" s="1537"/>
      <c r="PWO518" s="1537"/>
      <c r="PWP518" s="1537"/>
      <c r="PWQ518" s="1537"/>
      <c r="PWR518" s="1537"/>
      <c r="PWS518" s="1537"/>
      <c r="PWT518" s="1537"/>
      <c r="PWU518" s="1537"/>
      <c r="PWV518" s="1537"/>
      <c r="PWW518" s="1537"/>
      <c r="PWX518" s="1537"/>
      <c r="PWY518" s="1537"/>
      <c r="PWZ518" s="1537"/>
      <c r="PXA518" s="1537"/>
      <c r="PXB518" s="1537"/>
      <c r="PXC518" s="1537"/>
      <c r="PXD518" s="1537"/>
      <c r="PXE518" s="1537"/>
      <c r="PXF518" s="1537"/>
      <c r="PXG518" s="1537"/>
      <c r="PXH518" s="1537"/>
      <c r="PXI518" s="1537"/>
      <c r="PXJ518" s="1537"/>
      <c r="PXK518" s="1537"/>
      <c r="PXL518" s="1537"/>
      <c r="PXM518" s="1537"/>
      <c r="PXN518" s="1537"/>
      <c r="PXO518" s="1537"/>
      <c r="PXP518" s="1537"/>
      <c r="PXQ518" s="1537"/>
      <c r="PXR518" s="1537"/>
      <c r="PXS518" s="1537"/>
      <c r="PXT518" s="1537"/>
      <c r="PXU518" s="1537"/>
      <c r="PXV518" s="1537"/>
      <c r="PXW518" s="1537"/>
      <c r="PXX518" s="1537"/>
      <c r="PXY518" s="1537"/>
      <c r="PXZ518" s="1537"/>
      <c r="PYA518" s="1537"/>
      <c r="PYB518" s="1537"/>
      <c r="PYC518" s="1537"/>
      <c r="PYD518" s="1537"/>
      <c r="PYE518" s="1537"/>
      <c r="PYF518" s="1537"/>
      <c r="PYG518" s="1537"/>
      <c r="PYH518" s="1537"/>
      <c r="PYI518" s="1537"/>
      <c r="PYJ518" s="1537"/>
      <c r="PYK518" s="1537"/>
      <c r="PYL518" s="1537"/>
      <c r="PYM518" s="1537"/>
      <c r="PYN518" s="1537"/>
      <c r="PYO518" s="1537"/>
      <c r="PYP518" s="1537"/>
      <c r="PYQ518" s="1537"/>
      <c r="PYR518" s="1537"/>
      <c r="PYS518" s="1537"/>
      <c r="PYT518" s="1537"/>
      <c r="PYU518" s="1537"/>
      <c r="PYV518" s="1537"/>
      <c r="PYW518" s="1537"/>
      <c r="PYX518" s="1537"/>
      <c r="PYY518" s="1537"/>
      <c r="PYZ518" s="1537"/>
      <c r="PZA518" s="1537"/>
      <c r="PZB518" s="1537"/>
      <c r="PZC518" s="1537"/>
      <c r="PZD518" s="1537"/>
      <c r="PZE518" s="1537"/>
      <c r="PZF518" s="1537"/>
      <c r="PZG518" s="1537"/>
      <c r="PZH518" s="1537"/>
      <c r="PZI518" s="1537"/>
      <c r="PZJ518" s="1537"/>
      <c r="PZK518" s="1537"/>
      <c r="PZL518" s="1537"/>
      <c r="PZM518" s="1537"/>
      <c r="PZN518" s="1537"/>
      <c r="PZO518" s="1537"/>
      <c r="PZP518" s="1537"/>
      <c r="PZQ518" s="1537"/>
      <c r="PZR518" s="1537"/>
      <c r="PZS518" s="1537"/>
      <c r="PZT518" s="1537"/>
      <c r="PZU518" s="1537"/>
      <c r="PZV518" s="1537"/>
      <c r="PZW518" s="1537"/>
      <c r="PZX518" s="1537"/>
      <c r="PZY518" s="1537"/>
      <c r="PZZ518" s="1537"/>
      <c r="QAA518" s="1537"/>
      <c r="QAB518" s="1537"/>
      <c r="QAC518" s="1537"/>
      <c r="QAD518" s="1537"/>
      <c r="QAE518" s="1537"/>
      <c r="QAF518" s="1537"/>
      <c r="QAG518" s="1537"/>
      <c r="QAH518" s="1537"/>
      <c r="QAI518" s="1537"/>
      <c r="QAJ518" s="1537"/>
      <c r="QAK518" s="1537"/>
      <c r="QAL518" s="1537"/>
      <c r="QAM518" s="1537"/>
      <c r="QAN518" s="1537"/>
      <c r="QAO518" s="1537"/>
      <c r="QAP518" s="1537"/>
      <c r="QAQ518" s="1537"/>
      <c r="QAR518" s="1537"/>
      <c r="QAS518" s="1537"/>
      <c r="QAT518" s="1537"/>
      <c r="QAU518" s="1537"/>
      <c r="QAV518" s="1537"/>
      <c r="QAW518" s="1537"/>
      <c r="QAX518" s="1537"/>
      <c r="QAY518" s="1537"/>
      <c r="QAZ518" s="1537"/>
      <c r="QBA518" s="1537"/>
      <c r="QBB518" s="1537"/>
      <c r="QBC518" s="1537"/>
      <c r="QBD518" s="1537"/>
      <c r="QBE518" s="1537"/>
      <c r="QBF518" s="1537"/>
      <c r="QBG518" s="1537"/>
      <c r="QBH518" s="1537"/>
      <c r="QBI518" s="1537"/>
      <c r="QBJ518" s="1537"/>
      <c r="QBK518" s="1537"/>
      <c r="QBL518" s="1537"/>
      <c r="QBM518" s="1537"/>
      <c r="QBN518" s="1537"/>
      <c r="QBO518" s="1537"/>
      <c r="QBP518" s="1537"/>
      <c r="QBQ518" s="1537"/>
      <c r="QBR518" s="1537"/>
      <c r="QBS518" s="1537"/>
      <c r="QBT518" s="1537"/>
      <c r="QBU518" s="1537"/>
      <c r="QBV518" s="1537"/>
      <c r="QBW518" s="1537"/>
      <c r="QBX518" s="1537"/>
      <c r="QBY518" s="1537"/>
      <c r="QBZ518" s="1537"/>
      <c r="QCA518" s="1537"/>
      <c r="QCB518" s="1537"/>
      <c r="QCC518" s="1537"/>
      <c r="QCD518" s="1537"/>
      <c r="QCE518" s="1537"/>
      <c r="QCF518" s="1537"/>
      <c r="QCG518" s="1537"/>
      <c r="QCH518" s="1537"/>
      <c r="QCI518" s="1537"/>
      <c r="QCJ518" s="1537"/>
      <c r="QCK518" s="1537"/>
      <c r="QCL518" s="1537"/>
      <c r="QCM518" s="1537"/>
      <c r="QCN518" s="1537"/>
      <c r="QCO518" s="1537"/>
      <c r="QCP518" s="1537"/>
      <c r="QCQ518" s="1537"/>
      <c r="QCR518" s="1537"/>
      <c r="QCS518" s="1537"/>
      <c r="QCT518" s="1537"/>
      <c r="QCU518" s="1537"/>
      <c r="QCV518" s="1537"/>
      <c r="QCW518" s="1537"/>
      <c r="QCX518" s="1537"/>
      <c r="QCY518" s="1537"/>
      <c r="QCZ518" s="1537"/>
      <c r="QDA518" s="1537"/>
      <c r="QDB518" s="1537"/>
      <c r="QDC518" s="1537"/>
      <c r="QDD518" s="1537"/>
      <c r="QDE518" s="1537"/>
      <c r="QDF518" s="1537"/>
      <c r="QDG518" s="1537"/>
      <c r="QDH518" s="1537"/>
      <c r="QDI518" s="1537"/>
      <c r="QDJ518" s="1537"/>
      <c r="QDK518" s="1537"/>
      <c r="QDL518" s="1537"/>
      <c r="QDM518" s="1537"/>
      <c r="QDN518" s="1537"/>
      <c r="QDO518" s="1537"/>
      <c r="QDP518" s="1537"/>
      <c r="QDQ518" s="1537"/>
      <c r="QDR518" s="1537"/>
      <c r="QDS518" s="1537"/>
      <c r="QDT518" s="1537"/>
      <c r="QDU518" s="1537"/>
      <c r="QDV518" s="1537"/>
      <c r="QDW518" s="1537"/>
      <c r="QDX518" s="1537"/>
      <c r="QDY518" s="1537"/>
      <c r="QDZ518" s="1537"/>
      <c r="QEA518" s="1537"/>
      <c r="QEB518" s="1537"/>
      <c r="QEC518" s="1537"/>
      <c r="QED518" s="1537"/>
      <c r="QEE518" s="1537"/>
      <c r="QEF518" s="1537"/>
      <c r="QEG518" s="1537"/>
      <c r="QEH518" s="1537"/>
      <c r="QEI518" s="1537"/>
      <c r="QEJ518" s="1537"/>
      <c r="QEK518" s="1537"/>
      <c r="QEL518" s="1537"/>
      <c r="QEM518" s="1537"/>
      <c r="QEN518" s="1537"/>
      <c r="QEO518" s="1537"/>
      <c r="QEP518" s="1537"/>
      <c r="QEQ518" s="1537"/>
      <c r="QER518" s="1537"/>
      <c r="QES518" s="1537"/>
      <c r="QET518" s="1537"/>
      <c r="QEU518" s="1537"/>
      <c r="QEV518" s="1537"/>
      <c r="QEW518" s="1537"/>
      <c r="QEX518" s="1537"/>
      <c r="QEY518" s="1537"/>
      <c r="QEZ518" s="1537"/>
      <c r="QFA518" s="1537"/>
      <c r="QFB518" s="1537"/>
      <c r="QFC518" s="1537"/>
      <c r="QFD518" s="1537"/>
      <c r="QFE518" s="1537"/>
      <c r="QFF518" s="1537"/>
      <c r="QFG518" s="1537"/>
      <c r="QFH518" s="1537"/>
      <c r="QFI518" s="1537"/>
      <c r="QFJ518" s="1537"/>
      <c r="QFK518" s="1537"/>
      <c r="QFL518" s="1537"/>
      <c r="QFM518" s="1537"/>
      <c r="QFN518" s="1537"/>
      <c r="QFO518" s="1537"/>
      <c r="QFP518" s="1537"/>
      <c r="QFQ518" s="1537"/>
      <c r="QFR518" s="1537"/>
      <c r="QFS518" s="1537"/>
      <c r="QFT518" s="1537"/>
      <c r="QFU518" s="1537"/>
      <c r="QFV518" s="1537"/>
      <c r="QFW518" s="1537"/>
      <c r="QFX518" s="1537"/>
      <c r="QFY518" s="1537"/>
      <c r="QFZ518" s="1537"/>
      <c r="QGA518" s="1537"/>
      <c r="QGB518" s="1537"/>
      <c r="QGC518" s="1537"/>
      <c r="QGD518" s="1537"/>
      <c r="QGE518" s="1537"/>
      <c r="QGF518" s="1537"/>
      <c r="QGG518" s="1537"/>
      <c r="QGH518" s="1537"/>
      <c r="QGI518" s="1537"/>
      <c r="QGJ518" s="1537"/>
      <c r="QGK518" s="1537"/>
      <c r="QGL518" s="1537"/>
      <c r="QGM518" s="1537"/>
      <c r="QGN518" s="1537"/>
      <c r="QGO518" s="1537"/>
      <c r="QGP518" s="1537"/>
      <c r="QGQ518" s="1537"/>
      <c r="QGR518" s="1537"/>
      <c r="QGS518" s="1537"/>
      <c r="QGT518" s="1537"/>
      <c r="QGU518" s="1537"/>
      <c r="QGV518" s="1537"/>
      <c r="QGW518" s="1537"/>
      <c r="QGX518" s="1537"/>
      <c r="QGY518" s="1537"/>
      <c r="QGZ518" s="1537"/>
      <c r="QHA518" s="1537"/>
      <c r="QHB518" s="1537"/>
      <c r="QHC518" s="1537"/>
      <c r="QHD518" s="1537"/>
      <c r="QHE518" s="1537"/>
      <c r="QHF518" s="1537"/>
      <c r="QHG518" s="1537"/>
      <c r="QHH518" s="1537"/>
      <c r="QHI518" s="1537"/>
      <c r="QHJ518" s="1537"/>
      <c r="QHK518" s="1537"/>
      <c r="QHL518" s="1537"/>
      <c r="QHM518" s="1537"/>
      <c r="QHN518" s="1537"/>
      <c r="QHO518" s="1537"/>
      <c r="QHP518" s="1537"/>
      <c r="QHQ518" s="1537"/>
      <c r="QHR518" s="1537"/>
      <c r="QHS518" s="1537"/>
      <c r="QHT518" s="1537"/>
      <c r="QHU518" s="1537"/>
      <c r="QHV518" s="1537"/>
      <c r="QHW518" s="1537"/>
      <c r="QHX518" s="1537"/>
      <c r="QHY518" s="1537"/>
      <c r="QHZ518" s="1537"/>
      <c r="QIA518" s="1537"/>
      <c r="QIB518" s="1537"/>
      <c r="QIC518" s="1537"/>
      <c r="QID518" s="1537"/>
      <c r="QIE518" s="1537"/>
      <c r="QIF518" s="1537"/>
      <c r="QIG518" s="1537"/>
      <c r="QIH518" s="1537"/>
      <c r="QII518" s="1537"/>
      <c r="QIJ518" s="1537"/>
      <c r="QIK518" s="1537"/>
      <c r="QIL518" s="1537"/>
      <c r="QIM518" s="1537"/>
      <c r="QIN518" s="1537"/>
      <c r="QIO518" s="1537"/>
      <c r="QIP518" s="1537"/>
      <c r="QIQ518" s="1537"/>
      <c r="QIR518" s="1537"/>
      <c r="QIS518" s="1537"/>
      <c r="QIT518" s="1537"/>
      <c r="QIU518" s="1537"/>
      <c r="QIV518" s="1537"/>
      <c r="QIW518" s="1537"/>
      <c r="QIX518" s="1537"/>
      <c r="QIY518" s="1537"/>
      <c r="QIZ518" s="1537"/>
      <c r="QJA518" s="1537"/>
      <c r="QJB518" s="1537"/>
      <c r="QJC518" s="1537"/>
      <c r="QJD518" s="1537"/>
      <c r="QJE518" s="1537"/>
      <c r="QJF518" s="1537"/>
      <c r="QJG518" s="1537"/>
      <c r="QJH518" s="1537"/>
      <c r="QJI518" s="1537"/>
      <c r="QJJ518" s="1537"/>
      <c r="QJK518" s="1537"/>
      <c r="QJL518" s="1537"/>
      <c r="QJM518" s="1537"/>
      <c r="QJN518" s="1537"/>
      <c r="QJO518" s="1537"/>
      <c r="QJP518" s="1537"/>
      <c r="QJQ518" s="1537"/>
      <c r="QJR518" s="1537"/>
      <c r="QJS518" s="1537"/>
      <c r="QJT518" s="1537"/>
      <c r="QJU518" s="1537"/>
      <c r="QJV518" s="1537"/>
      <c r="QJW518" s="1537"/>
      <c r="QJX518" s="1537"/>
      <c r="QJY518" s="1537"/>
      <c r="QJZ518" s="1537"/>
      <c r="QKA518" s="1537"/>
      <c r="QKB518" s="1537"/>
      <c r="QKC518" s="1537"/>
      <c r="QKD518" s="1537"/>
      <c r="QKE518" s="1537"/>
      <c r="QKF518" s="1537"/>
      <c r="QKG518" s="1537"/>
      <c r="QKH518" s="1537"/>
      <c r="QKI518" s="1537"/>
      <c r="QKJ518" s="1537"/>
      <c r="QKK518" s="1537"/>
      <c r="QKL518" s="1537"/>
      <c r="QKM518" s="1537"/>
      <c r="QKN518" s="1537"/>
      <c r="QKO518" s="1537"/>
      <c r="QKP518" s="1537"/>
      <c r="QKQ518" s="1537"/>
      <c r="QKR518" s="1537"/>
      <c r="QKS518" s="1537"/>
      <c r="QKT518" s="1537"/>
      <c r="QKU518" s="1537"/>
      <c r="QKV518" s="1537"/>
      <c r="QKW518" s="1537"/>
      <c r="QKX518" s="1537"/>
      <c r="QKY518" s="1537"/>
      <c r="QKZ518" s="1537"/>
      <c r="QLA518" s="1537"/>
      <c r="QLB518" s="1537"/>
      <c r="QLC518" s="1537"/>
      <c r="QLD518" s="1537"/>
      <c r="QLE518" s="1537"/>
      <c r="QLF518" s="1537"/>
      <c r="QLG518" s="1537"/>
      <c r="QLH518" s="1537"/>
      <c r="QLI518" s="1537"/>
      <c r="QLJ518" s="1537"/>
      <c r="QLK518" s="1537"/>
      <c r="QLL518" s="1537"/>
      <c r="QLM518" s="1537"/>
      <c r="QLN518" s="1537"/>
      <c r="QLO518" s="1537"/>
      <c r="QLP518" s="1537"/>
      <c r="QLQ518" s="1537"/>
      <c r="QLR518" s="1537"/>
      <c r="QLS518" s="1537"/>
      <c r="QLT518" s="1537"/>
      <c r="QLU518" s="1537"/>
      <c r="QLV518" s="1537"/>
      <c r="QLW518" s="1537"/>
      <c r="QLX518" s="1537"/>
      <c r="QLY518" s="1537"/>
      <c r="QLZ518" s="1537"/>
      <c r="QMA518" s="1537"/>
      <c r="QMB518" s="1537"/>
      <c r="QMC518" s="1537"/>
      <c r="QMD518" s="1537"/>
      <c r="QME518" s="1537"/>
      <c r="QMF518" s="1537"/>
      <c r="QMG518" s="1537"/>
      <c r="QMH518" s="1537"/>
      <c r="QMI518" s="1537"/>
      <c r="QMJ518" s="1537"/>
      <c r="QMK518" s="1537"/>
      <c r="QML518" s="1537"/>
      <c r="QMM518" s="1537"/>
      <c r="QMN518" s="1537"/>
      <c r="QMO518" s="1537"/>
      <c r="QMP518" s="1537"/>
      <c r="QMQ518" s="1537"/>
      <c r="QMR518" s="1537"/>
      <c r="QMS518" s="1537"/>
      <c r="QMT518" s="1537"/>
      <c r="QMU518" s="1537"/>
      <c r="QMV518" s="1537"/>
      <c r="QMW518" s="1537"/>
      <c r="QMX518" s="1537"/>
      <c r="QMY518" s="1537"/>
      <c r="QMZ518" s="1537"/>
      <c r="QNA518" s="1537"/>
      <c r="QNB518" s="1537"/>
      <c r="QNC518" s="1537"/>
      <c r="QND518" s="1537"/>
      <c r="QNE518" s="1537"/>
      <c r="QNF518" s="1537"/>
      <c r="QNG518" s="1537"/>
      <c r="QNH518" s="1537"/>
      <c r="QNI518" s="1537"/>
      <c r="QNJ518" s="1537"/>
      <c r="QNK518" s="1537"/>
      <c r="QNL518" s="1537"/>
      <c r="QNM518" s="1537"/>
      <c r="QNN518" s="1537"/>
      <c r="QNO518" s="1537"/>
      <c r="QNP518" s="1537"/>
      <c r="QNQ518" s="1537"/>
      <c r="QNR518" s="1537"/>
      <c r="QNS518" s="1537"/>
      <c r="QNT518" s="1537"/>
      <c r="QNU518" s="1537"/>
      <c r="QNV518" s="1537"/>
      <c r="QNW518" s="1537"/>
      <c r="QNX518" s="1537"/>
      <c r="QNY518" s="1537"/>
      <c r="QNZ518" s="1537"/>
      <c r="QOA518" s="1537"/>
      <c r="QOB518" s="1537"/>
      <c r="QOC518" s="1537"/>
      <c r="QOD518" s="1537"/>
      <c r="QOE518" s="1537"/>
      <c r="QOF518" s="1537"/>
      <c r="QOG518" s="1537"/>
      <c r="QOH518" s="1537"/>
      <c r="QOI518" s="1537"/>
      <c r="QOJ518" s="1537"/>
      <c r="QOK518" s="1537"/>
      <c r="QOL518" s="1537"/>
      <c r="QOM518" s="1537"/>
      <c r="QON518" s="1537"/>
      <c r="QOO518" s="1537"/>
      <c r="QOP518" s="1537"/>
      <c r="QOQ518" s="1537"/>
      <c r="QOR518" s="1537"/>
      <c r="QOS518" s="1537"/>
      <c r="QOT518" s="1537"/>
      <c r="QOU518" s="1537"/>
      <c r="QOV518" s="1537"/>
      <c r="QOW518" s="1537"/>
      <c r="QOX518" s="1537"/>
      <c r="QOY518" s="1537"/>
      <c r="QOZ518" s="1537"/>
      <c r="QPA518" s="1537"/>
      <c r="QPB518" s="1537"/>
      <c r="QPC518" s="1537"/>
      <c r="QPD518" s="1537"/>
      <c r="QPE518" s="1537"/>
      <c r="QPF518" s="1537"/>
      <c r="QPG518" s="1537"/>
      <c r="QPH518" s="1537"/>
      <c r="QPI518" s="1537"/>
      <c r="QPJ518" s="1537"/>
      <c r="QPK518" s="1537"/>
      <c r="QPL518" s="1537"/>
      <c r="QPM518" s="1537"/>
      <c r="QPN518" s="1537"/>
      <c r="QPO518" s="1537"/>
      <c r="QPP518" s="1537"/>
      <c r="QPQ518" s="1537"/>
      <c r="QPR518" s="1537"/>
      <c r="QPS518" s="1537"/>
      <c r="QPT518" s="1537"/>
      <c r="QPU518" s="1537"/>
      <c r="QPV518" s="1537"/>
      <c r="QPW518" s="1537"/>
      <c r="QPX518" s="1537"/>
      <c r="QPY518" s="1537"/>
      <c r="QPZ518" s="1537"/>
      <c r="QQA518" s="1537"/>
      <c r="QQB518" s="1537"/>
      <c r="QQC518" s="1537"/>
      <c r="QQD518" s="1537"/>
      <c r="QQE518" s="1537"/>
      <c r="QQF518" s="1537"/>
      <c r="QQG518" s="1537"/>
      <c r="QQH518" s="1537"/>
      <c r="QQI518" s="1537"/>
      <c r="QQJ518" s="1537"/>
      <c r="QQK518" s="1537"/>
      <c r="QQL518" s="1537"/>
      <c r="QQM518" s="1537"/>
      <c r="QQN518" s="1537"/>
      <c r="QQO518" s="1537"/>
      <c r="QQP518" s="1537"/>
      <c r="QQQ518" s="1537"/>
      <c r="QQR518" s="1537"/>
      <c r="QQS518" s="1537"/>
      <c r="QQT518" s="1537"/>
      <c r="QQU518" s="1537"/>
      <c r="QQV518" s="1537"/>
      <c r="QQW518" s="1537"/>
      <c r="QQX518" s="1537"/>
      <c r="QQY518" s="1537"/>
      <c r="QQZ518" s="1537"/>
      <c r="QRA518" s="1537"/>
      <c r="QRB518" s="1537"/>
      <c r="QRC518" s="1537"/>
      <c r="QRD518" s="1537"/>
      <c r="QRE518" s="1537"/>
      <c r="QRF518" s="1537"/>
      <c r="QRG518" s="1537"/>
      <c r="QRH518" s="1537"/>
      <c r="QRI518" s="1537"/>
      <c r="QRJ518" s="1537"/>
      <c r="QRK518" s="1537"/>
      <c r="QRL518" s="1537"/>
      <c r="QRM518" s="1537"/>
      <c r="QRN518" s="1537"/>
      <c r="QRO518" s="1537"/>
      <c r="QRP518" s="1537"/>
      <c r="QRQ518" s="1537"/>
      <c r="QRR518" s="1537"/>
      <c r="QRS518" s="1537"/>
      <c r="QRT518" s="1537"/>
      <c r="QRU518" s="1537"/>
      <c r="QRV518" s="1537"/>
      <c r="QRW518" s="1537"/>
      <c r="QRX518" s="1537"/>
      <c r="QRY518" s="1537"/>
      <c r="QRZ518" s="1537"/>
      <c r="QSA518" s="1537"/>
      <c r="QSB518" s="1537"/>
      <c r="QSC518" s="1537"/>
      <c r="QSD518" s="1537"/>
      <c r="QSE518" s="1537"/>
      <c r="QSF518" s="1537"/>
      <c r="QSG518" s="1537"/>
      <c r="QSH518" s="1537"/>
      <c r="QSI518" s="1537"/>
      <c r="QSJ518" s="1537"/>
      <c r="QSK518" s="1537"/>
      <c r="QSL518" s="1537"/>
      <c r="QSM518" s="1537"/>
      <c r="QSN518" s="1537"/>
      <c r="QSO518" s="1537"/>
      <c r="QSP518" s="1537"/>
      <c r="QSQ518" s="1537"/>
      <c r="QSR518" s="1537"/>
      <c r="QSS518" s="1537"/>
      <c r="QST518" s="1537"/>
      <c r="QSU518" s="1537"/>
      <c r="QSV518" s="1537"/>
      <c r="QSW518" s="1537"/>
      <c r="QSX518" s="1537"/>
      <c r="QSY518" s="1537"/>
      <c r="QSZ518" s="1537"/>
      <c r="QTA518" s="1537"/>
      <c r="QTB518" s="1537"/>
      <c r="QTC518" s="1537"/>
      <c r="QTD518" s="1537"/>
      <c r="QTE518" s="1537"/>
      <c r="QTF518" s="1537"/>
      <c r="QTG518" s="1537"/>
      <c r="QTH518" s="1537"/>
      <c r="QTI518" s="1537"/>
      <c r="QTJ518" s="1537"/>
      <c r="QTK518" s="1537"/>
      <c r="QTL518" s="1537"/>
      <c r="QTM518" s="1537"/>
      <c r="QTN518" s="1537"/>
      <c r="QTO518" s="1537"/>
      <c r="QTP518" s="1537"/>
      <c r="QTQ518" s="1537"/>
      <c r="QTR518" s="1537"/>
      <c r="QTS518" s="1537"/>
      <c r="QTT518" s="1537"/>
      <c r="QTU518" s="1537"/>
      <c r="QTV518" s="1537"/>
      <c r="QTW518" s="1537"/>
      <c r="QTX518" s="1537"/>
      <c r="QTY518" s="1537"/>
      <c r="QTZ518" s="1537"/>
      <c r="QUA518" s="1537"/>
      <c r="QUB518" s="1537"/>
      <c r="QUC518" s="1537"/>
      <c r="QUD518" s="1537"/>
      <c r="QUE518" s="1537"/>
      <c r="QUF518" s="1537"/>
      <c r="QUG518" s="1537"/>
      <c r="QUH518" s="1537"/>
      <c r="QUI518" s="1537"/>
      <c r="QUJ518" s="1537"/>
      <c r="QUK518" s="1537"/>
      <c r="QUL518" s="1537"/>
      <c r="QUM518" s="1537"/>
      <c r="QUN518" s="1537"/>
      <c r="QUO518" s="1537"/>
      <c r="QUP518" s="1537"/>
      <c r="QUQ518" s="1537"/>
      <c r="QUR518" s="1537"/>
      <c r="QUS518" s="1537"/>
      <c r="QUT518" s="1537"/>
      <c r="QUU518" s="1537"/>
      <c r="QUV518" s="1537"/>
      <c r="QUW518" s="1537"/>
      <c r="QUX518" s="1537"/>
      <c r="QUY518" s="1537"/>
      <c r="QUZ518" s="1537"/>
      <c r="QVA518" s="1537"/>
      <c r="QVB518" s="1537"/>
      <c r="QVC518" s="1537"/>
      <c r="QVD518" s="1537"/>
      <c r="QVE518" s="1537"/>
      <c r="QVF518" s="1537"/>
      <c r="QVG518" s="1537"/>
      <c r="QVH518" s="1537"/>
      <c r="QVI518" s="1537"/>
      <c r="QVJ518" s="1537"/>
      <c r="QVK518" s="1537"/>
      <c r="QVL518" s="1537"/>
      <c r="QVM518" s="1537"/>
      <c r="QVN518" s="1537"/>
      <c r="QVO518" s="1537"/>
      <c r="QVP518" s="1537"/>
      <c r="QVQ518" s="1537"/>
      <c r="QVR518" s="1537"/>
      <c r="QVS518" s="1537"/>
      <c r="QVT518" s="1537"/>
      <c r="QVU518" s="1537"/>
      <c r="QVV518" s="1537"/>
      <c r="QVW518" s="1537"/>
      <c r="QVX518" s="1537"/>
      <c r="QVY518" s="1537"/>
      <c r="QVZ518" s="1537"/>
      <c r="QWA518" s="1537"/>
      <c r="QWB518" s="1537"/>
      <c r="QWC518" s="1537"/>
      <c r="QWD518" s="1537"/>
      <c r="QWE518" s="1537"/>
      <c r="QWF518" s="1537"/>
      <c r="QWG518" s="1537"/>
      <c r="QWH518" s="1537"/>
      <c r="QWI518" s="1537"/>
      <c r="QWJ518" s="1537"/>
      <c r="QWK518" s="1537"/>
      <c r="QWL518" s="1537"/>
      <c r="QWM518" s="1537"/>
      <c r="QWN518" s="1537"/>
      <c r="QWO518" s="1537"/>
      <c r="QWP518" s="1537"/>
      <c r="QWQ518" s="1537"/>
      <c r="QWR518" s="1537"/>
      <c r="QWS518" s="1537"/>
      <c r="QWT518" s="1537"/>
      <c r="QWU518" s="1537"/>
      <c r="QWV518" s="1537"/>
      <c r="QWW518" s="1537"/>
      <c r="QWX518" s="1537"/>
      <c r="QWY518" s="1537"/>
      <c r="QWZ518" s="1537"/>
      <c r="QXA518" s="1537"/>
      <c r="QXB518" s="1537"/>
      <c r="QXC518" s="1537"/>
      <c r="QXD518" s="1537"/>
      <c r="QXE518" s="1537"/>
      <c r="QXF518" s="1537"/>
      <c r="QXG518" s="1537"/>
      <c r="QXH518" s="1537"/>
      <c r="QXI518" s="1537"/>
      <c r="QXJ518" s="1537"/>
      <c r="QXK518" s="1537"/>
      <c r="QXL518" s="1537"/>
      <c r="QXM518" s="1537"/>
      <c r="QXN518" s="1537"/>
      <c r="QXO518" s="1537"/>
      <c r="QXP518" s="1537"/>
      <c r="QXQ518" s="1537"/>
      <c r="QXR518" s="1537"/>
      <c r="QXS518" s="1537"/>
      <c r="QXT518" s="1537"/>
      <c r="QXU518" s="1537"/>
      <c r="QXV518" s="1537"/>
      <c r="QXW518" s="1537"/>
      <c r="QXX518" s="1537"/>
      <c r="QXY518" s="1537"/>
      <c r="QXZ518" s="1537"/>
      <c r="QYA518" s="1537"/>
      <c r="QYB518" s="1537"/>
      <c r="QYC518" s="1537"/>
      <c r="QYD518" s="1537"/>
      <c r="QYE518" s="1537"/>
      <c r="QYF518" s="1537"/>
      <c r="QYG518" s="1537"/>
      <c r="QYH518" s="1537"/>
      <c r="QYI518" s="1537"/>
      <c r="QYJ518" s="1537"/>
      <c r="QYK518" s="1537"/>
      <c r="QYL518" s="1537"/>
      <c r="QYM518" s="1537"/>
      <c r="QYN518" s="1537"/>
      <c r="QYO518" s="1537"/>
      <c r="QYP518" s="1537"/>
      <c r="QYQ518" s="1537"/>
      <c r="QYR518" s="1537"/>
      <c r="QYS518" s="1537"/>
      <c r="QYT518" s="1537"/>
      <c r="QYU518" s="1537"/>
      <c r="QYV518" s="1537"/>
      <c r="QYW518" s="1537"/>
      <c r="QYX518" s="1537"/>
      <c r="QYY518" s="1537"/>
      <c r="QYZ518" s="1537"/>
      <c r="QZA518" s="1537"/>
      <c r="QZB518" s="1537"/>
      <c r="QZC518" s="1537"/>
      <c r="QZD518" s="1537"/>
      <c r="QZE518" s="1537"/>
      <c r="QZF518" s="1537"/>
      <c r="QZG518" s="1537"/>
      <c r="QZH518" s="1537"/>
      <c r="QZI518" s="1537"/>
      <c r="QZJ518" s="1537"/>
      <c r="QZK518" s="1537"/>
      <c r="QZL518" s="1537"/>
      <c r="QZM518" s="1537"/>
      <c r="QZN518" s="1537"/>
      <c r="QZO518" s="1537"/>
      <c r="QZP518" s="1537"/>
      <c r="QZQ518" s="1537"/>
      <c r="QZR518" s="1537"/>
      <c r="QZS518" s="1537"/>
      <c r="QZT518" s="1537"/>
      <c r="QZU518" s="1537"/>
      <c r="QZV518" s="1537"/>
      <c r="QZW518" s="1537"/>
      <c r="QZX518" s="1537"/>
      <c r="QZY518" s="1537"/>
      <c r="QZZ518" s="1537"/>
      <c r="RAA518" s="1537"/>
      <c r="RAB518" s="1537"/>
      <c r="RAC518" s="1537"/>
      <c r="RAD518" s="1537"/>
      <c r="RAE518" s="1537"/>
      <c r="RAF518" s="1537"/>
      <c r="RAG518" s="1537"/>
      <c r="RAH518" s="1537"/>
      <c r="RAI518" s="1537"/>
      <c r="RAJ518" s="1537"/>
      <c r="RAK518" s="1537"/>
      <c r="RAL518" s="1537"/>
      <c r="RAM518" s="1537"/>
      <c r="RAN518" s="1537"/>
      <c r="RAO518" s="1537"/>
      <c r="RAP518" s="1537"/>
      <c r="RAQ518" s="1537"/>
      <c r="RAR518" s="1537"/>
      <c r="RAS518" s="1537"/>
      <c r="RAT518" s="1537"/>
      <c r="RAU518" s="1537"/>
      <c r="RAV518" s="1537"/>
      <c r="RAW518" s="1537"/>
      <c r="RAX518" s="1537"/>
      <c r="RAY518" s="1537"/>
      <c r="RAZ518" s="1537"/>
      <c r="RBA518" s="1537"/>
      <c r="RBB518" s="1537"/>
      <c r="RBC518" s="1537"/>
      <c r="RBD518" s="1537"/>
      <c r="RBE518" s="1537"/>
      <c r="RBF518" s="1537"/>
      <c r="RBG518" s="1537"/>
      <c r="RBH518" s="1537"/>
      <c r="RBI518" s="1537"/>
      <c r="RBJ518" s="1537"/>
      <c r="RBK518" s="1537"/>
      <c r="RBL518" s="1537"/>
      <c r="RBM518" s="1537"/>
      <c r="RBN518" s="1537"/>
      <c r="RBO518" s="1537"/>
      <c r="RBP518" s="1537"/>
      <c r="RBQ518" s="1537"/>
      <c r="RBR518" s="1537"/>
      <c r="RBS518" s="1537"/>
      <c r="RBT518" s="1537"/>
      <c r="RBU518" s="1537"/>
      <c r="RBV518" s="1537"/>
      <c r="RBW518" s="1537"/>
      <c r="RBX518" s="1537"/>
      <c r="RBY518" s="1537"/>
      <c r="RBZ518" s="1537"/>
      <c r="RCA518" s="1537"/>
      <c r="RCB518" s="1537"/>
      <c r="RCC518" s="1537"/>
      <c r="RCD518" s="1537"/>
      <c r="RCE518" s="1537"/>
      <c r="RCF518" s="1537"/>
      <c r="RCG518" s="1537"/>
      <c r="RCH518" s="1537"/>
      <c r="RCI518" s="1537"/>
      <c r="RCJ518" s="1537"/>
      <c r="RCK518" s="1537"/>
      <c r="RCL518" s="1537"/>
      <c r="RCM518" s="1537"/>
      <c r="RCN518" s="1537"/>
      <c r="RCO518" s="1537"/>
      <c r="RCP518" s="1537"/>
      <c r="RCQ518" s="1537"/>
      <c r="RCR518" s="1537"/>
      <c r="RCS518" s="1537"/>
      <c r="RCT518" s="1537"/>
      <c r="RCU518" s="1537"/>
      <c r="RCV518" s="1537"/>
      <c r="RCW518" s="1537"/>
      <c r="RCX518" s="1537"/>
      <c r="RCY518" s="1537"/>
      <c r="RCZ518" s="1537"/>
      <c r="RDA518" s="1537"/>
      <c r="RDB518" s="1537"/>
      <c r="RDC518" s="1537"/>
      <c r="RDD518" s="1537"/>
      <c r="RDE518" s="1537"/>
      <c r="RDF518" s="1537"/>
      <c r="RDG518" s="1537"/>
      <c r="RDH518" s="1537"/>
      <c r="RDI518" s="1537"/>
      <c r="RDJ518" s="1537"/>
      <c r="RDK518" s="1537"/>
      <c r="RDL518" s="1537"/>
      <c r="RDM518" s="1537"/>
      <c r="RDN518" s="1537"/>
      <c r="RDO518" s="1537"/>
      <c r="RDP518" s="1537"/>
      <c r="RDQ518" s="1537"/>
      <c r="RDR518" s="1537"/>
      <c r="RDS518" s="1537"/>
      <c r="RDT518" s="1537"/>
      <c r="RDU518" s="1537"/>
      <c r="RDV518" s="1537"/>
      <c r="RDW518" s="1537"/>
      <c r="RDX518" s="1537"/>
      <c r="RDY518" s="1537"/>
      <c r="RDZ518" s="1537"/>
      <c r="REA518" s="1537"/>
      <c r="REB518" s="1537"/>
      <c r="REC518" s="1537"/>
      <c r="RED518" s="1537"/>
      <c r="REE518" s="1537"/>
      <c r="REF518" s="1537"/>
      <c r="REG518" s="1537"/>
      <c r="REH518" s="1537"/>
      <c r="REI518" s="1537"/>
      <c r="REJ518" s="1537"/>
      <c r="REK518" s="1537"/>
      <c r="REL518" s="1537"/>
      <c r="REM518" s="1537"/>
      <c r="REN518" s="1537"/>
      <c r="REO518" s="1537"/>
      <c r="REP518" s="1537"/>
      <c r="REQ518" s="1537"/>
      <c r="RER518" s="1537"/>
      <c r="RES518" s="1537"/>
      <c r="RET518" s="1537"/>
      <c r="REU518" s="1537"/>
      <c r="REV518" s="1537"/>
      <c r="REW518" s="1537"/>
      <c r="REX518" s="1537"/>
      <c r="REY518" s="1537"/>
      <c r="REZ518" s="1537"/>
      <c r="RFA518" s="1537"/>
      <c r="RFB518" s="1537"/>
      <c r="RFC518" s="1537"/>
      <c r="RFD518" s="1537"/>
      <c r="RFE518" s="1537"/>
      <c r="RFF518" s="1537"/>
      <c r="RFG518" s="1537"/>
      <c r="RFH518" s="1537"/>
      <c r="RFI518" s="1537"/>
      <c r="RFJ518" s="1537"/>
      <c r="RFK518" s="1537"/>
      <c r="RFL518" s="1537"/>
      <c r="RFM518" s="1537"/>
      <c r="RFN518" s="1537"/>
      <c r="RFO518" s="1537"/>
      <c r="RFP518" s="1537"/>
      <c r="RFQ518" s="1537"/>
      <c r="RFR518" s="1537"/>
      <c r="RFS518" s="1537"/>
      <c r="RFT518" s="1537"/>
      <c r="RFU518" s="1537"/>
      <c r="RFV518" s="1537"/>
      <c r="RFW518" s="1537"/>
      <c r="RFX518" s="1537"/>
      <c r="RFY518" s="1537"/>
      <c r="RFZ518" s="1537"/>
      <c r="RGA518" s="1537"/>
      <c r="RGB518" s="1537"/>
      <c r="RGC518" s="1537"/>
      <c r="RGD518" s="1537"/>
      <c r="RGE518" s="1537"/>
      <c r="RGF518" s="1537"/>
      <c r="RGG518" s="1537"/>
      <c r="RGH518" s="1537"/>
      <c r="RGI518" s="1537"/>
      <c r="RGJ518" s="1537"/>
      <c r="RGK518" s="1537"/>
      <c r="RGL518" s="1537"/>
      <c r="RGM518" s="1537"/>
      <c r="RGN518" s="1537"/>
      <c r="RGO518" s="1537"/>
      <c r="RGP518" s="1537"/>
      <c r="RGQ518" s="1537"/>
      <c r="RGR518" s="1537"/>
      <c r="RGS518" s="1537"/>
      <c r="RGT518" s="1537"/>
      <c r="RGU518" s="1537"/>
      <c r="RGV518" s="1537"/>
      <c r="RGW518" s="1537"/>
      <c r="RGX518" s="1537"/>
      <c r="RGY518" s="1537"/>
      <c r="RGZ518" s="1537"/>
      <c r="RHA518" s="1537"/>
      <c r="RHB518" s="1537"/>
      <c r="RHC518" s="1537"/>
      <c r="RHD518" s="1537"/>
      <c r="RHE518" s="1537"/>
      <c r="RHF518" s="1537"/>
      <c r="RHG518" s="1537"/>
      <c r="RHH518" s="1537"/>
      <c r="RHI518" s="1537"/>
      <c r="RHJ518" s="1537"/>
      <c r="RHK518" s="1537"/>
      <c r="RHL518" s="1537"/>
      <c r="RHM518" s="1537"/>
      <c r="RHN518" s="1537"/>
      <c r="RHO518" s="1537"/>
      <c r="RHP518" s="1537"/>
      <c r="RHQ518" s="1537"/>
      <c r="RHR518" s="1537"/>
      <c r="RHS518" s="1537"/>
      <c r="RHT518" s="1537"/>
      <c r="RHU518" s="1537"/>
      <c r="RHV518" s="1537"/>
      <c r="RHW518" s="1537"/>
      <c r="RHX518" s="1537"/>
      <c r="RHY518" s="1537"/>
      <c r="RHZ518" s="1537"/>
      <c r="RIA518" s="1537"/>
      <c r="RIB518" s="1537"/>
      <c r="RIC518" s="1537"/>
      <c r="RID518" s="1537"/>
      <c r="RIE518" s="1537"/>
      <c r="RIF518" s="1537"/>
      <c r="RIG518" s="1537"/>
      <c r="RIH518" s="1537"/>
      <c r="RII518" s="1537"/>
      <c r="RIJ518" s="1537"/>
      <c r="RIK518" s="1537"/>
      <c r="RIL518" s="1537"/>
      <c r="RIM518" s="1537"/>
      <c r="RIN518" s="1537"/>
      <c r="RIO518" s="1537"/>
      <c r="RIP518" s="1537"/>
      <c r="RIQ518" s="1537"/>
      <c r="RIR518" s="1537"/>
      <c r="RIS518" s="1537"/>
      <c r="RIT518" s="1537"/>
      <c r="RIU518" s="1537"/>
      <c r="RIV518" s="1537"/>
      <c r="RIW518" s="1537"/>
      <c r="RIX518" s="1537"/>
      <c r="RIY518" s="1537"/>
      <c r="RIZ518" s="1537"/>
      <c r="RJA518" s="1537"/>
      <c r="RJB518" s="1537"/>
      <c r="RJC518" s="1537"/>
      <c r="RJD518" s="1537"/>
      <c r="RJE518" s="1537"/>
      <c r="RJF518" s="1537"/>
      <c r="RJG518" s="1537"/>
      <c r="RJH518" s="1537"/>
      <c r="RJI518" s="1537"/>
      <c r="RJJ518" s="1537"/>
      <c r="RJK518" s="1537"/>
      <c r="RJL518" s="1537"/>
      <c r="RJM518" s="1537"/>
      <c r="RJN518" s="1537"/>
      <c r="RJO518" s="1537"/>
      <c r="RJP518" s="1537"/>
      <c r="RJQ518" s="1537"/>
      <c r="RJR518" s="1537"/>
      <c r="RJS518" s="1537"/>
      <c r="RJT518" s="1537"/>
      <c r="RJU518" s="1537"/>
      <c r="RJV518" s="1537"/>
      <c r="RJW518" s="1537"/>
      <c r="RJX518" s="1537"/>
      <c r="RJY518" s="1537"/>
      <c r="RJZ518" s="1537"/>
      <c r="RKA518" s="1537"/>
      <c r="RKB518" s="1537"/>
      <c r="RKC518" s="1537"/>
      <c r="RKD518" s="1537"/>
      <c r="RKE518" s="1537"/>
      <c r="RKF518" s="1537"/>
      <c r="RKG518" s="1537"/>
      <c r="RKH518" s="1537"/>
      <c r="RKI518" s="1537"/>
      <c r="RKJ518" s="1537"/>
      <c r="RKK518" s="1537"/>
      <c r="RKL518" s="1537"/>
      <c r="RKM518" s="1537"/>
      <c r="RKN518" s="1537"/>
      <c r="RKO518" s="1537"/>
      <c r="RKP518" s="1537"/>
      <c r="RKQ518" s="1537"/>
      <c r="RKR518" s="1537"/>
      <c r="RKS518" s="1537"/>
      <c r="RKT518" s="1537"/>
      <c r="RKU518" s="1537"/>
      <c r="RKV518" s="1537"/>
      <c r="RKW518" s="1537"/>
      <c r="RKX518" s="1537"/>
      <c r="RKY518" s="1537"/>
      <c r="RKZ518" s="1537"/>
      <c r="RLA518" s="1537"/>
      <c r="RLB518" s="1537"/>
      <c r="RLC518" s="1537"/>
      <c r="RLD518" s="1537"/>
      <c r="RLE518" s="1537"/>
      <c r="RLF518" s="1537"/>
      <c r="RLG518" s="1537"/>
      <c r="RLH518" s="1537"/>
      <c r="RLI518" s="1537"/>
      <c r="RLJ518" s="1537"/>
      <c r="RLK518" s="1537"/>
      <c r="RLL518" s="1537"/>
      <c r="RLM518" s="1537"/>
      <c r="RLN518" s="1537"/>
      <c r="RLO518" s="1537"/>
      <c r="RLP518" s="1537"/>
      <c r="RLQ518" s="1537"/>
      <c r="RLR518" s="1537"/>
      <c r="RLS518" s="1537"/>
      <c r="RLT518" s="1537"/>
      <c r="RLU518" s="1537"/>
      <c r="RLV518" s="1537"/>
      <c r="RLW518" s="1537"/>
      <c r="RLX518" s="1537"/>
      <c r="RLY518" s="1537"/>
      <c r="RLZ518" s="1537"/>
      <c r="RMA518" s="1537"/>
      <c r="RMB518" s="1537"/>
      <c r="RMC518" s="1537"/>
      <c r="RMD518" s="1537"/>
      <c r="RME518" s="1537"/>
      <c r="RMF518" s="1537"/>
      <c r="RMG518" s="1537"/>
      <c r="RMH518" s="1537"/>
      <c r="RMI518" s="1537"/>
      <c r="RMJ518" s="1537"/>
      <c r="RMK518" s="1537"/>
      <c r="RML518" s="1537"/>
      <c r="RMM518" s="1537"/>
      <c r="RMN518" s="1537"/>
      <c r="RMO518" s="1537"/>
      <c r="RMP518" s="1537"/>
      <c r="RMQ518" s="1537"/>
      <c r="RMR518" s="1537"/>
      <c r="RMS518" s="1537"/>
      <c r="RMT518" s="1537"/>
      <c r="RMU518" s="1537"/>
      <c r="RMV518" s="1537"/>
      <c r="RMW518" s="1537"/>
      <c r="RMX518" s="1537"/>
      <c r="RMY518" s="1537"/>
      <c r="RMZ518" s="1537"/>
      <c r="RNA518" s="1537"/>
      <c r="RNB518" s="1537"/>
      <c r="RNC518" s="1537"/>
      <c r="RND518" s="1537"/>
      <c r="RNE518" s="1537"/>
      <c r="RNF518" s="1537"/>
      <c r="RNG518" s="1537"/>
      <c r="RNH518" s="1537"/>
      <c r="RNI518" s="1537"/>
      <c r="RNJ518" s="1537"/>
      <c r="RNK518" s="1537"/>
      <c r="RNL518" s="1537"/>
      <c r="RNM518" s="1537"/>
      <c r="RNN518" s="1537"/>
      <c r="RNO518" s="1537"/>
      <c r="RNP518" s="1537"/>
      <c r="RNQ518" s="1537"/>
      <c r="RNR518" s="1537"/>
      <c r="RNS518" s="1537"/>
      <c r="RNT518" s="1537"/>
      <c r="RNU518" s="1537"/>
      <c r="RNV518" s="1537"/>
      <c r="RNW518" s="1537"/>
      <c r="RNX518" s="1537"/>
      <c r="RNY518" s="1537"/>
      <c r="RNZ518" s="1537"/>
      <c r="ROA518" s="1537"/>
      <c r="ROB518" s="1537"/>
      <c r="ROC518" s="1537"/>
      <c r="ROD518" s="1537"/>
      <c r="ROE518" s="1537"/>
      <c r="ROF518" s="1537"/>
      <c r="ROG518" s="1537"/>
      <c r="ROH518" s="1537"/>
      <c r="ROI518" s="1537"/>
      <c r="ROJ518" s="1537"/>
      <c r="ROK518" s="1537"/>
      <c r="ROL518" s="1537"/>
      <c r="ROM518" s="1537"/>
      <c r="RON518" s="1537"/>
      <c r="ROO518" s="1537"/>
      <c r="ROP518" s="1537"/>
      <c r="ROQ518" s="1537"/>
      <c r="ROR518" s="1537"/>
      <c r="ROS518" s="1537"/>
      <c r="ROT518" s="1537"/>
      <c r="ROU518" s="1537"/>
      <c r="ROV518" s="1537"/>
      <c r="ROW518" s="1537"/>
      <c r="ROX518" s="1537"/>
      <c r="ROY518" s="1537"/>
      <c r="ROZ518" s="1537"/>
      <c r="RPA518" s="1537"/>
      <c r="RPB518" s="1537"/>
      <c r="RPC518" s="1537"/>
      <c r="RPD518" s="1537"/>
      <c r="RPE518" s="1537"/>
      <c r="RPF518" s="1537"/>
      <c r="RPG518" s="1537"/>
      <c r="RPH518" s="1537"/>
      <c r="RPI518" s="1537"/>
      <c r="RPJ518" s="1537"/>
      <c r="RPK518" s="1537"/>
      <c r="RPL518" s="1537"/>
      <c r="RPM518" s="1537"/>
      <c r="RPN518" s="1537"/>
      <c r="RPO518" s="1537"/>
      <c r="RPP518" s="1537"/>
      <c r="RPQ518" s="1537"/>
      <c r="RPR518" s="1537"/>
      <c r="RPS518" s="1537"/>
      <c r="RPT518" s="1537"/>
      <c r="RPU518" s="1537"/>
      <c r="RPV518" s="1537"/>
      <c r="RPW518" s="1537"/>
      <c r="RPX518" s="1537"/>
      <c r="RPY518" s="1537"/>
      <c r="RPZ518" s="1537"/>
      <c r="RQA518" s="1537"/>
      <c r="RQB518" s="1537"/>
      <c r="RQC518" s="1537"/>
      <c r="RQD518" s="1537"/>
      <c r="RQE518" s="1537"/>
      <c r="RQF518" s="1537"/>
      <c r="RQG518" s="1537"/>
      <c r="RQH518" s="1537"/>
      <c r="RQI518" s="1537"/>
      <c r="RQJ518" s="1537"/>
      <c r="RQK518" s="1537"/>
      <c r="RQL518" s="1537"/>
      <c r="RQM518" s="1537"/>
      <c r="RQN518" s="1537"/>
      <c r="RQO518" s="1537"/>
      <c r="RQP518" s="1537"/>
      <c r="RQQ518" s="1537"/>
      <c r="RQR518" s="1537"/>
      <c r="RQS518" s="1537"/>
      <c r="RQT518" s="1537"/>
      <c r="RQU518" s="1537"/>
      <c r="RQV518" s="1537"/>
      <c r="RQW518" s="1537"/>
      <c r="RQX518" s="1537"/>
      <c r="RQY518" s="1537"/>
      <c r="RQZ518" s="1537"/>
      <c r="RRA518" s="1537"/>
      <c r="RRB518" s="1537"/>
      <c r="RRC518" s="1537"/>
      <c r="RRD518" s="1537"/>
      <c r="RRE518" s="1537"/>
      <c r="RRF518" s="1537"/>
      <c r="RRG518" s="1537"/>
      <c r="RRH518" s="1537"/>
      <c r="RRI518" s="1537"/>
      <c r="RRJ518" s="1537"/>
      <c r="RRK518" s="1537"/>
      <c r="RRL518" s="1537"/>
      <c r="RRM518" s="1537"/>
      <c r="RRN518" s="1537"/>
      <c r="RRO518" s="1537"/>
      <c r="RRP518" s="1537"/>
      <c r="RRQ518" s="1537"/>
      <c r="RRR518" s="1537"/>
      <c r="RRS518" s="1537"/>
      <c r="RRT518" s="1537"/>
      <c r="RRU518" s="1537"/>
      <c r="RRV518" s="1537"/>
      <c r="RRW518" s="1537"/>
      <c r="RRX518" s="1537"/>
      <c r="RRY518" s="1537"/>
      <c r="RRZ518" s="1537"/>
      <c r="RSA518" s="1537"/>
      <c r="RSB518" s="1537"/>
      <c r="RSC518" s="1537"/>
      <c r="RSD518" s="1537"/>
      <c r="RSE518" s="1537"/>
      <c r="RSF518" s="1537"/>
      <c r="RSG518" s="1537"/>
      <c r="RSH518" s="1537"/>
      <c r="RSI518" s="1537"/>
      <c r="RSJ518" s="1537"/>
      <c r="RSK518" s="1537"/>
      <c r="RSL518" s="1537"/>
      <c r="RSM518" s="1537"/>
      <c r="RSN518" s="1537"/>
      <c r="RSO518" s="1537"/>
      <c r="RSP518" s="1537"/>
      <c r="RSQ518" s="1537"/>
      <c r="RSR518" s="1537"/>
      <c r="RSS518" s="1537"/>
      <c r="RST518" s="1537"/>
      <c r="RSU518" s="1537"/>
      <c r="RSV518" s="1537"/>
      <c r="RSW518" s="1537"/>
      <c r="RSX518" s="1537"/>
      <c r="RSY518" s="1537"/>
      <c r="RSZ518" s="1537"/>
      <c r="RTA518" s="1537"/>
      <c r="RTB518" s="1537"/>
      <c r="RTC518" s="1537"/>
      <c r="RTD518" s="1537"/>
      <c r="RTE518" s="1537"/>
      <c r="RTF518" s="1537"/>
      <c r="RTG518" s="1537"/>
      <c r="RTH518" s="1537"/>
      <c r="RTI518" s="1537"/>
      <c r="RTJ518" s="1537"/>
      <c r="RTK518" s="1537"/>
      <c r="RTL518" s="1537"/>
      <c r="RTM518" s="1537"/>
      <c r="RTN518" s="1537"/>
      <c r="RTO518" s="1537"/>
      <c r="RTP518" s="1537"/>
      <c r="RTQ518" s="1537"/>
      <c r="RTR518" s="1537"/>
      <c r="RTS518" s="1537"/>
      <c r="RTT518" s="1537"/>
      <c r="RTU518" s="1537"/>
      <c r="RTV518" s="1537"/>
      <c r="RTW518" s="1537"/>
      <c r="RTX518" s="1537"/>
      <c r="RTY518" s="1537"/>
      <c r="RTZ518" s="1537"/>
      <c r="RUA518" s="1537"/>
      <c r="RUB518" s="1537"/>
      <c r="RUC518" s="1537"/>
      <c r="RUD518" s="1537"/>
      <c r="RUE518" s="1537"/>
      <c r="RUF518" s="1537"/>
      <c r="RUG518" s="1537"/>
      <c r="RUH518" s="1537"/>
      <c r="RUI518" s="1537"/>
      <c r="RUJ518" s="1537"/>
      <c r="RUK518" s="1537"/>
      <c r="RUL518" s="1537"/>
      <c r="RUM518" s="1537"/>
      <c r="RUN518" s="1537"/>
      <c r="RUO518" s="1537"/>
      <c r="RUP518" s="1537"/>
      <c r="RUQ518" s="1537"/>
      <c r="RUR518" s="1537"/>
      <c r="RUS518" s="1537"/>
      <c r="RUT518" s="1537"/>
      <c r="RUU518" s="1537"/>
      <c r="RUV518" s="1537"/>
      <c r="RUW518" s="1537"/>
      <c r="RUX518" s="1537"/>
      <c r="RUY518" s="1537"/>
      <c r="RUZ518" s="1537"/>
      <c r="RVA518" s="1537"/>
      <c r="RVB518" s="1537"/>
      <c r="RVC518" s="1537"/>
      <c r="RVD518" s="1537"/>
      <c r="RVE518" s="1537"/>
      <c r="RVF518" s="1537"/>
      <c r="RVG518" s="1537"/>
      <c r="RVH518" s="1537"/>
      <c r="RVI518" s="1537"/>
      <c r="RVJ518" s="1537"/>
      <c r="RVK518" s="1537"/>
      <c r="RVL518" s="1537"/>
      <c r="RVM518" s="1537"/>
      <c r="RVN518" s="1537"/>
      <c r="RVO518" s="1537"/>
      <c r="RVP518" s="1537"/>
      <c r="RVQ518" s="1537"/>
      <c r="RVR518" s="1537"/>
      <c r="RVS518" s="1537"/>
      <c r="RVT518" s="1537"/>
      <c r="RVU518" s="1537"/>
      <c r="RVV518" s="1537"/>
      <c r="RVW518" s="1537"/>
      <c r="RVX518" s="1537"/>
      <c r="RVY518" s="1537"/>
      <c r="RVZ518" s="1537"/>
      <c r="RWA518" s="1537"/>
      <c r="RWB518" s="1537"/>
      <c r="RWC518" s="1537"/>
      <c r="RWD518" s="1537"/>
      <c r="RWE518" s="1537"/>
      <c r="RWF518" s="1537"/>
      <c r="RWG518" s="1537"/>
      <c r="RWH518" s="1537"/>
      <c r="RWI518" s="1537"/>
      <c r="RWJ518" s="1537"/>
      <c r="RWK518" s="1537"/>
      <c r="RWL518" s="1537"/>
      <c r="RWM518" s="1537"/>
      <c r="RWN518" s="1537"/>
      <c r="RWO518" s="1537"/>
      <c r="RWP518" s="1537"/>
      <c r="RWQ518" s="1537"/>
      <c r="RWR518" s="1537"/>
      <c r="RWS518" s="1537"/>
      <c r="RWT518" s="1537"/>
      <c r="RWU518" s="1537"/>
      <c r="RWV518" s="1537"/>
      <c r="RWW518" s="1537"/>
      <c r="RWX518" s="1537"/>
      <c r="RWY518" s="1537"/>
      <c r="RWZ518" s="1537"/>
      <c r="RXA518" s="1537"/>
      <c r="RXB518" s="1537"/>
      <c r="RXC518" s="1537"/>
      <c r="RXD518" s="1537"/>
      <c r="RXE518" s="1537"/>
      <c r="RXF518" s="1537"/>
      <c r="RXG518" s="1537"/>
      <c r="RXH518" s="1537"/>
      <c r="RXI518" s="1537"/>
      <c r="RXJ518" s="1537"/>
      <c r="RXK518" s="1537"/>
      <c r="RXL518" s="1537"/>
      <c r="RXM518" s="1537"/>
      <c r="RXN518" s="1537"/>
      <c r="RXO518" s="1537"/>
      <c r="RXP518" s="1537"/>
      <c r="RXQ518" s="1537"/>
      <c r="RXR518" s="1537"/>
      <c r="RXS518" s="1537"/>
      <c r="RXT518" s="1537"/>
      <c r="RXU518" s="1537"/>
      <c r="RXV518" s="1537"/>
      <c r="RXW518" s="1537"/>
      <c r="RXX518" s="1537"/>
      <c r="RXY518" s="1537"/>
      <c r="RXZ518" s="1537"/>
      <c r="RYA518" s="1537"/>
      <c r="RYB518" s="1537"/>
      <c r="RYC518" s="1537"/>
      <c r="RYD518" s="1537"/>
      <c r="RYE518" s="1537"/>
      <c r="RYF518" s="1537"/>
      <c r="RYG518" s="1537"/>
      <c r="RYH518" s="1537"/>
      <c r="RYI518" s="1537"/>
      <c r="RYJ518" s="1537"/>
      <c r="RYK518" s="1537"/>
      <c r="RYL518" s="1537"/>
      <c r="RYM518" s="1537"/>
      <c r="RYN518" s="1537"/>
      <c r="RYO518" s="1537"/>
      <c r="RYP518" s="1537"/>
      <c r="RYQ518" s="1537"/>
      <c r="RYR518" s="1537"/>
      <c r="RYS518" s="1537"/>
      <c r="RYT518" s="1537"/>
      <c r="RYU518" s="1537"/>
      <c r="RYV518" s="1537"/>
      <c r="RYW518" s="1537"/>
      <c r="RYX518" s="1537"/>
      <c r="RYY518" s="1537"/>
      <c r="RYZ518" s="1537"/>
      <c r="RZA518" s="1537"/>
      <c r="RZB518" s="1537"/>
      <c r="RZC518" s="1537"/>
      <c r="RZD518" s="1537"/>
      <c r="RZE518" s="1537"/>
      <c r="RZF518" s="1537"/>
      <c r="RZG518" s="1537"/>
      <c r="RZH518" s="1537"/>
      <c r="RZI518" s="1537"/>
      <c r="RZJ518" s="1537"/>
      <c r="RZK518" s="1537"/>
      <c r="RZL518" s="1537"/>
      <c r="RZM518" s="1537"/>
      <c r="RZN518" s="1537"/>
      <c r="RZO518" s="1537"/>
      <c r="RZP518" s="1537"/>
      <c r="RZQ518" s="1537"/>
      <c r="RZR518" s="1537"/>
      <c r="RZS518" s="1537"/>
      <c r="RZT518" s="1537"/>
      <c r="RZU518" s="1537"/>
      <c r="RZV518" s="1537"/>
      <c r="RZW518" s="1537"/>
      <c r="RZX518" s="1537"/>
      <c r="RZY518" s="1537"/>
      <c r="RZZ518" s="1537"/>
      <c r="SAA518" s="1537"/>
      <c r="SAB518" s="1537"/>
      <c r="SAC518" s="1537"/>
      <c r="SAD518" s="1537"/>
      <c r="SAE518" s="1537"/>
      <c r="SAF518" s="1537"/>
      <c r="SAG518" s="1537"/>
      <c r="SAH518" s="1537"/>
      <c r="SAI518" s="1537"/>
      <c r="SAJ518" s="1537"/>
      <c r="SAK518" s="1537"/>
      <c r="SAL518" s="1537"/>
      <c r="SAM518" s="1537"/>
      <c r="SAN518" s="1537"/>
      <c r="SAO518" s="1537"/>
      <c r="SAP518" s="1537"/>
      <c r="SAQ518" s="1537"/>
      <c r="SAR518" s="1537"/>
      <c r="SAS518" s="1537"/>
      <c r="SAT518" s="1537"/>
      <c r="SAU518" s="1537"/>
      <c r="SAV518" s="1537"/>
      <c r="SAW518" s="1537"/>
      <c r="SAX518" s="1537"/>
      <c r="SAY518" s="1537"/>
      <c r="SAZ518" s="1537"/>
      <c r="SBA518" s="1537"/>
      <c r="SBB518" s="1537"/>
      <c r="SBC518" s="1537"/>
      <c r="SBD518" s="1537"/>
      <c r="SBE518" s="1537"/>
      <c r="SBF518" s="1537"/>
      <c r="SBG518" s="1537"/>
      <c r="SBH518" s="1537"/>
      <c r="SBI518" s="1537"/>
      <c r="SBJ518" s="1537"/>
      <c r="SBK518" s="1537"/>
      <c r="SBL518" s="1537"/>
      <c r="SBM518" s="1537"/>
      <c r="SBN518" s="1537"/>
      <c r="SBO518" s="1537"/>
      <c r="SBP518" s="1537"/>
      <c r="SBQ518" s="1537"/>
      <c r="SBR518" s="1537"/>
      <c r="SBS518" s="1537"/>
      <c r="SBT518" s="1537"/>
      <c r="SBU518" s="1537"/>
      <c r="SBV518" s="1537"/>
      <c r="SBW518" s="1537"/>
      <c r="SBX518" s="1537"/>
      <c r="SBY518" s="1537"/>
      <c r="SBZ518" s="1537"/>
      <c r="SCA518" s="1537"/>
      <c r="SCB518" s="1537"/>
      <c r="SCC518" s="1537"/>
      <c r="SCD518" s="1537"/>
      <c r="SCE518" s="1537"/>
      <c r="SCF518" s="1537"/>
      <c r="SCG518" s="1537"/>
      <c r="SCH518" s="1537"/>
      <c r="SCI518" s="1537"/>
      <c r="SCJ518" s="1537"/>
      <c r="SCK518" s="1537"/>
      <c r="SCL518" s="1537"/>
      <c r="SCM518" s="1537"/>
      <c r="SCN518" s="1537"/>
      <c r="SCO518" s="1537"/>
      <c r="SCP518" s="1537"/>
      <c r="SCQ518" s="1537"/>
      <c r="SCR518" s="1537"/>
      <c r="SCS518" s="1537"/>
      <c r="SCT518" s="1537"/>
      <c r="SCU518" s="1537"/>
      <c r="SCV518" s="1537"/>
      <c r="SCW518" s="1537"/>
      <c r="SCX518" s="1537"/>
      <c r="SCY518" s="1537"/>
      <c r="SCZ518" s="1537"/>
      <c r="SDA518" s="1537"/>
      <c r="SDB518" s="1537"/>
      <c r="SDC518" s="1537"/>
      <c r="SDD518" s="1537"/>
      <c r="SDE518" s="1537"/>
      <c r="SDF518" s="1537"/>
      <c r="SDG518" s="1537"/>
      <c r="SDH518" s="1537"/>
      <c r="SDI518" s="1537"/>
      <c r="SDJ518" s="1537"/>
      <c r="SDK518" s="1537"/>
      <c r="SDL518" s="1537"/>
      <c r="SDM518" s="1537"/>
      <c r="SDN518" s="1537"/>
      <c r="SDO518" s="1537"/>
      <c r="SDP518" s="1537"/>
      <c r="SDQ518" s="1537"/>
      <c r="SDR518" s="1537"/>
      <c r="SDS518" s="1537"/>
      <c r="SDT518" s="1537"/>
      <c r="SDU518" s="1537"/>
      <c r="SDV518" s="1537"/>
      <c r="SDW518" s="1537"/>
      <c r="SDX518" s="1537"/>
      <c r="SDY518" s="1537"/>
      <c r="SDZ518" s="1537"/>
      <c r="SEA518" s="1537"/>
      <c r="SEB518" s="1537"/>
      <c r="SEC518" s="1537"/>
      <c r="SED518" s="1537"/>
      <c r="SEE518" s="1537"/>
      <c r="SEF518" s="1537"/>
      <c r="SEG518" s="1537"/>
      <c r="SEH518" s="1537"/>
      <c r="SEI518" s="1537"/>
      <c r="SEJ518" s="1537"/>
      <c r="SEK518" s="1537"/>
      <c r="SEL518" s="1537"/>
      <c r="SEM518" s="1537"/>
      <c r="SEN518" s="1537"/>
      <c r="SEO518" s="1537"/>
      <c r="SEP518" s="1537"/>
      <c r="SEQ518" s="1537"/>
      <c r="SER518" s="1537"/>
      <c r="SES518" s="1537"/>
      <c r="SET518" s="1537"/>
      <c r="SEU518" s="1537"/>
      <c r="SEV518" s="1537"/>
      <c r="SEW518" s="1537"/>
      <c r="SEX518" s="1537"/>
      <c r="SEY518" s="1537"/>
      <c r="SEZ518" s="1537"/>
      <c r="SFA518" s="1537"/>
      <c r="SFB518" s="1537"/>
      <c r="SFC518" s="1537"/>
      <c r="SFD518" s="1537"/>
      <c r="SFE518" s="1537"/>
      <c r="SFF518" s="1537"/>
      <c r="SFG518" s="1537"/>
      <c r="SFH518" s="1537"/>
      <c r="SFI518" s="1537"/>
      <c r="SFJ518" s="1537"/>
      <c r="SFK518" s="1537"/>
      <c r="SFL518" s="1537"/>
      <c r="SFM518" s="1537"/>
      <c r="SFN518" s="1537"/>
      <c r="SFO518" s="1537"/>
      <c r="SFP518" s="1537"/>
      <c r="SFQ518" s="1537"/>
      <c r="SFR518" s="1537"/>
      <c r="SFS518" s="1537"/>
      <c r="SFT518" s="1537"/>
      <c r="SFU518" s="1537"/>
      <c r="SFV518" s="1537"/>
      <c r="SFW518" s="1537"/>
      <c r="SFX518" s="1537"/>
      <c r="SFY518" s="1537"/>
      <c r="SFZ518" s="1537"/>
      <c r="SGA518" s="1537"/>
      <c r="SGB518" s="1537"/>
      <c r="SGC518" s="1537"/>
      <c r="SGD518" s="1537"/>
      <c r="SGE518" s="1537"/>
      <c r="SGF518" s="1537"/>
      <c r="SGG518" s="1537"/>
      <c r="SGH518" s="1537"/>
      <c r="SGI518" s="1537"/>
      <c r="SGJ518" s="1537"/>
      <c r="SGK518" s="1537"/>
      <c r="SGL518" s="1537"/>
      <c r="SGM518" s="1537"/>
      <c r="SGN518" s="1537"/>
      <c r="SGO518" s="1537"/>
      <c r="SGP518" s="1537"/>
      <c r="SGQ518" s="1537"/>
      <c r="SGR518" s="1537"/>
      <c r="SGS518" s="1537"/>
      <c r="SGT518" s="1537"/>
      <c r="SGU518" s="1537"/>
      <c r="SGV518" s="1537"/>
      <c r="SGW518" s="1537"/>
      <c r="SGX518" s="1537"/>
      <c r="SGY518" s="1537"/>
      <c r="SGZ518" s="1537"/>
      <c r="SHA518" s="1537"/>
      <c r="SHB518" s="1537"/>
      <c r="SHC518" s="1537"/>
      <c r="SHD518" s="1537"/>
      <c r="SHE518" s="1537"/>
      <c r="SHF518" s="1537"/>
      <c r="SHG518" s="1537"/>
      <c r="SHH518" s="1537"/>
      <c r="SHI518" s="1537"/>
      <c r="SHJ518" s="1537"/>
      <c r="SHK518" s="1537"/>
      <c r="SHL518" s="1537"/>
      <c r="SHM518" s="1537"/>
      <c r="SHN518" s="1537"/>
      <c r="SHO518" s="1537"/>
      <c r="SHP518" s="1537"/>
      <c r="SHQ518" s="1537"/>
      <c r="SHR518" s="1537"/>
      <c r="SHS518" s="1537"/>
      <c r="SHT518" s="1537"/>
      <c r="SHU518" s="1537"/>
      <c r="SHV518" s="1537"/>
      <c r="SHW518" s="1537"/>
      <c r="SHX518" s="1537"/>
      <c r="SHY518" s="1537"/>
      <c r="SHZ518" s="1537"/>
      <c r="SIA518" s="1537"/>
      <c r="SIB518" s="1537"/>
      <c r="SIC518" s="1537"/>
      <c r="SID518" s="1537"/>
      <c r="SIE518" s="1537"/>
      <c r="SIF518" s="1537"/>
      <c r="SIG518" s="1537"/>
      <c r="SIH518" s="1537"/>
      <c r="SII518" s="1537"/>
      <c r="SIJ518" s="1537"/>
      <c r="SIK518" s="1537"/>
      <c r="SIL518" s="1537"/>
      <c r="SIM518" s="1537"/>
      <c r="SIN518" s="1537"/>
      <c r="SIO518" s="1537"/>
      <c r="SIP518" s="1537"/>
      <c r="SIQ518" s="1537"/>
      <c r="SIR518" s="1537"/>
      <c r="SIS518" s="1537"/>
      <c r="SIT518" s="1537"/>
      <c r="SIU518" s="1537"/>
      <c r="SIV518" s="1537"/>
      <c r="SIW518" s="1537"/>
      <c r="SIX518" s="1537"/>
      <c r="SIY518" s="1537"/>
      <c r="SIZ518" s="1537"/>
      <c r="SJA518" s="1537"/>
      <c r="SJB518" s="1537"/>
      <c r="SJC518" s="1537"/>
      <c r="SJD518" s="1537"/>
      <c r="SJE518" s="1537"/>
      <c r="SJF518" s="1537"/>
      <c r="SJG518" s="1537"/>
      <c r="SJH518" s="1537"/>
      <c r="SJI518" s="1537"/>
      <c r="SJJ518" s="1537"/>
      <c r="SJK518" s="1537"/>
      <c r="SJL518" s="1537"/>
      <c r="SJM518" s="1537"/>
      <c r="SJN518" s="1537"/>
      <c r="SJO518" s="1537"/>
      <c r="SJP518" s="1537"/>
      <c r="SJQ518" s="1537"/>
      <c r="SJR518" s="1537"/>
      <c r="SJS518" s="1537"/>
      <c r="SJT518" s="1537"/>
      <c r="SJU518" s="1537"/>
      <c r="SJV518" s="1537"/>
      <c r="SJW518" s="1537"/>
      <c r="SJX518" s="1537"/>
      <c r="SJY518" s="1537"/>
      <c r="SJZ518" s="1537"/>
      <c r="SKA518" s="1537"/>
      <c r="SKB518" s="1537"/>
      <c r="SKC518" s="1537"/>
      <c r="SKD518" s="1537"/>
      <c r="SKE518" s="1537"/>
      <c r="SKF518" s="1537"/>
      <c r="SKG518" s="1537"/>
      <c r="SKH518" s="1537"/>
      <c r="SKI518" s="1537"/>
      <c r="SKJ518" s="1537"/>
      <c r="SKK518" s="1537"/>
      <c r="SKL518" s="1537"/>
      <c r="SKM518" s="1537"/>
      <c r="SKN518" s="1537"/>
      <c r="SKO518" s="1537"/>
      <c r="SKP518" s="1537"/>
      <c r="SKQ518" s="1537"/>
      <c r="SKR518" s="1537"/>
      <c r="SKS518" s="1537"/>
      <c r="SKT518" s="1537"/>
      <c r="SKU518" s="1537"/>
      <c r="SKV518" s="1537"/>
      <c r="SKW518" s="1537"/>
      <c r="SKX518" s="1537"/>
      <c r="SKY518" s="1537"/>
      <c r="SKZ518" s="1537"/>
      <c r="SLA518" s="1537"/>
      <c r="SLB518" s="1537"/>
      <c r="SLC518" s="1537"/>
      <c r="SLD518" s="1537"/>
      <c r="SLE518" s="1537"/>
      <c r="SLF518" s="1537"/>
      <c r="SLG518" s="1537"/>
      <c r="SLH518" s="1537"/>
      <c r="SLI518" s="1537"/>
      <c r="SLJ518" s="1537"/>
      <c r="SLK518" s="1537"/>
      <c r="SLL518" s="1537"/>
      <c r="SLM518" s="1537"/>
      <c r="SLN518" s="1537"/>
      <c r="SLO518" s="1537"/>
      <c r="SLP518" s="1537"/>
      <c r="SLQ518" s="1537"/>
      <c r="SLR518" s="1537"/>
      <c r="SLS518" s="1537"/>
      <c r="SLT518" s="1537"/>
      <c r="SLU518" s="1537"/>
      <c r="SLV518" s="1537"/>
      <c r="SLW518" s="1537"/>
      <c r="SLX518" s="1537"/>
      <c r="SLY518" s="1537"/>
      <c r="SLZ518" s="1537"/>
      <c r="SMA518" s="1537"/>
      <c r="SMB518" s="1537"/>
      <c r="SMC518" s="1537"/>
      <c r="SMD518" s="1537"/>
      <c r="SME518" s="1537"/>
      <c r="SMF518" s="1537"/>
      <c r="SMG518" s="1537"/>
      <c r="SMH518" s="1537"/>
      <c r="SMI518" s="1537"/>
      <c r="SMJ518" s="1537"/>
      <c r="SMK518" s="1537"/>
      <c r="SML518" s="1537"/>
      <c r="SMM518" s="1537"/>
      <c r="SMN518" s="1537"/>
      <c r="SMO518" s="1537"/>
      <c r="SMP518" s="1537"/>
      <c r="SMQ518" s="1537"/>
      <c r="SMR518" s="1537"/>
      <c r="SMS518" s="1537"/>
      <c r="SMT518" s="1537"/>
      <c r="SMU518" s="1537"/>
      <c r="SMV518" s="1537"/>
      <c r="SMW518" s="1537"/>
      <c r="SMX518" s="1537"/>
      <c r="SMY518" s="1537"/>
      <c r="SMZ518" s="1537"/>
      <c r="SNA518" s="1537"/>
      <c r="SNB518" s="1537"/>
      <c r="SNC518" s="1537"/>
      <c r="SND518" s="1537"/>
      <c r="SNE518" s="1537"/>
      <c r="SNF518" s="1537"/>
      <c r="SNG518" s="1537"/>
      <c r="SNH518" s="1537"/>
      <c r="SNI518" s="1537"/>
      <c r="SNJ518" s="1537"/>
      <c r="SNK518" s="1537"/>
      <c r="SNL518" s="1537"/>
      <c r="SNM518" s="1537"/>
      <c r="SNN518" s="1537"/>
      <c r="SNO518" s="1537"/>
      <c r="SNP518" s="1537"/>
      <c r="SNQ518" s="1537"/>
      <c r="SNR518" s="1537"/>
      <c r="SNS518" s="1537"/>
      <c r="SNT518" s="1537"/>
      <c r="SNU518" s="1537"/>
      <c r="SNV518" s="1537"/>
      <c r="SNW518" s="1537"/>
      <c r="SNX518" s="1537"/>
      <c r="SNY518" s="1537"/>
      <c r="SNZ518" s="1537"/>
      <c r="SOA518" s="1537"/>
      <c r="SOB518" s="1537"/>
      <c r="SOC518" s="1537"/>
      <c r="SOD518" s="1537"/>
      <c r="SOE518" s="1537"/>
      <c r="SOF518" s="1537"/>
      <c r="SOG518" s="1537"/>
      <c r="SOH518" s="1537"/>
      <c r="SOI518" s="1537"/>
      <c r="SOJ518" s="1537"/>
      <c r="SOK518" s="1537"/>
      <c r="SOL518" s="1537"/>
      <c r="SOM518" s="1537"/>
      <c r="SON518" s="1537"/>
      <c r="SOO518" s="1537"/>
      <c r="SOP518" s="1537"/>
      <c r="SOQ518" s="1537"/>
      <c r="SOR518" s="1537"/>
      <c r="SOS518" s="1537"/>
      <c r="SOT518" s="1537"/>
      <c r="SOU518" s="1537"/>
      <c r="SOV518" s="1537"/>
      <c r="SOW518" s="1537"/>
      <c r="SOX518" s="1537"/>
      <c r="SOY518" s="1537"/>
      <c r="SOZ518" s="1537"/>
      <c r="SPA518" s="1537"/>
      <c r="SPB518" s="1537"/>
      <c r="SPC518" s="1537"/>
      <c r="SPD518" s="1537"/>
      <c r="SPE518" s="1537"/>
      <c r="SPF518" s="1537"/>
      <c r="SPG518" s="1537"/>
      <c r="SPH518" s="1537"/>
      <c r="SPI518" s="1537"/>
      <c r="SPJ518" s="1537"/>
      <c r="SPK518" s="1537"/>
      <c r="SPL518" s="1537"/>
      <c r="SPM518" s="1537"/>
      <c r="SPN518" s="1537"/>
      <c r="SPO518" s="1537"/>
      <c r="SPP518" s="1537"/>
      <c r="SPQ518" s="1537"/>
      <c r="SPR518" s="1537"/>
      <c r="SPS518" s="1537"/>
      <c r="SPT518" s="1537"/>
      <c r="SPU518" s="1537"/>
      <c r="SPV518" s="1537"/>
      <c r="SPW518" s="1537"/>
      <c r="SPX518" s="1537"/>
      <c r="SPY518" s="1537"/>
      <c r="SPZ518" s="1537"/>
      <c r="SQA518" s="1537"/>
      <c r="SQB518" s="1537"/>
      <c r="SQC518" s="1537"/>
      <c r="SQD518" s="1537"/>
      <c r="SQE518" s="1537"/>
      <c r="SQF518" s="1537"/>
      <c r="SQG518" s="1537"/>
      <c r="SQH518" s="1537"/>
      <c r="SQI518" s="1537"/>
      <c r="SQJ518" s="1537"/>
      <c r="SQK518" s="1537"/>
      <c r="SQL518" s="1537"/>
      <c r="SQM518" s="1537"/>
      <c r="SQN518" s="1537"/>
      <c r="SQO518" s="1537"/>
      <c r="SQP518" s="1537"/>
      <c r="SQQ518" s="1537"/>
      <c r="SQR518" s="1537"/>
      <c r="SQS518" s="1537"/>
      <c r="SQT518" s="1537"/>
      <c r="SQU518" s="1537"/>
      <c r="SQV518" s="1537"/>
      <c r="SQW518" s="1537"/>
      <c r="SQX518" s="1537"/>
      <c r="SQY518" s="1537"/>
      <c r="SQZ518" s="1537"/>
      <c r="SRA518" s="1537"/>
      <c r="SRB518" s="1537"/>
      <c r="SRC518" s="1537"/>
      <c r="SRD518" s="1537"/>
      <c r="SRE518" s="1537"/>
      <c r="SRF518" s="1537"/>
      <c r="SRG518" s="1537"/>
      <c r="SRH518" s="1537"/>
      <c r="SRI518" s="1537"/>
      <c r="SRJ518" s="1537"/>
      <c r="SRK518" s="1537"/>
      <c r="SRL518" s="1537"/>
      <c r="SRM518" s="1537"/>
      <c r="SRN518" s="1537"/>
      <c r="SRO518" s="1537"/>
      <c r="SRP518" s="1537"/>
      <c r="SRQ518" s="1537"/>
      <c r="SRR518" s="1537"/>
      <c r="SRS518" s="1537"/>
      <c r="SRT518" s="1537"/>
      <c r="SRU518" s="1537"/>
      <c r="SRV518" s="1537"/>
      <c r="SRW518" s="1537"/>
      <c r="SRX518" s="1537"/>
      <c r="SRY518" s="1537"/>
      <c r="SRZ518" s="1537"/>
      <c r="SSA518" s="1537"/>
      <c r="SSB518" s="1537"/>
      <c r="SSC518" s="1537"/>
      <c r="SSD518" s="1537"/>
      <c r="SSE518" s="1537"/>
      <c r="SSF518" s="1537"/>
      <c r="SSG518" s="1537"/>
      <c r="SSH518" s="1537"/>
      <c r="SSI518" s="1537"/>
      <c r="SSJ518" s="1537"/>
      <c r="SSK518" s="1537"/>
      <c r="SSL518" s="1537"/>
      <c r="SSM518" s="1537"/>
      <c r="SSN518" s="1537"/>
      <c r="SSO518" s="1537"/>
      <c r="SSP518" s="1537"/>
      <c r="SSQ518" s="1537"/>
      <c r="SSR518" s="1537"/>
      <c r="SSS518" s="1537"/>
      <c r="SST518" s="1537"/>
      <c r="SSU518" s="1537"/>
      <c r="SSV518" s="1537"/>
      <c r="SSW518" s="1537"/>
      <c r="SSX518" s="1537"/>
      <c r="SSY518" s="1537"/>
      <c r="SSZ518" s="1537"/>
      <c r="STA518" s="1537"/>
      <c r="STB518" s="1537"/>
      <c r="STC518" s="1537"/>
      <c r="STD518" s="1537"/>
      <c r="STE518" s="1537"/>
      <c r="STF518" s="1537"/>
      <c r="STG518" s="1537"/>
      <c r="STH518" s="1537"/>
      <c r="STI518" s="1537"/>
      <c r="STJ518" s="1537"/>
      <c r="STK518" s="1537"/>
      <c r="STL518" s="1537"/>
      <c r="STM518" s="1537"/>
      <c r="STN518" s="1537"/>
      <c r="STO518" s="1537"/>
      <c r="STP518" s="1537"/>
      <c r="STQ518" s="1537"/>
      <c r="STR518" s="1537"/>
      <c r="STS518" s="1537"/>
      <c r="STT518" s="1537"/>
      <c r="STU518" s="1537"/>
      <c r="STV518" s="1537"/>
      <c r="STW518" s="1537"/>
      <c r="STX518" s="1537"/>
      <c r="STY518" s="1537"/>
      <c r="STZ518" s="1537"/>
      <c r="SUA518" s="1537"/>
      <c r="SUB518" s="1537"/>
      <c r="SUC518" s="1537"/>
      <c r="SUD518" s="1537"/>
      <c r="SUE518" s="1537"/>
      <c r="SUF518" s="1537"/>
      <c r="SUG518" s="1537"/>
      <c r="SUH518" s="1537"/>
      <c r="SUI518" s="1537"/>
      <c r="SUJ518" s="1537"/>
      <c r="SUK518" s="1537"/>
      <c r="SUL518" s="1537"/>
      <c r="SUM518" s="1537"/>
      <c r="SUN518" s="1537"/>
      <c r="SUO518" s="1537"/>
      <c r="SUP518" s="1537"/>
      <c r="SUQ518" s="1537"/>
      <c r="SUR518" s="1537"/>
      <c r="SUS518" s="1537"/>
      <c r="SUT518" s="1537"/>
      <c r="SUU518" s="1537"/>
      <c r="SUV518" s="1537"/>
      <c r="SUW518" s="1537"/>
      <c r="SUX518" s="1537"/>
      <c r="SUY518" s="1537"/>
      <c r="SUZ518" s="1537"/>
      <c r="SVA518" s="1537"/>
      <c r="SVB518" s="1537"/>
      <c r="SVC518" s="1537"/>
      <c r="SVD518" s="1537"/>
      <c r="SVE518" s="1537"/>
      <c r="SVF518" s="1537"/>
      <c r="SVG518" s="1537"/>
      <c r="SVH518" s="1537"/>
      <c r="SVI518" s="1537"/>
      <c r="SVJ518" s="1537"/>
      <c r="SVK518" s="1537"/>
      <c r="SVL518" s="1537"/>
      <c r="SVM518" s="1537"/>
      <c r="SVN518" s="1537"/>
      <c r="SVO518" s="1537"/>
      <c r="SVP518" s="1537"/>
      <c r="SVQ518" s="1537"/>
      <c r="SVR518" s="1537"/>
      <c r="SVS518" s="1537"/>
      <c r="SVT518" s="1537"/>
      <c r="SVU518" s="1537"/>
      <c r="SVV518" s="1537"/>
      <c r="SVW518" s="1537"/>
      <c r="SVX518" s="1537"/>
      <c r="SVY518" s="1537"/>
      <c r="SVZ518" s="1537"/>
      <c r="SWA518" s="1537"/>
      <c r="SWB518" s="1537"/>
      <c r="SWC518" s="1537"/>
      <c r="SWD518" s="1537"/>
      <c r="SWE518" s="1537"/>
      <c r="SWF518" s="1537"/>
      <c r="SWG518" s="1537"/>
      <c r="SWH518" s="1537"/>
      <c r="SWI518" s="1537"/>
      <c r="SWJ518" s="1537"/>
      <c r="SWK518" s="1537"/>
      <c r="SWL518" s="1537"/>
      <c r="SWM518" s="1537"/>
      <c r="SWN518" s="1537"/>
      <c r="SWO518" s="1537"/>
      <c r="SWP518" s="1537"/>
      <c r="SWQ518" s="1537"/>
      <c r="SWR518" s="1537"/>
      <c r="SWS518" s="1537"/>
      <c r="SWT518" s="1537"/>
      <c r="SWU518" s="1537"/>
      <c r="SWV518" s="1537"/>
      <c r="SWW518" s="1537"/>
      <c r="SWX518" s="1537"/>
      <c r="SWY518" s="1537"/>
      <c r="SWZ518" s="1537"/>
      <c r="SXA518" s="1537"/>
      <c r="SXB518" s="1537"/>
      <c r="SXC518" s="1537"/>
      <c r="SXD518" s="1537"/>
      <c r="SXE518" s="1537"/>
      <c r="SXF518" s="1537"/>
      <c r="SXG518" s="1537"/>
      <c r="SXH518" s="1537"/>
      <c r="SXI518" s="1537"/>
      <c r="SXJ518" s="1537"/>
      <c r="SXK518" s="1537"/>
      <c r="SXL518" s="1537"/>
      <c r="SXM518" s="1537"/>
      <c r="SXN518" s="1537"/>
      <c r="SXO518" s="1537"/>
      <c r="SXP518" s="1537"/>
      <c r="SXQ518" s="1537"/>
      <c r="SXR518" s="1537"/>
      <c r="SXS518" s="1537"/>
      <c r="SXT518" s="1537"/>
      <c r="SXU518" s="1537"/>
      <c r="SXV518" s="1537"/>
      <c r="SXW518" s="1537"/>
      <c r="SXX518" s="1537"/>
      <c r="SXY518" s="1537"/>
      <c r="SXZ518" s="1537"/>
      <c r="SYA518" s="1537"/>
      <c r="SYB518" s="1537"/>
      <c r="SYC518" s="1537"/>
      <c r="SYD518" s="1537"/>
      <c r="SYE518" s="1537"/>
      <c r="SYF518" s="1537"/>
      <c r="SYG518" s="1537"/>
      <c r="SYH518" s="1537"/>
      <c r="SYI518" s="1537"/>
      <c r="SYJ518" s="1537"/>
      <c r="SYK518" s="1537"/>
      <c r="SYL518" s="1537"/>
      <c r="SYM518" s="1537"/>
      <c r="SYN518" s="1537"/>
      <c r="SYO518" s="1537"/>
      <c r="SYP518" s="1537"/>
      <c r="SYQ518" s="1537"/>
      <c r="SYR518" s="1537"/>
      <c r="SYS518" s="1537"/>
      <c r="SYT518" s="1537"/>
      <c r="SYU518" s="1537"/>
      <c r="SYV518" s="1537"/>
      <c r="SYW518" s="1537"/>
      <c r="SYX518" s="1537"/>
      <c r="SYY518" s="1537"/>
      <c r="SYZ518" s="1537"/>
      <c r="SZA518" s="1537"/>
      <c r="SZB518" s="1537"/>
      <c r="SZC518" s="1537"/>
      <c r="SZD518" s="1537"/>
      <c r="SZE518" s="1537"/>
      <c r="SZF518" s="1537"/>
      <c r="SZG518" s="1537"/>
      <c r="SZH518" s="1537"/>
      <c r="SZI518" s="1537"/>
      <c r="SZJ518" s="1537"/>
      <c r="SZK518" s="1537"/>
      <c r="SZL518" s="1537"/>
      <c r="SZM518" s="1537"/>
      <c r="SZN518" s="1537"/>
      <c r="SZO518" s="1537"/>
      <c r="SZP518" s="1537"/>
      <c r="SZQ518" s="1537"/>
      <c r="SZR518" s="1537"/>
      <c r="SZS518" s="1537"/>
      <c r="SZT518" s="1537"/>
      <c r="SZU518" s="1537"/>
      <c r="SZV518" s="1537"/>
      <c r="SZW518" s="1537"/>
      <c r="SZX518" s="1537"/>
      <c r="SZY518" s="1537"/>
      <c r="SZZ518" s="1537"/>
      <c r="TAA518" s="1537"/>
      <c r="TAB518" s="1537"/>
      <c r="TAC518" s="1537"/>
      <c r="TAD518" s="1537"/>
      <c r="TAE518" s="1537"/>
      <c r="TAF518" s="1537"/>
      <c r="TAG518" s="1537"/>
      <c r="TAH518" s="1537"/>
      <c r="TAI518" s="1537"/>
      <c r="TAJ518" s="1537"/>
      <c r="TAK518" s="1537"/>
      <c r="TAL518" s="1537"/>
      <c r="TAM518" s="1537"/>
      <c r="TAN518" s="1537"/>
      <c r="TAO518" s="1537"/>
      <c r="TAP518" s="1537"/>
      <c r="TAQ518" s="1537"/>
      <c r="TAR518" s="1537"/>
      <c r="TAS518" s="1537"/>
      <c r="TAT518" s="1537"/>
      <c r="TAU518" s="1537"/>
      <c r="TAV518" s="1537"/>
      <c r="TAW518" s="1537"/>
      <c r="TAX518" s="1537"/>
      <c r="TAY518" s="1537"/>
      <c r="TAZ518" s="1537"/>
      <c r="TBA518" s="1537"/>
      <c r="TBB518" s="1537"/>
      <c r="TBC518" s="1537"/>
      <c r="TBD518" s="1537"/>
      <c r="TBE518" s="1537"/>
      <c r="TBF518" s="1537"/>
      <c r="TBG518" s="1537"/>
      <c r="TBH518" s="1537"/>
      <c r="TBI518" s="1537"/>
      <c r="TBJ518" s="1537"/>
      <c r="TBK518" s="1537"/>
      <c r="TBL518" s="1537"/>
      <c r="TBM518" s="1537"/>
      <c r="TBN518" s="1537"/>
      <c r="TBO518" s="1537"/>
      <c r="TBP518" s="1537"/>
      <c r="TBQ518" s="1537"/>
      <c r="TBR518" s="1537"/>
      <c r="TBS518" s="1537"/>
      <c r="TBT518" s="1537"/>
      <c r="TBU518" s="1537"/>
      <c r="TBV518" s="1537"/>
      <c r="TBW518" s="1537"/>
      <c r="TBX518" s="1537"/>
      <c r="TBY518" s="1537"/>
      <c r="TBZ518" s="1537"/>
      <c r="TCA518" s="1537"/>
      <c r="TCB518" s="1537"/>
      <c r="TCC518" s="1537"/>
      <c r="TCD518" s="1537"/>
      <c r="TCE518" s="1537"/>
      <c r="TCF518" s="1537"/>
      <c r="TCG518" s="1537"/>
      <c r="TCH518" s="1537"/>
      <c r="TCI518" s="1537"/>
      <c r="TCJ518" s="1537"/>
      <c r="TCK518" s="1537"/>
      <c r="TCL518" s="1537"/>
      <c r="TCM518" s="1537"/>
      <c r="TCN518" s="1537"/>
      <c r="TCO518" s="1537"/>
      <c r="TCP518" s="1537"/>
      <c r="TCQ518" s="1537"/>
      <c r="TCR518" s="1537"/>
      <c r="TCS518" s="1537"/>
      <c r="TCT518" s="1537"/>
      <c r="TCU518" s="1537"/>
      <c r="TCV518" s="1537"/>
      <c r="TCW518" s="1537"/>
      <c r="TCX518" s="1537"/>
      <c r="TCY518" s="1537"/>
      <c r="TCZ518" s="1537"/>
      <c r="TDA518" s="1537"/>
      <c r="TDB518" s="1537"/>
      <c r="TDC518" s="1537"/>
      <c r="TDD518" s="1537"/>
      <c r="TDE518" s="1537"/>
      <c r="TDF518" s="1537"/>
      <c r="TDG518" s="1537"/>
      <c r="TDH518" s="1537"/>
      <c r="TDI518" s="1537"/>
      <c r="TDJ518" s="1537"/>
      <c r="TDK518" s="1537"/>
      <c r="TDL518" s="1537"/>
      <c r="TDM518" s="1537"/>
      <c r="TDN518" s="1537"/>
      <c r="TDO518" s="1537"/>
      <c r="TDP518" s="1537"/>
      <c r="TDQ518" s="1537"/>
      <c r="TDR518" s="1537"/>
      <c r="TDS518" s="1537"/>
      <c r="TDT518" s="1537"/>
      <c r="TDU518" s="1537"/>
      <c r="TDV518" s="1537"/>
      <c r="TDW518" s="1537"/>
      <c r="TDX518" s="1537"/>
      <c r="TDY518" s="1537"/>
      <c r="TDZ518" s="1537"/>
      <c r="TEA518" s="1537"/>
      <c r="TEB518" s="1537"/>
      <c r="TEC518" s="1537"/>
      <c r="TED518" s="1537"/>
      <c r="TEE518" s="1537"/>
      <c r="TEF518" s="1537"/>
      <c r="TEG518" s="1537"/>
      <c r="TEH518" s="1537"/>
      <c r="TEI518" s="1537"/>
      <c r="TEJ518" s="1537"/>
      <c r="TEK518" s="1537"/>
      <c r="TEL518" s="1537"/>
      <c r="TEM518" s="1537"/>
      <c r="TEN518" s="1537"/>
      <c r="TEO518" s="1537"/>
      <c r="TEP518" s="1537"/>
      <c r="TEQ518" s="1537"/>
      <c r="TER518" s="1537"/>
      <c r="TES518" s="1537"/>
      <c r="TET518" s="1537"/>
      <c r="TEU518" s="1537"/>
      <c r="TEV518" s="1537"/>
      <c r="TEW518" s="1537"/>
      <c r="TEX518" s="1537"/>
      <c r="TEY518" s="1537"/>
      <c r="TEZ518" s="1537"/>
      <c r="TFA518" s="1537"/>
      <c r="TFB518" s="1537"/>
      <c r="TFC518" s="1537"/>
      <c r="TFD518" s="1537"/>
      <c r="TFE518" s="1537"/>
      <c r="TFF518" s="1537"/>
      <c r="TFG518" s="1537"/>
      <c r="TFH518" s="1537"/>
      <c r="TFI518" s="1537"/>
      <c r="TFJ518" s="1537"/>
      <c r="TFK518" s="1537"/>
      <c r="TFL518" s="1537"/>
      <c r="TFM518" s="1537"/>
      <c r="TFN518" s="1537"/>
      <c r="TFO518" s="1537"/>
      <c r="TFP518" s="1537"/>
      <c r="TFQ518" s="1537"/>
      <c r="TFR518" s="1537"/>
      <c r="TFS518" s="1537"/>
      <c r="TFT518" s="1537"/>
      <c r="TFU518" s="1537"/>
      <c r="TFV518" s="1537"/>
      <c r="TFW518" s="1537"/>
      <c r="TFX518" s="1537"/>
      <c r="TFY518" s="1537"/>
      <c r="TFZ518" s="1537"/>
      <c r="TGA518" s="1537"/>
      <c r="TGB518" s="1537"/>
      <c r="TGC518" s="1537"/>
      <c r="TGD518" s="1537"/>
      <c r="TGE518" s="1537"/>
      <c r="TGF518" s="1537"/>
      <c r="TGG518" s="1537"/>
      <c r="TGH518" s="1537"/>
      <c r="TGI518" s="1537"/>
      <c r="TGJ518" s="1537"/>
      <c r="TGK518" s="1537"/>
      <c r="TGL518" s="1537"/>
      <c r="TGM518" s="1537"/>
      <c r="TGN518" s="1537"/>
      <c r="TGO518" s="1537"/>
      <c r="TGP518" s="1537"/>
      <c r="TGQ518" s="1537"/>
      <c r="TGR518" s="1537"/>
      <c r="TGS518" s="1537"/>
      <c r="TGT518" s="1537"/>
      <c r="TGU518" s="1537"/>
      <c r="TGV518" s="1537"/>
      <c r="TGW518" s="1537"/>
      <c r="TGX518" s="1537"/>
      <c r="TGY518" s="1537"/>
      <c r="TGZ518" s="1537"/>
      <c r="THA518" s="1537"/>
      <c r="THB518" s="1537"/>
      <c r="THC518" s="1537"/>
      <c r="THD518" s="1537"/>
      <c r="THE518" s="1537"/>
      <c r="THF518" s="1537"/>
      <c r="THG518" s="1537"/>
      <c r="THH518" s="1537"/>
      <c r="THI518" s="1537"/>
      <c r="THJ518" s="1537"/>
      <c r="THK518" s="1537"/>
      <c r="THL518" s="1537"/>
      <c r="THM518" s="1537"/>
      <c r="THN518" s="1537"/>
      <c r="THO518" s="1537"/>
      <c r="THP518" s="1537"/>
      <c r="THQ518" s="1537"/>
      <c r="THR518" s="1537"/>
      <c r="THS518" s="1537"/>
      <c r="THT518" s="1537"/>
      <c r="THU518" s="1537"/>
      <c r="THV518" s="1537"/>
      <c r="THW518" s="1537"/>
      <c r="THX518" s="1537"/>
      <c r="THY518" s="1537"/>
      <c r="THZ518" s="1537"/>
      <c r="TIA518" s="1537"/>
      <c r="TIB518" s="1537"/>
      <c r="TIC518" s="1537"/>
      <c r="TID518" s="1537"/>
      <c r="TIE518" s="1537"/>
      <c r="TIF518" s="1537"/>
      <c r="TIG518" s="1537"/>
      <c r="TIH518" s="1537"/>
      <c r="TII518" s="1537"/>
      <c r="TIJ518" s="1537"/>
      <c r="TIK518" s="1537"/>
      <c r="TIL518" s="1537"/>
      <c r="TIM518" s="1537"/>
      <c r="TIN518" s="1537"/>
      <c r="TIO518" s="1537"/>
      <c r="TIP518" s="1537"/>
      <c r="TIQ518" s="1537"/>
      <c r="TIR518" s="1537"/>
      <c r="TIS518" s="1537"/>
      <c r="TIT518" s="1537"/>
      <c r="TIU518" s="1537"/>
      <c r="TIV518" s="1537"/>
      <c r="TIW518" s="1537"/>
      <c r="TIX518" s="1537"/>
      <c r="TIY518" s="1537"/>
      <c r="TIZ518" s="1537"/>
      <c r="TJA518" s="1537"/>
      <c r="TJB518" s="1537"/>
      <c r="TJC518" s="1537"/>
      <c r="TJD518" s="1537"/>
      <c r="TJE518" s="1537"/>
      <c r="TJF518" s="1537"/>
      <c r="TJG518" s="1537"/>
      <c r="TJH518" s="1537"/>
      <c r="TJI518" s="1537"/>
      <c r="TJJ518" s="1537"/>
      <c r="TJK518" s="1537"/>
      <c r="TJL518" s="1537"/>
      <c r="TJM518" s="1537"/>
      <c r="TJN518" s="1537"/>
      <c r="TJO518" s="1537"/>
      <c r="TJP518" s="1537"/>
      <c r="TJQ518" s="1537"/>
      <c r="TJR518" s="1537"/>
      <c r="TJS518" s="1537"/>
      <c r="TJT518" s="1537"/>
      <c r="TJU518" s="1537"/>
      <c r="TJV518" s="1537"/>
      <c r="TJW518" s="1537"/>
      <c r="TJX518" s="1537"/>
      <c r="TJY518" s="1537"/>
      <c r="TJZ518" s="1537"/>
      <c r="TKA518" s="1537"/>
      <c r="TKB518" s="1537"/>
      <c r="TKC518" s="1537"/>
      <c r="TKD518" s="1537"/>
      <c r="TKE518" s="1537"/>
      <c r="TKF518" s="1537"/>
      <c r="TKG518" s="1537"/>
      <c r="TKH518" s="1537"/>
      <c r="TKI518" s="1537"/>
      <c r="TKJ518" s="1537"/>
      <c r="TKK518" s="1537"/>
      <c r="TKL518" s="1537"/>
      <c r="TKM518" s="1537"/>
      <c r="TKN518" s="1537"/>
      <c r="TKO518" s="1537"/>
      <c r="TKP518" s="1537"/>
      <c r="TKQ518" s="1537"/>
      <c r="TKR518" s="1537"/>
      <c r="TKS518" s="1537"/>
      <c r="TKT518" s="1537"/>
      <c r="TKU518" s="1537"/>
      <c r="TKV518" s="1537"/>
      <c r="TKW518" s="1537"/>
      <c r="TKX518" s="1537"/>
      <c r="TKY518" s="1537"/>
      <c r="TKZ518" s="1537"/>
      <c r="TLA518" s="1537"/>
      <c r="TLB518" s="1537"/>
      <c r="TLC518" s="1537"/>
      <c r="TLD518" s="1537"/>
      <c r="TLE518" s="1537"/>
      <c r="TLF518" s="1537"/>
      <c r="TLG518" s="1537"/>
      <c r="TLH518" s="1537"/>
      <c r="TLI518" s="1537"/>
      <c r="TLJ518" s="1537"/>
      <c r="TLK518" s="1537"/>
      <c r="TLL518" s="1537"/>
      <c r="TLM518" s="1537"/>
      <c r="TLN518" s="1537"/>
      <c r="TLO518" s="1537"/>
      <c r="TLP518" s="1537"/>
      <c r="TLQ518" s="1537"/>
      <c r="TLR518" s="1537"/>
      <c r="TLS518" s="1537"/>
      <c r="TLT518" s="1537"/>
      <c r="TLU518" s="1537"/>
      <c r="TLV518" s="1537"/>
      <c r="TLW518" s="1537"/>
      <c r="TLX518" s="1537"/>
      <c r="TLY518" s="1537"/>
      <c r="TLZ518" s="1537"/>
      <c r="TMA518" s="1537"/>
      <c r="TMB518" s="1537"/>
      <c r="TMC518" s="1537"/>
      <c r="TMD518" s="1537"/>
      <c r="TME518" s="1537"/>
      <c r="TMF518" s="1537"/>
      <c r="TMG518" s="1537"/>
      <c r="TMH518" s="1537"/>
      <c r="TMI518" s="1537"/>
      <c r="TMJ518" s="1537"/>
      <c r="TMK518" s="1537"/>
      <c r="TML518" s="1537"/>
      <c r="TMM518" s="1537"/>
      <c r="TMN518" s="1537"/>
      <c r="TMO518" s="1537"/>
      <c r="TMP518" s="1537"/>
      <c r="TMQ518" s="1537"/>
      <c r="TMR518" s="1537"/>
      <c r="TMS518" s="1537"/>
      <c r="TMT518" s="1537"/>
      <c r="TMU518" s="1537"/>
      <c r="TMV518" s="1537"/>
      <c r="TMW518" s="1537"/>
      <c r="TMX518" s="1537"/>
      <c r="TMY518" s="1537"/>
      <c r="TMZ518" s="1537"/>
      <c r="TNA518" s="1537"/>
      <c r="TNB518" s="1537"/>
      <c r="TNC518" s="1537"/>
      <c r="TND518" s="1537"/>
      <c r="TNE518" s="1537"/>
      <c r="TNF518" s="1537"/>
      <c r="TNG518" s="1537"/>
      <c r="TNH518" s="1537"/>
      <c r="TNI518" s="1537"/>
      <c r="TNJ518" s="1537"/>
      <c r="TNK518" s="1537"/>
      <c r="TNL518" s="1537"/>
      <c r="TNM518" s="1537"/>
      <c r="TNN518" s="1537"/>
      <c r="TNO518" s="1537"/>
      <c r="TNP518" s="1537"/>
      <c r="TNQ518" s="1537"/>
      <c r="TNR518" s="1537"/>
      <c r="TNS518" s="1537"/>
      <c r="TNT518" s="1537"/>
      <c r="TNU518" s="1537"/>
      <c r="TNV518" s="1537"/>
      <c r="TNW518" s="1537"/>
      <c r="TNX518" s="1537"/>
      <c r="TNY518" s="1537"/>
      <c r="TNZ518" s="1537"/>
      <c r="TOA518" s="1537"/>
      <c r="TOB518" s="1537"/>
      <c r="TOC518" s="1537"/>
      <c r="TOD518" s="1537"/>
      <c r="TOE518" s="1537"/>
      <c r="TOF518" s="1537"/>
      <c r="TOG518" s="1537"/>
      <c r="TOH518" s="1537"/>
      <c r="TOI518" s="1537"/>
      <c r="TOJ518" s="1537"/>
      <c r="TOK518" s="1537"/>
      <c r="TOL518" s="1537"/>
      <c r="TOM518" s="1537"/>
      <c r="TON518" s="1537"/>
      <c r="TOO518" s="1537"/>
      <c r="TOP518" s="1537"/>
      <c r="TOQ518" s="1537"/>
      <c r="TOR518" s="1537"/>
      <c r="TOS518" s="1537"/>
      <c r="TOT518" s="1537"/>
      <c r="TOU518" s="1537"/>
      <c r="TOV518" s="1537"/>
      <c r="TOW518" s="1537"/>
      <c r="TOX518" s="1537"/>
      <c r="TOY518" s="1537"/>
      <c r="TOZ518" s="1537"/>
      <c r="TPA518" s="1537"/>
      <c r="TPB518" s="1537"/>
      <c r="TPC518" s="1537"/>
      <c r="TPD518" s="1537"/>
      <c r="TPE518" s="1537"/>
      <c r="TPF518" s="1537"/>
      <c r="TPG518" s="1537"/>
      <c r="TPH518" s="1537"/>
      <c r="TPI518" s="1537"/>
      <c r="TPJ518" s="1537"/>
      <c r="TPK518" s="1537"/>
      <c r="TPL518" s="1537"/>
      <c r="TPM518" s="1537"/>
      <c r="TPN518" s="1537"/>
      <c r="TPO518" s="1537"/>
      <c r="TPP518" s="1537"/>
      <c r="TPQ518" s="1537"/>
      <c r="TPR518" s="1537"/>
      <c r="TPS518" s="1537"/>
      <c r="TPT518" s="1537"/>
      <c r="TPU518" s="1537"/>
      <c r="TPV518" s="1537"/>
      <c r="TPW518" s="1537"/>
      <c r="TPX518" s="1537"/>
      <c r="TPY518" s="1537"/>
      <c r="TPZ518" s="1537"/>
      <c r="TQA518" s="1537"/>
      <c r="TQB518" s="1537"/>
      <c r="TQC518" s="1537"/>
      <c r="TQD518" s="1537"/>
      <c r="TQE518" s="1537"/>
      <c r="TQF518" s="1537"/>
      <c r="TQG518" s="1537"/>
      <c r="TQH518" s="1537"/>
      <c r="TQI518" s="1537"/>
      <c r="TQJ518" s="1537"/>
      <c r="TQK518" s="1537"/>
      <c r="TQL518" s="1537"/>
      <c r="TQM518" s="1537"/>
      <c r="TQN518" s="1537"/>
      <c r="TQO518" s="1537"/>
      <c r="TQP518" s="1537"/>
      <c r="TQQ518" s="1537"/>
      <c r="TQR518" s="1537"/>
      <c r="TQS518" s="1537"/>
      <c r="TQT518" s="1537"/>
      <c r="TQU518" s="1537"/>
      <c r="TQV518" s="1537"/>
      <c r="TQW518" s="1537"/>
      <c r="TQX518" s="1537"/>
      <c r="TQY518" s="1537"/>
      <c r="TQZ518" s="1537"/>
      <c r="TRA518" s="1537"/>
      <c r="TRB518" s="1537"/>
      <c r="TRC518" s="1537"/>
      <c r="TRD518" s="1537"/>
      <c r="TRE518" s="1537"/>
      <c r="TRF518" s="1537"/>
      <c r="TRG518" s="1537"/>
      <c r="TRH518" s="1537"/>
      <c r="TRI518" s="1537"/>
      <c r="TRJ518" s="1537"/>
      <c r="TRK518" s="1537"/>
      <c r="TRL518" s="1537"/>
      <c r="TRM518" s="1537"/>
      <c r="TRN518" s="1537"/>
      <c r="TRO518" s="1537"/>
      <c r="TRP518" s="1537"/>
      <c r="TRQ518" s="1537"/>
      <c r="TRR518" s="1537"/>
      <c r="TRS518" s="1537"/>
      <c r="TRT518" s="1537"/>
      <c r="TRU518" s="1537"/>
      <c r="TRV518" s="1537"/>
      <c r="TRW518" s="1537"/>
      <c r="TRX518" s="1537"/>
      <c r="TRY518" s="1537"/>
      <c r="TRZ518" s="1537"/>
      <c r="TSA518" s="1537"/>
      <c r="TSB518" s="1537"/>
      <c r="TSC518" s="1537"/>
      <c r="TSD518" s="1537"/>
      <c r="TSE518" s="1537"/>
      <c r="TSF518" s="1537"/>
      <c r="TSG518" s="1537"/>
      <c r="TSH518" s="1537"/>
      <c r="TSI518" s="1537"/>
      <c r="TSJ518" s="1537"/>
      <c r="TSK518" s="1537"/>
      <c r="TSL518" s="1537"/>
      <c r="TSM518" s="1537"/>
      <c r="TSN518" s="1537"/>
      <c r="TSO518" s="1537"/>
      <c r="TSP518" s="1537"/>
      <c r="TSQ518" s="1537"/>
      <c r="TSR518" s="1537"/>
      <c r="TSS518" s="1537"/>
      <c r="TST518" s="1537"/>
      <c r="TSU518" s="1537"/>
      <c r="TSV518" s="1537"/>
      <c r="TSW518" s="1537"/>
      <c r="TSX518" s="1537"/>
      <c r="TSY518" s="1537"/>
      <c r="TSZ518" s="1537"/>
      <c r="TTA518" s="1537"/>
      <c r="TTB518" s="1537"/>
      <c r="TTC518" s="1537"/>
      <c r="TTD518" s="1537"/>
      <c r="TTE518" s="1537"/>
      <c r="TTF518" s="1537"/>
      <c r="TTG518" s="1537"/>
      <c r="TTH518" s="1537"/>
      <c r="TTI518" s="1537"/>
      <c r="TTJ518" s="1537"/>
      <c r="TTK518" s="1537"/>
      <c r="TTL518" s="1537"/>
      <c r="TTM518" s="1537"/>
      <c r="TTN518" s="1537"/>
      <c r="TTO518" s="1537"/>
      <c r="TTP518" s="1537"/>
      <c r="TTQ518" s="1537"/>
      <c r="TTR518" s="1537"/>
      <c r="TTS518" s="1537"/>
      <c r="TTT518" s="1537"/>
      <c r="TTU518" s="1537"/>
      <c r="TTV518" s="1537"/>
      <c r="TTW518" s="1537"/>
      <c r="TTX518" s="1537"/>
      <c r="TTY518" s="1537"/>
      <c r="TTZ518" s="1537"/>
      <c r="TUA518" s="1537"/>
      <c r="TUB518" s="1537"/>
      <c r="TUC518" s="1537"/>
      <c r="TUD518" s="1537"/>
      <c r="TUE518" s="1537"/>
      <c r="TUF518" s="1537"/>
      <c r="TUG518" s="1537"/>
      <c r="TUH518" s="1537"/>
      <c r="TUI518" s="1537"/>
      <c r="TUJ518" s="1537"/>
      <c r="TUK518" s="1537"/>
      <c r="TUL518" s="1537"/>
      <c r="TUM518" s="1537"/>
      <c r="TUN518" s="1537"/>
      <c r="TUO518" s="1537"/>
      <c r="TUP518" s="1537"/>
      <c r="TUQ518" s="1537"/>
      <c r="TUR518" s="1537"/>
      <c r="TUS518" s="1537"/>
      <c r="TUT518" s="1537"/>
      <c r="TUU518" s="1537"/>
      <c r="TUV518" s="1537"/>
      <c r="TUW518" s="1537"/>
      <c r="TUX518" s="1537"/>
      <c r="TUY518" s="1537"/>
      <c r="TUZ518" s="1537"/>
      <c r="TVA518" s="1537"/>
      <c r="TVB518" s="1537"/>
      <c r="TVC518" s="1537"/>
      <c r="TVD518" s="1537"/>
      <c r="TVE518" s="1537"/>
      <c r="TVF518" s="1537"/>
      <c r="TVG518" s="1537"/>
      <c r="TVH518" s="1537"/>
      <c r="TVI518" s="1537"/>
      <c r="TVJ518" s="1537"/>
      <c r="TVK518" s="1537"/>
      <c r="TVL518" s="1537"/>
      <c r="TVM518" s="1537"/>
      <c r="TVN518" s="1537"/>
      <c r="TVO518" s="1537"/>
      <c r="TVP518" s="1537"/>
      <c r="TVQ518" s="1537"/>
      <c r="TVR518" s="1537"/>
      <c r="TVS518" s="1537"/>
      <c r="TVT518" s="1537"/>
      <c r="TVU518" s="1537"/>
      <c r="TVV518" s="1537"/>
      <c r="TVW518" s="1537"/>
      <c r="TVX518" s="1537"/>
      <c r="TVY518" s="1537"/>
      <c r="TVZ518" s="1537"/>
      <c r="TWA518" s="1537"/>
      <c r="TWB518" s="1537"/>
      <c r="TWC518" s="1537"/>
      <c r="TWD518" s="1537"/>
      <c r="TWE518" s="1537"/>
      <c r="TWF518" s="1537"/>
      <c r="TWG518" s="1537"/>
      <c r="TWH518" s="1537"/>
      <c r="TWI518" s="1537"/>
      <c r="TWJ518" s="1537"/>
      <c r="TWK518" s="1537"/>
      <c r="TWL518" s="1537"/>
      <c r="TWM518" s="1537"/>
      <c r="TWN518" s="1537"/>
      <c r="TWO518" s="1537"/>
      <c r="TWP518" s="1537"/>
      <c r="TWQ518" s="1537"/>
      <c r="TWR518" s="1537"/>
      <c r="TWS518" s="1537"/>
      <c r="TWT518" s="1537"/>
      <c r="TWU518" s="1537"/>
      <c r="TWV518" s="1537"/>
      <c r="TWW518" s="1537"/>
      <c r="TWX518" s="1537"/>
      <c r="TWY518" s="1537"/>
      <c r="TWZ518" s="1537"/>
      <c r="TXA518" s="1537"/>
      <c r="TXB518" s="1537"/>
      <c r="TXC518" s="1537"/>
      <c r="TXD518" s="1537"/>
      <c r="TXE518" s="1537"/>
      <c r="TXF518" s="1537"/>
      <c r="TXG518" s="1537"/>
      <c r="TXH518" s="1537"/>
      <c r="TXI518" s="1537"/>
      <c r="TXJ518" s="1537"/>
      <c r="TXK518" s="1537"/>
      <c r="TXL518" s="1537"/>
      <c r="TXM518" s="1537"/>
      <c r="TXN518" s="1537"/>
      <c r="TXO518" s="1537"/>
      <c r="TXP518" s="1537"/>
      <c r="TXQ518" s="1537"/>
      <c r="TXR518" s="1537"/>
      <c r="TXS518" s="1537"/>
      <c r="TXT518" s="1537"/>
      <c r="TXU518" s="1537"/>
      <c r="TXV518" s="1537"/>
      <c r="TXW518" s="1537"/>
      <c r="TXX518" s="1537"/>
      <c r="TXY518" s="1537"/>
      <c r="TXZ518" s="1537"/>
      <c r="TYA518" s="1537"/>
      <c r="TYB518" s="1537"/>
      <c r="TYC518" s="1537"/>
      <c r="TYD518" s="1537"/>
      <c r="TYE518" s="1537"/>
      <c r="TYF518" s="1537"/>
      <c r="TYG518" s="1537"/>
      <c r="TYH518" s="1537"/>
      <c r="TYI518" s="1537"/>
      <c r="TYJ518" s="1537"/>
      <c r="TYK518" s="1537"/>
      <c r="TYL518" s="1537"/>
      <c r="TYM518" s="1537"/>
      <c r="TYN518" s="1537"/>
      <c r="TYO518" s="1537"/>
      <c r="TYP518" s="1537"/>
      <c r="TYQ518" s="1537"/>
      <c r="TYR518" s="1537"/>
      <c r="TYS518" s="1537"/>
      <c r="TYT518" s="1537"/>
      <c r="TYU518" s="1537"/>
      <c r="TYV518" s="1537"/>
      <c r="TYW518" s="1537"/>
      <c r="TYX518" s="1537"/>
      <c r="TYY518" s="1537"/>
      <c r="TYZ518" s="1537"/>
      <c r="TZA518" s="1537"/>
      <c r="TZB518" s="1537"/>
      <c r="TZC518" s="1537"/>
      <c r="TZD518" s="1537"/>
      <c r="TZE518" s="1537"/>
      <c r="TZF518" s="1537"/>
      <c r="TZG518" s="1537"/>
      <c r="TZH518" s="1537"/>
      <c r="TZI518" s="1537"/>
      <c r="TZJ518" s="1537"/>
      <c r="TZK518" s="1537"/>
      <c r="TZL518" s="1537"/>
      <c r="TZM518" s="1537"/>
      <c r="TZN518" s="1537"/>
      <c r="TZO518" s="1537"/>
      <c r="TZP518" s="1537"/>
      <c r="TZQ518" s="1537"/>
      <c r="TZR518" s="1537"/>
      <c r="TZS518" s="1537"/>
      <c r="TZT518" s="1537"/>
      <c r="TZU518" s="1537"/>
      <c r="TZV518" s="1537"/>
      <c r="TZW518" s="1537"/>
      <c r="TZX518" s="1537"/>
      <c r="TZY518" s="1537"/>
      <c r="TZZ518" s="1537"/>
      <c r="UAA518" s="1537"/>
      <c r="UAB518" s="1537"/>
      <c r="UAC518" s="1537"/>
      <c r="UAD518" s="1537"/>
      <c r="UAE518" s="1537"/>
      <c r="UAF518" s="1537"/>
      <c r="UAG518" s="1537"/>
      <c r="UAH518" s="1537"/>
      <c r="UAI518" s="1537"/>
      <c r="UAJ518" s="1537"/>
      <c r="UAK518" s="1537"/>
      <c r="UAL518" s="1537"/>
      <c r="UAM518" s="1537"/>
      <c r="UAN518" s="1537"/>
      <c r="UAO518" s="1537"/>
      <c r="UAP518" s="1537"/>
      <c r="UAQ518" s="1537"/>
      <c r="UAR518" s="1537"/>
      <c r="UAS518" s="1537"/>
      <c r="UAT518" s="1537"/>
      <c r="UAU518" s="1537"/>
      <c r="UAV518" s="1537"/>
      <c r="UAW518" s="1537"/>
      <c r="UAX518" s="1537"/>
      <c r="UAY518" s="1537"/>
      <c r="UAZ518" s="1537"/>
      <c r="UBA518" s="1537"/>
      <c r="UBB518" s="1537"/>
      <c r="UBC518" s="1537"/>
      <c r="UBD518" s="1537"/>
      <c r="UBE518" s="1537"/>
      <c r="UBF518" s="1537"/>
      <c r="UBG518" s="1537"/>
      <c r="UBH518" s="1537"/>
      <c r="UBI518" s="1537"/>
      <c r="UBJ518" s="1537"/>
      <c r="UBK518" s="1537"/>
      <c r="UBL518" s="1537"/>
      <c r="UBM518" s="1537"/>
      <c r="UBN518" s="1537"/>
      <c r="UBO518" s="1537"/>
      <c r="UBP518" s="1537"/>
      <c r="UBQ518" s="1537"/>
      <c r="UBR518" s="1537"/>
      <c r="UBS518" s="1537"/>
      <c r="UBT518" s="1537"/>
      <c r="UBU518" s="1537"/>
      <c r="UBV518" s="1537"/>
      <c r="UBW518" s="1537"/>
      <c r="UBX518" s="1537"/>
      <c r="UBY518" s="1537"/>
      <c r="UBZ518" s="1537"/>
      <c r="UCA518" s="1537"/>
      <c r="UCB518" s="1537"/>
      <c r="UCC518" s="1537"/>
      <c r="UCD518" s="1537"/>
      <c r="UCE518" s="1537"/>
      <c r="UCF518" s="1537"/>
      <c r="UCG518" s="1537"/>
      <c r="UCH518" s="1537"/>
      <c r="UCI518" s="1537"/>
      <c r="UCJ518" s="1537"/>
      <c r="UCK518" s="1537"/>
      <c r="UCL518" s="1537"/>
      <c r="UCM518" s="1537"/>
      <c r="UCN518" s="1537"/>
      <c r="UCO518" s="1537"/>
      <c r="UCP518" s="1537"/>
      <c r="UCQ518" s="1537"/>
      <c r="UCR518" s="1537"/>
      <c r="UCS518" s="1537"/>
      <c r="UCT518" s="1537"/>
      <c r="UCU518" s="1537"/>
      <c r="UCV518" s="1537"/>
      <c r="UCW518" s="1537"/>
      <c r="UCX518" s="1537"/>
      <c r="UCY518" s="1537"/>
      <c r="UCZ518" s="1537"/>
      <c r="UDA518" s="1537"/>
      <c r="UDB518" s="1537"/>
      <c r="UDC518" s="1537"/>
      <c r="UDD518" s="1537"/>
      <c r="UDE518" s="1537"/>
      <c r="UDF518" s="1537"/>
      <c r="UDG518" s="1537"/>
      <c r="UDH518" s="1537"/>
      <c r="UDI518" s="1537"/>
      <c r="UDJ518" s="1537"/>
      <c r="UDK518" s="1537"/>
      <c r="UDL518" s="1537"/>
      <c r="UDM518" s="1537"/>
      <c r="UDN518" s="1537"/>
      <c r="UDO518" s="1537"/>
      <c r="UDP518" s="1537"/>
      <c r="UDQ518" s="1537"/>
      <c r="UDR518" s="1537"/>
      <c r="UDS518" s="1537"/>
      <c r="UDT518" s="1537"/>
      <c r="UDU518" s="1537"/>
      <c r="UDV518" s="1537"/>
      <c r="UDW518" s="1537"/>
      <c r="UDX518" s="1537"/>
      <c r="UDY518" s="1537"/>
      <c r="UDZ518" s="1537"/>
      <c r="UEA518" s="1537"/>
      <c r="UEB518" s="1537"/>
      <c r="UEC518" s="1537"/>
      <c r="UED518" s="1537"/>
      <c r="UEE518" s="1537"/>
      <c r="UEF518" s="1537"/>
      <c r="UEG518" s="1537"/>
      <c r="UEH518" s="1537"/>
      <c r="UEI518" s="1537"/>
      <c r="UEJ518" s="1537"/>
      <c r="UEK518" s="1537"/>
      <c r="UEL518" s="1537"/>
      <c r="UEM518" s="1537"/>
      <c r="UEN518" s="1537"/>
      <c r="UEO518" s="1537"/>
      <c r="UEP518" s="1537"/>
      <c r="UEQ518" s="1537"/>
      <c r="UER518" s="1537"/>
      <c r="UES518" s="1537"/>
      <c r="UET518" s="1537"/>
      <c r="UEU518" s="1537"/>
      <c r="UEV518" s="1537"/>
      <c r="UEW518" s="1537"/>
      <c r="UEX518" s="1537"/>
      <c r="UEY518" s="1537"/>
      <c r="UEZ518" s="1537"/>
      <c r="UFA518" s="1537"/>
      <c r="UFB518" s="1537"/>
      <c r="UFC518" s="1537"/>
      <c r="UFD518" s="1537"/>
      <c r="UFE518" s="1537"/>
      <c r="UFF518" s="1537"/>
      <c r="UFG518" s="1537"/>
      <c r="UFH518" s="1537"/>
      <c r="UFI518" s="1537"/>
      <c r="UFJ518" s="1537"/>
      <c r="UFK518" s="1537"/>
      <c r="UFL518" s="1537"/>
      <c r="UFM518" s="1537"/>
      <c r="UFN518" s="1537"/>
      <c r="UFO518" s="1537"/>
      <c r="UFP518" s="1537"/>
      <c r="UFQ518" s="1537"/>
      <c r="UFR518" s="1537"/>
      <c r="UFS518" s="1537"/>
      <c r="UFT518" s="1537"/>
      <c r="UFU518" s="1537"/>
      <c r="UFV518" s="1537"/>
      <c r="UFW518" s="1537"/>
      <c r="UFX518" s="1537"/>
      <c r="UFY518" s="1537"/>
      <c r="UFZ518" s="1537"/>
      <c r="UGA518" s="1537"/>
      <c r="UGB518" s="1537"/>
      <c r="UGC518" s="1537"/>
      <c r="UGD518" s="1537"/>
      <c r="UGE518" s="1537"/>
      <c r="UGF518" s="1537"/>
      <c r="UGG518" s="1537"/>
      <c r="UGH518" s="1537"/>
      <c r="UGI518" s="1537"/>
      <c r="UGJ518" s="1537"/>
      <c r="UGK518" s="1537"/>
      <c r="UGL518" s="1537"/>
      <c r="UGM518" s="1537"/>
      <c r="UGN518" s="1537"/>
      <c r="UGO518" s="1537"/>
      <c r="UGP518" s="1537"/>
      <c r="UGQ518" s="1537"/>
      <c r="UGR518" s="1537"/>
      <c r="UGS518" s="1537"/>
      <c r="UGT518" s="1537"/>
      <c r="UGU518" s="1537"/>
      <c r="UGV518" s="1537"/>
      <c r="UGW518" s="1537"/>
      <c r="UGX518" s="1537"/>
      <c r="UGY518" s="1537"/>
      <c r="UGZ518" s="1537"/>
      <c r="UHA518" s="1537"/>
      <c r="UHB518" s="1537"/>
      <c r="UHC518" s="1537"/>
      <c r="UHD518" s="1537"/>
      <c r="UHE518" s="1537"/>
      <c r="UHF518" s="1537"/>
      <c r="UHG518" s="1537"/>
      <c r="UHH518" s="1537"/>
      <c r="UHI518" s="1537"/>
      <c r="UHJ518" s="1537"/>
      <c r="UHK518" s="1537"/>
      <c r="UHL518" s="1537"/>
      <c r="UHM518" s="1537"/>
      <c r="UHN518" s="1537"/>
      <c r="UHO518" s="1537"/>
      <c r="UHP518" s="1537"/>
      <c r="UHQ518" s="1537"/>
      <c r="UHR518" s="1537"/>
      <c r="UHS518" s="1537"/>
      <c r="UHT518" s="1537"/>
      <c r="UHU518" s="1537"/>
      <c r="UHV518" s="1537"/>
      <c r="UHW518" s="1537"/>
      <c r="UHX518" s="1537"/>
      <c r="UHY518" s="1537"/>
      <c r="UHZ518" s="1537"/>
      <c r="UIA518" s="1537"/>
      <c r="UIB518" s="1537"/>
      <c r="UIC518" s="1537"/>
      <c r="UID518" s="1537"/>
      <c r="UIE518" s="1537"/>
      <c r="UIF518" s="1537"/>
      <c r="UIG518" s="1537"/>
      <c r="UIH518" s="1537"/>
      <c r="UII518" s="1537"/>
      <c r="UIJ518" s="1537"/>
      <c r="UIK518" s="1537"/>
      <c r="UIL518" s="1537"/>
      <c r="UIM518" s="1537"/>
      <c r="UIN518" s="1537"/>
      <c r="UIO518" s="1537"/>
      <c r="UIP518" s="1537"/>
      <c r="UIQ518" s="1537"/>
      <c r="UIR518" s="1537"/>
      <c r="UIS518" s="1537"/>
      <c r="UIT518" s="1537"/>
      <c r="UIU518" s="1537"/>
      <c r="UIV518" s="1537"/>
      <c r="UIW518" s="1537"/>
      <c r="UIX518" s="1537"/>
      <c r="UIY518" s="1537"/>
      <c r="UIZ518" s="1537"/>
      <c r="UJA518" s="1537"/>
      <c r="UJB518" s="1537"/>
      <c r="UJC518" s="1537"/>
      <c r="UJD518" s="1537"/>
      <c r="UJE518" s="1537"/>
      <c r="UJF518" s="1537"/>
      <c r="UJG518" s="1537"/>
      <c r="UJH518" s="1537"/>
      <c r="UJI518" s="1537"/>
      <c r="UJJ518" s="1537"/>
      <c r="UJK518" s="1537"/>
      <c r="UJL518" s="1537"/>
      <c r="UJM518" s="1537"/>
      <c r="UJN518" s="1537"/>
      <c r="UJO518" s="1537"/>
      <c r="UJP518" s="1537"/>
      <c r="UJQ518" s="1537"/>
      <c r="UJR518" s="1537"/>
      <c r="UJS518" s="1537"/>
      <c r="UJT518" s="1537"/>
      <c r="UJU518" s="1537"/>
      <c r="UJV518" s="1537"/>
      <c r="UJW518" s="1537"/>
      <c r="UJX518" s="1537"/>
      <c r="UJY518" s="1537"/>
      <c r="UJZ518" s="1537"/>
      <c r="UKA518" s="1537"/>
      <c r="UKB518" s="1537"/>
      <c r="UKC518" s="1537"/>
      <c r="UKD518" s="1537"/>
      <c r="UKE518" s="1537"/>
      <c r="UKF518" s="1537"/>
      <c r="UKG518" s="1537"/>
      <c r="UKH518" s="1537"/>
      <c r="UKI518" s="1537"/>
      <c r="UKJ518" s="1537"/>
      <c r="UKK518" s="1537"/>
      <c r="UKL518" s="1537"/>
      <c r="UKM518" s="1537"/>
      <c r="UKN518" s="1537"/>
      <c r="UKO518" s="1537"/>
      <c r="UKP518" s="1537"/>
      <c r="UKQ518" s="1537"/>
      <c r="UKR518" s="1537"/>
      <c r="UKS518" s="1537"/>
      <c r="UKT518" s="1537"/>
      <c r="UKU518" s="1537"/>
      <c r="UKV518" s="1537"/>
      <c r="UKW518" s="1537"/>
      <c r="UKX518" s="1537"/>
      <c r="UKY518" s="1537"/>
      <c r="UKZ518" s="1537"/>
      <c r="ULA518" s="1537"/>
      <c r="ULB518" s="1537"/>
      <c r="ULC518" s="1537"/>
      <c r="ULD518" s="1537"/>
      <c r="ULE518" s="1537"/>
      <c r="ULF518" s="1537"/>
      <c r="ULG518" s="1537"/>
      <c r="ULH518" s="1537"/>
      <c r="ULI518" s="1537"/>
      <c r="ULJ518" s="1537"/>
      <c r="ULK518" s="1537"/>
      <c r="ULL518" s="1537"/>
      <c r="ULM518" s="1537"/>
      <c r="ULN518" s="1537"/>
      <c r="ULO518" s="1537"/>
      <c r="ULP518" s="1537"/>
      <c r="ULQ518" s="1537"/>
      <c r="ULR518" s="1537"/>
      <c r="ULS518" s="1537"/>
      <c r="ULT518" s="1537"/>
      <c r="ULU518" s="1537"/>
      <c r="ULV518" s="1537"/>
      <c r="ULW518" s="1537"/>
      <c r="ULX518" s="1537"/>
      <c r="ULY518" s="1537"/>
      <c r="ULZ518" s="1537"/>
      <c r="UMA518" s="1537"/>
      <c r="UMB518" s="1537"/>
      <c r="UMC518" s="1537"/>
      <c r="UMD518" s="1537"/>
      <c r="UME518" s="1537"/>
      <c r="UMF518" s="1537"/>
      <c r="UMG518" s="1537"/>
      <c r="UMH518" s="1537"/>
      <c r="UMI518" s="1537"/>
      <c r="UMJ518" s="1537"/>
      <c r="UMK518" s="1537"/>
      <c r="UML518" s="1537"/>
      <c r="UMM518" s="1537"/>
      <c r="UMN518" s="1537"/>
      <c r="UMO518" s="1537"/>
      <c r="UMP518" s="1537"/>
      <c r="UMQ518" s="1537"/>
      <c r="UMR518" s="1537"/>
      <c r="UMS518" s="1537"/>
      <c r="UMT518" s="1537"/>
      <c r="UMU518" s="1537"/>
      <c r="UMV518" s="1537"/>
      <c r="UMW518" s="1537"/>
      <c r="UMX518" s="1537"/>
      <c r="UMY518" s="1537"/>
      <c r="UMZ518" s="1537"/>
      <c r="UNA518" s="1537"/>
      <c r="UNB518" s="1537"/>
      <c r="UNC518" s="1537"/>
      <c r="UND518" s="1537"/>
      <c r="UNE518" s="1537"/>
      <c r="UNF518" s="1537"/>
      <c r="UNG518" s="1537"/>
      <c r="UNH518" s="1537"/>
      <c r="UNI518" s="1537"/>
      <c r="UNJ518" s="1537"/>
      <c r="UNK518" s="1537"/>
      <c r="UNL518" s="1537"/>
      <c r="UNM518" s="1537"/>
      <c r="UNN518" s="1537"/>
      <c r="UNO518" s="1537"/>
      <c r="UNP518" s="1537"/>
      <c r="UNQ518" s="1537"/>
      <c r="UNR518" s="1537"/>
      <c r="UNS518" s="1537"/>
      <c r="UNT518" s="1537"/>
      <c r="UNU518" s="1537"/>
      <c r="UNV518" s="1537"/>
      <c r="UNW518" s="1537"/>
      <c r="UNX518" s="1537"/>
      <c r="UNY518" s="1537"/>
      <c r="UNZ518" s="1537"/>
      <c r="UOA518" s="1537"/>
      <c r="UOB518" s="1537"/>
      <c r="UOC518" s="1537"/>
      <c r="UOD518" s="1537"/>
      <c r="UOE518" s="1537"/>
      <c r="UOF518" s="1537"/>
      <c r="UOG518" s="1537"/>
      <c r="UOH518" s="1537"/>
      <c r="UOI518" s="1537"/>
      <c r="UOJ518" s="1537"/>
      <c r="UOK518" s="1537"/>
      <c r="UOL518" s="1537"/>
      <c r="UOM518" s="1537"/>
      <c r="UON518" s="1537"/>
      <c r="UOO518" s="1537"/>
      <c r="UOP518" s="1537"/>
      <c r="UOQ518" s="1537"/>
      <c r="UOR518" s="1537"/>
      <c r="UOS518" s="1537"/>
      <c r="UOT518" s="1537"/>
      <c r="UOU518" s="1537"/>
      <c r="UOV518" s="1537"/>
      <c r="UOW518" s="1537"/>
      <c r="UOX518" s="1537"/>
      <c r="UOY518" s="1537"/>
      <c r="UOZ518" s="1537"/>
      <c r="UPA518" s="1537"/>
      <c r="UPB518" s="1537"/>
      <c r="UPC518" s="1537"/>
      <c r="UPD518" s="1537"/>
      <c r="UPE518" s="1537"/>
      <c r="UPF518" s="1537"/>
      <c r="UPG518" s="1537"/>
      <c r="UPH518" s="1537"/>
      <c r="UPI518" s="1537"/>
      <c r="UPJ518" s="1537"/>
      <c r="UPK518" s="1537"/>
      <c r="UPL518" s="1537"/>
      <c r="UPM518" s="1537"/>
      <c r="UPN518" s="1537"/>
      <c r="UPO518" s="1537"/>
      <c r="UPP518" s="1537"/>
      <c r="UPQ518" s="1537"/>
      <c r="UPR518" s="1537"/>
      <c r="UPS518" s="1537"/>
      <c r="UPT518" s="1537"/>
      <c r="UPU518" s="1537"/>
      <c r="UPV518" s="1537"/>
      <c r="UPW518" s="1537"/>
      <c r="UPX518" s="1537"/>
      <c r="UPY518" s="1537"/>
      <c r="UPZ518" s="1537"/>
      <c r="UQA518" s="1537"/>
      <c r="UQB518" s="1537"/>
      <c r="UQC518" s="1537"/>
      <c r="UQD518" s="1537"/>
      <c r="UQE518" s="1537"/>
      <c r="UQF518" s="1537"/>
      <c r="UQG518" s="1537"/>
      <c r="UQH518" s="1537"/>
      <c r="UQI518" s="1537"/>
      <c r="UQJ518" s="1537"/>
      <c r="UQK518" s="1537"/>
      <c r="UQL518" s="1537"/>
      <c r="UQM518" s="1537"/>
      <c r="UQN518" s="1537"/>
      <c r="UQO518" s="1537"/>
      <c r="UQP518" s="1537"/>
      <c r="UQQ518" s="1537"/>
      <c r="UQR518" s="1537"/>
      <c r="UQS518" s="1537"/>
      <c r="UQT518" s="1537"/>
      <c r="UQU518" s="1537"/>
      <c r="UQV518" s="1537"/>
      <c r="UQW518" s="1537"/>
      <c r="UQX518" s="1537"/>
      <c r="UQY518" s="1537"/>
      <c r="UQZ518" s="1537"/>
      <c r="URA518" s="1537"/>
      <c r="URB518" s="1537"/>
      <c r="URC518" s="1537"/>
      <c r="URD518" s="1537"/>
      <c r="URE518" s="1537"/>
      <c r="URF518" s="1537"/>
      <c r="URG518" s="1537"/>
      <c r="URH518" s="1537"/>
      <c r="URI518" s="1537"/>
      <c r="URJ518" s="1537"/>
      <c r="URK518" s="1537"/>
      <c r="URL518" s="1537"/>
      <c r="URM518" s="1537"/>
      <c r="URN518" s="1537"/>
      <c r="URO518" s="1537"/>
      <c r="URP518" s="1537"/>
      <c r="URQ518" s="1537"/>
      <c r="URR518" s="1537"/>
      <c r="URS518" s="1537"/>
      <c r="URT518" s="1537"/>
      <c r="URU518" s="1537"/>
      <c r="URV518" s="1537"/>
      <c r="URW518" s="1537"/>
      <c r="URX518" s="1537"/>
      <c r="URY518" s="1537"/>
      <c r="URZ518" s="1537"/>
      <c r="USA518" s="1537"/>
      <c r="USB518" s="1537"/>
      <c r="USC518" s="1537"/>
      <c r="USD518" s="1537"/>
      <c r="USE518" s="1537"/>
      <c r="USF518" s="1537"/>
      <c r="USG518" s="1537"/>
      <c r="USH518" s="1537"/>
      <c r="USI518" s="1537"/>
      <c r="USJ518" s="1537"/>
      <c r="USK518" s="1537"/>
      <c r="USL518" s="1537"/>
      <c r="USM518" s="1537"/>
      <c r="USN518" s="1537"/>
      <c r="USO518" s="1537"/>
      <c r="USP518" s="1537"/>
      <c r="USQ518" s="1537"/>
      <c r="USR518" s="1537"/>
      <c r="USS518" s="1537"/>
      <c r="UST518" s="1537"/>
      <c r="USU518" s="1537"/>
      <c r="USV518" s="1537"/>
      <c r="USW518" s="1537"/>
      <c r="USX518" s="1537"/>
      <c r="USY518" s="1537"/>
      <c r="USZ518" s="1537"/>
      <c r="UTA518" s="1537"/>
      <c r="UTB518" s="1537"/>
      <c r="UTC518" s="1537"/>
      <c r="UTD518" s="1537"/>
      <c r="UTE518" s="1537"/>
      <c r="UTF518" s="1537"/>
      <c r="UTG518" s="1537"/>
      <c r="UTH518" s="1537"/>
      <c r="UTI518" s="1537"/>
      <c r="UTJ518" s="1537"/>
      <c r="UTK518" s="1537"/>
      <c r="UTL518" s="1537"/>
      <c r="UTM518" s="1537"/>
      <c r="UTN518" s="1537"/>
      <c r="UTO518" s="1537"/>
      <c r="UTP518" s="1537"/>
      <c r="UTQ518" s="1537"/>
      <c r="UTR518" s="1537"/>
      <c r="UTS518" s="1537"/>
      <c r="UTT518" s="1537"/>
      <c r="UTU518" s="1537"/>
      <c r="UTV518" s="1537"/>
      <c r="UTW518" s="1537"/>
      <c r="UTX518" s="1537"/>
      <c r="UTY518" s="1537"/>
      <c r="UTZ518" s="1537"/>
      <c r="UUA518" s="1537"/>
      <c r="UUB518" s="1537"/>
      <c r="UUC518" s="1537"/>
      <c r="UUD518" s="1537"/>
      <c r="UUE518" s="1537"/>
      <c r="UUF518" s="1537"/>
      <c r="UUG518" s="1537"/>
      <c r="UUH518" s="1537"/>
      <c r="UUI518" s="1537"/>
      <c r="UUJ518" s="1537"/>
      <c r="UUK518" s="1537"/>
      <c r="UUL518" s="1537"/>
      <c r="UUM518" s="1537"/>
      <c r="UUN518" s="1537"/>
      <c r="UUO518" s="1537"/>
      <c r="UUP518" s="1537"/>
      <c r="UUQ518" s="1537"/>
      <c r="UUR518" s="1537"/>
      <c r="UUS518" s="1537"/>
      <c r="UUT518" s="1537"/>
      <c r="UUU518" s="1537"/>
      <c r="UUV518" s="1537"/>
      <c r="UUW518" s="1537"/>
      <c r="UUX518" s="1537"/>
      <c r="UUY518" s="1537"/>
      <c r="UUZ518" s="1537"/>
      <c r="UVA518" s="1537"/>
      <c r="UVB518" s="1537"/>
      <c r="UVC518" s="1537"/>
      <c r="UVD518" s="1537"/>
      <c r="UVE518" s="1537"/>
      <c r="UVF518" s="1537"/>
      <c r="UVG518" s="1537"/>
      <c r="UVH518" s="1537"/>
      <c r="UVI518" s="1537"/>
      <c r="UVJ518" s="1537"/>
      <c r="UVK518" s="1537"/>
      <c r="UVL518" s="1537"/>
      <c r="UVM518" s="1537"/>
      <c r="UVN518" s="1537"/>
      <c r="UVO518" s="1537"/>
      <c r="UVP518" s="1537"/>
      <c r="UVQ518" s="1537"/>
      <c r="UVR518" s="1537"/>
      <c r="UVS518" s="1537"/>
      <c r="UVT518" s="1537"/>
      <c r="UVU518" s="1537"/>
      <c r="UVV518" s="1537"/>
      <c r="UVW518" s="1537"/>
      <c r="UVX518" s="1537"/>
      <c r="UVY518" s="1537"/>
      <c r="UVZ518" s="1537"/>
      <c r="UWA518" s="1537"/>
      <c r="UWB518" s="1537"/>
      <c r="UWC518" s="1537"/>
      <c r="UWD518" s="1537"/>
      <c r="UWE518" s="1537"/>
      <c r="UWF518" s="1537"/>
      <c r="UWG518" s="1537"/>
      <c r="UWH518" s="1537"/>
      <c r="UWI518" s="1537"/>
      <c r="UWJ518" s="1537"/>
      <c r="UWK518" s="1537"/>
      <c r="UWL518" s="1537"/>
      <c r="UWM518" s="1537"/>
      <c r="UWN518" s="1537"/>
      <c r="UWO518" s="1537"/>
      <c r="UWP518" s="1537"/>
      <c r="UWQ518" s="1537"/>
      <c r="UWR518" s="1537"/>
      <c r="UWS518" s="1537"/>
      <c r="UWT518" s="1537"/>
      <c r="UWU518" s="1537"/>
      <c r="UWV518" s="1537"/>
      <c r="UWW518" s="1537"/>
      <c r="UWX518" s="1537"/>
      <c r="UWY518" s="1537"/>
      <c r="UWZ518" s="1537"/>
      <c r="UXA518" s="1537"/>
      <c r="UXB518" s="1537"/>
      <c r="UXC518" s="1537"/>
      <c r="UXD518" s="1537"/>
      <c r="UXE518" s="1537"/>
      <c r="UXF518" s="1537"/>
      <c r="UXG518" s="1537"/>
      <c r="UXH518" s="1537"/>
      <c r="UXI518" s="1537"/>
      <c r="UXJ518" s="1537"/>
      <c r="UXK518" s="1537"/>
      <c r="UXL518" s="1537"/>
      <c r="UXM518" s="1537"/>
      <c r="UXN518" s="1537"/>
      <c r="UXO518" s="1537"/>
      <c r="UXP518" s="1537"/>
      <c r="UXQ518" s="1537"/>
      <c r="UXR518" s="1537"/>
      <c r="UXS518" s="1537"/>
      <c r="UXT518" s="1537"/>
      <c r="UXU518" s="1537"/>
      <c r="UXV518" s="1537"/>
      <c r="UXW518" s="1537"/>
      <c r="UXX518" s="1537"/>
      <c r="UXY518" s="1537"/>
      <c r="UXZ518" s="1537"/>
      <c r="UYA518" s="1537"/>
      <c r="UYB518" s="1537"/>
      <c r="UYC518" s="1537"/>
      <c r="UYD518" s="1537"/>
      <c r="UYE518" s="1537"/>
      <c r="UYF518" s="1537"/>
      <c r="UYG518" s="1537"/>
      <c r="UYH518" s="1537"/>
      <c r="UYI518" s="1537"/>
      <c r="UYJ518" s="1537"/>
      <c r="UYK518" s="1537"/>
      <c r="UYL518" s="1537"/>
      <c r="UYM518" s="1537"/>
      <c r="UYN518" s="1537"/>
      <c r="UYO518" s="1537"/>
      <c r="UYP518" s="1537"/>
      <c r="UYQ518" s="1537"/>
      <c r="UYR518" s="1537"/>
      <c r="UYS518" s="1537"/>
      <c r="UYT518" s="1537"/>
      <c r="UYU518" s="1537"/>
      <c r="UYV518" s="1537"/>
      <c r="UYW518" s="1537"/>
      <c r="UYX518" s="1537"/>
      <c r="UYY518" s="1537"/>
      <c r="UYZ518" s="1537"/>
      <c r="UZA518" s="1537"/>
      <c r="UZB518" s="1537"/>
      <c r="UZC518" s="1537"/>
      <c r="UZD518" s="1537"/>
      <c r="UZE518" s="1537"/>
      <c r="UZF518" s="1537"/>
      <c r="UZG518" s="1537"/>
      <c r="UZH518" s="1537"/>
      <c r="UZI518" s="1537"/>
      <c r="UZJ518" s="1537"/>
      <c r="UZK518" s="1537"/>
      <c r="UZL518" s="1537"/>
      <c r="UZM518" s="1537"/>
      <c r="UZN518" s="1537"/>
      <c r="UZO518" s="1537"/>
      <c r="UZP518" s="1537"/>
      <c r="UZQ518" s="1537"/>
      <c r="UZR518" s="1537"/>
      <c r="UZS518" s="1537"/>
      <c r="UZT518" s="1537"/>
      <c r="UZU518" s="1537"/>
      <c r="UZV518" s="1537"/>
      <c r="UZW518" s="1537"/>
      <c r="UZX518" s="1537"/>
      <c r="UZY518" s="1537"/>
      <c r="UZZ518" s="1537"/>
      <c r="VAA518" s="1537"/>
      <c r="VAB518" s="1537"/>
      <c r="VAC518" s="1537"/>
      <c r="VAD518" s="1537"/>
      <c r="VAE518" s="1537"/>
      <c r="VAF518" s="1537"/>
      <c r="VAG518" s="1537"/>
      <c r="VAH518" s="1537"/>
      <c r="VAI518" s="1537"/>
      <c r="VAJ518" s="1537"/>
      <c r="VAK518" s="1537"/>
      <c r="VAL518" s="1537"/>
      <c r="VAM518" s="1537"/>
      <c r="VAN518" s="1537"/>
      <c r="VAO518" s="1537"/>
      <c r="VAP518" s="1537"/>
      <c r="VAQ518" s="1537"/>
      <c r="VAR518" s="1537"/>
      <c r="VAS518" s="1537"/>
      <c r="VAT518" s="1537"/>
      <c r="VAU518" s="1537"/>
      <c r="VAV518" s="1537"/>
      <c r="VAW518" s="1537"/>
      <c r="VAX518" s="1537"/>
      <c r="VAY518" s="1537"/>
      <c r="VAZ518" s="1537"/>
      <c r="VBA518" s="1537"/>
      <c r="VBB518" s="1537"/>
      <c r="VBC518" s="1537"/>
      <c r="VBD518" s="1537"/>
      <c r="VBE518" s="1537"/>
      <c r="VBF518" s="1537"/>
      <c r="VBG518" s="1537"/>
      <c r="VBH518" s="1537"/>
      <c r="VBI518" s="1537"/>
      <c r="VBJ518" s="1537"/>
      <c r="VBK518" s="1537"/>
      <c r="VBL518" s="1537"/>
      <c r="VBM518" s="1537"/>
      <c r="VBN518" s="1537"/>
      <c r="VBO518" s="1537"/>
      <c r="VBP518" s="1537"/>
      <c r="VBQ518" s="1537"/>
      <c r="VBR518" s="1537"/>
      <c r="VBS518" s="1537"/>
      <c r="VBT518" s="1537"/>
      <c r="VBU518" s="1537"/>
      <c r="VBV518" s="1537"/>
      <c r="VBW518" s="1537"/>
      <c r="VBX518" s="1537"/>
      <c r="VBY518" s="1537"/>
      <c r="VBZ518" s="1537"/>
      <c r="VCA518" s="1537"/>
      <c r="VCB518" s="1537"/>
      <c r="VCC518" s="1537"/>
      <c r="VCD518" s="1537"/>
      <c r="VCE518" s="1537"/>
      <c r="VCF518" s="1537"/>
      <c r="VCG518" s="1537"/>
      <c r="VCH518" s="1537"/>
      <c r="VCI518" s="1537"/>
      <c r="VCJ518" s="1537"/>
      <c r="VCK518" s="1537"/>
      <c r="VCL518" s="1537"/>
      <c r="VCM518" s="1537"/>
      <c r="VCN518" s="1537"/>
      <c r="VCO518" s="1537"/>
      <c r="VCP518" s="1537"/>
      <c r="VCQ518" s="1537"/>
      <c r="VCR518" s="1537"/>
      <c r="VCS518" s="1537"/>
      <c r="VCT518" s="1537"/>
      <c r="VCU518" s="1537"/>
      <c r="VCV518" s="1537"/>
      <c r="VCW518" s="1537"/>
      <c r="VCX518" s="1537"/>
      <c r="VCY518" s="1537"/>
      <c r="VCZ518" s="1537"/>
      <c r="VDA518" s="1537"/>
      <c r="VDB518" s="1537"/>
      <c r="VDC518" s="1537"/>
      <c r="VDD518" s="1537"/>
      <c r="VDE518" s="1537"/>
      <c r="VDF518" s="1537"/>
      <c r="VDG518" s="1537"/>
      <c r="VDH518" s="1537"/>
      <c r="VDI518" s="1537"/>
      <c r="VDJ518" s="1537"/>
      <c r="VDK518" s="1537"/>
      <c r="VDL518" s="1537"/>
      <c r="VDM518" s="1537"/>
      <c r="VDN518" s="1537"/>
      <c r="VDO518" s="1537"/>
      <c r="VDP518" s="1537"/>
      <c r="VDQ518" s="1537"/>
      <c r="VDR518" s="1537"/>
      <c r="VDS518" s="1537"/>
      <c r="VDT518" s="1537"/>
      <c r="VDU518" s="1537"/>
      <c r="VDV518" s="1537"/>
      <c r="VDW518" s="1537"/>
      <c r="VDX518" s="1537"/>
      <c r="VDY518" s="1537"/>
      <c r="VDZ518" s="1537"/>
      <c r="VEA518" s="1537"/>
      <c r="VEB518" s="1537"/>
      <c r="VEC518" s="1537"/>
      <c r="VED518" s="1537"/>
      <c r="VEE518" s="1537"/>
      <c r="VEF518" s="1537"/>
      <c r="VEG518" s="1537"/>
      <c r="VEH518" s="1537"/>
      <c r="VEI518" s="1537"/>
      <c r="VEJ518" s="1537"/>
      <c r="VEK518" s="1537"/>
      <c r="VEL518" s="1537"/>
      <c r="VEM518" s="1537"/>
      <c r="VEN518" s="1537"/>
      <c r="VEO518" s="1537"/>
      <c r="VEP518" s="1537"/>
      <c r="VEQ518" s="1537"/>
      <c r="VER518" s="1537"/>
      <c r="VES518" s="1537"/>
      <c r="VET518" s="1537"/>
      <c r="VEU518" s="1537"/>
      <c r="VEV518" s="1537"/>
      <c r="VEW518" s="1537"/>
      <c r="VEX518" s="1537"/>
      <c r="VEY518" s="1537"/>
      <c r="VEZ518" s="1537"/>
      <c r="VFA518" s="1537"/>
      <c r="VFB518" s="1537"/>
      <c r="VFC518" s="1537"/>
      <c r="VFD518" s="1537"/>
      <c r="VFE518" s="1537"/>
      <c r="VFF518" s="1537"/>
      <c r="VFG518" s="1537"/>
      <c r="VFH518" s="1537"/>
      <c r="VFI518" s="1537"/>
      <c r="VFJ518" s="1537"/>
      <c r="VFK518" s="1537"/>
      <c r="VFL518" s="1537"/>
      <c r="VFM518" s="1537"/>
      <c r="VFN518" s="1537"/>
      <c r="VFO518" s="1537"/>
      <c r="VFP518" s="1537"/>
      <c r="VFQ518" s="1537"/>
      <c r="VFR518" s="1537"/>
      <c r="VFS518" s="1537"/>
      <c r="VFT518" s="1537"/>
      <c r="VFU518" s="1537"/>
      <c r="VFV518" s="1537"/>
      <c r="VFW518" s="1537"/>
      <c r="VFX518" s="1537"/>
      <c r="VFY518" s="1537"/>
      <c r="VFZ518" s="1537"/>
      <c r="VGA518" s="1537"/>
      <c r="VGB518" s="1537"/>
      <c r="VGC518" s="1537"/>
      <c r="VGD518" s="1537"/>
      <c r="VGE518" s="1537"/>
      <c r="VGF518" s="1537"/>
      <c r="VGG518" s="1537"/>
      <c r="VGH518" s="1537"/>
      <c r="VGI518" s="1537"/>
      <c r="VGJ518" s="1537"/>
      <c r="VGK518" s="1537"/>
      <c r="VGL518" s="1537"/>
      <c r="VGM518" s="1537"/>
      <c r="VGN518" s="1537"/>
      <c r="VGO518" s="1537"/>
      <c r="VGP518" s="1537"/>
      <c r="VGQ518" s="1537"/>
      <c r="VGR518" s="1537"/>
      <c r="VGS518" s="1537"/>
      <c r="VGT518" s="1537"/>
      <c r="VGU518" s="1537"/>
      <c r="VGV518" s="1537"/>
      <c r="VGW518" s="1537"/>
      <c r="VGX518" s="1537"/>
      <c r="VGY518" s="1537"/>
      <c r="VGZ518" s="1537"/>
      <c r="VHA518" s="1537"/>
      <c r="VHB518" s="1537"/>
      <c r="VHC518" s="1537"/>
      <c r="VHD518" s="1537"/>
      <c r="VHE518" s="1537"/>
      <c r="VHF518" s="1537"/>
      <c r="VHG518" s="1537"/>
      <c r="VHH518" s="1537"/>
      <c r="VHI518" s="1537"/>
      <c r="VHJ518" s="1537"/>
      <c r="VHK518" s="1537"/>
      <c r="VHL518" s="1537"/>
      <c r="VHM518" s="1537"/>
      <c r="VHN518" s="1537"/>
      <c r="VHO518" s="1537"/>
      <c r="VHP518" s="1537"/>
      <c r="VHQ518" s="1537"/>
      <c r="VHR518" s="1537"/>
      <c r="VHS518" s="1537"/>
      <c r="VHT518" s="1537"/>
      <c r="VHU518" s="1537"/>
      <c r="VHV518" s="1537"/>
      <c r="VHW518" s="1537"/>
      <c r="VHX518" s="1537"/>
      <c r="VHY518" s="1537"/>
      <c r="VHZ518" s="1537"/>
      <c r="VIA518" s="1537"/>
      <c r="VIB518" s="1537"/>
      <c r="VIC518" s="1537"/>
      <c r="VID518" s="1537"/>
      <c r="VIE518" s="1537"/>
      <c r="VIF518" s="1537"/>
      <c r="VIG518" s="1537"/>
      <c r="VIH518" s="1537"/>
      <c r="VII518" s="1537"/>
      <c r="VIJ518" s="1537"/>
      <c r="VIK518" s="1537"/>
      <c r="VIL518" s="1537"/>
      <c r="VIM518" s="1537"/>
      <c r="VIN518" s="1537"/>
      <c r="VIO518" s="1537"/>
      <c r="VIP518" s="1537"/>
      <c r="VIQ518" s="1537"/>
      <c r="VIR518" s="1537"/>
      <c r="VIS518" s="1537"/>
      <c r="VIT518" s="1537"/>
      <c r="VIU518" s="1537"/>
      <c r="VIV518" s="1537"/>
      <c r="VIW518" s="1537"/>
      <c r="VIX518" s="1537"/>
      <c r="VIY518" s="1537"/>
      <c r="VIZ518" s="1537"/>
      <c r="VJA518" s="1537"/>
      <c r="VJB518" s="1537"/>
      <c r="VJC518" s="1537"/>
      <c r="VJD518" s="1537"/>
      <c r="VJE518" s="1537"/>
      <c r="VJF518" s="1537"/>
      <c r="VJG518" s="1537"/>
      <c r="VJH518" s="1537"/>
      <c r="VJI518" s="1537"/>
      <c r="VJJ518" s="1537"/>
      <c r="VJK518" s="1537"/>
      <c r="VJL518" s="1537"/>
      <c r="VJM518" s="1537"/>
      <c r="VJN518" s="1537"/>
      <c r="VJO518" s="1537"/>
      <c r="VJP518" s="1537"/>
      <c r="VJQ518" s="1537"/>
      <c r="VJR518" s="1537"/>
      <c r="VJS518" s="1537"/>
      <c r="VJT518" s="1537"/>
      <c r="VJU518" s="1537"/>
      <c r="VJV518" s="1537"/>
      <c r="VJW518" s="1537"/>
      <c r="VJX518" s="1537"/>
      <c r="VJY518" s="1537"/>
      <c r="VJZ518" s="1537"/>
      <c r="VKA518" s="1537"/>
      <c r="VKB518" s="1537"/>
      <c r="VKC518" s="1537"/>
      <c r="VKD518" s="1537"/>
      <c r="VKE518" s="1537"/>
      <c r="VKF518" s="1537"/>
      <c r="VKG518" s="1537"/>
      <c r="VKH518" s="1537"/>
      <c r="VKI518" s="1537"/>
      <c r="VKJ518" s="1537"/>
      <c r="VKK518" s="1537"/>
      <c r="VKL518" s="1537"/>
      <c r="VKM518" s="1537"/>
      <c r="VKN518" s="1537"/>
      <c r="VKO518" s="1537"/>
      <c r="VKP518" s="1537"/>
      <c r="VKQ518" s="1537"/>
      <c r="VKR518" s="1537"/>
      <c r="VKS518" s="1537"/>
      <c r="VKT518" s="1537"/>
      <c r="VKU518" s="1537"/>
      <c r="VKV518" s="1537"/>
      <c r="VKW518" s="1537"/>
      <c r="VKX518" s="1537"/>
      <c r="VKY518" s="1537"/>
      <c r="VKZ518" s="1537"/>
      <c r="VLA518" s="1537"/>
      <c r="VLB518" s="1537"/>
      <c r="VLC518" s="1537"/>
      <c r="VLD518" s="1537"/>
      <c r="VLE518" s="1537"/>
      <c r="VLF518" s="1537"/>
      <c r="VLG518" s="1537"/>
      <c r="VLH518" s="1537"/>
      <c r="VLI518" s="1537"/>
      <c r="VLJ518" s="1537"/>
      <c r="VLK518" s="1537"/>
      <c r="VLL518" s="1537"/>
      <c r="VLM518" s="1537"/>
      <c r="VLN518" s="1537"/>
      <c r="VLO518" s="1537"/>
      <c r="VLP518" s="1537"/>
      <c r="VLQ518" s="1537"/>
      <c r="VLR518" s="1537"/>
      <c r="VLS518" s="1537"/>
      <c r="VLT518" s="1537"/>
      <c r="VLU518" s="1537"/>
      <c r="VLV518" s="1537"/>
      <c r="VLW518" s="1537"/>
      <c r="VLX518" s="1537"/>
      <c r="VLY518" s="1537"/>
      <c r="VLZ518" s="1537"/>
      <c r="VMA518" s="1537"/>
      <c r="VMB518" s="1537"/>
      <c r="VMC518" s="1537"/>
      <c r="VMD518" s="1537"/>
      <c r="VME518" s="1537"/>
      <c r="VMF518" s="1537"/>
      <c r="VMG518" s="1537"/>
      <c r="VMH518" s="1537"/>
      <c r="VMI518" s="1537"/>
      <c r="VMJ518" s="1537"/>
      <c r="VMK518" s="1537"/>
      <c r="VML518" s="1537"/>
      <c r="VMM518" s="1537"/>
      <c r="VMN518" s="1537"/>
      <c r="VMO518" s="1537"/>
      <c r="VMP518" s="1537"/>
      <c r="VMQ518" s="1537"/>
      <c r="VMR518" s="1537"/>
      <c r="VMS518" s="1537"/>
      <c r="VMT518" s="1537"/>
      <c r="VMU518" s="1537"/>
      <c r="VMV518" s="1537"/>
      <c r="VMW518" s="1537"/>
      <c r="VMX518" s="1537"/>
      <c r="VMY518" s="1537"/>
      <c r="VMZ518" s="1537"/>
      <c r="VNA518" s="1537"/>
      <c r="VNB518" s="1537"/>
      <c r="VNC518" s="1537"/>
      <c r="VND518" s="1537"/>
      <c r="VNE518" s="1537"/>
      <c r="VNF518" s="1537"/>
      <c r="VNG518" s="1537"/>
      <c r="VNH518" s="1537"/>
      <c r="VNI518" s="1537"/>
      <c r="VNJ518" s="1537"/>
      <c r="VNK518" s="1537"/>
      <c r="VNL518" s="1537"/>
      <c r="VNM518" s="1537"/>
      <c r="VNN518" s="1537"/>
      <c r="VNO518" s="1537"/>
      <c r="VNP518" s="1537"/>
      <c r="VNQ518" s="1537"/>
      <c r="VNR518" s="1537"/>
      <c r="VNS518" s="1537"/>
      <c r="VNT518" s="1537"/>
      <c r="VNU518" s="1537"/>
      <c r="VNV518" s="1537"/>
      <c r="VNW518" s="1537"/>
      <c r="VNX518" s="1537"/>
      <c r="VNY518" s="1537"/>
      <c r="VNZ518" s="1537"/>
      <c r="VOA518" s="1537"/>
      <c r="VOB518" s="1537"/>
      <c r="VOC518" s="1537"/>
      <c r="VOD518" s="1537"/>
      <c r="VOE518" s="1537"/>
      <c r="VOF518" s="1537"/>
      <c r="VOG518" s="1537"/>
      <c r="VOH518" s="1537"/>
      <c r="VOI518" s="1537"/>
      <c r="VOJ518" s="1537"/>
      <c r="VOK518" s="1537"/>
      <c r="VOL518" s="1537"/>
      <c r="VOM518" s="1537"/>
      <c r="VON518" s="1537"/>
      <c r="VOO518" s="1537"/>
      <c r="VOP518" s="1537"/>
      <c r="VOQ518" s="1537"/>
      <c r="VOR518" s="1537"/>
      <c r="VOS518" s="1537"/>
      <c r="VOT518" s="1537"/>
      <c r="VOU518" s="1537"/>
      <c r="VOV518" s="1537"/>
      <c r="VOW518" s="1537"/>
      <c r="VOX518" s="1537"/>
      <c r="VOY518" s="1537"/>
      <c r="VOZ518" s="1537"/>
      <c r="VPA518" s="1537"/>
      <c r="VPB518" s="1537"/>
      <c r="VPC518" s="1537"/>
      <c r="VPD518" s="1537"/>
      <c r="VPE518" s="1537"/>
      <c r="VPF518" s="1537"/>
      <c r="VPG518" s="1537"/>
      <c r="VPH518" s="1537"/>
      <c r="VPI518" s="1537"/>
      <c r="VPJ518" s="1537"/>
      <c r="VPK518" s="1537"/>
      <c r="VPL518" s="1537"/>
      <c r="VPM518" s="1537"/>
      <c r="VPN518" s="1537"/>
      <c r="VPO518" s="1537"/>
      <c r="VPP518" s="1537"/>
      <c r="VPQ518" s="1537"/>
      <c r="VPR518" s="1537"/>
      <c r="VPS518" s="1537"/>
      <c r="VPT518" s="1537"/>
      <c r="VPU518" s="1537"/>
      <c r="VPV518" s="1537"/>
      <c r="VPW518" s="1537"/>
      <c r="VPX518" s="1537"/>
      <c r="VPY518" s="1537"/>
      <c r="VPZ518" s="1537"/>
      <c r="VQA518" s="1537"/>
      <c r="VQB518" s="1537"/>
      <c r="VQC518" s="1537"/>
      <c r="VQD518" s="1537"/>
      <c r="VQE518" s="1537"/>
      <c r="VQF518" s="1537"/>
      <c r="VQG518" s="1537"/>
      <c r="VQH518" s="1537"/>
      <c r="VQI518" s="1537"/>
      <c r="VQJ518" s="1537"/>
      <c r="VQK518" s="1537"/>
      <c r="VQL518" s="1537"/>
      <c r="VQM518" s="1537"/>
      <c r="VQN518" s="1537"/>
      <c r="VQO518" s="1537"/>
      <c r="VQP518" s="1537"/>
      <c r="VQQ518" s="1537"/>
      <c r="VQR518" s="1537"/>
      <c r="VQS518" s="1537"/>
      <c r="VQT518" s="1537"/>
      <c r="VQU518" s="1537"/>
      <c r="VQV518" s="1537"/>
      <c r="VQW518" s="1537"/>
      <c r="VQX518" s="1537"/>
      <c r="VQY518" s="1537"/>
      <c r="VQZ518" s="1537"/>
      <c r="VRA518" s="1537"/>
      <c r="VRB518" s="1537"/>
      <c r="VRC518" s="1537"/>
      <c r="VRD518" s="1537"/>
      <c r="VRE518" s="1537"/>
      <c r="VRF518" s="1537"/>
      <c r="VRG518" s="1537"/>
      <c r="VRH518" s="1537"/>
      <c r="VRI518" s="1537"/>
      <c r="VRJ518" s="1537"/>
      <c r="VRK518" s="1537"/>
      <c r="VRL518" s="1537"/>
      <c r="VRM518" s="1537"/>
      <c r="VRN518" s="1537"/>
      <c r="VRO518" s="1537"/>
      <c r="VRP518" s="1537"/>
      <c r="VRQ518" s="1537"/>
      <c r="VRR518" s="1537"/>
      <c r="VRS518" s="1537"/>
      <c r="VRT518" s="1537"/>
      <c r="VRU518" s="1537"/>
      <c r="VRV518" s="1537"/>
      <c r="VRW518" s="1537"/>
      <c r="VRX518" s="1537"/>
      <c r="VRY518" s="1537"/>
      <c r="VRZ518" s="1537"/>
      <c r="VSA518" s="1537"/>
      <c r="VSB518" s="1537"/>
      <c r="VSC518" s="1537"/>
      <c r="VSD518" s="1537"/>
      <c r="VSE518" s="1537"/>
      <c r="VSF518" s="1537"/>
      <c r="VSG518" s="1537"/>
      <c r="VSH518" s="1537"/>
      <c r="VSI518" s="1537"/>
      <c r="VSJ518" s="1537"/>
      <c r="VSK518" s="1537"/>
      <c r="VSL518" s="1537"/>
      <c r="VSM518" s="1537"/>
      <c r="VSN518" s="1537"/>
      <c r="VSO518" s="1537"/>
      <c r="VSP518" s="1537"/>
      <c r="VSQ518" s="1537"/>
      <c r="VSR518" s="1537"/>
      <c r="VSS518" s="1537"/>
      <c r="VST518" s="1537"/>
      <c r="VSU518" s="1537"/>
      <c r="VSV518" s="1537"/>
      <c r="VSW518" s="1537"/>
      <c r="VSX518" s="1537"/>
      <c r="VSY518" s="1537"/>
      <c r="VSZ518" s="1537"/>
      <c r="VTA518" s="1537"/>
      <c r="VTB518" s="1537"/>
      <c r="VTC518" s="1537"/>
      <c r="VTD518" s="1537"/>
      <c r="VTE518" s="1537"/>
      <c r="VTF518" s="1537"/>
      <c r="VTG518" s="1537"/>
      <c r="VTH518" s="1537"/>
      <c r="VTI518" s="1537"/>
      <c r="VTJ518" s="1537"/>
      <c r="VTK518" s="1537"/>
      <c r="VTL518" s="1537"/>
      <c r="VTM518" s="1537"/>
      <c r="VTN518" s="1537"/>
      <c r="VTO518" s="1537"/>
      <c r="VTP518" s="1537"/>
      <c r="VTQ518" s="1537"/>
      <c r="VTR518" s="1537"/>
      <c r="VTS518" s="1537"/>
      <c r="VTT518" s="1537"/>
      <c r="VTU518" s="1537"/>
      <c r="VTV518" s="1537"/>
      <c r="VTW518" s="1537"/>
      <c r="VTX518" s="1537"/>
      <c r="VTY518" s="1537"/>
      <c r="VTZ518" s="1537"/>
      <c r="VUA518" s="1537"/>
      <c r="VUB518" s="1537"/>
      <c r="VUC518" s="1537"/>
      <c r="VUD518" s="1537"/>
      <c r="VUE518" s="1537"/>
      <c r="VUF518" s="1537"/>
      <c r="VUG518" s="1537"/>
      <c r="VUH518" s="1537"/>
      <c r="VUI518" s="1537"/>
      <c r="VUJ518" s="1537"/>
      <c r="VUK518" s="1537"/>
      <c r="VUL518" s="1537"/>
      <c r="VUM518" s="1537"/>
      <c r="VUN518" s="1537"/>
      <c r="VUO518" s="1537"/>
      <c r="VUP518" s="1537"/>
      <c r="VUQ518" s="1537"/>
      <c r="VUR518" s="1537"/>
      <c r="VUS518" s="1537"/>
      <c r="VUT518" s="1537"/>
      <c r="VUU518" s="1537"/>
      <c r="VUV518" s="1537"/>
      <c r="VUW518" s="1537"/>
      <c r="VUX518" s="1537"/>
      <c r="VUY518" s="1537"/>
      <c r="VUZ518" s="1537"/>
      <c r="VVA518" s="1537"/>
      <c r="VVB518" s="1537"/>
      <c r="VVC518" s="1537"/>
      <c r="VVD518" s="1537"/>
      <c r="VVE518" s="1537"/>
      <c r="VVF518" s="1537"/>
      <c r="VVG518" s="1537"/>
      <c r="VVH518" s="1537"/>
      <c r="VVI518" s="1537"/>
      <c r="VVJ518" s="1537"/>
      <c r="VVK518" s="1537"/>
      <c r="VVL518" s="1537"/>
      <c r="VVM518" s="1537"/>
      <c r="VVN518" s="1537"/>
      <c r="VVO518" s="1537"/>
      <c r="VVP518" s="1537"/>
      <c r="VVQ518" s="1537"/>
      <c r="VVR518" s="1537"/>
      <c r="VVS518" s="1537"/>
      <c r="VVT518" s="1537"/>
      <c r="VVU518" s="1537"/>
      <c r="VVV518" s="1537"/>
      <c r="VVW518" s="1537"/>
      <c r="VVX518" s="1537"/>
      <c r="VVY518" s="1537"/>
      <c r="VVZ518" s="1537"/>
      <c r="VWA518" s="1537"/>
      <c r="VWB518" s="1537"/>
      <c r="VWC518" s="1537"/>
      <c r="VWD518" s="1537"/>
      <c r="VWE518" s="1537"/>
      <c r="VWF518" s="1537"/>
      <c r="VWG518" s="1537"/>
      <c r="VWH518" s="1537"/>
      <c r="VWI518" s="1537"/>
      <c r="VWJ518" s="1537"/>
      <c r="VWK518" s="1537"/>
      <c r="VWL518" s="1537"/>
      <c r="VWM518" s="1537"/>
      <c r="VWN518" s="1537"/>
      <c r="VWO518" s="1537"/>
      <c r="VWP518" s="1537"/>
      <c r="VWQ518" s="1537"/>
      <c r="VWR518" s="1537"/>
      <c r="VWS518" s="1537"/>
      <c r="VWT518" s="1537"/>
      <c r="VWU518" s="1537"/>
      <c r="VWV518" s="1537"/>
      <c r="VWW518" s="1537"/>
      <c r="VWX518" s="1537"/>
      <c r="VWY518" s="1537"/>
      <c r="VWZ518" s="1537"/>
      <c r="VXA518" s="1537"/>
      <c r="VXB518" s="1537"/>
      <c r="VXC518" s="1537"/>
      <c r="VXD518" s="1537"/>
      <c r="VXE518" s="1537"/>
      <c r="VXF518" s="1537"/>
      <c r="VXG518" s="1537"/>
      <c r="VXH518" s="1537"/>
      <c r="VXI518" s="1537"/>
      <c r="VXJ518" s="1537"/>
      <c r="VXK518" s="1537"/>
      <c r="VXL518" s="1537"/>
      <c r="VXM518" s="1537"/>
      <c r="VXN518" s="1537"/>
      <c r="VXO518" s="1537"/>
      <c r="VXP518" s="1537"/>
      <c r="VXQ518" s="1537"/>
      <c r="VXR518" s="1537"/>
      <c r="VXS518" s="1537"/>
      <c r="VXT518" s="1537"/>
      <c r="VXU518" s="1537"/>
      <c r="VXV518" s="1537"/>
      <c r="VXW518" s="1537"/>
      <c r="VXX518" s="1537"/>
      <c r="VXY518" s="1537"/>
      <c r="VXZ518" s="1537"/>
      <c r="VYA518" s="1537"/>
      <c r="VYB518" s="1537"/>
      <c r="VYC518" s="1537"/>
      <c r="VYD518" s="1537"/>
      <c r="VYE518" s="1537"/>
      <c r="VYF518" s="1537"/>
      <c r="VYG518" s="1537"/>
      <c r="VYH518" s="1537"/>
      <c r="VYI518" s="1537"/>
      <c r="VYJ518" s="1537"/>
      <c r="VYK518" s="1537"/>
      <c r="VYL518" s="1537"/>
      <c r="VYM518" s="1537"/>
      <c r="VYN518" s="1537"/>
      <c r="VYO518" s="1537"/>
      <c r="VYP518" s="1537"/>
      <c r="VYQ518" s="1537"/>
      <c r="VYR518" s="1537"/>
      <c r="VYS518" s="1537"/>
      <c r="VYT518" s="1537"/>
      <c r="VYU518" s="1537"/>
      <c r="VYV518" s="1537"/>
      <c r="VYW518" s="1537"/>
      <c r="VYX518" s="1537"/>
      <c r="VYY518" s="1537"/>
      <c r="VYZ518" s="1537"/>
      <c r="VZA518" s="1537"/>
      <c r="VZB518" s="1537"/>
      <c r="VZC518" s="1537"/>
      <c r="VZD518" s="1537"/>
      <c r="VZE518" s="1537"/>
      <c r="VZF518" s="1537"/>
      <c r="VZG518" s="1537"/>
      <c r="VZH518" s="1537"/>
      <c r="VZI518" s="1537"/>
      <c r="VZJ518" s="1537"/>
      <c r="VZK518" s="1537"/>
      <c r="VZL518" s="1537"/>
      <c r="VZM518" s="1537"/>
      <c r="VZN518" s="1537"/>
      <c r="VZO518" s="1537"/>
      <c r="VZP518" s="1537"/>
      <c r="VZQ518" s="1537"/>
      <c r="VZR518" s="1537"/>
      <c r="VZS518" s="1537"/>
      <c r="VZT518" s="1537"/>
      <c r="VZU518" s="1537"/>
      <c r="VZV518" s="1537"/>
      <c r="VZW518" s="1537"/>
      <c r="VZX518" s="1537"/>
      <c r="VZY518" s="1537"/>
      <c r="VZZ518" s="1537"/>
      <c r="WAA518" s="1537"/>
      <c r="WAB518" s="1537"/>
      <c r="WAC518" s="1537"/>
      <c r="WAD518" s="1537"/>
      <c r="WAE518" s="1537"/>
      <c r="WAF518" s="1537"/>
      <c r="WAG518" s="1537"/>
      <c r="WAH518" s="1537"/>
      <c r="WAI518" s="1537"/>
      <c r="WAJ518" s="1537"/>
      <c r="WAK518" s="1537"/>
      <c r="WAL518" s="1537"/>
      <c r="WAM518" s="1537"/>
      <c r="WAN518" s="1537"/>
      <c r="WAO518" s="1537"/>
      <c r="WAP518" s="1537"/>
      <c r="WAQ518" s="1537"/>
      <c r="WAR518" s="1537"/>
      <c r="WAS518" s="1537"/>
      <c r="WAT518" s="1537"/>
      <c r="WAU518" s="1537"/>
      <c r="WAV518" s="1537"/>
      <c r="WAW518" s="1537"/>
      <c r="WAX518" s="1537"/>
      <c r="WAY518" s="1537"/>
      <c r="WAZ518" s="1537"/>
      <c r="WBA518" s="1537"/>
      <c r="WBB518" s="1537"/>
      <c r="WBC518" s="1537"/>
      <c r="WBD518" s="1537"/>
      <c r="WBE518" s="1537"/>
      <c r="WBF518" s="1537"/>
      <c r="WBG518" s="1537"/>
      <c r="WBH518" s="1537"/>
      <c r="WBI518" s="1537"/>
      <c r="WBJ518" s="1537"/>
      <c r="WBK518" s="1537"/>
      <c r="WBL518" s="1537"/>
      <c r="WBM518" s="1537"/>
      <c r="WBN518" s="1537"/>
      <c r="WBO518" s="1537"/>
      <c r="WBP518" s="1537"/>
      <c r="WBQ518" s="1537"/>
      <c r="WBR518" s="1537"/>
      <c r="WBS518" s="1537"/>
      <c r="WBT518" s="1537"/>
      <c r="WBU518" s="1537"/>
      <c r="WBV518" s="1537"/>
      <c r="WBW518" s="1537"/>
      <c r="WBX518" s="1537"/>
      <c r="WBY518" s="1537"/>
      <c r="WBZ518" s="1537"/>
      <c r="WCA518" s="1537"/>
      <c r="WCB518" s="1537"/>
      <c r="WCC518" s="1537"/>
      <c r="WCD518" s="1537"/>
      <c r="WCE518" s="1537"/>
      <c r="WCF518" s="1537"/>
      <c r="WCG518" s="1537"/>
      <c r="WCH518" s="1537"/>
      <c r="WCI518" s="1537"/>
      <c r="WCJ518" s="1537"/>
      <c r="WCK518" s="1537"/>
      <c r="WCL518" s="1537"/>
      <c r="WCM518" s="1537"/>
      <c r="WCN518" s="1537"/>
      <c r="WCO518" s="1537"/>
      <c r="WCP518" s="1537"/>
      <c r="WCQ518" s="1537"/>
      <c r="WCR518" s="1537"/>
      <c r="WCS518" s="1537"/>
      <c r="WCT518" s="1537"/>
      <c r="WCU518" s="1537"/>
      <c r="WCV518" s="1537"/>
      <c r="WCW518" s="1537"/>
      <c r="WCX518" s="1537"/>
      <c r="WCY518" s="1537"/>
      <c r="WCZ518" s="1537"/>
      <c r="WDA518" s="1537"/>
      <c r="WDB518" s="1537"/>
      <c r="WDC518" s="1537"/>
      <c r="WDD518" s="1537"/>
      <c r="WDE518" s="1537"/>
      <c r="WDF518" s="1537"/>
      <c r="WDG518" s="1537"/>
      <c r="WDH518" s="1537"/>
      <c r="WDI518" s="1537"/>
      <c r="WDJ518" s="1537"/>
      <c r="WDK518" s="1537"/>
      <c r="WDL518" s="1537"/>
      <c r="WDM518" s="1537"/>
      <c r="WDN518" s="1537"/>
      <c r="WDO518" s="1537"/>
      <c r="WDP518" s="1537"/>
      <c r="WDQ518" s="1537"/>
      <c r="WDR518" s="1537"/>
      <c r="WDS518" s="1537"/>
      <c r="WDT518" s="1537"/>
      <c r="WDU518" s="1537"/>
      <c r="WDV518" s="1537"/>
      <c r="WDW518" s="1537"/>
      <c r="WDX518" s="1537"/>
      <c r="WDY518" s="1537"/>
      <c r="WDZ518" s="1537"/>
      <c r="WEA518" s="1537"/>
      <c r="WEB518" s="1537"/>
      <c r="WEC518" s="1537"/>
      <c r="WED518" s="1537"/>
      <c r="WEE518" s="1537"/>
      <c r="WEF518" s="1537"/>
      <c r="WEG518" s="1537"/>
      <c r="WEH518" s="1537"/>
      <c r="WEI518" s="1537"/>
      <c r="WEJ518" s="1537"/>
      <c r="WEK518" s="1537"/>
      <c r="WEL518" s="1537"/>
      <c r="WEM518" s="1537"/>
      <c r="WEN518" s="1537"/>
      <c r="WEO518" s="1537"/>
      <c r="WEP518" s="1537"/>
      <c r="WEQ518" s="1537"/>
      <c r="WER518" s="1537"/>
      <c r="WES518" s="1537"/>
      <c r="WET518" s="1537"/>
      <c r="WEU518" s="1537"/>
      <c r="WEV518" s="1537"/>
      <c r="WEW518" s="1537"/>
      <c r="WEX518" s="1537"/>
      <c r="WEY518" s="1537"/>
      <c r="WEZ518" s="1537"/>
      <c r="WFA518" s="1537"/>
      <c r="WFB518" s="1537"/>
      <c r="WFC518" s="1537"/>
      <c r="WFD518" s="1537"/>
      <c r="WFE518" s="1537"/>
      <c r="WFF518" s="1537"/>
      <c r="WFG518" s="1537"/>
      <c r="WFH518" s="1537"/>
      <c r="WFI518" s="1537"/>
      <c r="WFJ518" s="1537"/>
      <c r="WFK518" s="1537"/>
      <c r="WFL518" s="1537"/>
      <c r="WFM518" s="1537"/>
      <c r="WFN518" s="1537"/>
      <c r="WFO518" s="1537"/>
      <c r="WFP518" s="1537"/>
      <c r="WFQ518" s="1537"/>
      <c r="WFR518" s="1537"/>
      <c r="WFS518" s="1537"/>
      <c r="WFT518" s="1537"/>
      <c r="WFU518" s="1537"/>
      <c r="WFV518" s="1537"/>
      <c r="WFW518" s="1537"/>
      <c r="WFX518" s="1537"/>
      <c r="WFY518" s="1537"/>
      <c r="WFZ518" s="1537"/>
      <c r="WGA518" s="1537"/>
      <c r="WGB518" s="1537"/>
      <c r="WGC518" s="1537"/>
      <c r="WGD518" s="1537"/>
      <c r="WGE518" s="1537"/>
      <c r="WGF518" s="1537"/>
      <c r="WGG518" s="1537"/>
      <c r="WGH518" s="1537"/>
      <c r="WGI518" s="1537"/>
      <c r="WGJ518" s="1537"/>
      <c r="WGK518" s="1537"/>
      <c r="WGL518" s="1537"/>
      <c r="WGM518" s="1537"/>
      <c r="WGN518" s="1537"/>
      <c r="WGO518" s="1537"/>
      <c r="WGP518" s="1537"/>
      <c r="WGQ518" s="1537"/>
      <c r="WGR518" s="1537"/>
      <c r="WGS518" s="1537"/>
      <c r="WGT518" s="1537"/>
      <c r="WGU518" s="1537"/>
      <c r="WGV518" s="1537"/>
      <c r="WGW518" s="1537"/>
      <c r="WGX518" s="1537"/>
      <c r="WGY518" s="1537"/>
      <c r="WGZ518" s="1537"/>
      <c r="WHA518" s="1537"/>
      <c r="WHB518" s="1537"/>
      <c r="WHC518" s="1537"/>
      <c r="WHD518" s="1537"/>
      <c r="WHE518" s="1537"/>
      <c r="WHF518" s="1537"/>
      <c r="WHG518" s="1537"/>
      <c r="WHH518" s="1537"/>
      <c r="WHI518" s="1537"/>
      <c r="WHJ518" s="1537"/>
      <c r="WHK518" s="1537"/>
      <c r="WHL518" s="1537"/>
      <c r="WHM518" s="1537"/>
      <c r="WHN518" s="1537"/>
      <c r="WHO518" s="1537"/>
      <c r="WHP518" s="1537"/>
      <c r="WHQ518" s="1537"/>
      <c r="WHR518" s="1537"/>
      <c r="WHS518" s="1537"/>
      <c r="WHT518" s="1537"/>
      <c r="WHU518" s="1537"/>
      <c r="WHV518" s="1537"/>
      <c r="WHW518" s="1537"/>
      <c r="WHX518" s="1537"/>
      <c r="WHY518" s="1537"/>
      <c r="WHZ518" s="1537"/>
      <c r="WIA518" s="1537"/>
      <c r="WIB518" s="1537"/>
      <c r="WIC518" s="1537"/>
      <c r="WID518" s="1537"/>
      <c r="WIE518" s="1537"/>
      <c r="WIF518" s="1537"/>
      <c r="WIG518" s="1537"/>
      <c r="WIH518" s="1537"/>
      <c r="WII518" s="1537"/>
      <c r="WIJ518" s="1537"/>
      <c r="WIK518" s="1537"/>
      <c r="WIL518" s="1537"/>
      <c r="WIM518" s="1537"/>
      <c r="WIN518" s="1537"/>
      <c r="WIO518" s="1537"/>
      <c r="WIP518" s="1537"/>
      <c r="WIQ518" s="1537"/>
      <c r="WIR518" s="1537"/>
      <c r="WIS518" s="1537"/>
      <c r="WIT518" s="1537"/>
      <c r="WIU518" s="1537"/>
      <c r="WIV518" s="1537"/>
      <c r="WIW518" s="1537"/>
      <c r="WIX518" s="1537"/>
      <c r="WIY518" s="1537"/>
      <c r="WIZ518" s="1537"/>
      <c r="WJA518" s="1537"/>
      <c r="WJB518" s="1537"/>
      <c r="WJC518" s="1537"/>
      <c r="WJD518" s="1537"/>
      <c r="WJE518" s="1537"/>
      <c r="WJF518" s="1537"/>
      <c r="WJG518" s="1537"/>
      <c r="WJH518" s="1537"/>
      <c r="WJI518" s="1537"/>
      <c r="WJJ518" s="1537"/>
      <c r="WJK518" s="1537"/>
      <c r="WJL518" s="1537"/>
      <c r="WJM518" s="1537"/>
      <c r="WJN518" s="1537"/>
      <c r="WJO518" s="1537"/>
      <c r="WJP518" s="1537"/>
      <c r="WJQ518" s="1537"/>
      <c r="WJR518" s="1537"/>
      <c r="WJS518" s="1537"/>
      <c r="WJT518" s="1537"/>
      <c r="WJU518" s="1537"/>
      <c r="WJV518" s="1537"/>
      <c r="WJW518" s="1537"/>
      <c r="WJX518" s="1537"/>
      <c r="WJY518" s="1537"/>
      <c r="WJZ518" s="1537"/>
      <c r="WKA518" s="1537"/>
      <c r="WKB518" s="1537"/>
      <c r="WKC518" s="1537"/>
      <c r="WKD518" s="1537"/>
      <c r="WKE518" s="1537"/>
      <c r="WKF518" s="1537"/>
      <c r="WKG518" s="1537"/>
      <c r="WKH518" s="1537"/>
      <c r="WKI518" s="1537"/>
      <c r="WKJ518" s="1537"/>
      <c r="WKK518" s="1537"/>
      <c r="WKL518" s="1537"/>
      <c r="WKM518" s="1537"/>
      <c r="WKN518" s="1537"/>
      <c r="WKO518" s="1537"/>
      <c r="WKP518" s="1537"/>
      <c r="WKQ518" s="1537"/>
      <c r="WKR518" s="1537"/>
      <c r="WKS518" s="1537"/>
      <c r="WKT518" s="1537"/>
      <c r="WKU518" s="1537"/>
      <c r="WKV518" s="1537"/>
      <c r="WKW518" s="1537"/>
      <c r="WKX518" s="1537"/>
      <c r="WKY518" s="1537"/>
      <c r="WKZ518" s="1537"/>
      <c r="WLA518" s="1537"/>
      <c r="WLB518" s="1537"/>
      <c r="WLC518" s="1537"/>
      <c r="WLD518" s="1537"/>
      <c r="WLE518" s="1537"/>
      <c r="WLF518" s="1537"/>
      <c r="WLG518" s="1537"/>
      <c r="WLH518" s="1537"/>
      <c r="WLI518" s="1537"/>
      <c r="WLJ518" s="1537"/>
      <c r="WLK518" s="1537"/>
      <c r="WLL518" s="1537"/>
      <c r="WLM518" s="1537"/>
      <c r="WLN518" s="1537"/>
      <c r="WLO518" s="1537"/>
      <c r="WLP518" s="1537"/>
      <c r="WLQ518" s="1537"/>
      <c r="WLR518" s="1537"/>
      <c r="WLS518" s="1537"/>
      <c r="WLT518" s="1537"/>
      <c r="WLU518" s="1537"/>
      <c r="WLV518" s="1537"/>
      <c r="WLW518" s="1537"/>
      <c r="WLX518" s="1537"/>
      <c r="WLY518" s="1537"/>
      <c r="WLZ518" s="1537"/>
      <c r="WMA518" s="1537"/>
      <c r="WMB518" s="1537"/>
      <c r="WMC518" s="1537"/>
      <c r="WMD518" s="1537"/>
      <c r="WME518" s="1537"/>
      <c r="WMF518" s="1537"/>
      <c r="WMG518" s="1537"/>
      <c r="WMH518" s="1537"/>
      <c r="WMI518" s="1537"/>
      <c r="WMJ518" s="1537"/>
      <c r="WMK518" s="1537"/>
      <c r="WML518" s="1537"/>
      <c r="WMM518" s="1537"/>
      <c r="WMN518" s="1537"/>
      <c r="WMO518" s="1537"/>
      <c r="WMP518" s="1537"/>
      <c r="WMQ518" s="1537"/>
      <c r="WMR518" s="1537"/>
      <c r="WMS518" s="1537"/>
      <c r="WMT518" s="1537"/>
      <c r="WMU518" s="1537"/>
      <c r="WMV518" s="1537"/>
      <c r="WMW518" s="1537"/>
      <c r="WMX518" s="1537"/>
      <c r="WMY518" s="1537"/>
      <c r="WMZ518" s="1537"/>
      <c r="WNA518" s="1537"/>
      <c r="WNB518" s="1537"/>
      <c r="WNC518" s="1537"/>
      <c r="WND518" s="1537"/>
      <c r="WNE518" s="1537"/>
      <c r="WNF518" s="1537"/>
      <c r="WNG518" s="1537"/>
      <c r="WNH518" s="1537"/>
      <c r="WNI518" s="1537"/>
      <c r="WNJ518" s="1537"/>
      <c r="WNK518" s="1537"/>
      <c r="WNL518" s="1537"/>
      <c r="WNM518" s="1537"/>
      <c r="WNN518" s="1537"/>
      <c r="WNO518" s="1537"/>
      <c r="WNP518" s="1537"/>
      <c r="WNQ518" s="1537"/>
      <c r="WNR518" s="1537"/>
      <c r="WNS518" s="1537"/>
      <c r="WNT518" s="1537"/>
      <c r="WNU518" s="1537"/>
      <c r="WNV518" s="1537"/>
      <c r="WNW518" s="1537"/>
      <c r="WNX518" s="1537"/>
      <c r="WNY518" s="1537"/>
      <c r="WNZ518" s="1537"/>
      <c r="WOA518" s="1537"/>
      <c r="WOB518" s="1537"/>
      <c r="WOC518" s="1537"/>
      <c r="WOD518" s="1537"/>
      <c r="WOE518" s="1537"/>
      <c r="WOF518" s="1537"/>
      <c r="WOG518" s="1537"/>
      <c r="WOH518" s="1537"/>
      <c r="WOI518" s="1537"/>
      <c r="WOJ518" s="1537"/>
      <c r="WOK518" s="1537"/>
      <c r="WOL518" s="1537"/>
      <c r="WOM518" s="1537"/>
      <c r="WON518" s="1537"/>
      <c r="WOO518" s="1537"/>
      <c r="WOP518" s="1537"/>
      <c r="WOQ518" s="1537"/>
      <c r="WOR518" s="1537"/>
      <c r="WOS518" s="1537"/>
      <c r="WOT518" s="1537"/>
      <c r="WOU518" s="1537"/>
      <c r="WOV518" s="1537"/>
      <c r="WOW518" s="1537"/>
      <c r="WOX518" s="1537"/>
      <c r="WOY518" s="1537"/>
      <c r="WOZ518" s="1537"/>
      <c r="WPA518" s="1537"/>
      <c r="WPB518" s="1537"/>
      <c r="WPC518" s="1537"/>
      <c r="WPD518" s="1537"/>
      <c r="WPE518" s="1537"/>
      <c r="WPF518" s="1537"/>
      <c r="WPG518" s="1537"/>
      <c r="WPH518" s="1537"/>
      <c r="WPI518" s="1537"/>
      <c r="WPJ518" s="1537"/>
      <c r="WPK518" s="1537"/>
      <c r="WPL518" s="1537"/>
      <c r="WPM518" s="1537"/>
      <c r="WPN518" s="1537"/>
      <c r="WPO518" s="1537"/>
      <c r="WPP518" s="1537"/>
      <c r="WPQ518" s="1537"/>
      <c r="WPR518" s="1537"/>
      <c r="WPS518" s="1537"/>
      <c r="WPT518" s="1537"/>
      <c r="WPU518" s="1537"/>
      <c r="WPV518" s="1537"/>
      <c r="WPW518" s="1537"/>
      <c r="WPX518" s="1537"/>
      <c r="WPY518" s="1537"/>
      <c r="WPZ518" s="1537"/>
      <c r="WQA518" s="1537"/>
      <c r="WQB518" s="1537"/>
      <c r="WQC518" s="1537"/>
      <c r="WQD518" s="1537"/>
      <c r="WQE518" s="1537"/>
      <c r="WQF518" s="1537"/>
      <c r="WQG518" s="1537"/>
      <c r="WQH518" s="1537"/>
      <c r="WQI518" s="1537"/>
      <c r="WQJ518" s="1537"/>
      <c r="WQK518" s="1537"/>
      <c r="WQL518" s="1537"/>
      <c r="WQM518" s="1537"/>
      <c r="WQN518" s="1537"/>
      <c r="WQO518" s="1537"/>
      <c r="WQP518" s="1537"/>
      <c r="WQQ518" s="1537"/>
      <c r="WQR518" s="1537"/>
      <c r="WQS518" s="1537"/>
      <c r="WQT518" s="1537"/>
      <c r="WQU518" s="1537"/>
      <c r="WQV518" s="1537"/>
      <c r="WQW518" s="1537"/>
      <c r="WQX518" s="1537"/>
      <c r="WQY518" s="1537"/>
      <c r="WQZ518" s="1537"/>
      <c r="WRA518" s="1537"/>
      <c r="WRB518" s="1537"/>
      <c r="WRC518" s="1537"/>
      <c r="WRD518" s="1537"/>
      <c r="WRE518" s="1537"/>
      <c r="WRF518" s="1537"/>
      <c r="WRG518" s="1537"/>
      <c r="WRH518" s="1537"/>
      <c r="WRI518" s="1537"/>
      <c r="WRJ518" s="1537"/>
      <c r="WRK518" s="1537"/>
      <c r="WRL518" s="1537"/>
      <c r="WRM518" s="1537"/>
      <c r="WRN518" s="1537"/>
      <c r="WRO518" s="1537"/>
      <c r="WRP518" s="1537"/>
      <c r="WRQ518" s="1537"/>
      <c r="WRR518" s="1537"/>
      <c r="WRS518" s="1537"/>
      <c r="WRT518" s="1537"/>
      <c r="WRU518" s="1537"/>
      <c r="WRV518" s="1537"/>
      <c r="WRW518" s="1537"/>
      <c r="WRX518" s="1537"/>
      <c r="WRY518" s="1537"/>
      <c r="WRZ518" s="1537"/>
      <c r="WSA518" s="1537"/>
      <c r="WSB518" s="1537"/>
      <c r="WSC518" s="1537"/>
      <c r="WSD518" s="1537"/>
      <c r="WSE518" s="1537"/>
      <c r="WSF518" s="1537"/>
      <c r="WSG518" s="1537"/>
      <c r="WSH518" s="1537"/>
      <c r="WSI518" s="1537"/>
      <c r="WSJ518" s="1537"/>
      <c r="WSK518" s="1537"/>
      <c r="WSL518" s="1537"/>
      <c r="WSM518" s="1537"/>
      <c r="WSN518" s="1537"/>
      <c r="WSO518" s="1537"/>
      <c r="WSP518" s="1537"/>
      <c r="WSQ518" s="1537"/>
      <c r="WSR518" s="1537"/>
      <c r="WSS518" s="1537"/>
      <c r="WST518" s="1537"/>
      <c r="WSU518" s="1537"/>
      <c r="WSV518" s="1537"/>
      <c r="WSW518" s="1537"/>
      <c r="WSX518" s="1537"/>
      <c r="WSY518" s="1537"/>
      <c r="WSZ518" s="1537"/>
      <c r="WTA518" s="1537"/>
      <c r="WTB518" s="1537"/>
      <c r="WTC518" s="1537"/>
      <c r="WTD518" s="1537"/>
      <c r="WTE518" s="1537"/>
      <c r="WTF518" s="1537"/>
      <c r="WTG518" s="1537"/>
      <c r="WTH518" s="1537"/>
      <c r="WTI518" s="1537"/>
      <c r="WTJ518" s="1537"/>
      <c r="WTK518" s="1537"/>
      <c r="WTL518" s="1537"/>
      <c r="WTM518" s="1537"/>
      <c r="WTN518" s="1537"/>
      <c r="WTO518" s="1537"/>
      <c r="WTP518" s="1537"/>
      <c r="WTQ518" s="1537"/>
      <c r="WTR518" s="1537"/>
      <c r="WTS518" s="1537"/>
      <c r="WTT518" s="1537"/>
      <c r="WTU518" s="1537"/>
      <c r="WTV518" s="1537"/>
      <c r="WTW518" s="1537"/>
      <c r="WTX518" s="1537"/>
      <c r="WTY518" s="1537"/>
      <c r="WTZ518" s="1537"/>
      <c r="WUA518" s="1537"/>
      <c r="WUB518" s="1537"/>
      <c r="WUC518" s="1537"/>
      <c r="WUD518" s="1537"/>
      <c r="WUE518" s="1537"/>
      <c r="WUF518" s="1537"/>
      <c r="WUG518" s="1537"/>
      <c r="WUH518" s="1537"/>
      <c r="WUI518" s="1537"/>
      <c r="WUJ518" s="1537"/>
      <c r="WUK518" s="1537"/>
      <c r="WUL518" s="1537"/>
      <c r="WUM518" s="1537"/>
      <c r="WUN518" s="1537"/>
      <c r="WUO518" s="1537"/>
      <c r="WUP518" s="1537"/>
      <c r="WUQ518" s="1537"/>
      <c r="WUR518" s="1537"/>
      <c r="WUS518" s="1537"/>
      <c r="WUT518" s="1537"/>
      <c r="WUU518" s="1537"/>
      <c r="WUV518" s="1537"/>
      <c r="WUW518" s="1537"/>
      <c r="WUX518" s="1537"/>
      <c r="WUY518" s="1537"/>
      <c r="WUZ518" s="1537"/>
      <c r="WVA518" s="1537"/>
      <c r="WVB518" s="1537"/>
      <c r="WVC518" s="1537"/>
      <c r="WVD518" s="1537"/>
      <c r="WVE518" s="1537"/>
      <c r="WVF518" s="1537"/>
      <c r="WVG518" s="1537"/>
      <c r="WVH518" s="1537"/>
      <c r="WVI518" s="1537"/>
      <c r="WVJ518" s="1537"/>
      <c r="WVK518" s="1537"/>
      <c r="WVL518" s="1537"/>
      <c r="WVM518" s="1537"/>
      <c r="WVN518" s="1537"/>
      <c r="WVO518" s="1537"/>
      <c r="WVP518" s="1537"/>
      <c r="WVQ518" s="1537"/>
      <c r="WVR518" s="1537"/>
      <c r="WVS518" s="1537"/>
      <c r="WVT518" s="1537"/>
      <c r="WVU518" s="1537"/>
      <c r="WVV518" s="1537"/>
      <c r="WVW518" s="1537"/>
      <c r="WVX518" s="1537"/>
      <c r="WVY518" s="1537"/>
      <c r="WVZ518" s="1537"/>
      <c r="WWA518" s="1537"/>
      <c r="WWB518" s="1537"/>
      <c r="WWC518" s="1537"/>
      <c r="WWD518" s="1537"/>
      <c r="WWE518" s="1537"/>
      <c r="WWF518" s="1537"/>
      <c r="WWG518" s="1537"/>
      <c r="WWH518" s="1537"/>
      <c r="WWI518" s="1537"/>
      <c r="WWJ518" s="1537"/>
      <c r="WWK518" s="1537"/>
      <c r="WWL518" s="1537"/>
      <c r="WWM518" s="1537"/>
      <c r="WWN518" s="1537"/>
      <c r="WWO518" s="1537"/>
      <c r="WWP518" s="1537"/>
      <c r="WWQ518" s="1537"/>
      <c r="WWR518" s="1537"/>
      <c r="WWS518" s="1537"/>
      <c r="WWT518" s="1537"/>
      <c r="WWU518" s="1537"/>
      <c r="WWV518" s="1537"/>
      <c r="WWW518" s="1537"/>
      <c r="WWX518" s="1537"/>
      <c r="WWY518" s="1537"/>
      <c r="WWZ518" s="1537"/>
      <c r="WXA518" s="1537"/>
      <c r="WXB518" s="1537"/>
      <c r="WXC518" s="1537"/>
      <c r="WXD518" s="1537"/>
      <c r="WXE518" s="1537"/>
      <c r="WXF518" s="1537"/>
      <c r="WXG518" s="1537"/>
      <c r="WXH518" s="1537"/>
      <c r="WXI518" s="1537"/>
      <c r="WXJ518" s="1537"/>
      <c r="WXK518" s="1537"/>
      <c r="WXL518" s="1537"/>
      <c r="WXM518" s="1537"/>
      <c r="WXN518" s="1537"/>
      <c r="WXO518" s="1537"/>
      <c r="WXP518" s="1537"/>
      <c r="WXQ518" s="1537"/>
      <c r="WXR518" s="1537"/>
      <c r="WXS518" s="1537"/>
      <c r="WXT518" s="1537"/>
      <c r="WXU518" s="1537"/>
      <c r="WXV518" s="1537"/>
      <c r="WXW518" s="1537"/>
      <c r="WXX518" s="1537"/>
      <c r="WXY518" s="1537"/>
      <c r="WXZ518" s="1537"/>
      <c r="WYA518" s="1537"/>
      <c r="WYB518" s="1537"/>
      <c r="WYC518" s="1537"/>
      <c r="WYD518" s="1537"/>
      <c r="WYE518" s="1537"/>
      <c r="WYF518" s="1537"/>
      <c r="WYG518" s="1537"/>
      <c r="WYH518" s="1537"/>
      <c r="WYI518" s="1537"/>
      <c r="WYJ518" s="1537"/>
      <c r="WYK518" s="1537"/>
      <c r="WYL518" s="1537"/>
      <c r="WYM518" s="1537"/>
      <c r="WYN518" s="1537"/>
      <c r="WYO518" s="1537"/>
      <c r="WYP518" s="1537"/>
      <c r="WYQ518" s="1537"/>
      <c r="WYR518" s="1537"/>
      <c r="WYS518" s="1537"/>
      <c r="WYT518" s="1537"/>
      <c r="WYU518" s="1537"/>
      <c r="WYV518" s="1537"/>
      <c r="WYW518" s="1537"/>
      <c r="WYX518" s="1537"/>
      <c r="WYY518" s="1537"/>
      <c r="WYZ518" s="1537"/>
      <c r="WZA518" s="1537"/>
      <c r="WZB518" s="1537"/>
      <c r="WZC518" s="1537"/>
      <c r="WZD518" s="1537"/>
      <c r="WZE518" s="1537"/>
      <c r="WZF518" s="1537"/>
      <c r="WZG518" s="1537"/>
      <c r="WZH518" s="1537"/>
      <c r="WZI518" s="1537"/>
      <c r="WZJ518" s="1537"/>
      <c r="WZK518" s="1537"/>
      <c r="WZL518" s="1537"/>
      <c r="WZM518" s="1537"/>
      <c r="WZN518" s="1537"/>
      <c r="WZO518" s="1537"/>
      <c r="WZP518" s="1537"/>
      <c r="WZQ518" s="1537"/>
      <c r="WZR518" s="1537"/>
      <c r="WZS518" s="1537"/>
      <c r="WZT518" s="1537"/>
      <c r="WZU518" s="1537"/>
      <c r="WZV518" s="1537"/>
      <c r="WZW518" s="1537"/>
      <c r="WZX518" s="1537"/>
      <c r="WZY518" s="1537"/>
      <c r="WZZ518" s="1537"/>
      <c r="XAA518" s="1537"/>
      <c r="XAB518" s="1537"/>
      <c r="XAC518" s="1537"/>
      <c r="XAD518" s="1537"/>
      <c r="XAE518" s="1537"/>
      <c r="XAF518" s="1537"/>
      <c r="XAG518" s="1537"/>
      <c r="XAH518" s="1537"/>
      <c r="XAI518" s="1537"/>
      <c r="XAJ518" s="1537"/>
      <c r="XAK518" s="1537"/>
      <c r="XAL518" s="1537"/>
      <c r="XAM518" s="1537"/>
      <c r="XAN518" s="1537"/>
      <c r="XAO518" s="1537"/>
      <c r="XAP518" s="1537"/>
      <c r="XAQ518" s="1537"/>
      <c r="XAR518" s="1537"/>
      <c r="XAS518" s="1537"/>
      <c r="XAT518" s="1537"/>
      <c r="XAU518" s="1537"/>
      <c r="XAV518" s="1537"/>
      <c r="XAW518" s="1537"/>
      <c r="XAX518" s="1537"/>
      <c r="XAY518" s="1537"/>
      <c r="XAZ518" s="1537"/>
      <c r="XBA518" s="1537"/>
      <c r="XBB518" s="1537"/>
      <c r="XBC518" s="1537"/>
      <c r="XBD518" s="1537"/>
      <c r="XBE518" s="1537"/>
      <c r="XBF518" s="1537"/>
      <c r="XBG518" s="1537"/>
      <c r="XBH518" s="1537"/>
      <c r="XBI518" s="1537"/>
      <c r="XBJ518" s="1537"/>
      <c r="XBK518" s="1537"/>
      <c r="XBL518" s="1537"/>
      <c r="XBM518" s="1537"/>
      <c r="XBN518" s="1537"/>
      <c r="XBO518" s="1537"/>
      <c r="XBP518" s="1537"/>
      <c r="XBQ518" s="1537"/>
      <c r="XBR518" s="1537"/>
      <c r="XBS518" s="1537"/>
      <c r="XBT518" s="1537"/>
      <c r="XBU518" s="1537"/>
      <c r="XBV518" s="1537"/>
      <c r="XBW518" s="1537"/>
      <c r="XBX518" s="1537"/>
      <c r="XBY518" s="1537"/>
      <c r="XBZ518" s="1537"/>
      <c r="XCA518" s="1537"/>
      <c r="XCB518" s="1537"/>
      <c r="XCC518" s="1537"/>
      <c r="XCD518" s="1537"/>
      <c r="XCE518" s="1537"/>
      <c r="XCF518" s="1537"/>
      <c r="XCG518" s="1537"/>
      <c r="XCH518" s="1537"/>
      <c r="XCI518" s="1537"/>
      <c r="XCJ518" s="1537"/>
      <c r="XCK518" s="1537"/>
      <c r="XCL518" s="1537"/>
      <c r="XCM518" s="1537"/>
      <c r="XCN518" s="1537"/>
      <c r="XCO518" s="1537"/>
      <c r="XCP518" s="1537"/>
      <c r="XCQ518" s="1537"/>
      <c r="XCR518" s="1537"/>
      <c r="XCS518" s="1537"/>
      <c r="XCT518" s="1537"/>
      <c r="XCU518" s="1537"/>
      <c r="XCV518" s="1537"/>
      <c r="XCW518" s="1537"/>
      <c r="XCX518" s="1537"/>
      <c r="XCY518" s="1537"/>
      <c r="XCZ518" s="1537"/>
      <c r="XDA518" s="1537"/>
      <c r="XDB518" s="1537"/>
      <c r="XDC518" s="1537"/>
      <c r="XDD518" s="1537"/>
      <c r="XDE518" s="1537"/>
      <c r="XDF518" s="1537"/>
      <c r="XDG518" s="1537"/>
      <c r="XDH518" s="1537"/>
      <c r="XDI518" s="1537"/>
      <c r="XDJ518" s="1537"/>
      <c r="XDK518" s="1537"/>
      <c r="XDL518" s="1537"/>
      <c r="XDM518" s="1537"/>
      <c r="XDN518" s="1537"/>
      <c r="XDO518" s="1537"/>
      <c r="XDP518" s="1537"/>
      <c r="XDQ518" s="1537"/>
      <c r="XDR518" s="1537"/>
      <c r="XDS518" s="1537"/>
      <c r="XDT518" s="1537"/>
      <c r="XDU518" s="1537"/>
      <c r="XDV518" s="1537"/>
      <c r="XDW518" s="1537"/>
      <c r="XDX518" s="1537"/>
      <c r="XDY518" s="1537"/>
      <c r="XDZ518" s="1537"/>
      <c r="XEA518" s="1537"/>
      <c r="XEB518" s="1537"/>
      <c r="XEC518" s="1537"/>
      <c r="XED518" s="1537"/>
      <c r="XEE518" s="1537"/>
      <c r="XEF518" s="1537"/>
      <c r="XEG518" s="1537"/>
      <c r="XEH518" s="1537"/>
      <c r="XEI518" s="1537"/>
      <c r="XEJ518" s="1537"/>
      <c r="XEK518" s="1537"/>
      <c r="XEL518" s="1537"/>
      <c r="XEM518" s="1537"/>
      <c r="XEN518" s="1537"/>
      <c r="XEO518" s="1537"/>
      <c r="XEP518" s="1537"/>
      <c r="XEQ518" s="1537"/>
      <c r="XER518" s="1537"/>
      <c r="XES518" s="1537"/>
      <c r="XET518" s="1537"/>
      <c r="XEU518" s="1537"/>
      <c r="XEV518" s="1537"/>
      <c r="XEW518" s="1537"/>
      <c r="XEX518" s="1537"/>
      <c r="XEY518" s="1537"/>
      <c r="XEZ518" s="1537"/>
      <c r="XFA518" s="1537"/>
      <c r="XFB518" s="1537"/>
      <c r="XFC518" s="1537"/>
      <c r="XFD518" s="1537"/>
    </row>
    <row r="519" spans="1:16384" s="1568" customFormat="1" ht="25.5" hidden="1">
      <c r="A519" s="1554"/>
      <c r="B519" s="23" t="s">
        <v>4729</v>
      </c>
      <c r="C519" s="1553">
        <v>2015</v>
      </c>
      <c r="D519" s="1553"/>
      <c r="E519" s="1680" t="s">
        <v>4788</v>
      </c>
      <c r="F519" s="1553" t="s">
        <v>683</v>
      </c>
      <c r="G519" s="1553"/>
      <c r="H519" s="1553"/>
      <c r="I519" s="1553" t="s">
        <v>261</v>
      </c>
      <c r="J519" s="505" t="s">
        <v>1432</v>
      </c>
      <c r="K519" s="8" t="s">
        <v>127</v>
      </c>
      <c r="L519" s="1553" t="s">
        <v>718</v>
      </c>
      <c r="M519" s="155"/>
      <c r="N519" s="155"/>
      <c r="O519" s="155"/>
      <c r="P519" s="1555" t="s">
        <v>4170</v>
      </c>
      <c r="Q519" s="1554" t="s">
        <v>4148</v>
      </c>
      <c r="R519" s="1553"/>
      <c r="S519" s="1553" t="s">
        <v>2894</v>
      </c>
      <c r="T519" s="1556" t="s">
        <v>291</v>
      </c>
      <c r="U519" s="410" t="s">
        <v>1437</v>
      </c>
      <c r="V519" s="1557" t="s">
        <v>127</v>
      </c>
      <c r="W519" s="1558" t="s">
        <v>127</v>
      </c>
      <c r="X519" s="1558" t="s">
        <v>127</v>
      </c>
      <c r="Y519" s="1559">
        <f>FACT!R1073</f>
        <v>4594</v>
      </c>
      <c r="Z519" s="1559" t="s">
        <v>127</v>
      </c>
      <c r="AA519" s="1560" t="s">
        <v>127</v>
      </c>
      <c r="AB519" s="1560" t="s">
        <v>127</v>
      </c>
      <c r="AC519" s="1560" t="s">
        <v>127</v>
      </c>
      <c r="AD519" s="1560" t="s">
        <v>127</v>
      </c>
      <c r="AE519" s="1561" t="s">
        <v>127</v>
      </c>
      <c r="AF519" s="1562">
        <v>42005</v>
      </c>
      <c r="AG519" s="1562">
        <v>42277</v>
      </c>
      <c r="AH519" s="1553"/>
      <c r="AI519" s="1563"/>
      <c r="AJ519" s="1553"/>
      <c r="AK519" s="1553"/>
      <c r="AL519" s="1553"/>
      <c r="AM519" s="1553"/>
      <c r="AN519" s="1553"/>
      <c r="AO519" s="1553"/>
      <c r="AP519" s="1553"/>
      <c r="AQ519" s="1553"/>
      <c r="AR519" s="1564"/>
      <c r="AS519" s="1553"/>
      <c r="AT519" s="1553"/>
      <c r="AU519" s="1553"/>
      <c r="AV519" s="1553"/>
      <c r="AW519" s="1553"/>
      <c r="AX519" s="1553"/>
      <c r="AY519" s="1553"/>
      <c r="AZ519" s="1553"/>
      <c r="BA519" s="1565"/>
      <c r="BB519" s="1566"/>
      <c r="BC519" s="1553"/>
      <c r="BD519" s="1553"/>
      <c r="BE519" s="1553"/>
      <c r="BF519" s="1553"/>
      <c r="BG519" s="1553"/>
      <c r="BH519" s="1553"/>
      <c r="BI519" s="1553"/>
      <c r="BJ519" s="1553"/>
      <c r="BK519" s="1553"/>
      <c r="BL519" s="1553"/>
      <c r="BM519" s="1553"/>
      <c r="BN519" s="1553"/>
      <c r="BO519" s="1553"/>
      <c r="BP519" s="1553"/>
      <c r="BQ519" s="1553"/>
      <c r="BR519" s="1553"/>
      <c r="BS519" s="1553"/>
      <c r="BT519" s="1553"/>
      <c r="BU519" s="1553"/>
      <c r="BV519" s="1553"/>
      <c r="BW519" s="1553"/>
      <c r="BX519" s="1553"/>
      <c r="BY519" s="1553"/>
      <c r="BZ519" s="1553"/>
      <c r="CA519" s="1553"/>
      <c r="CB519" s="1553"/>
      <c r="CC519" s="1553"/>
      <c r="CD519" s="1553"/>
      <c r="CE519" s="1553"/>
      <c r="CF519" s="1553"/>
      <c r="CG519" s="1553"/>
      <c r="CH519" s="1553"/>
      <c r="CI519" s="1553"/>
      <c r="CJ519" s="1553"/>
      <c r="CK519" s="1553"/>
      <c r="CL519" s="1553"/>
      <c r="CM519" s="1553"/>
      <c r="CN519" s="1553"/>
      <c r="CO519" s="1567"/>
      <c r="CP519" s="1567"/>
      <c r="CQ519" s="1553"/>
      <c r="CR519" s="1553"/>
    </row>
    <row r="520" spans="1:16384" s="24" customFormat="1" ht="30" hidden="1">
      <c r="A520" s="7"/>
      <c r="B520" s="23" t="s">
        <v>4729</v>
      </c>
      <c r="C520" s="8">
        <v>2015</v>
      </c>
      <c r="D520" s="8"/>
      <c r="E520" s="23" t="s">
        <v>4414</v>
      </c>
      <c r="F520" s="8" t="s">
        <v>683</v>
      </c>
      <c r="G520" s="8"/>
      <c r="H520" s="8"/>
      <c r="I520" s="8" t="s">
        <v>261</v>
      </c>
      <c r="J520" s="648" t="s">
        <v>1432</v>
      </c>
      <c r="K520" s="8" t="s">
        <v>127</v>
      </c>
      <c r="L520" s="8" t="s">
        <v>718</v>
      </c>
      <c r="M520" s="155"/>
      <c r="N520" s="155"/>
      <c r="O520" s="155"/>
      <c r="P520" s="155" t="s">
        <v>4623</v>
      </c>
      <c r="Q520" s="7" t="s">
        <v>266</v>
      </c>
      <c r="R520" s="8"/>
      <c r="S520" s="8" t="s">
        <v>2948</v>
      </c>
      <c r="T520" s="9" t="s">
        <v>654</v>
      </c>
      <c r="U520" s="410" t="s">
        <v>1437</v>
      </c>
      <c r="V520" s="785" t="s">
        <v>127</v>
      </c>
      <c r="W520" s="922" t="s">
        <v>127</v>
      </c>
      <c r="X520" s="922" t="s">
        <v>127</v>
      </c>
      <c r="Y520" s="767">
        <f>NOM!Q887+FACT!R1074</f>
        <v>4500</v>
      </c>
      <c r="Z520" s="787" t="s">
        <v>127</v>
      </c>
      <c r="AA520" s="241" t="s">
        <v>127</v>
      </c>
      <c r="AB520" s="241" t="s">
        <v>127</v>
      </c>
      <c r="AC520" s="241" t="s">
        <v>127</v>
      </c>
      <c r="AD520" s="241" t="s">
        <v>127</v>
      </c>
      <c r="AE520" s="242" t="s">
        <v>127</v>
      </c>
      <c r="AF520" s="892">
        <v>42005</v>
      </c>
      <c r="AG520" s="892">
        <v>42277</v>
      </c>
      <c r="AH520" s="8"/>
      <c r="AI520" s="146"/>
      <c r="AJ520" s="8"/>
      <c r="AK520" s="8"/>
      <c r="AL520" s="8"/>
      <c r="AM520" s="8"/>
      <c r="AN520" s="8"/>
      <c r="AO520" s="8"/>
      <c r="AP520" s="8"/>
      <c r="AQ520" s="8"/>
      <c r="AR520" s="177"/>
      <c r="AS520" s="8"/>
      <c r="AT520" s="8"/>
      <c r="AU520" s="8"/>
      <c r="AV520" s="8"/>
      <c r="AW520" s="8"/>
      <c r="AX520" s="8"/>
      <c r="AY520" s="8"/>
      <c r="AZ520" s="8"/>
      <c r="BA520" s="185"/>
      <c r="BB520" s="207"/>
      <c r="BC520" s="8"/>
      <c r="BD520" s="8"/>
      <c r="BE520" s="8"/>
      <c r="BF520" s="8"/>
      <c r="BG520" s="8"/>
      <c r="BH520" s="8"/>
      <c r="BI520" s="8"/>
      <c r="BJ520" s="8"/>
      <c r="BK520" s="8"/>
      <c r="BL520" s="8"/>
      <c r="BM520" s="8"/>
      <c r="BN520" s="8"/>
      <c r="BO520" s="8"/>
      <c r="BP520" s="8"/>
      <c r="BQ520" s="8"/>
      <c r="BR520" s="8"/>
      <c r="BS520" s="8"/>
      <c r="BT520" s="8"/>
      <c r="BU520" s="8"/>
      <c r="BV520" s="8"/>
      <c r="BW520" s="8"/>
      <c r="BX520" s="8"/>
      <c r="BY520" s="8"/>
      <c r="BZ520" s="8"/>
      <c r="CA520" s="8"/>
      <c r="CB520" s="8"/>
      <c r="CC520" s="8"/>
      <c r="CD520" s="8"/>
      <c r="CE520" s="8"/>
      <c r="CF520" s="8"/>
      <c r="CG520" s="8"/>
      <c r="CH520" s="8"/>
      <c r="CI520" s="8"/>
      <c r="CJ520" s="8"/>
      <c r="CK520" s="8"/>
      <c r="CL520" s="8"/>
      <c r="CM520" s="8"/>
      <c r="CN520" s="8"/>
      <c r="CO520" s="619"/>
      <c r="CP520" s="619"/>
      <c r="CQ520" s="8"/>
      <c r="CR520" s="8"/>
    </row>
    <row r="521" spans="1:16384" s="24" customFormat="1" ht="25.5" hidden="1">
      <c r="A521" s="7"/>
      <c r="B521" s="23" t="s">
        <v>4729</v>
      </c>
      <c r="C521" s="8">
        <v>2015</v>
      </c>
      <c r="D521" s="8"/>
      <c r="E521" s="23" t="s">
        <v>4414</v>
      </c>
      <c r="F521" s="8" t="s">
        <v>683</v>
      </c>
      <c r="G521" s="8"/>
      <c r="H521" s="8"/>
      <c r="I521" s="8" t="s">
        <v>261</v>
      </c>
      <c r="J521" s="648" t="s">
        <v>1432</v>
      </c>
      <c r="K521" s="8" t="s">
        <v>127</v>
      </c>
      <c r="L521" s="8" t="s">
        <v>718</v>
      </c>
      <c r="M521" s="155"/>
      <c r="N521" s="155"/>
      <c r="O521" s="155"/>
      <c r="P521" s="155" t="s">
        <v>4625</v>
      </c>
      <c r="Q521" s="7" t="s">
        <v>691</v>
      </c>
      <c r="R521" s="8"/>
      <c r="S521" s="8" t="s">
        <v>269</v>
      </c>
      <c r="T521" s="9" t="s">
        <v>264</v>
      </c>
      <c r="U521" s="410" t="s">
        <v>1437</v>
      </c>
      <c r="V521" s="785" t="s">
        <v>127</v>
      </c>
      <c r="W521" s="922" t="s">
        <v>127</v>
      </c>
      <c r="X521" s="922" t="s">
        <v>127</v>
      </c>
      <c r="Y521" s="767">
        <f>NOM!Q888+FACT!R1076</f>
        <v>8450</v>
      </c>
      <c r="Z521" s="787" t="s">
        <v>127</v>
      </c>
      <c r="AA521" s="241" t="s">
        <v>127</v>
      </c>
      <c r="AB521" s="241" t="s">
        <v>127</v>
      </c>
      <c r="AC521" s="241" t="s">
        <v>127</v>
      </c>
      <c r="AD521" s="241" t="s">
        <v>127</v>
      </c>
      <c r="AE521" s="242" t="s">
        <v>127</v>
      </c>
      <c r="AF521" s="892">
        <v>42005</v>
      </c>
      <c r="AG521" s="892">
        <v>42277</v>
      </c>
      <c r="AH521" s="8"/>
      <c r="AI521" s="146"/>
      <c r="AJ521" s="8"/>
      <c r="AK521" s="8"/>
      <c r="AL521" s="8"/>
      <c r="AM521" s="8"/>
      <c r="AN521" s="8"/>
      <c r="AO521" s="8"/>
      <c r="AP521" s="8"/>
      <c r="AQ521" s="8"/>
      <c r="AR521" s="177"/>
      <c r="AS521" s="8"/>
      <c r="AT521" s="8"/>
      <c r="AU521" s="8"/>
      <c r="AV521" s="8"/>
      <c r="AW521" s="8"/>
      <c r="AX521" s="8"/>
      <c r="AY521" s="8"/>
      <c r="AZ521" s="8"/>
      <c r="BA521" s="185"/>
      <c r="BB521" s="207"/>
      <c r="BC521" s="8"/>
      <c r="BD521" s="8"/>
      <c r="BE521" s="8"/>
      <c r="BF521" s="8"/>
      <c r="BG521" s="8"/>
      <c r="BH521" s="8"/>
      <c r="BI521" s="8"/>
      <c r="BJ521" s="8"/>
      <c r="BK521" s="8"/>
      <c r="BL521" s="8"/>
      <c r="BM521" s="8"/>
      <c r="BN521" s="8"/>
      <c r="BO521" s="8"/>
      <c r="BP521" s="8"/>
      <c r="BQ521" s="8"/>
      <c r="BR521" s="8"/>
      <c r="BS521" s="8"/>
      <c r="BT521" s="8"/>
      <c r="BU521" s="8"/>
      <c r="BV521" s="8"/>
      <c r="BW521" s="8"/>
      <c r="BX521" s="8"/>
      <c r="BY521" s="8"/>
      <c r="BZ521" s="8"/>
      <c r="CA521" s="8"/>
      <c r="CB521" s="8"/>
      <c r="CC521" s="8"/>
      <c r="CD521" s="8"/>
      <c r="CE521" s="8"/>
      <c r="CF521" s="8"/>
      <c r="CG521" s="8"/>
      <c r="CH521" s="8"/>
      <c r="CI521" s="8"/>
      <c r="CJ521" s="8"/>
      <c r="CK521" s="8"/>
      <c r="CL521" s="8"/>
      <c r="CM521" s="8"/>
      <c r="CN521" s="8"/>
      <c r="CO521" s="619"/>
      <c r="CP521" s="619"/>
      <c r="CQ521" s="8"/>
      <c r="CR521" s="8"/>
    </row>
    <row r="522" spans="1:16384" s="24" customFormat="1" ht="30" hidden="1">
      <c r="A522" s="7"/>
      <c r="B522" s="23" t="s">
        <v>4729</v>
      </c>
      <c r="C522" s="8">
        <v>2015</v>
      </c>
      <c r="D522" s="8"/>
      <c r="E522" s="23" t="s">
        <v>4414</v>
      </c>
      <c r="F522" s="8" t="s">
        <v>683</v>
      </c>
      <c r="G522" s="8"/>
      <c r="H522" s="8"/>
      <c r="I522" s="8" t="s">
        <v>261</v>
      </c>
      <c r="J522" s="648" t="s">
        <v>1432</v>
      </c>
      <c r="K522" s="8" t="s">
        <v>127</v>
      </c>
      <c r="L522" s="8" t="s">
        <v>718</v>
      </c>
      <c r="M522" s="155"/>
      <c r="N522" s="155"/>
      <c r="O522" s="155"/>
      <c r="P522" s="155" t="s">
        <v>4623</v>
      </c>
      <c r="Q522" s="7" t="s">
        <v>1220</v>
      </c>
      <c r="R522" s="8"/>
      <c r="S522" s="8" t="s">
        <v>687</v>
      </c>
      <c r="T522" s="9" t="s">
        <v>264</v>
      </c>
      <c r="U522" s="410" t="s">
        <v>1437</v>
      </c>
      <c r="V522" s="785" t="s">
        <v>127</v>
      </c>
      <c r="W522" s="922" t="s">
        <v>127</v>
      </c>
      <c r="X522" s="922" t="s">
        <v>127</v>
      </c>
      <c r="Y522" s="767">
        <f>NOM!Q889+FACT!R1075</f>
        <v>12896.3</v>
      </c>
      <c r="Z522" s="787" t="s">
        <v>127</v>
      </c>
      <c r="AA522" s="241" t="s">
        <v>127</v>
      </c>
      <c r="AB522" s="241" t="s">
        <v>127</v>
      </c>
      <c r="AC522" s="241" t="s">
        <v>127</v>
      </c>
      <c r="AD522" s="241" t="s">
        <v>127</v>
      </c>
      <c r="AE522" s="242" t="s">
        <v>127</v>
      </c>
      <c r="AF522" s="892">
        <v>42005</v>
      </c>
      <c r="AG522" s="892">
        <v>42277</v>
      </c>
      <c r="AH522" s="8"/>
      <c r="AI522" s="146"/>
      <c r="AJ522" s="8"/>
      <c r="AK522" s="8"/>
      <c r="AL522" s="8"/>
      <c r="AM522" s="8"/>
      <c r="AN522" s="8"/>
      <c r="AO522" s="8"/>
      <c r="AP522" s="8"/>
      <c r="AQ522" s="8"/>
      <c r="AR522" s="177"/>
      <c r="AS522" s="8"/>
      <c r="AT522" s="8"/>
      <c r="AU522" s="8"/>
      <c r="AV522" s="8"/>
      <c r="AW522" s="8"/>
      <c r="AX522" s="8"/>
      <c r="AY522" s="8"/>
      <c r="AZ522" s="8"/>
      <c r="BA522" s="185"/>
      <c r="BB522" s="207"/>
      <c r="BC522" s="8"/>
      <c r="BD522" s="8"/>
      <c r="BE522" s="8"/>
      <c r="BF522" s="8"/>
      <c r="BG522" s="8"/>
      <c r="BH522" s="8"/>
      <c r="BI522" s="8"/>
      <c r="BJ522" s="8"/>
      <c r="BK522" s="8"/>
      <c r="BL522" s="8"/>
      <c r="BM522" s="8"/>
      <c r="BN522" s="8"/>
      <c r="BO522" s="8"/>
      <c r="BP522" s="8"/>
      <c r="BQ522" s="8"/>
      <c r="BR522" s="8"/>
      <c r="BS522" s="8"/>
      <c r="BT522" s="8"/>
      <c r="BU522" s="8"/>
      <c r="BV522" s="8"/>
      <c r="BW522" s="8"/>
      <c r="BX522" s="8"/>
      <c r="BY522" s="8"/>
      <c r="BZ522" s="8"/>
      <c r="CA522" s="8"/>
      <c r="CB522" s="8"/>
      <c r="CC522" s="8"/>
      <c r="CD522" s="8"/>
      <c r="CE522" s="8"/>
      <c r="CF522" s="8"/>
      <c r="CG522" s="8"/>
      <c r="CH522" s="8"/>
      <c r="CI522" s="8"/>
      <c r="CJ522" s="8"/>
      <c r="CK522" s="8"/>
      <c r="CL522" s="8"/>
      <c r="CM522" s="8"/>
      <c r="CN522" s="8"/>
      <c r="CO522" s="619"/>
      <c r="CP522" s="619"/>
      <c r="CQ522" s="8"/>
      <c r="CR522" s="8"/>
    </row>
    <row r="523" spans="1:16384" s="24" customFormat="1" ht="30" hidden="1">
      <c r="A523" s="7"/>
      <c r="B523" s="23" t="s">
        <v>4729</v>
      </c>
      <c r="C523" s="8">
        <v>2015</v>
      </c>
      <c r="D523" s="8"/>
      <c r="E523" s="23" t="s">
        <v>4414</v>
      </c>
      <c r="F523" s="8" t="s">
        <v>683</v>
      </c>
      <c r="G523" s="8"/>
      <c r="H523" s="8"/>
      <c r="I523" s="8" t="s">
        <v>261</v>
      </c>
      <c r="J523" s="648" t="s">
        <v>1432</v>
      </c>
      <c r="K523" s="8" t="s">
        <v>127</v>
      </c>
      <c r="L523" s="8" t="s">
        <v>718</v>
      </c>
      <c r="M523" s="155"/>
      <c r="N523" s="155"/>
      <c r="O523" s="155"/>
      <c r="P523" s="155" t="s">
        <v>4623</v>
      </c>
      <c r="Q523" s="7" t="s">
        <v>266</v>
      </c>
      <c r="R523" s="8"/>
      <c r="S523" s="8" t="s">
        <v>3292</v>
      </c>
      <c r="T523" s="9" t="s">
        <v>264</v>
      </c>
      <c r="U523" s="410" t="s">
        <v>1437</v>
      </c>
      <c r="V523" s="785" t="s">
        <v>127</v>
      </c>
      <c r="W523" s="922" t="s">
        <v>127</v>
      </c>
      <c r="X523" s="922" t="s">
        <v>127</v>
      </c>
      <c r="Y523" s="767">
        <f>NOM!Q890+FACT!R1077</f>
        <v>4689.8</v>
      </c>
      <c r="Z523" s="787" t="s">
        <v>127</v>
      </c>
      <c r="AA523" s="241" t="s">
        <v>127</v>
      </c>
      <c r="AB523" s="241" t="s">
        <v>127</v>
      </c>
      <c r="AC523" s="241" t="s">
        <v>127</v>
      </c>
      <c r="AD523" s="241" t="s">
        <v>127</v>
      </c>
      <c r="AE523" s="242" t="s">
        <v>127</v>
      </c>
      <c r="AF523" s="892">
        <v>42005</v>
      </c>
      <c r="AG523" s="892">
        <v>42277</v>
      </c>
      <c r="AH523" s="8"/>
      <c r="AI523" s="146"/>
      <c r="AJ523" s="8"/>
      <c r="AK523" s="8"/>
      <c r="AL523" s="8"/>
      <c r="AM523" s="8"/>
      <c r="AN523" s="8"/>
      <c r="AO523" s="8"/>
      <c r="AP523" s="8"/>
      <c r="AQ523" s="8"/>
      <c r="AR523" s="177"/>
      <c r="AS523" s="8"/>
      <c r="AT523" s="8"/>
      <c r="AU523" s="8"/>
      <c r="AV523" s="8"/>
      <c r="AW523" s="8"/>
      <c r="AX523" s="8"/>
      <c r="AY523" s="8"/>
      <c r="AZ523" s="8"/>
      <c r="BA523" s="185"/>
      <c r="BB523" s="207"/>
      <c r="BC523" s="8"/>
      <c r="BD523" s="8"/>
      <c r="BE523" s="8"/>
      <c r="BF523" s="8"/>
      <c r="BG523" s="8"/>
      <c r="BH523" s="8"/>
      <c r="BI523" s="8"/>
      <c r="BJ523" s="8"/>
      <c r="BK523" s="8"/>
      <c r="BL523" s="8"/>
      <c r="BM523" s="8"/>
      <c r="BN523" s="8"/>
      <c r="BO523" s="8"/>
      <c r="BP523" s="8"/>
      <c r="BQ523" s="8"/>
      <c r="BR523" s="8"/>
      <c r="BS523" s="8"/>
      <c r="BT523" s="8"/>
      <c r="BU523" s="8"/>
      <c r="BV523" s="8"/>
      <c r="BW523" s="8"/>
      <c r="BX523" s="8"/>
      <c r="BY523" s="8"/>
      <c r="BZ523" s="8"/>
      <c r="CA523" s="8"/>
      <c r="CB523" s="8"/>
      <c r="CC523" s="8"/>
      <c r="CD523" s="8"/>
      <c r="CE523" s="8"/>
      <c r="CF523" s="8"/>
      <c r="CG523" s="8"/>
      <c r="CH523" s="8"/>
      <c r="CI523" s="8"/>
      <c r="CJ523" s="8"/>
      <c r="CK523" s="8"/>
      <c r="CL523" s="8"/>
      <c r="CM523" s="8"/>
      <c r="CN523" s="8"/>
      <c r="CO523" s="619"/>
      <c r="CP523" s="619"/>
      <c r="CQ523" s="8"/>
      <c r="CR523" s="8"/>
    </row>
    <row r="524" spans="1:16384" s="24" customFormat="1" ht="30" hidden="1" customHeight="1">
      <c r="A524" s="7"/>
      <c r="B524" s="23" t="s">
        <v>4729</v>
      </c>
      <c r="C524" s="8">
        <v>2015</v>
      </c>
      <c r="D524" s="8"/>
      <c r="E524" s="23" t="s">
        <v>4414</v>
      </c>
      <c r="F524" s="8" t="s">
        <v>683</v>
      </c>
      <c r="G524" s="8"/>
      <c r="H524" s="8"/>
      <c r="I524" s="8" t="s">
        <v>261</v>
      </c>
      <c r="J524" s="648" t="s">
        <v>1432</v>
      </c>
      <c r="K524" s="8" t="s">
        <v>127</v>
      </c>
      <c r="L524" s="8" t="s">
        <v>718</v>
      </c>
      <c r="M524" s="155"/>
      <c r="N524" s="155"/>
      <c r="O524" s="155"/>
      <c r="P524" s="155" t="s">
        <v>4204</v>
      </c>
      <c r="Q524" s="7" t="s">
        <v>692</v>
      </c>
      <c r="R524" s="8"/>
      <c r="S524" s="8" t="s">
        <v>1022</v>
      </c>
      <c r="T524" s="9" t="s">
        <v>264</v>
      </c>
      <c r="U524" s="410" t="s">
        <v>1437</v>
      </c>
      <c r="V524" s="785" t="s">
        <v>127</v>
      </c>
      <c r="W524" s="922" t="s">
        <v>127</v>
      </c>
      <c r="X524" s="922" t="s">
        <v>127</v>
      </c>
      <c r="Y524" s="767">
        <f>NOM!Q891+FACT!R1091</f>
        <v>16971.93</v>
      </c>
      <c r="Z524" s="787" t="s">
        <v>127</v>
      </c>
      <c r="AA524" s="241" t="s">
        <v>127</v>
      </c>
      <c r="AB524" s="241" t="s">
        <v>127</v>
      </c>
      <c r="AC524" s="241" t="s">
        <v>127</v>
      </c>
      <c r="AD524" s="241" t="s">
        <v>127</v>
      </c>
      <c r="AE524" s="242" t="s">
        <v>127</v>
      </c>
      <c r="AF524" s="892">
        <v>42005</v>
      </c>
      <c r="AG524" s="892">
        <v>42277</v>
      </c>
      <c r="AH524" s="8"/>
      <c r="AI524" s="146"/>
      <c r="AJ524" s="8"/>
      <c r="AK524" s="8"/>
      <c r="AL524" s="8"/>
      <c r="AM524" s="8"/>
      <c r="AN524" s="8"/>
      <c r="AO524" s="8"/>
      <c r="AP524" s="8"/>
      <c r="AQ524" s="8"/>
      <c r="AR524" s="177"/>
      <c r="AS524" s="8"/>
      <c r="AT524" s="8"/>
      <c r="AU524" s="8"/>
      <c r="AV524" s="8"/>
      <c r="AW524" s="8"/>
      <c r="AX524" s="8"/>
      <c r="AY524" s="8"/>
      <c r="AZ524" s="8"/>
      <c r="BA524" s="185"/>
      <c r="BB524" s="207"/>
      <c r="BC524" s="8"/>
      <c r="BD524" s="8"/>
      <c r="BE524" s="8"/>
      <c r="BF524" s="8"/>
      <c r="BG524" s="8"/>
      <c r="BH524" s="8"/>
      <c r="BI524" s="8"/>
      <c r="BJ524" s="8"/>
      <c r="BK524" s="8"/>
      <c r="BL524" s="8"/>
      <c r="BM524" s="8"/>
      <c r="BN524" s="8"/>
      <c r="BO524" s="8"/>
      <c r="BP524" s="8"/>
      <c r="BQ524" s="8"/>
      <c r="BR524" s="8"/>
      <c r="BS524" s="8"/>
      <c r="BT524" s="8"/>
      <c r="BU524" s="8"/>
      <c r="BV524" s="8"/>
      <c r="BW524" s="8"/>
      <c r="BX524" s="8"/>
      <c r="BY524" s="8"/>
      <c r="BZ524" s="8"/>
      <c r="CA524" s="8"/>
      <c r="CB524" s="8"/>
      <c r="CC524" s="8"/>
      <c r="CD524" s="8"/>
      <c r="CE524" s="8"/>
      <c r="CF524" s="8"/>
      <c r="CG524" s="8"/>
      <c r="CH524" s="8"/>
      <c r="CI524" s="8"/>
      <c r="CJ524" s="8"/>
      <c r="CK524" s="8"/>
      <c r="CL524" s="8"/>
      <c r="CM524" s="8"/>
      <c r="CN524" s="8"/>
      <c r="CO524" s="619"/>
      <c r="CP524" s="619"/>
      <c r="CQ524" s="8"/>
      <c r="CR524" s="8"/>
    </row>
    <row r="525" spans="1:16384" s="24" customFormat="1" ht="30" hidden="1">
      <c r="A525" s="7"/>
      <c r="B525" s="23" t="s">
        <v>4729</v>
      </c>
      <c r="C525" s="8">
        <v>2015</v>
      </c>
      <c r="D525" s="8"/>
      <c r="E525" s="23" t="s">
        <v>4414</v>
      </c>
      <c r="F525" s="8" t="s">
        <v>683</v>
      </c>
      <c r="G525" s="8"/>
      <c r="H525" s="8"/>
      <c r="I525" s="8" t="s">
        <v>261</v>
      </c>
      <c r="J525" s="648" t="s">
        <v>1432</v>
      </c>
      <c r="K525" s="8" t="s">
        <v>127</v>
      </c>
      <c r="L525" s="8" t="s">
        <v>718</v>
      </c>
      <c r="M525" s="155"/>
      <c r="N525" s="155"/>
      <c r="O525" s="155"/>
      <c r="P525" s="155" t="s">
        <v>4623</v>
      </c>
      <c r="Q525" s="7" t="s">
        <v>266</v>
      </c>
      <c r="R525" s="8"/>
      <c r="S525" s="8" t="s">
        <v>2424</v>
      </c>
      <c r="T525" s="9" t="s">
        <v>264</v>
      </c>
      <c r="U525" s="410" t="s">
        <v>1437</v>
      </c>
      <c r="V525" s="785" t="s">
        <v>127</v>
      </c>
      <c r="W525" s="922" t="s">
        <v>127</v>
      </c>
      <c r="X525" s="922" t="s">
        <v>127</v>
      </c>
      <c r="Y525" s="767">
        <f>NOM!Q892+FACT!R1090</f>
        <v>5023.38</v>
      </c>
      <c r="Z525" s="787" t="s">
        <v>127</v>
      </c>
      <c r="AA525" s="241" t="s">
        <v>127</v>
      </c>
      <c r="AB525" s="241" t="s">
        <v>127</v>
      </c>
      <c r="AC525" s="241" t="s">
        <v>127</v>
      </c>
      <c r="AD525" s="241" t="s">
        <v>127</v>
      </c>
      <c r="AE525" s="242" t="s">
        <v>127</v>
      </c>
      <c r="AF525" s="892">
        <v>42005</v>
      </c>
      <c r="AG525" s="892">
        <v>42277</v>
      </c>
      <c r="AH525" s="8"/>
      <c r="AI525" s="146"/>
      <c r="AJ525" s="8"/>
      <c r="AK525" s="8"/>
      <c r="AL525" s="8"/>
      <c r="AM525" s="8"/>
      <c r="AN525" s="8"/>
      <c r="AO525" s="8"/>
      <c r="AP525" s="8"/>
      <c r="AQ525" s="8"/>
      <c r="AR525" s="177"/>
      <c r="AS525" s="8"/>
      <c r="AT525" s="8"/>
      <c r="AU525" s="8"/>
      <c r="AV525" s="8"/>
      <c r="AW525" s="8"/>
      <c r="AX525" s="8"/>
      <c r="AY525" s="8"/>
      <c r="AZ525" s="8"/>
      <c r="BA525" s="185"/>
      <c r="BB525" s="207"/>
      <c r="BC525" s="8"/>
      <c r="BD525" s="8"/>
      <c r="BE525" s="8"/>
      <c r="BF525" s="8"/>
      <c r="BG525" s="8"/>
      <c r="BH525" s="8"/>
      <c r="BI525" s="8"/>
      <c r="BJ525" s="8"/>
      <c r="BK525" s="8"/>
      <c r="BL525" s="8"/>
      <c r="BM525" s="8"/>
      <c r="BN525" s="8"/>
      <c r="BO525" s="8"/>
      <c r="BP525" s="8"/>
      <c r="BQ525" s="8"/>
      <c r="BR525" s="8"/>
      <c r="BS525" s="8"/>
      <c r="BT525" s="8"/>
      <c r="BU525" s="8"/>
      <c r="BV525" s="8"/>
      <c r="BW525" s="8"/>
      <c r="BX525" s="8"/>
      <c r="BY525" s="8"/>
      <c r="BZ525" s="8"/>
      <c r="CA525" s="8"/>
      <c r="CB525" s="8"/>
      <c r="CC525" s="8"/>
      <c r="CD525" s="8"/>
      <c r="CE525" s="8"/>
      <c r="CF525" s="8"/>
      <c r="CG525" s="8"/>
      <c r="CH525" s="8"/>
      <c r="CI525" s="8"/>
      <c r="CJ525" s="8"/>
      <c r="CK525" s="8"/>
      <c r="CL525" s="8"/>
      <c r="CM525" s="8"/>
      <c r="CN525" s="8"/>
      <c r="CO525" s="619"/>
      <c r="CP525" s="619"/>
      <c r="CQ525" s="8"/>
      <c r="CR525" s="8"/>
    </row>
    <row r="526" spans="1:16384" s="24" customFormat="1" ht="30" hidden="1">
      <c r="A526" s="7"/>
      <c r="B526" s="23" t="s">
        <v>4729</v>
      </c>
      <c r="C526" s="8">
        <v>2015</v>
      </c>
      <c r="D526" s="8"/>
      <c r="E526" s="23" t="s">
        <v>4414</v>
      </c>
      <c r="F526" s="8" t="s">
        <v>683</v>
      </c>
      <c r="G526" s="8"/>
      <c r="H526" s="8"/>
      <c r="I526" s="8" t="s">
        <v>261</v>
      </c>
      <c r="J526" s="648" t="s">
        <v>1432</v>
      </c>
      <c r="K526" s="8" t="s">
        <v>127</v>
      </c>
      <c r="L526" s="8" t="s">
        <v>718</v>
      </c>
      <c r="M526" s="155"/>
      <c r="N526" s="155"/>
      <c r="O526" s="155"/>
      <c r="P526" s="155" t="s">
        <v>4623</v>
      </c>
      <c r="Q526" s="7" t="s">
        <v>266</v>
      </c>
      <c r="R526" s="8"/>
      <c r="S526" s="8" t="s">
        <v>4205</v>
      </c>
      <c r="T526" s="9" t="s">
        <v>264</v>
      </c>
      <c r="U526" s="410" t="s">
        <v>1437</v>
      </c>
      <c r="V526" s="785" t="s">
        <v>127</v>
      </c>
      <c r="W526" s="922" t="s">
        <v>127</v>
      </c>
      <c r="X526" s="922" t="s">
        <v>127</v>
      </c>
      <c r="Y526" s="767">
        <f>NOM!Q893</f>
        <v>1850</v>
      </c>
      <c r="Z526" s="787" t="s">
        <v>127</v>
      </c>
      <c r="AA526" s="241" t="s">
        <v>127</v>
      </c>
      <c r="AB526" s="241" t="s">
        <v>127</v>
      </c>
      <c r="AC526" s="241" t="s">
        <v>127</v>
      </c>
      <c r="AD526" s="241" t="s">
        <v>127</v>
      </c>
      <c r="AE526" s="242" t="s">
        <v>127</v>
      </c>
      <c r="AF526" s="892">
        <v>42005</v>
      </c>
      <c r="AG526" s="892">
        <v>42277</v>
      </c>
      <c r="AH526" s="8"/>
      <c r="AI526" s="146"/>
      <c r="AJ526" s="8"/>
      <c r="AK526" s="8"/>
      <c r="AL526" s="8"/>
      <c r="AM526" s="8"/>
      <c r="AN526" s="8"/>
      <c r="AO526" s="8"/>
      <c r="AP526" s="8"/>
      <c r="AQ526" s="8"/>
      <c r="AR526" s="177"/>
      <c r="AS526" s="8"/>
      <c r="AT526" s="8"/>
      <c r="AU526" s="8"/>
      <c r="AV526" s="8"/>
      <c r="AW526" s="8"/>
      <c r="AX526" s="8"/>
      <c r="AY526" s="8"/>
      <c r="AZ526" s="8"/>
      <c r="BA526" s="185"/>
      <c r="BB526" s="207"/>
      <c r="BC526" s="8"/>
      <c r="BD526" s="8"/>
      <c r="BE526" s="8"/>
      <c r="BF526" s="8"/>
      <c r="BG526" s="8"/>
      <c r="BH526" s="8"/>
      <c r="BI526" s="8"/>
      <c r="BJ526" s="8"/>
      <c r="BK526" s="8"/>
      <c r="BL526" s="8"/>
      <c r="BM526" s="8"/>
      <c r="BN526" s="8"/>
      <c r="BO526" s="8"/>
      <c r="BP526" s="8"/>
      <c r="BQ526" s="8"/>
      <c r="BR526" s="8"/>
      <c r="BS526" s="8"/>
      <c r="BT526" s="8"/>
      <c r="BU526" s="8"/>
      <c r="BV526" s="8"/>
      <c r="BW526" s="8"/>
      <c r="BX526" s="8"/>
      <c r="BY526" s="8"/>
      <c r="BZ526" s="8"/>
      <c r="CA526" s="8"/>
      <c r="CB526" s="8"/>
      <c r="CC526" s="8"/>
      <c r="CD526" s="8"/>
      <c r="CE526" s="8"/>
      <c r="CF526" s="8"/>
      <c r="CG526" s="8"/>
      <c r="CH526" s="8"/>
      <c r="CI526" s="8"/>
      <c r="CJ526" s="8"/>
      <c r="CK526" s="8"/>
      <c r="CL526" s="8"/>
      <c r="CM526" s="8"/>
      <c r="CN526" s="8"/>
      <c r="CO526" s="619"/>
      <c r="CP526" s="619"/>
      <c r="CQ526" s="8"/>
      <c r="CR526" s="8"/>
    </row>
    <row r="527" spans="1:16384" s="24" customFormat="1" ht="30" hidden="1">
      <c r="A527" s="7"/>
      <c r="B527" s="23" t="s">
        <v>4729</v>
      </c>
      <c r="C527" s="8">
        <v>2015</v>
      </c>
      <c r="D527" s="8"/>
      <c r="E527" s="23" t="s">
        <v>4415</v>
      </c>
      <c r="F527" s="8" t="s">
        <v>683</v>
      </c>
      <c r="G527" s="8"/>
      <c r="H527" s="8"/>
      <c r="I527" s="8" t="s">
        <v>261</v>
      </c>
      <c r="J527" s="648" t="s">
        <v>1432</v>
      </c>
      <c r="K527" s="8" t="s">
        <v>127</v>
      </c>
      <c r="L527" s="8" t="s">
        <v>718</v>
      </c>
      <c r="M527" s="155"/>
      <c r="N527" s="155"/>
      <c r="O527" s="155"/>
      <c r="P527" s="155" t="s">
        <v>4623</v>
      </c>
      <c r="Q527" s="7" t="s">
        <v>1416</v>
      </c>
      <c r="R527" s="8"/>
      <c r="S527" s="8" t="s">
        <v>4</v>
      </c>
      <c r="T527" s="9" t="s">
        <v>1067</v>
      </c>
      <c r="U527" s="410" t="s">
        <v>1437</v>
      </c>
      <c r="V527" s="785" t="s">
        <v>127</v>
      </c>
      <c r="W527" s="922" t="s">
        <v>127</v>
      </c>
      <c r="X527" s="922" t="s">
        <v>127</v>
      </c>
      <c r="Y527" s="767">
        <f>NOM!Q894</f>
        <v>10125</v>
      </c>
      <c r="Z527" s="787" t="s">
        <v>127</v>
      </c>
      <c r="AA527" s="241" t="s">
        <v>127</v>
      </c>
      <c r="AB527" s="241" t="s">
        <v>127</v>
      </c>
      <c r="AC527" s="241" t="s">
        <v>127</v>
      </c>
      <c r="AD527" s="241" t="s">
        <v>127</v>
      </c>
      <c r="AE527" s="242" t="s">
        <v>127</v>
      </c>
      <c r="AF527" s="892">
        <v>42005</v>
      </c>
      <c r="AG527" s="892">
        <v>42277</v>
      </c>
      <c r="AH527" s="8"/>
      <c r="AI527" s="146"/>
      <c r="AJ527" s="8"/>
      <c r="AK527" s="8"/>
      <c r="AL527" s="8"/>
      <c r="AM527" s="8"/>
      <c r="AN527" s="8"/>
      <c r="AO527" s="8"/>
      <c r="AP527" s="8"/>
      <c r="AQ527" s="8"/>
      <c r="AR527" s="177"/>
      <c r="AS527" s="8"/>
      <c r="AT527" s="8"/>
      <c r="AU527" s="8"/>
      <c r="AV527" s="8"/>
      <c r="AW527" s="8"/>
      <c r="AX527" s="8"/>
      <c r="AY527" s="8"/>
      <c r="AZ527" s="8"/>
      <c r="BA527" s="185"/>
      <c r="BB527" s="207"/>
      <c r="BC527" s="8"/>
      <c r="BD527" s="8"/>
      <c r="BE527" s="8"/>
      <c r="BF527" s="8"/>
      <c r="BG527" s="8"/>
      <c r="BH527" s="8"/>
      <c r="BI527" s="8"/>
      <c r="BJ527" s="8"/>
      <c r="BK527" s="8"/>
      <c r="BL527" s="8"/>
      <c r="BM527" s="8"/>
      <c r="BN527" s="8"/>
      <c r="BO527" s="8"/>
      <c r="BP527" s="8"/>
      <c r="BQ527" s="8"/>
      <c r="BR527" s="8"/>
      <c r="BS527" s="8"/>
      <c r="BT527" s="8"/>
      <c r="BU527" s="8"/>
      <c r="BV527" s="8"/>
      <c r="BW527" s="8"/>
      <c r="BX527" s="8"/>
      <c r="BY527" s="8"/>
      <c r="BZ527" s="8"/>
      <c r="CA527" s="8"/>
      <c r="CB527" s="8"/>
      <c r="CC527" s="8"/>
      <c r="CD527" s="8"/>
      <c r="CE527" s="8"/>
      <c r="CF527" s="8"/>
      <c r="CG527" s="8"/>
      <c r="CH527" s="8"/>
      <c r="CI527" s="8"/>
      <c r="CJ527" s="8"/>
      <c r="CK527" s="8"/>
      <c r="CL527" s="8"/>
      <c r="CM527" s="8"/>
      <c r="CN527" s="8"/>
      <c r="CO527" s="619"/>
      <c r="CP527" s="619"/>
      <c r="CQ527" s="8"/>
      <c r="CR527" s="8"/>
    </row>
    <row r="528" spans="1:16384" s="24" customFormat="1" ht="30" hidden="1">
      <c r="A528" s="7"/>
      <c r="B528" s="23" t="s">
        <v>4729</v>
      </c>
      <c r="C528" s="8">
        <v>2015</v>
      </c>
      <c r="D528" s="8"/>
      <c r="E528" s="23" t="s">
        <v>4415</v>
      </c>
      <c r="F528" s="8" t="s">
        <v>683</v>
      </c>
      <c r="G528" s="8"/>
      <c r="H528" s="8"/>
      <c r="I528" s="8" t="s">
        <v>261</v>
      </c>
      <c r="J528" s="648" t="s">
        <v>1432</v>
      </c>
      <c r="K528" s="8" t="s">
        <v>127</v>
      </c>
      <c r="L528" s="8" t="s">
        <v>718</v>
      </c>
      <c r="M528" s="155"/>
      <c r="N528" s="155"/>
      <c r="O528" s="155"/>
      <c r="P528" s="155" t="s">
        <v>4206</v>
      </c>
      <c r="Q528" s="7" t="s">
        <v>266</v>
      </c>
      <c r="R528" s="8"/>
      <c r="S528" s="8" t="s">
        <v>1073</v>
      </c>
      <c r="T528" s="9" t="s">
        <v>1067</v>
      </c>
      <c r="U528" s="410" t="s">
        <v>1437</v>
      </c>
      <c r="V528" s="785" t="s">
        <v>127</v>
      </c>
      <c r="W528" s="922" t="s">
        <v>127</v>
      </c>
      <c r="X528" s="922" t="s">
        <v>127</v>
      </c>
      <c r="Y528" s="767">
        <f>NOM!Q897+FACT!R1101</f>
        <v>1857.9</v>
      </c>
      <c r="Z528" s="787" t="s">
        <v>127</v>
      </c>
      <c r="AA528" s="241" t="s">
        <v>127</v>
      </c>
      <c r="AB528" s="241" t="s">
        <v>127</v>
      </c>
      <c r="AC528" s="241" t="s">
        <v>127</v>
      </c>
      <c r="AD528" s="241" t="s">
        <v>127</v>
      </c>
      <c r="AE528" s="242" t="s">
        <v>127</v>
      </c>
      <c r="AF528" s="892">
        <v>42005</v>
      </c>
      <c r="AG528" s="892">
        <v>42277</v>
      </c>
      <c r="AH528" s="8"/>
      <c r="AI528" s="146"/>
      <c r="AJ528" s="8"/>
      <c r="AK528" s="8"/>
      <c r="AL528" s="8"/>
      <c r="AM528" s="8"/>
      <c r="AN528" s="8"/>
      <c r="AO528" s="8"/>
      <c r="AP528" s="8"/>
      <c r="AQ528" s="8"/>
      <c r="AR528" s="177"/>
      <c r="AS528" s="8"/>
      <c r="AT528" s="8"/>
      <c r="AU528" s="8"/>
      <c r="AV528" s="8"/>
      <c r="AW528" s="8"/>
      <c r="AX528" s="8"/>
      <c r="AY528" s="8"/>
      <c r="AZ528" s="8"/>
      <c r="BA528" s="185"/>
      <c r="BB528" s="207"/>
      <c r="BC528" s="8"/>
      <c r="BD528" s="8"/>
      <c r="BE528" s="8"/>
      <c r="BF528" s="8"/>
      <c r="BG528" s="8"/>
      <c r="BH528" s="8"/>
      <c r="BI528" s="8"/>
      <c r="BJ528" s="8"/>
      <c r="BK528" s="8"/>
      <c r="BL528" s="8"/>
      <c r="BM528" s="8"/>
      <c r="BN528" s="8"/>
      <c r="BO528" s="8"/>
      <c r="BP528" s="8"/>
      <c r="BQ528" s="8"/>
      <c r="BR528" s="8"/>
      <c r="BS528" s="8"/>
      <c r="BT528" s="8"/>
      <c r="BU528" s="8"/>
      <c r="BV528" s="8"/>
      <c r="BW528" s="8"/>
      <c r="BX528" s="8"/>
      <c r="BY528" s="8"/>
      <c r="BZ528" s="8"/>
      <c r="CA528" s="8"/>
      <c r="CB528" s="8"/>
      <c r="CC528" s="8"/>
      <c r="CD528" s="8"/>
      <c r="CE528" s="8"/>
      <c r="CF528" s="8"/>
      <c r="CG528" s="8"/>
      <c r="CH528" s="8"/>
      <c r="CI528" s="8"/>
      <c r="CJ528" s="8"/>
      <c r="CK528" s="8"/>
      <c r="CL528" s="8"/>
      <c r="CM528" s="8"/>
      <c r="CN528" s="8"/>
      <c r="CO528" s="619"/>
      <c r="CP528" s="619"/>
      <c r="CQ528" s="8"/>
      <c r="CR528" s="8"/>
    </row>
    <row r="529" spans="1:96" s="24" customFormat="1" ht="25.5" hidden="1">
      <c r="A529" s="7"/>
      <c r="B529" s="23" t="s">
        <v>4729</v>
      </c>
      <c r="C529" s="8">
        <v>2015</v>
      </c>
      <c r="D529" s="8"/>
      <c r="E529" s="23" t="s">
        <v>4415</v>
      </c>
      <c r="F529" s="8" t="s">
        <v>683</v>
      </c>
      <c r="G529" s="8"/>
      <c r="H529" s="8"/>
      <c r="I529" s="8" t="s">
        <v>261</v>
      </c>
      <c r="J529" s="648" t="s">
        <v>1432</v>
      </c>
      <c r="K529" s="8" t="s">
        <v>127</v>
      </c>
      <c r="L529" s="8" t="s">
        <v>718</v>
      </c>
      <c r="M529" s="155"/>
      <c r="N529" s="155"/>
      <c r="O529" s="155"/>
      <c r="P529" s="155" t="s">
        <v>4623</v>
      </c>
      <c r="Q529" s="7" t="s">
        <v>948</v>
      </c>
      <c r="R529" s="8"/>
      <c r="S529" s="8" t="s">
        <v>4207</v>
      </c>
      <c r="T529" s="9" t="s">
        <v>706</v>
      </c>
      <c r="U529" s="410" t="s">
        <v>1437</v>
      </c>
      <c r="V529" s="785" t="s">
        <v>127</v>
      </c>
      <c r="W529" s="922" t="s">
        <v>127</v>
      </c>
      <c r="X529" s="922" t="s">
        <v>127</v>
      </c>
      <c r="Y529" s="767">
        <f>NOM!Q896</f>
        <v>11100</v>
      </c>
      <c r="Z529" s="787" t="s">
        <v>127</v>
      </c>
      <c r="AA529" s="241" t="s">
        <v>127</v>
      </c>
      <c r="AB529" s="241" t="s">
        <v>127</v>
      </c>
      <c r="AC529" s="241" t="s">
        <v>127</v>
      </c>
      <c r="AD529" s="241" t="s">
        <v>127</v>
      </c>
      <c r="AE529" s="242" t="s">
        <v>127</v>
      </c>
      <c r="AF529" s="892">
        <v>42005</v>
      </c>
      <c r="AG529" s="892">
        <v>42277</v>
      </c>
      <c r="AH529" s="8"/>
      <c r="AI529" s="146"/>
      <c r="AJ529" s="8"/>
      <c r="AK529" s="8"/>
      <c r="AL529" s="8"/>
      <c r="AM529" s="8"/>
      <c r="AN529" s="8"/>
      <c r="AO529" s="8"/>
      <c r="AP529" s="8"/>
      <c r="AQ529" s="8"/>
      <c r="AR529" s="177"/>
      <c r="AS529" s="8"/>
      <c r="AT529" s="8"/>
      <c r="AU529" s="8"/>
      <c r="AV529" s="8"/>
      <c r="AW529" s="8"/>
      <c r="AX529" s="8"/>
      <c r="AY529" s="8"/>
      <c r="AZ529" s="8"/>
      <c r="BA529" s="185"/>
      <c r="BB529" s="207"/>
      <c r="BC529" s="8"/>
      <c r="BD529" s="8"/>
      <c r="BE529" s="8"/>
      <c r="BF529" s="8"/>
      <c r="BG529" s="8"/>
      <c r="BH529" s="8"/>
      <c r="BI529" s="8"/>
      <c r="BJ529" s="8"/>
      <c r="BK529" s="8"/>
      <c r="BL529" s="8"/>
      <c r="BM529" s="8"/>
      <c r="BN529" s="8"/>
      <c r="BO529" s="8"/>
      <c r="BP529" s="8"/>
      <c r="BQ529" s="8"/>
      <c r="BR529" s="8"/>
      <c r="BS529" s="8"/>
      <c r="BT529" s="8"/>
      <c r="BU529" s="8"/>
      <c r="BV529" s="8"/>
      <c r="BW529" s="8"/>
      <c r="BX529" s="8"/>
      <c r="BY529" s="8"/>
      <c r="BZ529" s="8"/>
      <c r="CA529" s="8"/>
      <c r="CB529" s="8"/>
      <c r="CC529" s="8"/>
      <c r="CD529" s="8"/>
      <c r="CE529" s="8"/>
      <c r="CF529" s="8"/>
      <c r="CG529" s="8"/>
      <c r="CH529" s="8"/>
      <c r="CI529" s="8"/>
      <c r="CJ529" s="8"/>
      <c r="CK529" s="8"/>
      <c r="CL529" s="8"/>
      <c r="CM529" s="8"/>
      <c r="CN529" s="8"/>
      <c r="CO529" s="619"/>
      <c r="CP529" s="619"/>
      <c r="CQ529" s="8"/>
      <c r="CR529" s="8"/>
    </row>
    <row r="530" spans="1:96" s="229" customFormat="1" ht="27.75" hidden="1" customHeight="1">
      <c r="A530" s="319"/>
      <c r="B530" s="320"/>
      <c r="C530" s="228">
        <v>2015</v>
      </c>
      <c r="D530" s="228"/>
      <c r="E530" s="320"/>
      <c r="F530" s="228" t="s">
        <v>683</v>
      </c>
      <c r="G530" s="228"/>
      <c r="H530" s="228"/>
      <c r="I530" s="228" t="s">
        <v>261</v>
      </c>
      <c r="J530" s="648" t="s">
        <v>1432</v>
      </c>
      <c r="K530" s="228" t="s">
        <v>127</v>
      </c>
      <c r="L530" s="228" t="s">
        <v>718</v>
      </c>
      <c r="M530" s="155"/>
      <c r="N530" s="155"/>
      <c r="O530" s="155"/>
      <c r="P530" s="321" t="s">
        <v>4261</v>
      </c>
      <c r="Q530" s="319" t="s">
        <v>266</v>
      </c>
      <c r="R530" s="228"/>
      <c r="S530" s="228" t="s">
        <v>2894</v>
      </c>
      <c r="T530" s="323" t="s">
        <v>291</v>
      </c>
      <c r="U530" s="410" t="s">
        <v>1437</v>
      </c>
      <c r="V530" s="1235" t="s">
        <v>127</v>
      </c>
      <c r="W530" s="1569" t="s">
        <v>127</v>
      </c>
      <c r="X530" s="1569" t="s">
        <v>127</v>
      </c>
      <c r="Y530" s="1236">
        <f>Y510+Y514+Y517+Y519</f>
        <v>45330.01</v>
      </c>
      <c r="Z530" s="1237" t="s">
        <v>127</v>
      </c>
      <c r="AA530" s="324" t="s">
        <v>127</v>
      </c>
      <c r="AB530" s="324" t="s">
        <v>127</v>
      </c>
      <c r="AC530" s="324" t="s">
        <v>127</v>
      </c>
      <c r="AD530" s="324" t="s">
        <v>127</v>
      </c>
      <c r="AE530" s="325" t="s">
        <v>127</v>
      </c>
      <c r="AF530" s="1229">
        <v>42005</v>
      </c>
      <c r="AG530" s="1229">
        <v>42277</v>
      </c>
      <c r="AH530" s="228" t="s">
        <v>4262</v>
      </c>
      <c r="AI530" s="1299"/>
      <c r="AJ530" s="228"/>
      <c r="AK530" s="228"/>
      <c r="AL530" s="228"/>
      <c r="AM530" s="228"/>
      <c r="AN530" s="228"/>
      <c r="AO530" s="228"/>
      <c r="AP530" s="228"/>
      <c r="AQ530" s="228"/>
      <c r="AR530" s="326"/>
      <c r="AS530" s="228"/>
      <c r="AT530" s="228"/>
      <c r="AU530" s="228"/>
      <c r="AV530" s="228"/>
      <c r="AW530" s="228"/>
      <c r="AX530" s="228"/>
      <c r="AY530" s="228"/>
      <c r="AZ530" s="228"/>
      <c r="BA530" s="185"/>
      <c r="BB530" s="185"/>
      <c r="BC530" s="228"/>
      <c r="BD530" s="228"/>
      <c r="BE530" s="228"/>
      <c r="BF530" s="228"/>
      <c r="BG530" s="228"/>
      <c r="BH530" s="228"/>
      <c r="BI530" s="228"/>
      <c r="BJ530" s="228"/>
      <c r="BK530" s="228"/>
      <c r="BL530" s="228"/>
      <c r="BM530" s="228"/>
      <c r="BN530" s="228"/>
      <c r="BO530" s="228"/>
      <c r="BP530" s="228"/>
      <c r="BQ530" s="228"/>
      <c r="BR530" s="228"/>
      <c r="BS530" s="228"/>
      <c r="BT530" s="228"/>
      <c r="BU530" s="228"/>
      <c r="BV530" s="228"/>
      <c r="BW530" s="228"/>
      <c r="BX530" s="228"/>
      <c r="BY530" s="228"/>
      <c r="BZ530" s="228"/>
      <c r="CA530" s="228"/>
      <c r="CB530" s="228"/>
      <c r="CC530" s="228"/>
      <c r="CD530" s="228"/>
      <c r="CE530" s="228"/>
      <c r="CF530" s="228"/>
      <c r="CG530" s="228"/>
      <c r="CH530" s="228"/>
      <c r="CI530" s="228"/>
      <c r="CJ530" s="228"/>
      <c r="CK530" s="228"/>
      <c r="CL530" s="228"/>
      <c r="CM530" s="228"/>
      <c r="CN530" s="228"/>
      <c r="CO530" s="1240"/>
      <c r="CP530" s="1240"/>
      <c r="CQ530" s="228"/>
      <c r="CR530" s="228"/>
    </row>
    <row r="531" spans="1:96" s="24" customFormat="1" ht="25.5" hidden="1">
      <c r="A531" s="7"/>
      <c r="B531" s="23" t="s">
        <v>4729</v>
      </c>
      <c r="C531" s="8">
        <v>2015</v>
      </c>
      <c r="D531" s="8"/>
      <c r="E531" s="23" t="s">
        <v>4412</v>
      </c>
      <c r="F531" s="8" t="s">
        <v>683</v>
      </c>
      <c r="G531" s="8"/>
      <c r="H531" s="8"/>
      <c r="I531" s="8" t="s">
        <v>261</v>
      </c>
      <c r="J531" s="648" t="s">
        <v>1432</v>
      </c>
      <c r="K531" s="8" t="s">
        <v>127</v>
      </c>
      <c r="L531" s="8" t="s">
        <v>693</v>
      </c>
      <c r="M531" s="155"/>
      <c r="N531" s="155"/>
      <c r="O531" s="155"/>
      <c r="P531" s="155" t="s">
        <v>1033</v>
      </c>
      <c r="Q531" s="7" t="s">
        <v>693</v>
      </c>
      <c r="R531" s="8"/>
      <c r="S531" s="8" t="s">
        <v>269</v>
      </c>
      <c r="T531" s="9" t="s">
        <v>264</v>
      </c>
      <c r="U531" s="410" t="s">
        <v>1437</v>
      </c>
      <c r="V531" s="785" t="s">
        <v>127</v>
      </c>
      <c r="W531" s="922" t="s">
        <v>127</v>
      </c>
      <c r="X531" s="922" t="s">
        <v>127</v>
      </c>
      <c r="Y531" s="767">
        <f>NOM!Q903+FACT!R1078</f>
        <v>130735</v>
      </c>
      <c r="Z531" s="787" t="s">
        <v>127</v>
      </c>
      <c r="AA531" s="241" t="s">
        <v>127</v>
      </c>
      <c r="AB531" s="241" t="s">
        <v>127</v>
      </c>
      <c r="AC531" s="241" t="s">
        <v>127</v>
      </c>
      <c r="AD531" s="241" t="s">
        <v>127</v>
      </c>
      <c r="AE531" s="242" t="s">
        <v>127</v>
      </c>
      <c r="AF531" s="892">
        <v>42005</v>
      </c>
      <c r="AG531" s="892">
        <v>42277</v>
      </c>
      <c r="AH531" s="8"/>
      <c r="AI531" s="146"/>
      <c r="AJ531" s="8"/>
      <c r="AK531" s="8"/>
      <c r="AL531" s="8"/>
      <c r="AM531" s="8"/>
      <c r="AN531" s="8"/>
      <c r="AO531" s="8"/>
      <c r="AP531" s="8"/>
      <c r="AQ531" s="8"/>
      <c r="AR531" s="177"/>
      <c r="AS531" s="8"/>
      <c r="AT531" s="8"/>
      <c r="AU531" s="8"/>
      <c r="AV531" s="8"/>
      <c r="AW531" s="8"/>
      <c r="AX531" s="8"/>
      <c r="AY531" s="8"/>
      <c r="AZ531" s="8"/>
      <c r="BA531" s="185"/>
      <c r="BB531" s="207"/>
      <c r="BC531" s="8"/>
      <c r="BD531" s="8"/>
      <c r="BE531" s="8"/>
      <c r="BF531" s="8"/>
      <c r="BG531" s="8"/>
      <c r="BH531" s="8"/>
      <c r="BI531" s="8"/>
      <c r="BJ531" s="8"/>
      <c r="BK531" s="8"/>
      <c r="BL531" s="8"/>
      <c r="BM531" s="8"/>
      <c r="BN531" s="8"/>
      <c r="BO531" s="8"/>
      <c r="BP531" s="8"/>
      <c r="BQ531" s="8"/>
      <c r="BR531" s="8"/>
      <c r="BS531" s="8"/>
      <c r="BT531" s="8"/>
      <c r="BU531" s="8"/>
      <c r="BV531" s="8"/>
      <c r="BW531" s="8"/>
      <c r="BX531" s="8"/>
      <c r="BY531" s="8"/>
      <c r="BZ531" s="8"/>
      <c r="CA531" s="8"/>
      <c r="CB531" s="8"/>
      <c r="CC531" s="8"/>
      <c r="CD531" s="8"/>
      <c r="CE531" s="8"/>
      <c r="CF531" s="8"/>
      <c r="CG531" s="8"/>
      <c r="CH531" s="8"/>
      <c r="CI531" s="8"/>
      <c r="CJ531" s="8"/>
      <c r="CK531" s="8"/>
      <c r="CL531" s="8"/>
      <c r="CM531" s="8"/>
      <c r="CN531" s="8"/>
      <c r="CO531" s="619"/>
      <c r="CP531" s="619"/>
      <c r="CQ531" s="8"/>
      <c r="CR531" s="8"/>
    </row>
    <row r="532" spans="1:96" s="24" customFormat="1" ht="25.5" hidden="1">
      <c r="A532" s="7"/>
      <c r="B532" s="23" t="s">
        <v>4729</v>
      </c>
      <c r="C532" s="8">
        <v>2015</v>
      </c>
      <c r="D532" s="8"/>
      <c r="E532" s="23" t="s">
        <v>4412</v>
      </c>
      <c r="F532" s="8" t="s">
        <v>683</v>
      </c>
      <c r="G532" s="8"/>
      <c r="H532" s="8"/>
      <c r="I532" s="8" t="s">
        <v>261</v>
      </c>
      <c r="J532" s="648" t="s">
        <v>1432</v>
      </c>
      <c r="K532" s="8" t="s">
        <v>127</v>
      </c>
      <c r="L532" s="8" t="s">
        <v>693</v>
      </c>
      <c r="M532" s="155"/>
      <c r="N532" s="155"/>
      <c r="O532" s="155"/>
      <c r="P532" s="155" t="s">
        <v>4266</v>
      </c>
      <c r="Q532" s="7" t="s">
        <v>693</v>
      </c>
      <c r="R532" s="8"/>
      <c r="S532" s="8" t="s">
        <v>269</v>
      </c>
      <c r="T532" s="9" t="s">
        <v>264</v>
      </c>
      <c r="U532" s="410" t="s">
        <v>1437</v>
      </c>
      <c r="V532" s="785" t="s">
        <v>127</v>
      </c>
      <c r="W532" s="922" t="s">
        <v>127</v>
      </c>
      <c r="X532" s="922" t="s">
        <v>127</v>
      </c>
      <c r="Y532" s="767">
        <f>NOM!Q904+FACT!R1079</f>
        <v>0</v>
      </c>
      <c r="Z532" s="787" t="s">
        <v>127</v>
      </c>
      <c r="AA532" s="241" t="s">
        <v>127</v>
      </c>
      <c r="AB532" s="241" t="s">
        <v>127</v>
      </c>
      <c r="AC532" s="241" t="s">
        <v>127</v>
      </c>
      <c r="AD532" s="241" t="s">
        <v>127</v>
      </c>
      <c r="AE532" s="242" t="s">
        <v>127</v>
      </c>
      <c r="AF532" s="892">
        <v>42005</v>
      </c>
      <c r="AG532" s="892">
        <v>42277</v>
      </c>
      <c r="AH532" s="8"/>
      <c r="AI532" s="146"/>
      <c r="AJ532" s="8"/>
      <c r="AK532" s="8"/>
      <c r="AL532" s="8"/>
      <c r="AM532" s="8"/>
      <c r="AN532" s="8"/>
      <c r="AO532" s="8"/>
      <c r="AP532" s="8"/>
      <c r="AQ532" s="8"/>
      <c r="AR532" s="177"/>
      <c r="AS532" s="8"/>
      <c r="AT532" s="8"/>
      <c r="AU532" s="8"/>
      <c r="AV532" s="8"/>
      <c r="AW532" s="8"/>
      <c r="AX532" s="8"/>
      <c r="AY532" s="8"/>
      <c r="AZ532" s="8"/>
      <c r="BA532" s="185"/>
      <c r="BB532" s="207"/>
      <c r="BC532" s="8"/>
      <c r="BD532" s="8"/>
      <c r="BE532" s="8"/>
      <c r="BF532" s="8"/>
      <c r="BG532" s="8"/>
      <c r="BH532" s="8"/>
      <c r="BI532" s="8"/>
      <c r="BJ532" s="8"/>
      <c r="BK532" s="8"/>
      <c r="BL532" s="8"/>
      <c r="BM532" s="8"/>
      <c r="BN532" s="8"/>
      <c r="BO532" s="8"/>
      <c r="BP532" s="8"/>
      <c r="BQ532" s="8"/>
      <c r="BR532" s="8"/>
      <c r="BS532" s="8"/>
      <c r="BT532" s="8"/>
      <c r="BU532" s="8"/>
      <c r="BV532" s="8"/>
      <c r="BW532" s="8"/>
      <c r="BX532" s="8"/>
      <c r="BY532" s="8"/>
      <c r="BZ532" s="8"/>
      <c r="CA532" s="8"/>
      <c r="CB532" s="8"/>
      <c r="CC532" s="8"/>
      <c r="CD532" s="8"/>
      <c r="CE532" s="8"/>
      <c r="CF532" s="8"/>
      <c r="CG532" s="8"/>
      <c r="CH532" s="8"/>
      <c r="CI532" s="8"/>
      <c r="CJ532" s="8"/>
      <c r="CK532" s="8"/>
      <c r="CL532" s="8"/>
      <c r="CM532" s="8"/>
      <c r="CN532" s="8"/>
      <c r="CO532" s="619"/>
      <c r="CP532" s="619"/>
      <c r="CQ532" s="8"/>
      <c r="CR532" s="8"/>
    </row>
    <row r="533" spans="1:96" s="24" customFormat="1" ht="25.5" hidden="1">
      <c r="A533" s="7"/>
      <c r="B533" s="23" t="s">
        <v>4729</v>
      </c>
      <c r="C533" s="8">
        <v>2015</v>
      </c>
      <c r="D533" s="8"/>
      <c r="E533" s="23" t="s">
        <v>4412</v>
      </c>
      <c r="F533" s="8" t="s">
        <v>683</v>
      </c>
      <c r="G533" s="8"/>
      <c r="H533" s="8"/>
      <c r="I533" s="8" t="s">
        <v>261</v>
      </c>
      <c r="J533" s="648" t="s">
        <v>1432</v>
      </c>
      <c r="K533" s="8" t="s">
        <v>127</v>
      </c>
      <c r="L533" s="8" t="s">
        <v>693</v>
      </c>
      <c r="M533" s="155"/>
      <c r="N533" s="155"/>
      <c r="O533" s="155"/>
      <c r="P533" s="155" t="s">
        <v>4265</v>
      </c>
      <c r="Q533" s="7" t="s">
        <v>693</v>
      </c>
      <c r="R533" s="8"/>
      <c r="S533" s="8" t="s">
        <v>269</v>
      </c>
      <c r="T533" s="9" t="s">
        <v>264</v>
      </c>
      <c r="U533" s="410" t="s">
        <v>1437</v>
      </c>
      <c r="V533" s="785" t="s">
        <v>127</v>
      </c>
      <c r="W533" s="922" t="s">
        <v>127</v>
      </c>
      <c r="X533" s="922" t="s">
        <v>127</v>
      </c>
      <c r="Y533" s="767">
        <f>NOM!Q905+FACT!R1080</f>
        <v>58995.92</v>
      </c>
      <c r="Z533" s="787" t="s">
        <v>127</v>
      </c>
      <c r="AA533" s="241" t="s">
        <v>127</v>
      </c>
      <c r="AB533" s="241" t="s">
        <v>127</v>
      </c>
      <c r="AC533" s="241" t="s">
        <v>127</v>
      </c>
      <c r="AD533" s="241" t="s">
        <v>127</v>
      </c>
      <c r="AE533" s="242" t="s">
        <v>127</v>
      </c>
      <c r="AF533" s="892">
        <v>42005</v>
      </c>
      <c r="AG533" s="892">
        <v>42277</v>
      </c>
      <c r="AH533" s="8"/>
      <c r="AI533" s="146"/>
      <c r="AJ533" s="8"/>
      <c r="AK533" s="8"/>
      <c r="AL533" s="8"/>
      <c r="AM533" s="8"/>
      <c r="AN533" s="8"/>
      <c r="AO533" s="8"/>
      <c r="AP533" s="8"/>
      <c r="AQ533" s="8"/>
      <c r="AR533" s="177"/>
      <c r="AS533" s="8"/>
      <c r="AT533" s="8"/>
      <c r="AU533" s="8"/>
      <c r="AV533" s="8"/>
      <c r="AW533" s="8"/>
      <c r="AX533" s="8"/>
      <c r="AY533" s="8"/>
      <c r="AZ533" s="8"/>
      <c r="BA533" s="185"/>
      <c r="BB533" s="207"/>
      <c r="BC533" s="8"/>
      <c r="BD533" s="8"/>
      <c r="BE533" s="8"/>
      <c r="BF533" s="8"/>
      <c r="BG533" s="8"/>
      <c r="BH533" s="8"/>
      <c r="BI533" s="8"/>
      <c r="BJ533" s="8"/>
      <c r="BK533" s="8"/>
      <c r="BL533" s="8"/>
      <c r="BM533" s="8"/>
      <c r="BN533" s="8"/>
      <c r="BO533" s="8"/>
      <c r="BP533" s="8"/>
      <c r="BQ533" s="8"/>
      <c r="BR533" s="8"/>
      <c r="BS533" s="8"/>
      <c r="BT533" s="8"/>
      <c r="BU533" s="8"/>
      <c r="BV533" s="8"/>
      <c r="BW533" s="8"/>
      <c r="BX533" s="8"/>
      <c r="BY533" s="8"/>
      <c r="BZ533" s="8"/>
      <c r="CA533" s="8"/>
      <c r="CB533" s="8"/>
      <c r="CC533" s="8"/>
      <c r="CD533" s="8"/>
      <c r="CE533" s="8"/>
      <c r="CF533" s="8"/>
      <c r="CG533" s="8"/>
      <c r="CH533" s="8"/>
      <c r="CI533" s="8"/>
      <c r="CJ533" s="8"/>
      <c r="CK533" s="8"/>
      <c r="CL533" s="8"/>
      <c r="CM533" s="8"/>
      <c r="CN533" s="8"/>
      <c r="CO533" s="619"/>
      <c r="CP533" s="619"/>
      <c r="CQ533" s="8"/>
      <c r="CR533" s="8"/>
    </row>
    <row r="534" spans="1:96" s="24" customFormat="1" hidden="1">
      <c r="A534" s="7"/>
      <c r="B534" s="23"/>
      <c r="C534" s="8">
        <v>2015</v>
      </c>
      <c r="D534" s="8"/>
      <c r="E534" s="23"/>
      <c r="F534" s="8" t="s">
        <v>683</v>
      </c>
      <c r="G534" s="8"/>
      <c r="H534" s="8"/>
      <c r="I534" s="8" t="s">
        <v>261</v>
      </c>
      <c r="J534" s="648" t="s">
        <v>1432</v>
      </c>
      <c r="K534" s="8"/>
      <c r="L534" s="8" t="s">
        <v>693</v>
      </c>
      <c r="M534" s="155"/>
      <c r="N534" s="155"/>
      <c r="O534" s="155"/>
      <c r="P534" s="155" t="s">
        <v>1776</v>
      </c>
      <c r="Q534" s="7" t="s">
        <v>693</v>
      </c>
      <c r="R534" s="8"/>
      <c r="S534" s="8" t="s">
        <v>269</v>
      </c>
      <c r="T534" s="9" t="s">
        <v>264</v>
      </c>
      <c r="U534" s="410" t="s">
        <v>1437</v>
      </c>
      <c r="V534" s="785" t="s">
        <v>127</v>
      </c>
      <c r="W534" s="922" t="s">
        <v>127</v>
      </c>
      <c r="X534" s="922" t="s">
        <v>127</v>
      </c>
      <c r="Y534" s="767">
        <f>NOM!Q906+FACT!R1087</f>
        <v>16693</v>
      </c>
      <c r="Z534" s="787"/>
      <c r="AA534" s="241"/>
      <c r="AB534" s="241"/>
      <c r="AC534" s="241"/>
      <c r="AD534" s="241"/>
      <c r="AE534" s="242"/>
      <c r="AF534" s="892"/>
      <c r="AG534" s="892"/>
      <c r="AH534" s="8"/>
      <c r="AI534" s="146"/>
      <c r="AJ534" s="8"/>
      <c r="AK534" s="8"/>
      <c r="AL534" s="8"/>
      <c r="AM534" s="8"/>
      <c r="AN534" s="8"/>
      <c r="AO534" s="8"/>
      <c r="AP534" s="8"/>
      <c r="AQ534" s="8"/>
      <c r="AR534" s="177"/>
      <c r="AS534" s="8"/>
      <c r="AT534" s="8"/>
      <c r="AU534" s="8"/>
      <c r="AV534" s="8"/>
      <c r="AW534" s="8"/>
      <c r="AX534" s="8"/>
      <c r="AY534" s="8"/>
      <c r="AZ534" s="8"/>
      <c r="BA534" s="185"/>
      <c r="BB534" s="207"/>
      <c r="BC534" s="8"/>
      <c r="BD534" s="8"/>
      <c r="BE534" s="8"/>
      <c r="BF534" s="8"/>
      <c r="BG534" s="8"/>
      <c r="BH534" s="8"/>
      <c r="BI534" s="8"/>
      <c r="BJ534" s="8"/>
      <c r="BK534" s="8"/>
      <c r="BL534" s="8"/>
      <c r="BM534" s="8"/>
      <c r="BN534" s="8"/>
      <c r="BO534" s="8"/>
      <c r="BP534" s="8"/>
      <c r="BQ534" s="8"/>
      <c r="BR534" s="8"/>
      <c r="BS534" s="8"/>
      <c r="BT534" s="8"/>
      <c r="BU534" s="8"/>
      <c r="BV534" s="8"/>
      <c r="BW534" s="8"/>
      <c r="BX534" s="8"/>
      <c r="BY534" s="8"/>
      <c r="BZ534" s="8"/>
      <c r="CA534" s="8"/>
      <c r="CB534" s="8"/>
      <c r="CC534" s="8"/>
      <c r="CD534" s="8"/>
      <c r="CE534" s="8"/>
      <c r="CF534" s="8"/>
      <c r="CG534" s="8"/>
      <c r="CH534" s="8"/>
      <c r="CI534" s="8"/>
      <c r="CJ534" s="8"/>
      <c r="CK534" s="8"/>
      <c r="CL534" s="8"/>
      <c r="CM534" s="8"/>
      <c r="CN534" s="8"/>
      <c r="CO534" s="619"/>
      <c r="CP534" s="619"/>
      <c r="CQ534" s="8"/>
      <c r="CR534" s="8"/>
    </row>
    <row r="535" spans="1:96" s="24" customFormat="1" ht="25.5" hidden="1">
      <c r="A535" s="7"/>
      <c r="B535" s="23" t="s">
        <v>4729</v>
      </c>
      <c r="C535" s="8">
        <v>2015</v>
      </c>
      <c r="D535" s="8"/>
      <c r="E535" s="23" t="s">
        <v>4412</v>
      </c>
      <c r="F535" s="8" t="s">
        <v>683</v>
      </c>
      <c r="G535" s="8"/>
      <c r="H535" s="8"/>
      <c r="I535" s="8" t="s">
        <v>261</v>
      </c>
      <c r="J535" s="648" t="s">
        <v>1432</v>
      </c>
      <c r="K535" s="8" t="s">
        <v>127</v>
      </c>
      <c r="L535" s="8" t="s">
        <v>693</v>
      </c>
      <c r="M535" s="155"/>
      <c r="N535" s="155"/>
      <c r="O535" s="155"/>
      <c r="P535" s="155" t="s">
        <v>1031</v>
      </c>
      <c r="Q535" s="7" t="s">
        <v>693</v>
      </c>
      <c r="R535" s="8"/>
      <c r="S535" s="8" t="s">
        <v>269</v>
      </c>
      <c r="T535" s="9" t="s">
        <v>264</v>
      </c>
      <c r="U535" s="410" t="s">
        <v>1437</v>
      </c>
      <c r="V535" s="785" t="s">
        <v>127</v>
      </c>
      <c r="W535" s="922" t="s">
        <v>127</v>
      </c>
      <c r="X535" s="922" t="s">
        <v>127</v>
      </c>
      <c r="Y535" s="767">
        <f>NOM!Q907+FACT!R1081</f>
        <v>0</v>
      </c>
      <c r="Z535" s="787" t="s">
        <v>127</v>
      </c>
      <c r="AA535" s="241" t="s">
        <v>127</v>
      </c>
      <c r="AB535" s="241" t="s">
        <v>127</v>
      </c>
      <c r="AC535" s="241" t="s">
        <v>127</v>
      </c>
      <c r="AD535" s="241" t="s">
        <v>127</v>
      </c>
      <c r="AE535" s="242" t="s">
        <v>127</v>
      </c>
      <c r="AF535" s="892">
        <v>42005</v>
      </c>
      <c r="AG535" s="892">
        <v>42277</v>
      </c>
      <c r="AH535" s="8"/>
      <c r="AI535" s="146"/>
      <c r="AJ535" s="8"/>
      <c r="AK535" s="8"/>
      <c r="AL535" s="8"/>
      <c r="AM535" s="8"/>
      <c r="AN535" s="8"/>
      <c r="AO535" s="8"/>
      <c r="AP535" s="8"/>
      <c r="AQ535" s="8"/>
      <c r="AR535" s="177"/>
      <c r="AS535" s="8"/>
      <c r="AT535" s="8"/>
      <c r="AU535" s="8"/>
      <c r="AV535" s="8"/>
      <c r="AW535" s="8"/>
      <c r="AX535" s="8"/>
      <c r="AY535" s="8"/>
      <c r="AZ535" s="8"/>
      <c r="BA535" s="185"/>
      <c r="BB535" s="207"/>
      <c r="BC535" s="8"/>
      <c r="BD535" s="8"/>
      <c r="BE535" s="8"/>
      <c r="BF535" s="8"/>
      <c r="BG535" s="8"/>
      <c r="BH535" s="8"/>
      <c r="BI535" s="8"/>
      <c r="BJ535" s="8"/>
      <c r="BK535" s="8"/>
      <c r="BL535" s="8"/>
      <c r="BM535" s="8"/>
      <c r="BN535" s="8"/>
      <c r="BO535" s="8"/>
      <c r="BP535" s="8"/>
      <c r="BQ535" s="8"/>
      <c r="BR535" s="8"/>
      <c r="BS535" s="8"/>
      <c r="BT535" s="8"/>
      <c r="BU535" s="8"/>
      <c r="BV535" s="8"/>
      <c r="BW535" s="8"/>
      <c r="BX535" s="8"/>
      <c r="BY535" s="8"/>
      <c r="BZ535" s="8"/>
      <c r="CA535" s="8"/>
      <c r="CB535" s="8"/>
      <c r="CC535" s="8"/>
      <c r="CD535" s="8"/>
      <c r="CE535" s="8"/>
      <c r="CF535" s="8"/>
      <c r="CG535" s="8"/>
      <c r="CH535" s="8"/>
      <c r="CI535" s="8"/>
      <c r="CJ535" s="8"/>
      <c r="CK535" s="8"/>
      <c r="CL535" s="8"/>
      <c r="CM535" s="8"/>
      <c r="CN535" s="8"/>
      <c r="CO535" s="619"/>
      <c r="CP535" s="619"/>
      <c r="CQ535" s="8"/>
      <c r="CR535" s="8"/>
    </row>
    <row r="536" spans="1:96" s="24" customFormat="1" hidden="1">
      <c r="A536" s="7"/>
      <c r="B536" s="23"/>
      <c r="C536" s="8">
        <v>2015</v>
      </c>
      <c r="D536" s="8"/>
      <c r="E536" s="23"/>
      <c r="F536" s="8" t="s">
        <v>683</v>
      </c>
      <c r="G536" s="8"/>
      <c r="H536" s="8"/>
      <c r="I536" s="8" t="s">
        <v>261</v>
      </c>
      <c r="J536" s="648" t="s">
        <v>1432</v>
      </c>
      <c r="K536" s="8" t="s">
        <v>127</v>
      </c>
      <c r="L536" s="8" t="s">
        <v>718</v>
      </c>
      <c r="M536" s="155"/>
      <c r="N536" s="155"/>
      <c r="O536" s="155"/>
      <c r="P536" s="155" t="s">
        <v>4273</v>
      </c>
      <c r="Q536" s="7" t="s">
        <v>618</v>
      </c>
      <c r="R536" s="8"/>
      <c r="S536" s="8" t="s">
        <v>269</v>
      </c>
      <c r="T536" s="9" t="s">
        <v>264</v>
      </c>
      <c r="U536" s="410" t="s">
        <v>1437</v>
      </c>
      <c r="V536" s="785" t="s">
        <v>127</v>
      </c>
      <c r="W536" s="922" t="s">
        <v>127</v>
      </c>
      <c r="X536" s="922" t="s">
        <v>127</v>
      </c>
      <c r="Y536" s="767">
        <f>NOM!Q908</f>
        <v>11100</v>
      </c>
      <c r="Z536" s="787" t="s">
        <v>127</v>
      </c>
      <c r="AA536" s="241" t="s">
        <v>127</v>
      </c>
      <c r="AB536" s="241" t="s">
        <v>127</v>
      </c>
      <c r="AC536" s="241" t="s">
        <v>127</v>
      </c>
      <c r="AD536" s="241" t="s">
        <v>127</v>
      </c>
      <c r="AE536" s="242" t="s">
        <v>127</v>
      </c>
      <c r="AF536" s="892">
        <v>42005</v>
      </c>
      <c r="AG536" s="892">
        <v>42277</v>
      </c>
      <c r="AH536" s="8"/>
      <c r="AI536" s="146"/>
      <c r="AJ536" s="8"/>
      <c r="AK536" s="8"/>
      <c r="AL536" s="8"/>
      <c r="AM536" s="8"/>
      <c r="AN536" s="8"/>
      <c r="AO536" s="8"/>
      <c r="AP536" s="8"/>
      <c r="AQ536" s="8"/>
      <c r="AR536" s="177"/>
      <c r="AS536" s="8"/>
      <c r="AT536" s="8"/>
      <c r="AU536" s="8"/>
      <c r="AV536" s="8"/>
      <c r="AW536" s="8"/>
      <c r="AX536" s="8"/>
      <c r="AY536" s="8"/>
      <c r="AZ536" s="8"/>
      <c r="BA536" s="185"/>
      <c r="BB536" s="207"/>
      <c r="BC536" s="8"/>
      <c r="BD536" s="8"/>
      <c r="BE536" s="8"/>
      <c r="BF536" s="8"/>
      <c r="BG536" s="8"/>
      <c r="BH536" s="8"/>
      <c r="BI536" s="8"/>
      <c r="BJ536" s="8"/>
      <c r="BK536" s="8"/>
      <c r="BL536" s="8"/>
      <c r="BM536" s="8"/>
      <c r="BN536" s="8"/>
      <c r="BO536" s="8"/>
      <c r="BP536" s="8"/>
      <c r="BQ536" s="8"/>
      <c r="BR536" s="8"/>
      <c r="BS536" s="8"/>
      <c r="BT536" s="8"/>
      <c r="BU536" s="8"/>
      <c r="BV536" s="8"/>
      <c r="BW536" s="8"/>
      <c r="BX536" s="8"/>
      <c r="BY536" s="8"/>
      <c r="BZ536" s="8"/>
      <c r="CA536" s="8"/>
      <c r="CB536" s="8"/>
      <c r="CC536" s="8"/>
      <c r="CD536" s="8"/>
      <c r="CE536" s="8"/>
      <c r="CF536" s="8"/>
      <c r="CG536" s="8"/>
      <c r="CH536" s="8"/>
      <c r="CI536" s="8"/>
      <c r="CJ536" s="8"/>
      <c r="CK536" s="8"/>
      <c r="CL536" s="8"/>
      <c r="CM536" s="8"/>
      <c r="CN536" s="8"/>
      <c r="CO536" s="619"/>
      <c r="CP536" s="619"/>
      <c r="CQ536" s="8"/>
      <c r="CR536" s="8"/>
    </row>
    <row r="537" spans="1:96" s="24" customFormat="1" ht="30" hidden="1">
      <c r="A537" s="7"/>
      <c r="B537" s="23" t="s">
        <v>4729</v>
      </c>
      <c r="C537" s="8">
        <v>2015</v>
      </c>
      <c r="D537" s="8"/>
      <c r="E537" s="23" t="s">
        <v>4413</v>
      </c>
      <c r="F537" s="8" t="s">
        <v>683</v>
      </c>
      <c r="G537" s="8"/>
      <c r="H537" s="8"/>
      <c r="I537" s="8" t="s">
        <v>261</v>
      </c>
      <c r="J537" s="648" t="s">
        <v>1432</v>
      </c>
      <c r="K537" s="8" t="s">
        <v>127</v>
      </c>
      <c r="L537" s="8" t="s">
        <v>693</v>
      </c>
      <c r="M537" s="155"/>
      <c r="N537" s="155"/>
      <c r="O537" s="155"/>
      <c r="P537" s="155" t="s">
        <v>4265</v>
      </c>
      <c r="Q537" s="7" t="s">
        <v>693</v>
      </c>
      <c r="R537" s="8"/>
      <c r="S537" s="8" t="s">
        <v>269</v>
      </c>
      <c r="T537" s="9" t="s">
        <v>1067</v>
      </c>
      <c r="U537" s="410" t="s">
        <v>1437</v>
      </c>
      <c r="V537" s="785" t="s">
        <v>127</v>
      </c>
      <c r="W537" s="922" t="s">
        <v>127</v>
      </c>
      <c r="X537" s="922" t="s">
        <v>127</v>
      </c>
      <c r="Y537" s="767">
        <f>NOM!Q898</f>
        <v>2400</v>
      </c>
      <c r="Z537" s="787" t="s">
        <v>127</v>
      </c>
      <c r="AA537" s="241" t="s">
        <v>127</v>
      </c>
      <c r="AB537" s="241" t="s">
        <v>127</v>
      </c>
      <c r="AC537" s="241" t="s">
        <v>127</v>
      </c>
      <c r="AD537" s="241" t="s">
        <v>127</v>
      </c>
      <c r="AE537" s="242" t="s">
        <v>127</v>
      </c>
      <c r="AF537" s="892">
        <v>42005</v>
      </c>
      <c r="AG537" s="892">
        <v>42277</v>
      </c>
      <c r="AH537" s="8"/>
      <c r="AI537" s="146"/>
      <c r="AJ537" s="8"/>
      <c r="AK537" s="8"/>
      <c r="AL537" s="8"/>
      <c r="AM537" s="8"/>
      <c r="AN537" s="8"/>
      <c r="AO537" s="8"/>
      <c r="AP537" s="8"/>
      <c r="AQ537" s="8"/>
      <c r="AR537" s="177"/>
      <c r="AS537" s="8"/>
      <c r="AT537" s="8"/>
      <c r="AU537" s="8"/>
      <c r="AV537" s="8"/>
      <c r="AW537" s="8"/>
      <c r="AX537" s="8"/>
      <c r="AY537" s="8"/>
      <c r="AZ537" s="8"/>
      <c r="BA537" s="185"/>
      <c r="BB537" s="207"/>
      <c r="BC537" s="8"/>
      <c r="BD537" s="8"/>
      <c r="BE537" s="8"/>
      <c r="BF537" s="8"/>
      <c r="BG537" s="8"/>
      <c r="BH537" s="8"/>
      <c r="BI537" s="8"/>
      <c r="BJ537" s="8"/>
      <c r="BK537" s="8"/>
      <c r="BL537" s="8"/>
      <c r="BM537" s="8"/>
      <c r="BN537" s="8"/>
      <c r="BO537" s="8"/>
      <c r="BP537" s="8"/>
      <c r="BQ537" s="8"/>
      <c r="BR537" s="8"/>
      <c r="BS537" s="8"/>
      <c r="BT537" s="8"/>
      <c r="BU537" s="8"/>
      <c r="BV537" s="8"/>
      <c r="BW537" s="8"/>
      <c r="BX537" s="8"/>
      <c r="BY537" s="8"/>
      <c r="BZ537" s="8"/>
      <c r="CA537" s="8"/>
      <c r="CB537" s="8"/>
      <c r="CC537" s="8"/>
      <c r="CD537" s="8"/>
      <c r="CE537" s="8"/>
      <c r="CF537" s="8"/>
      <c r="CG537" s="8"/>
      <c r="CH537" s="8"/>
      <c r="CI537" s="8"/>
      <c r="CJ537" s="8"/>
      <c r="CK537" s="8"/>
      <c r="CL537" s="8"/>
      <c r="CM537" s="8"/>
      <c r="CN537" s="8"/>
      <c r="CO537" s="619"/>
      <c r="CP537" s="619"/>
      <c r="CQ537" s="8"/>
      <c r="CR537" s="8"/>
    </row>
    <row r="538" spans="1:96" s="24" customFormat="1" ht="25.5" hidden="1">
      <c r="A538" s="7"/>
      <c r="B538" s="23" t="s">
        <v>4729</v>
      </c>
      <c r="C538" s="8">
        <v>2015</v>
      </c>
      <c r="D538" s="8"/>
      <c r="E538" s="23" t="s">
        <v>4413</v>
      </c>
      <c r="F538" s="8" t="s">
        <v>683</v>
      </c>
      <c r="G538" s="8"/>
      <c r="H538" s="8"/>
      <c r="I538" s="8" t="s">
        <v>261</v>
      </c>
      <c r="J538" s="648" t="s">
        <v>1432</v>
      </c>
      <c r="K538" s="8" t="s">
        <v>127</v>
      </c>
      <c r="L538" s="8" t="s">
        <v>693</v>
      </c>
      <c r="M538" s="155"/>
      <c r="N538" s="155"/>
      <c r="O538" s="155"/>
      <c r="P538" s="155" t="s">
        <v>1033</v>
      </c>
      <c r="Q538" s="7" t="s">
        <v>693</v>
      </c>
      <c r="R538" s="8"/>
      <c r="S538" s="8" t="s">
        <v>269</v>
      </c>
      <c r="T538" s="9" t="s">
        <v>4310</v>
      </c>
      <c r="U538" s="410" t="s">
        <v>1437</v>
      </c>
      <c r="V538" s="785" t="s">
        <v>127</v>
      </c>
      <c r="W538" s="922" t="s">
        <v>127</v>
      </c>
      <c r="X538" s="922" t="s">
        <v>127</v>
      </c>
      <c r="Y538" s="767">
        <f>NOM!Q899</f>
        <v>49950</v>
      </c>
      <c r="Z538" s="787" t="s">
        <v>127</v>
      </c>
      <c r="AA538" s="241" t="s">
        <v>127</v>
      </c>
      <c r="AB538" s="241" t="s">
        <v>127</v>
      </c>
      <c r="AC538" s="241" t="s">
        <v>127</v>
      </c>
      <c r="AD538" s="241" t="s">
        <v>127</v>
      </c>
      <c r="AE538" s="242" t="s">
        <v>127</v>
      </c>
      <c r="AF538" s="892">
        <v>42005</v>
      </c>
      <c r="AG538" s="892">
        <v>42277</v>
      </c>
      <c r="AH538" s="8"/>
      <c r="AI538" s="146"/>
      <c r="AJ538" s="8"/>
      <c r="AK538" s="8"/>
      <c r="AL538" s="8"/>
      <c r="AM538" s="8"/>
      <c r="AN538" s="8"/>
      <c r="AO538" s="8"/>
      <c r="AP538" s="8"/>
      <c r="AQ538" s="8"/>
      <c r="AR538" s="177"/>
      <c r="AS538" s="8"/>
      <c r="AT538" s="8"/>
      <c r="AU538" s="8"/>
      <c r="AV538" s="8"/>
      <c r="AW538" s="8"/>
      <c r="AX538" s="8"/>
      <c r="AY538" s="8"/>
      <c r="AZ538" s="8"/>
      <c r="BA538" s="185"/>
      <c r="BB538" s="207"/>
      <c r="BC538" s="8"/>
      <c r="BD538" s="8"/>
      <c r="BE538" s="8"/>
      <c r="BF538" s="8"/>
      <c r="BG538" s="8"/>
      <c r="BH538" s="8"/>
      <c r="BI538" s="8"/>
      <c r="BJ538" s="8"/>
      <c r="BK538" s="8"/>
      <c r="BL538" s="8"/>
      <c r="BM538" s="8"/>
      <c r="BN538" s="8"/>
      <c r="BO538" s="8"/>
      <c r="BP538" s="8"/>
      <c r="BQ538" s="8"/>
      <c r="BR538" s="8"/>
      <c r="BS538" s="8"/>
      <c r="BT538" s="8"/>
      <c r="BU538" s="8"/>
      <c r="BV538" s="8"/>
      <c r="BW538" s="8"/>
      <c r="BX538" s="8"/>
      <c r="BY538" s="8"/>
      <c r="BZ538" s="8"/>
      <c r="CA538" s="8"/>
      <c r="CB538" s="8"/>
      <c r="CC538" s="8"/>
      <c r="CD538" s="8"/>
      <c r="CE538" s="8"/>
      <c r="CF538" s="8"/>
      <c r="CG538" s="8"/>
      <c r="CH538" s="8"/>
      <c r="CI538" s="8"/>
      <c r="CJ538" s="8"/>
      <c r="CK538" s="8"/>
      <c r="CL538" s="8"/>
      <c r="CM538" s="8"/>
      <c r="CN538" s="8"/>
      <c r="CO538" s="619"/>
      <c r="CP538" s="619"/>
      <c r="CQ538" s="8"/>
      <c r="CR538" s="8"/>
    </row>
    <row r="539" spans="1:96" s="24" customFormat="1" ht="30" hidden="1">
      <c r="A539" s="7"/>
      <c r="B539" s="23" t="s">
        <v>4729</v>
      </c>
      <c r="C539" s="8">
        <v>2015</v>
      </c>
      <c r="D539" s="8"/>
      <c r="E539" s="23" t="s">
        <v>4413</v>
      </c>
      <c r="F539" s="8" t="s">
        <v>683</v>
      </c>
      <c r="G539" s="8"/>
      <c r="H539" s="8"/>
      <c r="I539" s="8" t="s">
        <v>261</v>
      </c>
      <c r="J539" s="648" t="s">
        <v>1432</v>
      </c>
      <c r="K539" s="8"/>
      <c r="L539" s="8" t="s">
        <v>693</v>
      </c>
      <c r="M539" s="155"/>
      <c r="N539" s="155"/>
      <c r="O539" s="155"/>
      <c r="P539" s="155" t="s">
        <v>1033</v>
      </c>
      <c r="Q539" s="7" t="s">
        <v>693</v>
      </c>
      <c r="R539" s="8"/>
      <c r="S539" s="8" t="s">
        <v>269</v>
      </c>
      <c r="T539" s="9" t="s">
        <v>1221</v>
      </c>
      <c r="U539" s="410" t="s">
        <v>1437</v>
      </c>
      <c r="V539" s="785" t="s">
        <v>127</v>
      </c>
      <c r="W539" s="922" t="s">
        <v>127</v>
      </c>
      <c r="X539" s="922" t="s">
        <v>127</v>
      </c>
      <c r="Y539" s="767">
        <f>NOM!Q900</f>
        <v>25200</v>
      </c>
      <c r="Z539" s="787"/>
      <c r="AA539" s="241"/>
      <c r="AB539" s="241"/>
      <c r="AC539" s="241"/>
      <c r="AD539" s="241"/>
      <c r="AE539" s="242"/>
      <c r="AF539" s="892"/>
      <c r="AG539" s="892"/>
      <c r="AH539" s="8"/>
      <c r="AI539" s="146"/>
      <c r="AJ539" s="8"/>
      <c r="AK539" s="8"/>
      <c r="AL539" s="8"/>
      <c r="AM539" s="8"/>
      <c r="AN539" s="8"/>
      <c r="AO539" s="8"/>
      <c r="AP539" s="8"/>
      <c r="AQ539" s="8"/>
      <c r="AR539" s="177"/>
      <c r="AS539" s="8"/>
      <c r="AT539" s="8"/>
      <c r="AU539" s="8"/>
      <c r="AV539" s="8"/>
      <c r="AW539" s="8"/>
      <c r="AX539" s="8"/>
      <c r="AY539" s="8"/>
      <c r="AZ539" s="8"/>
      <c r="BA539" s="185"/>
      <c r="BB539" s="207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619"/>
      <c r="CP539" s="619"/>
      <c r="CQ539" s="8"/>
      <c r="CR539" s="8"/>
    </row>
    <row r="540" spans="1:96" s="24" customFormat="1" ht="25.5" hidden="1">
      <c r="A540" s="7"/>
      <c r="B540" s="23" t="s">
        <v>4729</v>
      </c>
      <c r="C540" s="8">
        <v>2015</v>
      </c>
      <c r="D540" s="8"/>
      <c r="E540" s="23" t="s">
        <v>4413</v>
      </c>
      <c r="F540" s="8" t="s">
        <v>683</v>
      </c>
      <c r="G540" s="8"/>
      <c r="H540" s="8"/>
      <c r="I540" s="8" t="s">
        <v>261</v>
      </c>
      <c r="J540" s="648" t="s">
        <v>1432</v>
      </c>
      <c r="K540" s="8"/>
      <c r="L540" s="8" t="s">
        <v>693</v>
      </c>
      <c r="M540" s="155"/>
      <c r="N540" s="155"/>
      <c r="O540" s="155"/>
      <c r="P540" s="155" t="s">
        <v>1033</v>
      </c>
      <c r="Q540" s="7" t="s">
        <v>693</v>
      </c>
      <c r="R540" s="8"/>
      <c r="S540" s="8" t="s">
        <v>269</v>
      </c>
      <c r="T540" s="9" t="s">
        <v>294</v>
      </c>
      <c r="U540" s="410" t="s">
        <v>1437</v>
      </c>
      <c r="V540" s="785" t="s">
        <v>127</v>
      </c>
      <c r="W540" s="922" t="s">
        <v>127</v>
      </c>
      <c r="X540" s="922" t="s">
        <v>127</v>
      </c>
      <c r="Y540" s="767">
        <f>NOM!Q901</f>
        <v>7400</v>
      </c>
      <c r="Z540" s="787"/>
      <c r="AA540" s="241"/>
      <c r="AB540" s="241"/>
      <c r="AC540" s="241"/>
      <c r="AD540" s="241"/>
      <c r="AE540" s="242"/>
      <c r="AF540" s="892"/>
      <c r="AG540" s="892"/>
      <c r="AH540" s="8"/>
      <c r="AI540" s="146"/>
      <c r="AJ540" s="8"/>
      <c r="AK540" s="8"/>
      <c r="AL540" s="8"/>
      <c r="AM540" s="8"/>
      <c r="AN540" s="8"/>
      <c r="AO540" s="8"/>
      <c r="AP540" s="8"/>
      <c r="AQ540" s="8"/>
      <c r="AR540" s="177"/>
      <c r="AS540" s="8"/>
      <c r="AT540" s="8"/>
      <c r="AU540" s="8"/>
      <c r="AV540" s="8"/>
      <c r="AW540" s="8"/>
      <c r="AX540" s="8"/>
      <c r="AY540" s="8"/>
      <c r="AZ540" s="8"/>
      <c r="BA540" s="185"/>
      <c r="BB540" s="207"/>
      <c r="BC540" s="8"/>
      <c r="BD540" s="8"/>
      <c r="BE540" s="8"/>
      <c r="BF540" s="8"/>
      <c r="BG540" s="8"/>
      <c r="BH540" s="8"/>
      <c r="BI540" s="8"/>
      <c r="BJ540" s="8"/>
      <c r="BK540" s="8"/>
      <c r="BL540" s="8"/>
      <c r="BM540" s="8"/>
      <c r="BN540" s="8"/>
      <c r="BO540" s="8"/>
      <c r="BP540" s="8"/>
      <c r="BQ540" s="8"/>
      <c r="BR540" s="8"/>
      <c r="BS540" s="8"/>
      <c r="BT540" s="8"/>
      <c r="BU540" s="8"/>
      <c r="BV540" s="8"/>
      <c r="BW540" s="8"/>
      <c r="BX540" s="8"/>
      <c r="BY540" s="8"/>
      <c r="BZ540" s="8"/>
      <c r="CA540" s="8"/>
      <c r="CB540" s="8"/>
      <c r="CC540" s="8"/>
      <c r="CD540" s="8"/>
      <c r="CE540" s="8"/>
      <c r="CF540" s="8"/>
      <c r="CG540" s="8"/>
      <c r="CH540" s="8"/>
      <c r="CI540" s="8"/>
      <c r="CJ540" s="8"/>
      <c r="CK540" s="8"/>
      <c r="CL540" s="8"/>
      <c r="CM540" s="8"/>
      <c r="CN540" s="8"/>
      <c r="CO540" s="619"/>
      <c r="CP540" s="619"/>
      <c r="CQ540" s="8"/>
      <c r="CR540" s="8"/>
    </row>
    <row r="541" spans="1:96" s="24" customFormat="1" ht="25.5" hidden="1">
      <c r="A541" s="7"/>
      <c r="B541" s="23" t="s">
        <v>4729</v>
      </c>
      <c r="C541" s="8">
        <v>2015</v>
      </c>
      <c r="D541" s="8"/>
      <c r="E541" s="23" t="s">
        <v>4413</v>
      </c>
      <c r="F541" s="8" t="s">
        <v>683</v>
      </c>
      <c r="G541" s="8"/>
      <c r="H541" s="8"/>
      <c r="I541" s="8" t="s">
        <v>261</v>
      </c>
      <c r="J541" s="648" t="s">
        <v>1432</v>
      </c>
      <c r="K541" s="8" t="s">
        <v>127</v>
      </c>
      <c r="L541" s="8" t="s">
        <v>693</v>
      </c>
      <c r="M541" s="155"/>
      <c r="N541" s="155"/>
      <c r="O541" s="155"/>
      <c r="P541" s="155" t="s">
        <v>1033</v>
      </c>
      <c r="Q541" s="7" t="s">
        <v>693</v>
      </c>
      <c r="R541" s="8"/>
      <c r="S541" s="8" t="s">
        <v>269</v>
      </c>
      <c r="T541" s="9" t="s">
        <v>1300</v>
      </c>
      <c r="U541" s="410" t="s">
        <v>1437</v>
      </c>
      <c r="V541" s="785" t="s">
        <v>127</v>
      </c>
      <c r="W541" s="922" t="s">
        <v>127</v>
      </c>
      <c r="X541" s="922" t="s">
        <v>127</v>
      </c>
      <c r="Y541" s="767">
        <f>NOM!Q902</f>
        <v>11100</v>
      </c>
      <c r="Z541" s="787" t="s">
        <v>127</v>
      </c>
      <c r="AA541" s="241" t="s">
        <v>127</v>
      </c>
      <c r="AB541" s="241" t="s">
        <v>127</v>
      </c>
      <c r="AC541" s="241" t="s">
        <v>127</v>
      </c>
      <c r="AD541" s="241" t="s">
        <v>127</v>
      </c>
      <c r="AE541" s="242" t="s">
        <v>127</v>
      </c>
      <c r="AF541" s="892">
        <v>42005</v>
      </c>
      <c r="AG541" s="892">
        <v>42277</v>
      </c>
      <c r="AH541" s="8"/>
      <c r="AI541" s="146"/>
      <c r="AJ541" s="8"/>
      <c r="AK541" s="8"/>
      <c r="AL541" s="8"/>
      <c r="AM541" s="8"/>
      <c r="AN541" s="8"/>
      <c r="AO541" s="8"/>
      <c r="AP541" s="8"/>
      <c r="AQ541" s="8"/>
      <c r="AR541" s="177"/>
      <c r="AS541" s="8"/>
      <c r="AT541" s="8"/>
      <c r="AU541" s="8"/>
      <c r="AV541" s="8"/>
      <c r="AW541" s="8"/>
      <c r="AX541" s="8"/>
      <c r="AY541" s="8"/>
      <c r="AZ541" s="8"/>
      <c r="BA541" s="185"/>
      <c r="BB541" s="207"/>
      <c r="BC541" s="8"/>
      <c r="BD541" s="8"/>
      <c r="BE541" s="8"/>
      <c r="BF541" s="8"/>
      <c r="BG541" s="8"/>
      <c r="BH541" s="8"/>
      <c r="BI541" s="8"/>
      <c r="BJ541" s="8"/>
      <c r="BK541" s="8"/>
      <c r="BL541" s="8"/>
      <c r="BM541" s="8"/>
      <c r="BN541" s="8"/>
      <c r="BO541" s="8"/>
      <c r="BP541" s="8"/>
      <c r="BQ541" s="8"/>
      <c r="BR541" s="8"/>
      <c r="BS541" s="8"/>
      <c r="BT541" s="8"/>
      <c r="BU541" s="8"/>
      <c r="BV541" s="8"/>
      <c r="BW541" s="8"/>
      <c r="BX541" s="8"/>
      <c r="BY541" s="8"/>
      <c r="BZ541" s="8"/>
      <c r="CA541" s="8"/>
      <c r="CB541" s="8"/>
      <c r="CC541" s="8"/>
      <c r="CD541" s="8"/>
      <c r="CE541" s="8"/>
      <c r="CF541" s="8"/>
      <c r="CG541" s="8"/>
      <c r="CH541" s="8"/>
      <c r="CI541" s="8"/>
      <c r="CJ541" s="8"/>
      <c r="CK541" s="8"/>
      <c r="CL541" s="8"/>
      <c r="CM541" s="8"/>
      <c r="CN541" s="8"/>
      <c r="CO541" s="619"/>
      <c r="CP541" s="619"/>
      <c r="CQ541" s="8"/>
      <c r="CR541" s="8"/>
    </row>
    <row r="542" spans="1:96" s="24" customFormat="1" hidden="1">
      <c r="A542" s="7"/>
      <c r="B542" s="23"/>
      <c r="C542" s="8">
        <v>2015</v>
      </c>
      <c r="D542" s="8"/>
      <c r="E542" s="23"/>
      <c r="F542" s="8" t="s">
        <v>683</v>
      </c>
      <c r="G542" s="8"/>
      <c r="H542" s="8"/>
      <c r="I542" s="8" t="s">
        <v>261</v>
      </c>
      <c r="J542" s="648" t="s">
        <v>1432</v>
      </c>
      <c r="K542" s="8" t="s">
        <v>127</v>
      </c>
      <c r="L542" s="8" t="s">
        <v>693</v>
      </c>
      <c r="M542" s="155"/>
      <c r="N542" s="155"/>
      <c r="O542" s="155"/>
      <c r="P542" s="155" t="s">
        <v>4311</v>
      </c>
      <c r="Q542" s="7" t="s">
        <v>710</v>
      </c>
      <c r="R542" s="8"/>
      <c r="S542" s="8" t="s">
        <v>269</v>
      </c>
      <c r="T542" s="9" t="s">
        <v>294</v>
      </c>
      <c r="U542" s="410" t="s">
        <v>1437</v>
      </c>
      <c r="V542" s="785" t="s">
        <v>127</v>
      </c>
      <c r="W542" s="922" t="s">
        <v>127</v>
      </c>
      <c r="X542" s="922" t="s">
        <v>127</v>
      </c>
      <c r="Y542" s="767">
        <f>NOM!Q909</f>
        <v>7400</v>
      </c>
      <c r="Z542" s="787" t="s">
        <v>127</v>
      </c>
      <c r="AA542" s="241" t="s">
        <v>127</v>
      </c>
      <c r="AB542" s="241" t="s">
        <v>127</v>
      </c>
      <c r="AC542" s="241" t="s">
        <v>127</v>
      </c>
      <c r="AD542" s="241" t="s">
        <v>127</v>
      </c>
      <c r="AE542" s="242" t="s">
        <v>127</v>
      </c>
      <c r="AF542" s="892">
        <v>42005</v>
      </c>
      <c r="AG542" s="892">
        <v>42277</v>
      </c>
      <c r="AH542" s="8"/>
      <c r="AI542" s="146"/>
      <c r="AJ542" s="8"/>
      <c r="AK542" s="8"/>
      <c r="AL542" s="8"/>
      <c r="AM542" s="8"/>
      <c r="AN542" s="8"/>
      <c r="AO542" s="8"/>
      <c r="AP542" s="8"/>
      <c r="AQ542" s="8"/>
      <c r="AR542" s="177"/>
      <c r="AS542" s="8"/>
      <c r="AT542" s="8"/>
      <c r="AU542" s="8"/>
      <c r="AV542" s="8"/>
      <c r="AW542" s="8"/>
      <c r="AX542" s="8"/>
      <c r="AY542" s="8"/>
      <c r="AZ542" s="8"/>
      <c r="BA542" s="185"/>
      <c r="BB542" s="207"/>
      <c r="BC542" s="8"/>
      <c r="BD542" s="8"/>
      <c r="BE542" s="8"/>
      <c r="BF542" s="8"/>
      <c r="BG542" s="8"/>
      <c r="BH542" s="8"/>
      <c r="BI542" s="8"/>
      <c r="BJ542" s="8"/>
      <c r="BK542" s="8"/>
      <c r="BL542" s="8"/>
      <c r="BM542" s="8"/>
      <c r="BN542" s="8"/>
      <c r="BO542" s="8"/>
      <c r="BP542" s="8"/>
      <c r="BQ542" s="8"/>
      <c r="BR542" s="8"/>
      <c r="BS542" s="8"/>
      <c r="BT542" s="8"/>
      <c r="BU542" s="8"/>
      <c r="BV542" s="8"/>
      <c r="BW542" s="8"/>
      <c r="BX542" s="8"/>
      <c r="BY542" s="8"/>
      <c r="BZ542" s="8"/>
      <c r="CA542" s="8"/>
      <c r="CB542" s="8"/>
      <c r="CC542" s="8"/>
      <c r="CD542" s="8"/>
      <c r="CE542" s="8"/>
      <c r="CF542" s="8"/>
      <c r="CG542" s="8"/>
      <c r="CH542" s="8"/>
      <c r="CI542" s="8"/>
      <c r="CJ542" s="8"/>
      <c r="CK542" s="8"/>
      <c r="CL542" s="8"/>
      <c r="CM542" s="8"/>
      <c r="CN542" s="8"/>
      <c r="CO542" s="619"/>
      <c r="CP542" s="619"/>
      <c r="CQ542" s="8"/>
      <c r="CR542" s="8"/>
    </row>
    <row r="543" spans="1:96" s="24" customFormat="1" ht="24" hidden="1">
      <c r="A543" s="7"/>
      <c r="B543" s="1193" t="s">
        <v>4848</v>
      </c>
      <c r="C543" s="8">
        <v>2014</v>
      </c>
      <c r="D543" s="8"/>
      <c r="E543" s="23" t="s">
        <v>4631</v>
      </c>
      <c r="F543" s="8" t="s">
        <v>1177</v>
      </c>
      <c r="G543" s="106"/>
      <c r="H543" s="8"/>
      <c r="I543" s="8" t="s">
        <v>12</v>
      </c>
      <c r="J543" s="648"/>
      <c r="K543" s="8"/>
      <c r="L543" s="8"/>
      <c r="M543" s="155" t="s">
        <v>127</v>
      </c>
      <c r="N543" s="155"/>
      <c r="O543" s="155"/>
      <c r="P543" s="155" t="s">
        <v>4389</v>
      </c>
      <c r="Q543" s="7" t="s">
        <v>887</v>
      </c>
      <c r="R543" s="8"/>
      <c r="S543" s="8" t="s">
        <v>1604</v>
      </c>
      <c r="T543" s="9" t="s">
        <v>984</v>
      </c>
      <c r="U543" s="410" t="s">
        <v>1437</v>
      </c>
      <c r="V543" s="785" t="s">
        <v>127</v>
      </c>
      <c r="W543" s="922" t="s">
        <v>127</v>
      </c>
      <c r="X543" s="922" t="s">
        <v>127</v>
      </c>
      <c r="Y543" s="767" t="s">
        <v>127</v>
      </c>
      <c r="Z543" s="787" t="s">
        <v>127</v>
      </c>
      <c r="AA543" s="241"/>
      <c r="AB543" s="241"/>
      <c r="AC543" s="241"/>
      <c r="AD543" s="241"/>
      <c r="AE543" s="242"/>
      <c r="AF543" s="892"/>
      <c r="AG543" s="892"/>
      <c r="AH543" s="8" t="s">
        <v>1168</v>
      </c>
      <c r="AI543" s="146"/>
      <c r="AJ543" s="8"/>
      <c r="AK543" s="8"/>
      <c r="AL543" s="8"/>
      <c r="AM543" s="8"/>
      <c r="AN543" s="8"/>
      <c r="AO543" s="8"/>
      <c r="AP543" s="8"/>
      <c r="AQ543" s="8"/>
      <c r="AR543" s="177"/>
      <c r="AS543" s="8"/>
      <c r="AT543" s="8"/>
      <c r="AU543" s="8"/>
      <c r="AV543" s="8"/>
      <c r="AW543" s="8"/>
      <c r="AX543" s="8"/>
      <c r="AY543" s="8"/>
      <c r="AZ543" s="8"/>
      <c r="BA543" s="185"/>
      <c r="BB543" s="207"/>
      <c r="BC543" s="8"/>
      <c r="BD543" s="8"/>
      <c r="BE543" s="8"/>
      <c r="BF543" s="8"/>
      <c r="BG543" s="8"/>
      <c r="BH543" s="8"/>
      <c r="BI543" s="8"/>
      <c r="BJ543" s="8"/>
      <c r="BK543" s="8"/>
      <c r="BL543" s="8"/>
      <c r="BM543" s="8"/>
      <c r="BN543" s="8"/>
      <c r="BO543" s="8"/>
      <c r="BP543" s="8"/>
      <c r="BQ543" s="8"/>
      <c r="BR543" s="8"/>
      <c r="BS543" s="8"/>
      <c r="BT543" s="8"/>
      <c r="BU543" s="8"/>
      <c r="BV543" s="8"/>
      <c r="BW543" s="8"/>
      <c r="BX543" s="8"/>
      <c r="BY543" s="8"/>
      <c r="BZ543" s="8"/>
      <c r="CA543" s="8"/>
      <c r="CB543" s="8"/>
      <c r="CC543" s="8"/>
      <c r="CD543" s="8"/>
      <c r="CE543" s="8"/>
      <c r="CF543" s="8"/>
      <c r="CG543" s="8"/>
      <c r="CH543" s="8"/>
      <c r="CI543" s="8"/>
      <c r="CJ543" s="8"/>
      <c r="CK543" s="8"/>
      <c r="CL543" s="8"/>
      <c r="CM543" s="8"/>
      <c r="CN543" s="8"/>
      <c r="CO543" s="619"/>
      <c r="CP543" s="619"/>
      <c r="CQ543" s="8"/>
      <c r="CR543" s="8"/>
    </row>
    <row r="544" spans="1:96" s="24" customFormat="1" hidden="1">
      <c r="A544" s="7"/>
      <c r="B544" s="23"/>
      <c r="C544" s="8">
        <v>2015</v>
      </c>
      <c r="D544" s="8"/>
      <c r="E544" s="23"/>
      <c r="F544" s="8" t="s">
        <v>683</v>
      </c>
      <c r="G544" s="8"/>
      <c r="H544" s="8"/>
      <c r="I544" s="8" t="s">
        <v>261</v>
      </c>
      <c r="J544" s="648" t="s">
        <v>1432</v>
      </c>
      <c r="K544" s="8" t="s">
        <v>127</v>
      </c>
      <c r="L544" s="8" t="s">
        <v>718</v>
      </c>
      <c r="M544" s="155"/>
      <c r="N544" s="155"/>
      <c r="O544" s="155"/>
      <c r="P544" s="155" t="s">
        <v>4317</v>
      </c>
      <c r="Q544" s="7" t="s">
        <v>704</v>
      </c>
      <c r="R544" s="8"/>
      <c r="S544" s="8" t="s">
        <v>4318</v>
      </c>
      <c r="T544" s="9" t="s">
        <v>984</v>
      </c>
      <c r="U544" s="410" t="s">
        <v>1437</v>
      </c>
      <c r="V544" s="785" t="s">
        <v>127</v>
      </c>
      <c r="W544" s="922" t="s">
        <v>127</v>
      </c>
      <c r="X544" s="922" t="s">
        <v>127</v>
      </c>
      <c r="Y544" s="767">
        <f>NOM!Q911</f>
        <v>5550</v>
      </c>
      <c r="Z544" s="787" t="s">
        <v>127</v>
      </c>
      <c r="AA544" s="241" t="s">
        <v>127</v>
      </c>
      <c r="AB544" s="241" t="s">
        <v>127</v>
      </c>
      <c r="AC544" s="241" t="s">
        <v>127</v>
      </c>
      <c r="AD544" s="241" t="s">
        <v>127</v>
      </c>
      <c r="AE544" s="242" t="s">
        <v>127</v>
      </c>
      <c r="AF544" s="892">
        <v>42005</v>
      </c>
      <c r="AG544" s="892">
        <v>42277</v>
      </c>
      <c r="AH544" s="8"/>
      <c r="AI544" s="146"/>
      <c r="AJ544" s="8"/>
      <c r="AK544" s="8"/>
      <c r="AL544" s="8"/>
      <c r="AM544" s="8"/>
      <c r="AN544" s="8"/>
      <c r="AO544" s="8"/>
      <c r="AP544" s="8"/>
      <c r="AQ544" s="8"/>
      <c r="AR544" s="177"/>
      <c r="AS544" s="8"/>
      <c r="AT544" s="8"/>
      <c r="AU544" s="8"/>
      <c r="AV544" s="8"/>
      <c r="AW544" s="8"/>
      <c r="AX544" s="8"/>
      <c r="AY544" s="8"/>
      <c r="AZ544" s="8"/>
      <c r="BA544" s="185"/>
      <c r="BB544" s="207"/>
      <c r="BC544" s="8"/>
      <c r="BD544" s="8"/>
      <c r="BE544" s="8"/>
      <c r="BF544" s="8"/>
      <c r="BG544" s="8"/>
      <c r="BH544" s="8"/>
      <c r="BI544" s="8"/>
      <c r="BJ544" s="8"/>
      <c r="BK544" s="8"/>
      <c r="BL544" s="8"/>
      <c r="BM544" s="8"/>
      <c r="BN544" s="8"/>
      <c r="BO544" s="8"/>
      <c r="BP544" s="8"/>
      <c r="BQ544" s="8"/>
      <c r="BR544" s="8"/>
      <c r="BS544" s="8"/>
      <c r="BT544" s="8"/>
      <c r="BU544" s="8"/>
      <c r="BV544" s="8"/>
      <c r="BW544" s="8"/>
      <c r="BX544" s="8"/>
      <c r="BY544" s="8"/>
      <c r="BZ544" s="8"/>
      <c r="CA544" s="8"/>
      <c r="CB544" s="8"/>
      <c r="CC544" s="8"/>
      <c r="CD544" s="8"/>
      <c r="CE544" s="8"/>
      <c r="CF544" s="8"/>
      <c r="CG544" s="8"/>
      <c r="CH544" s="8"/>
      <c r="CI544" s="8"/>
      <c r="CJ544" s="8"/>
      <c r="CK544" s="8"/>
      <c r="CL544" s="8"/>
      <c r="CM544" s="8"/>
      <c r="CN544" s="8"/>
      <c r="CO544" s="619"/>
      <c r="CP544" s="619"/>
      <c r="CQ544" s="8"/>
      <c r="CR544" s="8"/>
    </row>
    <row r="545" spans="1:96" s="24" customFormat="1" ht="30" hidden="1">
      <c r="A545" s="7"/>
      <c r="B545" s="23" t="s">
        <v>4729</v>
      </c>
      <c r="C545" s="8">
        <v>2015</v>
      </c>
      <c r="D545" s="8"/>
      <c r="E545" s="23" t="s">
        <v>4413</v>
      </c>
      <c r="F545" s="8" t="s">
        <v>683</v>
      </c>
      <c r="G545" s="8"/>
      <c r="H545" s="8"/>
      <c r="I545" s="8" t="s">
        <v>261</v>
      </c>
      <c r="J545" s="648" t="s">
        <v>1432</v>
      </c>
      <c r="K545" s="8" t="s">
        <v>127</v>
      </c>
      <c r="L545" s="8" t="s">
        <v>693</v>
      </c>
      <c r="M545" s="155"/>
      <c r="N545" s="155"/>
      <c r="O545" s="155"/>
      <c r="P545" s="155" t="s">
        <v>4311</v>
      </c>
      <c r="Q545" s="7" t="s">
        <v>710</v>
      </c>
      <c r="R545" s="8"/>
      <c r="S545" s="8" t="s">
        <v>269</v>
      </c>
      <c r="T545" s="9" t="s">
        <v>712</v>
      </c>
      <c r="U545" s="410" t="s">
        <v>1437</v>
      </c>
      <c r="V545" s="785" t="s">
        <v>127</v>
      </c>
      <c r="W545" s="922" t="s">
        <v>127</v>
      </c>
      <c r="X545" s="922" t="s">
        <v>127</v>
      </c>
      <c r="Y545" s="767">
        <f>NOM!Q910</f>
        <v>5550</v>
      </c>
      <c r="Z545" s="787" t="s">
        <v>127</v>
      </c>
      <c r="AA545" s="241" t="s">
        <v>127</v>
      </c>
      <c r="AB545" s="241" t="s">
        <v>127</v>
      </c>
      <c r="AC545" s="241" t="s">
        <v>127</v>
      </c>
      <c r="AD545" s="241" t="s">
        <v>127</v>
      </c>
      <c r="AE545" s="242" t="s">
        <v>127</v>
      </c>
      <c r="AF545" s="892">
        <v>42005</v>
      </c>
      <c r="AG545" s="892">
        <v>42277</v>
      </c>
      <c r="AH545" s="8"/>
      <c r="AI545" s="146"/>
      <c r="AJ545" s="8"/>
      <c r="AK545" s="8"/>
      <c r="AL545" s="8"/>
      <c r="AM545" s="8"/>
      <c r="AN545" s="8"/>
      <c r="AO545" s="8"/>
      <c r="AP545" s="8"/>
      <c r="AQ545" s="8"/>
      <c r="AR545" s="177"/>
      <c r="AS545" s="8"/>
      <c r="AT545" s="8"/>
      <c r="AU545" s="8"/>
      <c r="AV545" s="8"/>
      <c r="AW545" s="8"/>
      <c r="AX545" s="8"/>
      <c r="AY545" s="8"/>
      <c r="AZ545" s="8"/>
      <c r="BA545" s="185"/>
      <c r="BB545" s="207"/>
      <c r="BC545" s="8"/>
      <c r="BD545" s="8"/>
      <c r="BE545" s="8"/>
      <c r="BF545" s="8"/>
      <c r="BG545" s="8"/>
      <c r="BH545" s="8"/>
      <c r="BI545" s="8"/>
      <c r="BJ545" s="8"/>
      <c r="BK545" s="8"/>
      <c r="BL545" s="8"/>
      <c r="BM545" s="8"/>
      <c r="BN545" s="8"/>
      <c r="BO545" s="8"/>
      <c r="BP545" s="8"/>
      <c r="BQ545" s="8"/>
      <c r="BR545" s="8"/>
      <c r="BS545" s="8"/>
      <c r="BT545" s="8"/>
      <c r="BU545" s="8"/>
      <c r="BV545" s="8"/>
      <c r="BW545" s="8"/>
      <c r="BX545" s="8"/>
      <c r="BY545" s="8"/>
      <c r="BZ545" s="8"/>
      <c r="CA545" s="8"/>
      <c r="CB545" s="8"/>
      <c r="CC545" s="8"/>
      <c r="CD545" s="8"/>
      <c r="CE545" s="8"/>
      <c r="CF545" s="8"/>
      <c r="CG545" s="8"/>
      <c r="CH545" s="8"/>
      <c r="CI545" s="8"/>
      <c r="CJ545" s="8"/>
      <c r="CK545" s="8"/>
      <c r="CL545" s="8"/>
      <c r="CM545" s="8"/>
      <c r="CN545" s="8"/>
      <c r="CO545" s="619"/>
      <c r="CP545" s="619"/>
      <c r="CQ545" s="8"/>
      <c r="CR545" s="8"/>
    </row>
    <row r="546" spans="1:96" s="24" customFormat="1" ht="45" hidden="1">
      <c r="A546" s="7"/>
      <c r="B546" s="23" t="s">
        <v>4787</v>
      </c>
      <c r="C546" s="8">
        <v>2015</v>
      </c>
      <c r="D546" s="8"/>
      <c r="E546" s="23" t="s">
        <v>4401</v>
      </c>
      <c r="F546" s="8" t="s">
        <v>979</v>
      </c>
      <c r="G546" s="8"/>
      <c r="H546" s="8"/>
      <c r="I546" s="8" t="s">
        <v>1020</v>
      </c>
      <c r="J546" s="648"/>
      <c r="K546" s="8"/>
      <c r="L546" s="8"/>
      <c r="M546" s="155"/>
      <c r="N546" s="155"/>
      <c r="O546" s="155"/>
      <c r="P546" s="155" t="s">
        <v>4626</v>
      </c>
      <c r="Q546" s="7" t="s">
        <v>1021</v>
      </c>
      <c r="R546" s="8"/>
      <c r="S546" s="8" t="s">
        <v>4111</v>
      </c>
      <c r="T546" s="9" t="s">
        <v>264</v>
      </c>
      <c r="U546" s="410" t="s">
        <v>1233</v>
      </c>
      <c r="V546" s="785">
        <v>1335966.94</v>
      </c>
      <c r="W546" s="922"/>
      <c r="X546" s="961"/>
      <c r="Y546" s="767"/>
      <c r="Z546" s="787"/>
      <c r="AA546" s="241"/>
      <c r="AB546" s="241"/>
      <c r="AC546" s="241"/>
      <c r="AD546" s="241"/>
      <c r="AE546" s="242"/>
      <c r="AF546" s="892"/>
      <c r="AG546" s="892"/>
      <c r="AH546" s="8" t="s">
        <v>4419</v>
      </c>
      <c r="AI546" s="146">
        <v>278.88</v>
      </c>
      <c r="AJ546" s="8" t="s">
        <v>1064</v>
      </c>
      <c r="AK546" s="8"/>
      <c r="AL546" s="8"/>
      <c r="AM546" s="8"/>
      <c r="AN546" s="8"/>
      <c r="AO546" s="8"/>
      <c r="AP546" s="8"/>
      <c r="AQ546" s="8"/>
      <c r="AR546" s="177"/>
      <c r="AS546" s="8"/>
      <c r="AT546" s="8"/>
      <c r="AU546" s="8"/>
      <c r="AV546" s="8"/>
      <c r="AW546" s="8"/>
      <c r="AX546" s="8"/>
      <c r="AY546" s="8"/>
      <c r="AZ546" s="8"/>
      <c r="BA546" s="185"/>
      <c r="BB546" s="207"/>
      <c r="BC546" s="8"/>
      <c r="BD546" s="8"/>
      <c r="BE546" s="8"/>
      <c r="BF546" s="8"/>
      <c r="BG546" s="8"/>
      <c r="BH546" s="8"/>
      <c r="BI546" s="8"/>
      <c r="BJ546" s="8"/>
      <c r="BK546" s="8"/>
      <c r="BL546" s="8"/>
      <c r="BM546" s="8"/>
      <c r="BN546" s="8"/>
      <c r="BO546" s="8"/>
      <c r="BP546" s="8"/>
      <c r="BQ546" s="8"/>
      <c r="BR546" s="8"/>
      <c r="BS546" s="8"/>
      <c r="BT546" s="8"/>
      <c r="BU546" s="8"/>
      <c r="BV546" s="8"/>
      <c r="BW546" s="8"/>
      <c r="BX546" s="8"/>
      <c r="BY546" s="8"/>
      <c r="BZ546" s="8"/>
      <c r="CA546" s="8"/>
      <c r="CB546" s="8"/>
      <c r="CC546" s="8"/>
      <c r="CD546" s="8"/>
      <c r="CE546" s="8"/>
      <c r="CF546" s="8"/>
      <c r="CG546" s="8"/>
      <c r="CH546" s="8"/>
      <c r="CI546" s="8"/>
      <c r="CJ546" s="8"/>
      <c r="CK546" s="8"/>
      <c r="CL546" s="8"/>
      <c r="CM546" s="8"/>
      <c r="CN546" s="8"/>
      <c r="CO546" s="619"/>
      <c r="CP546" s="619"/>
      <c r="CQ546" s="8"/>
      <c r="CR546" s="8"/>
    </row>
    <row r="547" spans="1:96" s="24" customFormat="1" ht="45" hidden="1">
      <c r="A547" s="7"/>
      <c r="B547" s="23" t="s">
        <v>4787</v>
      </c>
      <c r="C547" s="8">
        <v>2015</v>
      </c>
      <c r="D547" s="8"/>
      <c r="E547" s="23" t="s">
        <v>4401</v>
      </c>
      <c r="F547" s="8" t="s">
        <v>979</v>
      </c>
      <c r="G547" s="8"/>
      <c r="H547" s="8"/>
      <c r="I547" s="8" t="s">
        <v>1020</v>
      </c>
      <c r="J547" s="648"/>
      <c r="K547" s="8"/>
      <c r="L547" s="8"/>
      <c r="M547" s="155"/>
      <c r="N547" s="155"/>
      <c r="O547" s="155"/>
      <c r="P547" s="155" t="s">
        <v>4626</v>
      </c>
      <c r="Q547" s="7" t="s">
        <v>1021</v>
      </c>
      <c r="R547" s="8"/>
      <c r="S547" s="8" t="s">
        <v>275</v>
      </c>
      <c r="T547" s="9" t="s">
        <v>264</v>
      </c>
      <c r="U547" s="410" t="s">
        <v>1233</v>
      </c>
      <c r="V547" s="785">
        <v>2751462.65</v>
      </c>
      <c r="W547" s="922"/>
      <c r="X547" s="961"/>
      <c r="Y547" s="767"/>
      <c r="Z547" s="787"/>
      <c r="AA547" s="241"/>
      <c r="AB547" s="241"/>
      <c r="AC547" s="241"/>
      <c r="AD547" s="241"/>
      <c r="AE547" s="242"/>
      <c r="AF547" s="892"/>
      <c r="AG547" s="892"/>
      <c r="AH547" s="8" t="s">
        <v>4420</v>
      </c>
      <c r="AI547" s="146">
        <v>501.69</v>
      </c>
      <c r="AJ547" s="8" t="s">
        <v>1064</v>
      </c>
      <c r="AK547" s="8"/>
      <c r="AL547" s="8"/>
      <c r="AM547" s="8"/>
      <c r="AN547" s="8"/>
      <c r="AO547" s="8"/>
      <c r="AP547" s="8"/>
      <c r="AQ547" s="8"/>
      <c r="AR547" s="177"/>
      <c r="AS547" s="8"/>
      <c r="AT547" s="8"/>
      <c r="AU547" s="8"/>
      <c r="AV547" s="8"/>
      <c r="AW547" s="8"/>
      <c r="AX547" s="8"/>
      <c r="AY547" s="8"/>
      <c r="AZ547" s="8"/>
      <c r="BA547" s="185"/>
      <c r="BB547" s="207"/>
      <c r="BC547" s="8"/>
      <c r="BD547" s="8"/>
      <c r="BE547" s="8"/>
      <c r="BF547" s="8"/>
      <c r="BG547" s="8"/>
      <c r="BH547" s="8"/>
      <c r="BI547" s="8"/>
      <c r="BJ547" s="8"/>
      <c r="BK547" s="8"/>
      <c r="BL547" s="8"/>
      <c r="BM547" s="8"/>
      <c r="BN547" s="8"/>
      <c r="BO547" s="8"/>
      <c r="BP547" s="8"/>
      <c r="BQ547" s="8"/>
      <c r="BR547" s="8"/>
      <c r="BS547" s="8"/>
      <c r="BT547" s="8"/>
      <c r="BU547" s="8"/>
      <c r="BV547" s="8"/>
      <c r="BW547" s="8"/>
      <c r="BX547" s="8"/>
      <c r="BY547" s="8"/>
      <c r="BZ547" s="8"/>
      <c r="CA547" s="8"/>
      <c r="CB547" s="8"/>
      <c r="CC547" s="8"/>
      <c r="CD547" s="8"/>
      <c r="CE547" s="8"/>
      <c r="CF547" s="8"/>
      <c r="CG547" s="8"/>
      <c r="CH547" s="8"/>
      <c r="CI547" s="8"/>
      <c r="CJ547" s="8"/>
      <c r="CK547" s="8"/>
      <c r="CL547" s="8"/>
      <c r="CM547" s="8"/>
      <c r="CN547" s="8"/>
      <c r="CO547" s="619"/>
      <c r="CP547" s="619"/>
      <c r="CQ547" s="8"/>
      <c r="CR547" s="8"/>
    </row>
    <row r="548" spans="1:96" s="24" customFormat="1" ht="45" hidden="1">
      <c r="A548" s="7"/>
      <c r="B548" s="23" t="s">
        <v>4787</v>
      </c>
      <c r="C548" s="8">
        <v>2015</v>
      </c>
      <c r="D548" s="8"/>
      <c r="E548" s="23" t="s">
        <v>4401</v>
      </c>
      <c r="F548" s="8" t="s">
        <v>4044</v>
      </c>
      <c r="G548" s="8"/>
      <c r="H548" s="8"/>
      <c r="I548" s="8" t="s">
        <v>616</v>
      </c>
      <c r="J548" s="648"/>
      <c r="K548" s="8"/>
      <c r="L548" s="8"/>
      <c r="M548" s="155"/>
      <c r="N548" s="155"/>
      <c r="O548" s="155"/>
      <c r="P548" s="155" t="s">
        <v>4046</v>
      </c>
      <c r="Q548" s="7" t="s">
        <v>691</v>
      </c>
      <c r="R548" s="8"/>
      <c r="S548" s="8" t="s">
        <v>127</v>
      </c>
      <c r="T548" s="9" t="s">
        <v>4421</v>
      </c>
      <c r="U548" s="410" t="s">
        <v>1437</v>
      </c>
      <c r="V548" s="785" t="s">
        <v>127</v>
      </c>
      <c r="W548" s="922" t="s">
        <v>127</v>
      </c>
      <c r="X548" s="922" t="s">
        <v>127</v>
      </c>
      <c r="Y548" s="767"/>
      <c r="Z548" s="787" t="s">
        <v>127</v>
      </c>
      <c r="AA548" s="241"/>
      <c r="AB548" s="241"/>
      <c r="AC548" s="241"/>
      <c r="AD548" s="241"/>
      <c r="AE548" s="242"/>
      <c r="AF548" s="892"/>
      <c r="AG548" s="892"/>
      <c r="AH548" s="8"/>
      <c r="AI548" s="146"/>
      <c r="AJ548" s="8"/>
      <c r="AK548" s="8"/>
      <c r="AL548" s="8"/>
      <c r="AM548" s="8"/>
      <c r="AN548" s="8"/>
      <c r="AO548" s="8"/>
      <c r="AP548" s="8"/>
      <c r="AQ548" s="8"/>
      <c r="AR548" s="177"/>
      <c r="AS548" s="8"/>
      <c r="AT548" s="8"/>
      <c r="AU548" s="8"/>
      <c r="AV548" s="8"/>
      <c r="AW548" s="8"/>
      <c r="AX548" s="8"/>
      <c r="AY548" s="8"/>
      <c r="AZ548" s="8"/>
      <c r="BA548" s="185"/>
      <c r="BB548" s="207"/>
      <c r="BC548" s="8"/>
      <c r="BD548" s="8"/>
      <c r="BE548" s="8"/>
      <c r="BF548" s="8"/>
      <c r="BG548" s="8"/>
      <c r="BH548" s="8"/>
      <c r="BI548" s="8"/>
      <c r="BJ548" s="8"/>
      <c r="BK548" s="8"/>
      <c r="BL548" s="8"/>
      <c r="BM548" s="8"/>
      <c r="BN548" s="8"/>
      <c r="BO548" s="8"/>
      <c r="BP548" s="8"/>
      <c r="BQ548" s="8"/>
      <c r="BR548" s="8"/>
      <c r="BS548" s="8"/>
      <c r="BT548" s="8"/>
      <c r="BU548" s="8"/>
      <c r="BV548" s="8"/>
      <c r="BW548" s="8"/>
      <c r="BX548" s="8"/>
      <c r="BY548" s="8"/>
      <c r="BZ548" s="8"/>
      <c r="CA548" s="8"/>
      <c r="CB548" s="8"/>
      <c r="CC548" s="8"/>
      <c r="CD548" s="8"/>
      <c r="CE548" s="8"/>
      <c r="CF548" s="8"/>
      <c r="CG548" s="8"/>
      <c r="CH548" s="8"/>
      <c r="CI548" s="8"/>
      <c r="CJ548" s="8"/>
      <c r="CK548" s="8"/>
      <c r="CL548" s="8"/>
      <c r="CM548" s="8"/>
      <c r="CN548" s="8"/>
      <c r="CO548" s="619"/>
      <c r="CP548" s="619"/>
      <c r="CQ548" s="8"/>
      <c r="CR548" s="8"/>
    </row>
    <row r="549" spans="1:96" s="24" customFormat="1" ht="25.5" hidden="1">
      <c r="A549" s="7"/>
      <c r="B549" s="23" t="s">
        <v>4787</v>
      </c>
      <c r="C549" s="8">
        <v>2015</v>
      </c>
      <c r="D549" s="8"/>
      <c r="E549" s="23" t="s">
        <v>4401</v>
      </c>
      <c r="F549" s="8" t="s">
        <v>127</v>
      </c>
      <c r="G549" s="8"/>
      <c r="H549" s="8"/>
      <c r="I549" s="8" t="s">
        <v>12</v>
      </c>
      <c r="J549" s="648"/>
      <c r="K549" s="8"/>
      <c r="L549" s="8"/>
      <c r="M549" s="155"/>
      <c r="N549" s="155"/>
      <c r="O549" s="155"/>
      <c r="P549" s="155" t="s">
        <v>4422</v>
      </c>
      <c r="Q549" s="7" t="s">
        <v>887</v>
      </c>
      <c r="R549" s="8"/>
      <c r="S549" s="8" t="s">
        <v>1604</v>
      </c>
      <c r="T549" s="9" t="s">
        <v>984</v>
      </c>
      <c r="U549" s="410" t="s">
        <v>1437</v>
      </c>
      <c r="V549" s="785" t="s">
        <v>127</v>
      </c>
      <c r="W549" s="922" t="s">
        <v>127</v>
      </c>
      <c r="X549" s="922" t="s">
        <v>127</v>
      </c>
      <c r="Y549" s="767" t="s">
        <v>127</v>
      </c>
      <c r="Z549" s="787" t="s">
        <v>127</v>
      </c>
      <c r="AA549" s="241"/>
      <c r="AB549" s="241"/>
      <c r="AC549" s="241"/>
      <c r="AD549" s="241"/>
      <c r="AE549" s="242"/>
      <c r="AF549" s="892"/>
      <c r="AG549" s="892"/>
      <c r="AH549" s="8"/>
      <c r="AI549" s="146"/>
      <c r="AJ549" s="8"/>
      <c r="AK549" s="8"/>
      <c r="AL549" s="8"/>
      <c r="AM549" s="8"/>
      <c r="AN549" s="8"/>
      <c r="AO549" s="8"/>
      <c r="AP549" s="8"/>
      <c r="AQ549" s="8"/>
      <c r="AR549" s="177"/>
      <c r="AS549" s="8"/>
      <c r="AT549" s="8"/>
      <c r="AU549" s="8"/>
      <c r="AV549" s="8"/>
      <c r="AW549" s="8"/>
      <c r="AX549" s="8"/>
      <c r="AY549" s="8"/>
      <c r="AZ549" s="8"/>
      <c r="BA549" s="185"/>
      <c r="BB549" s="207"/>
      <c r="BC549" s="8"/>
      <c r="BD549" s="8"/>
      <c r="BE549" s="8"/>
      <c r="BF549" s="8"/>
      <c r="BG549" s="8"/>
      <c r="BH549" s="8"/>
      <c r="BI549" s="8"/>
      <c r="BJ549" s="8"/>
      <c r="BK549" s="8"/>
      <c r="BL549" s="8"/>
      <c r="BM549" s="8"/>
      <c r="BN549" s="8"/>
      <c r="BO549" s="8"/>
      <c r="BP549" s="8"/>
      <c r="BQ549" s="8"/>
      <c r="BR549" s="8"/>
      <c r="BS549" s="8"/>
      <c r="BT549" s="8"/>
      <c r="BU549" s="8"/>
      <c r="BV549" s="8"/>
      <c r="BW549" s="8"/>
      <c r="BX549" s="8"/>
      <c r="BY549" s="8"/>
      <c r="BZ549" s="8"/>
      <c r="CA549" s="8"/>
      <c r="CB549" s="8"/>
      <c r="CC549" s="8"/>
      <c r="CD549" s="8"/>
      <c r="CE549" s="8"/>
      <c r="CF549" s="8"/>
      <c r="CG549" s="8"/>
      <c r="CH549" s="8"/>
      <c r="CI549" s="8"/>
      <c r="CJ549" s="8"/>
      <c r="CK549" s="8"/>
      <c r="CL549" s="8"/>
      <c r="CM549" s="8"/>
      <c r="CN549" s="8"/>
      <c r="CO549" s="619"/>
      <c r="CP549" s="619"/>
      <c r="CQ549" s="8"/>
      <c r="CR549" s="8"/>
    </row>
    <row r="550" spans="1:96" s="24" customFormat="1" ht="25.5" hidden="1">
      <c r="A550" s="7"/>
      <c r="B550" s="23" t="s">
        <v>4787</v>
      </c>
      <c r="C550" s="8">
        <v>2015</v>
      </c>
      <c r="D550" s="8"/>
      <c r="E550" s="23" t="s">
        <v>4401</v>
      </c>
      <c r="F550" s="8" t="s">
        <v>127</v>
      </c>
      <c r="G550" s="8"/>
      <c r="H550" s="8"/>
      <c r="I550" s="8" t="s">
        <v>12</v>
      </c>
      <c r="J550" s="648"/>
      <c r="K550" s="8"/>
      <c r="L550" s="8"/>
      <c r="M550" s="155"/>
      <c r="N550" s="155"/>
      <c r="O550" s="155"/>
      <c r="P550" s="155" t="s">
        <v>4423</v>
      </c>
      <c r="Q550" s="7" t="s">
        <v>887</v>
      </c>
      <c r="R550" s="8"/>
      <c r="S550" s="8" t="s">
        <v>127</v>
      </c>
      <c r="T550" s="9" t="s">
        <v>127</v>
      </c>
      <c r="U550" s="410" t="s">
        <v>127</v>
      </c>
      <c r="V550" s="785" t="s">
        <v>127</v>
      </c>
      <c r="W550" s="922" t="s">
        <v>127</v>
      </c>
      <c r="X550" s="922" t="s">
        <v>127</v>
      </c>
      <c r="Y550" s="767" t="s">
        <v>127</v>
      </c>
      <c r="Z550" s="787" t="s">
        <v>127</v>
      </c>
      <c r="AA550" s="241"/>
      <c r="AB550" s="241"/>
      <c r="AC550" s="241"/>
      <c r="AD550" s="241"/>
      <c r="AE550" s="242"/>
      <c r="AF550" s="892"/>
      <c r="AG550" s="892"/>
      <c r="AH550" s="1613" t="s">
        <v>2231</v>
      </c>
      <c r="AI550" s="146"/>
      <c r="AJ550" s="8"/>
      <c r="AK550" s="8"/>
      <c r="AL550" s="8"/>
      <c r="AM550" s="8"/>
      <c r="AN550" s="8"/>
      <c r="AO550" s="8"/>
      <c r="AP550" s="8"/>
      <c r="AQ550" s="8"/>
      <c r="AR550" s="177"/>
      <c r="AS550" s="8"/>
      <c r="AT550" s="8"/>
      <c r="AU550" s="8"/>
      <c r="AV550" s="8"/>
      <c r="AW550" s="8"/>
      <c r="AX550" s="8"/>
      <c r="AY550" s="8"/>
      <c r="AZ550" s="8"/>
      <c r="BA550" s="185"/>
      <c r="BB550" s="207"/>
      <c r="BC550" s="8"/>
      <c r="BD550" s="8"/>
      <c r="BE550" s="8"/>
      <c r="BF550" s="8"/>
      <c r="BG550" s="8"/>
      <c r="BH550" s="8"/>
      <c r="BI550" s="8"/>
      <c r="BJ550" s="8"/>
      <c r="BK550" s="8"/>
      <c r="BL550" s="8"/>
      <c r="BM550" s="8"/>
      <c r="BN550" s="8"/>
      <c r="BO550" s="8"/>
      <c r="BP550" s="8"/>
      <c r="BQ550" s="8"/>
      <c r="BR550" s="8"/>
      <c r="BS550" s="8"/>
      <c r="BT550" s="8"/>
      <c r="BU550" s="8"/>
      <c r="BV550" s="8"/>
      <c r="BW550" s="8"/>
      <c r="BX550" s="8"/>
      <c r="BY550" s="8"/>
      <c r="BZ550" s="8"/>
      <c r="CA550" s="8"/>
      <c r="CB550" s="8"/>
      <c r="CC550" s="8"/>
      <c r="CD550" s="8"/>
      <c r="CE550" s="8"/>
      <c r="CF550" s="8"/>
      <c r="CG550" s="8"/>
      <c r="CH550" s="8"/>
      <c r="CI550" s="8"/>
      <c r="CJ550" s="8"/>
      <c r="CK550" s="8"/>
      <c r="CL550" s="8"/>
      <c r="CM550" s="8"/>
      <c r="CN550" s="8"/>
      <c r="CO550" s="619"/>
      <c r="CP550" s="619"/>
      <c r="CQ550" s="8"/>
      <c r="CR550" s="8"/>
    </row>
    <row r="551" spans="1:96" s="24" customFormat="1" ht="30" hidden="1">
      <c r="A551" s="7"/>
      <c r="B551" s="23" t="s">
        <v>4986</v>
      </c>
      <c r="C551" s="8">
        <v>2014</v>
      </c>
      <c r="D551" s="8"/>
      <c r="E551" s="23" t="s">
        <v>5012</v>
      </c>
      <c r="F551" s="8"/>
      <c r="G551" s="106"/>
      <c r="H551" s="8"/>
      <c r="I551" s="8" t="s">
        <v>1020</v>
      </c>
      <c r="J551" s="648" t="s">
        <v>127</v>
      </c>
      <c r="K551" s="8" t="s">
        <v>127</v>
      </c>
      <c r="L551" s="8" t="s">
        <v>3594</v>
      </c>
      <c r="M551" s="155" t="s">
        <v>127</v>
      </c>
      <c r="N551" s="155"/>
      <c r="O551" s="155"/>
      <c r="P551" s="8" t="s">
        <v>3067</v>
      </c>
      <c r="Q551" s="7" t="s">
        <v>704</v>
      </c>
      <c r="R551" s="648"/>
      <c r="S551" s="8" t="s">
        <v>1229</v>
      </c>
      <c r="T551" s="9" t="s">
        <v>1221</v>
      </c>
      <c r="U551" s="1022" t="s">
        <v>1233</v>
      </c>
      <c r="V551" s="785">
        <v>1202724</v>
      </c>
      <c r="W551" s="785" t="s">
        <v>127</v>
      </c>
      <c r="X551" s="923">
        <v>1202723</v>
      </c>
      <c r="Y551" s="767" t="s">
        <v>127</v>
      </c>
      <c r="Z551" s="787" t="s">
        <v>127</v>
      </c>
      <c r="AA551" s="241"/>
      <c r="AB551" s="241"/>
      <c r="AC551" s="241"/>
      <c r="AD551" s="241"/>
      <c r="AE551" s="242"/>
      <c r="AF551" s="892"/>
      <c r="AG551" s="892"/>
      <c r="AH551" s="8" t="s">
        <v>3068</v>
      </c>
      <c r="AI551" s="146"/>
      <c r="AJ551" s="8"/>
      <c r="AK551" s="8"/>
      <c r="AL551" s="8"/>
      <c r="AM551" s="8">
        <f t="shared" ref="AM551" si="57">AO551+AP551</f>
        <v>0</v>
      </c>
      <c r="AN551" s="8"/>
      <c r="AO551" s="8"/>
      <c r="AP551" s="8"/>
      <c r="AQ551" s="8"/>
      <c r="AR551" s="177"/>
      <c r="AS551" s="8"/>
      <c r="AT551" s="8"/>
      <c r="AU551" s="8"/>
      <c r="AV551" s="8"/>
      <c r="AW551" s="8"/>
      <c r="AX551" s="8"/>
      <c r="AY551" s="8"/>
      <c r="AZ551" s="8"/>
      <c r="BA551" s="185"/>
      <c r="BB551" s="207"/>
      <c r="BC551" s="8"/>
      <c r="BD551" s="8"/>
      <c r="BE551" s="8"/>
      <c r="BF551" s="8"/>
      <c r="BG551" s="8"/>
      <c r="BH551" s="8"/>
      <c r="BI551" s="8"/>
      <c r="BJ551" s="8"/>
      <c r="BK551" s="8"/>
      <c r="BL551" s="8"/>
      <c r="BM551" s="8"/>
      <c r="BN551" s="8"/>
      <c r="BO551" s="8"/>
      <c r="BP551" s="8"/>
      <c r="BQ551" s="8"/>
      <c r="BR551" s="8"/>
      <c r="BS551" s="8"/>
      <c r="BT551" s="8"/>
      <c r="BU551" s="8"/>
      <c r="BV551" s="8"/>
      <c r="BW551" s="8"/>
      <c r="BX551" s="8"/>
      <c r="BY551" s="8"/>
      <c r="BZ551" s="8"/>
      <c r="CA551" s="8"/>
      <c r="CB551" s="8"/>
      <c r="CC551" s="8"/>
      <c r="CD551" s="8"/>
      <c r="CE551" s="8"/>
      <c r="CF551" s="8"/>
      <c r="CG551" s="8"/>
      <c r="CH551" s="8"/>
      <c r="CI551" s="8"/>
      <c r="CJ551" s="8"/>
      <c r="CK551" s="8"/>
      <c r="CL551" s="8"/>
      <c r="CM551" s="8"/>
      <c r="CN551" s="8"/>
      <c r="CO551" s="619"/>
      <c r="CP551" s="619"/>
      <c r="CQ551" s="8"/>
      <c r="CR551" s="8"/>
    </row>
    <row r="552" spans="1:96" s="24" customFormat="1" ht="30" hidden="1">
      <c r="A552" s="7"/>
      <c r="B552" s="23" t="s">
        <v>4787</v>
      </c>
      <c r="C552" s="8">
        <v>2015</v>
      </c>
      <c r="D552" s="8"/>
      <c r="E552" s="23" t="s">
        <v>4402</v>
      </c>
      <c r="F552" s="8" t="s">
        <v>1311</v>
      </c>
      <c r="G552" s="106" t="s">
        <v>4424</v>
      </c>
      <c r="H552" s="8">
        <v>1</v>
      </c>
      <c r="I552" s="8" t="s">
        <v>1020</v>
      </c>
      <c r="J552" s="648"/>
      <c r="K552" s="8"/>
      <c r="L552" s="8"/>
      <c r="M552" s="155"/>
      <c r="N552" s="155"/>
      <c r="O552" s="155"/>
      <c r="P552" s="155" t="s">
        <v>704</v>
      </c>
      <c r="Q552" s="7" t="s">
        <v>704</v>
      </c>
      <c r="R552" s="8"/>
      <c r="S552" s="8" t="s">
        <v>1229</v>
      </c>
      <c r="T552" s="9" t="s">
        <v>1221</v>
      </c>
      <c r="U552" s="410" t="s">
        <v>1233</v>
      </c>
      <c r="V552" s="785">
        <v>1218859</v>
      </c>
      <c r="W552" s="922"/>
      <c r="X552" s="961">
        <v>1218859</v>
      </c>
      <c r="Y552" s="767"/>
      <c r="Z552" s="787">
        <f t="shared" ref="Z552:Z560" si="58">W552-Y552</f>
        <v>0</v>
      </c>
      <c r="AA552" s="241">
        <f>V552/4+0.25</f>
        <v>304715</v>
      </c>
      <c r="AB552" s="241">
        <f t="shared" ref="AB552:AB562" si="59">AA552</f>
        <v>304715</v>
      </c>
      <c r="AC552" s="241">
        <f>AA552</f>
        <v>304715</v>
      </c>
      <c r="AD552" s="241">
        <f>AA552-1</f>
        <v>304714</v>
      </c>
      <c r="AE552" s="242">
        <v>0</v>
      </c>
      <c r="AF552" s="892"/>
      <c r="AG552" s="892"/>
      <c r="AH552" s="8" t="s">
        <v>4425</v>
      </c>
      <c r="AI552" s="146"/>
      <c r="AJ552" s="8"/>
      <c r="AK552" s="8"/>
      <c r="AL552" s="8"/>
      <c r="AM552" s="8"/>
      <c r="AN552" s="8"/>
      <c r="AO552" s="8"/>
      <c r="AP552" s="8"/>
      <c r="AQ552" s="8"/>
      <c r="AR552" s="177"/>
      <c r="AS552" s="8"/>
      <c r="AT552" s="8"/>
      <c r="AU552" s="8"/>
      <c r="AV552" s="8"/>
      <c r="AW552" s="8"/>
      <c r="AX552" s="8"/>
      <c r="AY552" s="8"/>
      <c r="AZ552" s="8"/>
      <c r="BA552" s="185"/>
      <c r="BB552" s="207"/>
      <c r="BC552" s="8"/>
      <c r="BD552" s="8"/>
      <c r="BE552" s="8"/>
      <c r="BF552" s="8"/>
      <c r="BG552" s="8"/>
      <c r="BH552" s="8"/>
      <c r="BI552" s="8"/>
      <c r="BJ552" s="8"/>
      <c r="BK552" s="8"/>
      <c r="BL552" s="8"/>
      <c r="BM552" s="8"/>
      <c r="BN552" s="8"/>
      <c r="BO552" s="8"/>
      <c r="BP552" s="8"/>
      <c r="BQ552" s="8"/>
      <c r="BR552" s="8"/>
      <c r="BS552" s="8"/>
      <c r="BT552" s="8"/>
      <c r="BU552" s="8"/>
      <c r="BV552" s="8"/>
      <c r="BW552" s="8"/>
      <c r="BX552" s="8"/>
      <c r="BY552" s="8"/>
      <c r="BZ552" s="8"/>
      <c r="CA552" s="8"/>
      <c r="CB552" s="8"/>
      <c r="CC552" s="8"/>
      <c r="CD552" s="8"/>
      <c r="CE552" s="8"/>
      <c r="CF552" s="8"/>
      <c r="CG552" s="8"/>
      <c r="CH552" s="8"/>
      <c r="CI552" s="8"/>
      <c r="CJ552" s="8"/>
      <c r="CK552" s="8"/>
      <c r="CL552" s="8"/>
      <c r="CM552" s="8"/>
      <c r="CN552" s="8"/>
      <c r="CO552" s="619"/>
      <c r="CP552" s="619"/>
      <c r="CQ552" s="8"/>
      <c r="CR552" s="8"/>
    </row>
    <row r="553" spans="1:96" s="24" customFormat="1" ht="30" hidden="1">
      <c r="A553" s="7"/>
      <c r="B553" s="23" t="s">
        <v>4787</v>
      </c>
      <c r="C553" s="8">
        <v>2015</v>
      </c>
      <c r="D553" s="8"/>
      <c r="E553" s="23" t="s">
        <v>4402</v>
      </c>
      <c r="F553" s="8" t="s">
        <v>1311</v>
      </c>
      <c r="G553" s="106" t="s">
        <v>4424</v>
      </c>
      <c r="H553" s="8">
        <v>2</v>
      </c>
      <c r="I553" s="8" t="s">
        <v>1020</v>
      </c>
      <c r="J553" s="648"/>
      <c r="K553" s="8"/>
      <c r="L553" s="8"/>
      <c r="M553" s="155"/>
      <c r="N553" s="155"/>
      <c r="O553" s="155"/>
      <c r="P553" s="155" t="s">
        <v>4097</v>
      </c>
      <c r="Q553" s="7" t="s">
        <v>618</v>
      </c>
      <c r="R553" s="8"/>
      <c r="S553" s="8" t="s">
        <v>4095</v>
      </c>
      <c r="T553" s="9" t="s">
        <v>654</v>
      </c>
      <c r="U553" s="410" t="s">
        <v>1233</v>
      </c>
      <c r="V553" s="785">
        <v>144476</v>
      </c>
      <c r="W553" s="922"/>
      <c r="X553" s="961">
        <v>144476</v>
      </c>
      <c r="Y553" s="767"/>
      <c r="Z553" s="787">
        <f t="shared" si="58"/>
        <v>0</v>
      </c>
      <c r="AA553" s="241">
        <f>V553/4</f>
        <v>36119</v>
      </c>
      <c r="AB553" s="241">
        <f t="shared" si="59"/>
        <v>36119</v>
      </c>
      <c r="AC553" s="241">
        <f>AA553</f>
        <v>36119</v>
      </c>
      <c r="AD553" s="241">
        <f>AA553</f>
        <v>36119</v>
      </c>
      <c r="AE553" s="242">
        <v>0</v>
      </c>
      <c r="AF553" s="892"/>
      <c r="AG553" s="892"/>
      <c r="AH553" s="8" t="s">
        <v>4426</v>
      </c>
      <c r="AI553" s="146"/>
      <c r="AJ553" s="8"/>
      <c r="AK553" s="8"/>
      <c r="AL553" s="8"/>
      <c r="AM553" s="8"/>
      <c r="AN553" s="8"/>
      <c r="AO553" s="8"/>
      <c r="AP553" s="8"/>
      <c r="AQ553" s="8"/>
      <c r="AR553" s="177"/>
      <c r="AS553" s="8"/>
      <c r="AT553" s="8"/>
      <c r="AU553" s="8"/>
      <c r="AV553" s="8"/>
      <c r="AW553" s="8"/>
      <c r="AX553" s="8"/>
      <c r="AY553" s="8"/>
      <c r="AZ553" s="8"/>
      <c r="BA553" s="185"/>
      <c r="BB553" s="207"/>
      <c r="BC553" s="8"/>
      <c r="BD553" s="8"/>
      <c r="BE553" s="8"/>
      <c r="BF553" s="8"/>
      <c r="BG553" s="8"/>
      <c r="BH553" s="8"/>
      <c r="BI553" s="8"/>
      <c r="BJ553" s="8"/>
      <c r="BK553" s="8"/>
      <c r="BL553" s="8"/>
      <c r="BM553" s="8"/>
      <c r="BN553" s="8"/>
      <c r="BO553" s="8"/>
      <c r="BP553" s="8"/>
      <c r="BQ553" s="8"/>
      <c r="BR553" s="8"/>
      <c r="BS553" s="8"/>
      <c r="BT553" s="8"/>
      <c r="BU553" s="8"/>
      <c r="BV553" s="8"/>
      <c r="BW553" s="8"/>
      <c r="BX553" s="8"/>
      <c r="BY553" s="8"/>
      <c r="BZ553" s="8"/>
      <c r="CA553" s="8"/>
      <c r="CB553" s="8"/>
      <c r="CC553" s="8"/>
      <c r="CD553" s="8"/>
      <c r="CE553" s="8"/>
      <c r="CF553" s="8"/>
      <c r="CG553" s="8"/>
      <c r="CH553" s="8"/>
      <c r="CI553" s="8"/>
      <c r="CJ553" s="8"/>
      <c r="CK553" s="8"/>
      <c r="CL553" s="8"/>
      <c r="CM553" s="8"/>
      <c r="CN553" s="8"/>
      <c r="CO553" s="619"/>
      <c r="CP553" s="619"/>
      <c r="CQ553" s="8"/>
      <c r="CR553" s="8"/>
    </row>
    <row r="554" spans="1:96" s="24" customFormat="1" ht="30" hidden="1">
      <c r="A554" s="7"/>
      <c r="B554" s="23" t="s">
        <v>4787</v>
      </c>
      <c r="C554" s="8">
        <v>2015</v>
      </c>
      <c r="D554" s="8"/>
      <c r="E554" s="23" t="s">
        <v>4402</v>
      </c>
      <c r="F554" s="8" t="s">
        <v>1311</v>
      </c>
      <c r="G554" s="106" t="s">
        <v>4424</v>
      </c>
      <c r="H554" s="8">
        <v>3</v>
      </c>
      <c r="I554" s="8" t="s">
        <v>1020</v>
      </c>
      <c r="J554" s="648"/>
      <c r="K554" s="8"/>
      <c r="L554" s="8"/>
      <c r="M554" s="155"/>
      <c r="N554" s="155"/>
      <c r="O554" s="155"/>
      <c r="P554" s="155" t="s">
        <v>2629</v>
      </c>
      <c r="Q554" s="7" t="s">
        <v>704</v>
      </c>
      <c r="R554" s="8"/>
      <c r="S554" s="8" t="s">
        <v>4095</v>
      </c>
      <c r="T554" s="9" t="s">
        <v>654</v>
      </c>
      <c r="U554" s="410" t="s">
        <v>1233</v>
      </c>
      <c r="V554" s="785">
        <v>371253</v>
      </c>
      <c r="W554" s="922"/>
      <c r="X554" s="961">
        <v>371253</v>
      </c>
      <c r="Y554" s="767"/>
      <c r="Z554" s="787">
        <f t="shared" si="58"/>
        <v>0</v>
      </c>
      <c r="AA554" s="241">
        <f>V554/4-0.25</f>
        <v>92813</v>
      </c>
      <c r="AB554" s="241">
        <f t="shared" si="59"/>
        <v>92813</v>
      </c>
      <c r="AC554" s="241">
        <f>AA554</f>
        <v>92813</v>
      </c>
      <c r="AD554" s="241">
        <f>AA554+1</f>
        <v>92814</v>
      </c>
      <c r="AE554" s="242">
        <v>0</v>
      </c>
      <c r="AF554" s="892"/>
      <c r="AG554" s="892"/>
      <c r="AH554" s="8" t="s">
        <v>4426</v>
      </c>
      <c r="AI554" s="146"/>
      <c r="AJ554" s="8"/>
      <c r="AK554" s="8"/>
      <c r="AL554" s="8"/>
      <c r="AM554" s="8"/>
      <c r="AN554" s="8"/>
      <c r="AO554" s="8"/>
      <c r="AP554" s="8"/>
      <c r="AQ554" s="8"/>
      <c r="AR554" s="177"/>
      <c r="AS554" s="8"/>
      <c r="AT554" s="8"/>
      <c r="AU554" s="8"/>
      <c r="AV554" s="8"/>
      <c r="AW554" s="8"/>
      <c r="AX554" s="8"/>
      <c r="AY554" s="8"/>
      <c r="AZ554" s="8"/>
      <c r="BA554" s="185"/>
      <c r="BB554" s="207"/>
      <c r="BC554" s="8"/>
      <c r="BD554" s="8"/>
      <c r="BE554" s="8"/>
      <c r="BF554" s="8"/>
      <c r="BG554" s="8"/>
      <c r="BH554" s="8"/>
      <c r="BI554" s="8"/>
      <c r="BJ554" s="8"/>
      <c r="BK554" s="8"/>
      <c r="BL554" s="8"/>
      <c r="BM554" s="8"/>
      <c r="BN554" s="8"/>
      <c r="BO554" s="8"/>
      <c r="BP554" s="8"/>
      <c r="BQ554" s="8"/>
      <c r="BR554" s="8"/>
      <c r="BS554" s="8"/>
      <c r="BT554" s="8"/>
      <c r="BU554" s="8"/>
      <c r="BV554" s="8"/>
      <c r="BW554" s="8"/>
      <c r="BX554" s="8"/>
      <c r="BY554" s="8"/>
      <c r="BZ554" s="8"/>
      <c r="CA554" s="8"/>
      <c r="CB554" s="8"/>
      <c r="CC554" s="8"/>
      <c r="CD554" s="8"/>
      <c r="CE554" s="8"/>
      <c r="CF554" s="8"/>
      <c r="CG554" s="8"/>
      <c r="CH554" s="8"/>
      <c r="CI554" s="8"/>
      <c r="CJ554" s="8"/>
      <c r="CK554" s="8"/>
      <c r="CL554" s="8"/>
      <c r="CM554" s="8"/>
      <c r="CN554" s="8"/>
      <c r="CO554" s="619"/>
      <c r="CP554" s="619"/>
      <c r="CQ554" s="8"/>
      <c r="CR554" s="8"/>
    </row>
    <row r="555" spans="1:96" s="24" customFormat="1" ht="30" hidden="1">
      <c r="A555" s="7"/>
      <c r="B555" s="23" t="s">
        <v>4787</v>
      </c>
      <c r="C555" s="8">
        <v>2015</v>
      </c>
      <c r="D555" s="8"/>
      <c r="E555" s="23" t="s">
        <v>4402</v>
      </c>
      <c r="F555" s="8" t="s">
        <v>1311</v>
      </c>
      <c r="G555" s="106" t="s">
        <v>4424</v>
      </c>
      <c r="H555" s="8">
        <v>4</v>
      </c>
      <c r="I555" s="8" t="s">
        <v>1020</v>
      </c>
      <c r="J555" s="648"/>
      <c r="K555" s="8"/>
      <c r="L555" s="8"/>
      <c r="M555" s="155"/>
      <c r="N555" s="155"/>
      <c r="O555" s="155"/>
      <c r="P555" s="155" t="s">
        <v>4097</v>
      </c>
      <c r="Q555" s="7" t="s">
        <v>618</v>
      </c>
      <c r="R555" s="8"/>
      <c r="S555" s="8" t="s">
        <v>1045</v>
      </c>
      <c r="T555" s="9" t="s">
        <v>654</v>
      </c>
      <c r="U555" s="410" t="s">
        <v>1233</v>
      </c>
      <c r="V555" s="785">
        <v>361251</v>
      </c>
      <c r="W555" s="922"/>
      <c r="X555" s="961">
        <v>361251</v>
      </c>
      <c r="Y555" s="767"/>
      <c r="Z555" s="787">
        <f t="shared" si="58"/>
        <v>0</v>
      </c>
      <c r="AA555" s="241">
        <f>V555/4+0.25</f>
        <v>90313</v>
      </c>
      <c r="AB555" s="241">
        <f t="shared" si="59"/>
        <v>90313</v>
      </c>
      <c r="AC555" s="241">
        <f>AA555</f>
        <v>90313</v>
      </c>
      <c r="AD555" s="241">
        <f>AA555+1</f>
        <v>90314</v>
      </c>
      <c r="AE555" s="242">
        <v>0</v>
      </c>
      <c r="AF555" s="892"/>
      <c r="AG555" s="892"/>
      <c r="AH555" s="8" t="s">
        <v>4427</v>
      </c>
      <c r="AI555" s="146"/>
      <c r="AJ555" s="8"/>
      <c r="AK555" s="8"/>
      <c r="AL555" s="8"/>
      <c r="AM555" s="8"/>
      <c r="AN555" s="8"/>
      <c r="AO555" s="8"/>
      <c r="AP555" s="8"/>
      <c r="AQ555" s="8"/>
      <c r="AR555" s="177"/>
      <c r="AS555" s="8"/>
      <c r="AT555" s="8"/>
      <c r="AU555" s="8"/>
      <c r="AV555" s="8"/>
      <c r="AW555" s="8"/>
      <c r="AX555" s="8"/>
      <c r="AY555" s="8"/>
      <c r="AZ555" s="8"/>
      <c r="BA555" s="185"/>
      <c r="BB555" s="207"/>
      <c r="BC555" s="8"/>
      <c r="BD555" s="8"/>
      <c r="BE555" s="8"/>
      <c r="BF555" s="8"/>
      <c r="BG555" s="8"/>
      <c r="BH555" s="8"/>
      <c r="BI555" s="8"/>
      <c r="BJ555" s="8"/>
      <c r="BK555" s="8"/>
      <c r="BL555" s="8"/>
      <c r="BM555" s="8"/>
      <c r="BN555" s="8"/>
      <c r="BO555" s="8"/>
      <c r="BP555" s="8"/>
      <c r="BQ555" s="8"/>
      <c r="BR555" s="8"/>
      <c r="BS555" s="8"/>
      <c r="BT555" s="8"/>
      <c r="BU555" s="8"/>
      <c r="BV555" s="8"/>
      <c r="BW555" s="8"/>
      <c r="BX555" s="8"/>
      <c r="BY555" s="8"/>
      <c r="BZ555" s="8"/>
      <c r="CA555" s="8"/>
      <c r="CB555" s="8"/>
      <c r="CC555" s="8"/>
      <c r="CD555" s="8"/>
      <c r="CE555" s="8"/>
      <c r="CF555" s="8"/>
      <c r="CG555" s="8"/>
      <c r="CH555" s="8"/>
      <c r="CI555" s="8"/>
      <c r="CJ555" s="8"/>
      <c r="CK555" s="8"/>
      <c r="CL555" s="8"/>
      <c r="CM555" s="8"/>
      <c r="CN555" s="8"/>
      <c r="CO555" s="619"/>
      <c r="CP555" s="619"/>
      <c r="CQ555" s="8"/>
      <c r="CR555" s="8"/>
    </row>
    <row r="556" spans="1:96" s="24" customFormat="1" ht="30" hidden="1">
      <c r="A556" s="7"/>
      <c r="B556" s="23" t="s">
        <v>4787</v>
      </c>
      <c r="C556" s="8">
        <v>2015</v>
      </c>
      <c r="D556" s="8"/>
      <c r="E556" s="23" t="s">
        <v>4402</v>
      </c>
      <c r="F556" s="8" t="s">
        <v>1311</v>
      </c>
      <c r="G556" s="106" t="s">
        <v>4424</v>
      </c>
      <c r="H556" s="8">
        <v>5</v>
      </c>
      <c r="I556" s="8" t="s">
        <v>1020</v>
      </c>
      <c r="J556" s="648"/>
      <c r="K556" s="8"/>
      <c r="L556" s="8"/>
      <c r="M556" s="155"/>
      <c r="N556" s="155"/>
      <c r="O556" s="155"/>
      <c r="P556" s="155" t="s">
        <v>4098</v>
      </c>
      <c r="Q556" s="7" t="s">
        <v>980</v>
      </c>
      <c r="R556" s="8"/>
      <c r="S556" s="8" t="s">
        <v>1045</v>
      </c>
      <c r="T556" s="9" t="s">
        <v>654</v>
      </c>
      <c r="U556" s="410" t="s">
        <v>1233</v>
      </c>
      <c r="V556" s="785">
        <v>215102</v>
      </c>
      <c r="W556" s="922"/>
      <c r="X556" s="961">
        <v>215102</v>
      </c>
      <c r="Y556" s="767"/>
      <c r="Z556" s="787">
        <f t="shared" si="58"/>
        <v>0</v>
      </c>
      <c r="AA556" s="241">
        <f>V556/4+0.5</f>
        <v>53776</v>
      </c>
      <c r="AB556" s="241">
        <f t="shared" si="59"/>
        <v>53776</v>
      </c>
      <c r="AC556" s="241">
        <f>AA556-1</f>
        <v>53775</v>
      </c>
      <c r="AD556" s="241">
        <f>AA556-1</f>
        <v>53775</v>
      </c>
      <c r="AE556" s="242">
        <v>0</v>
      </c>
      <c r="AF556" s="892"/>
      <c r="AG556" s="892"/>
      <c r="AH556" s="8" t="s">
        <v>4427</v>
      </c>
      <c r="AI556" s="146"/>
      <c r="AJ556" s="8"/>
      <c r="AK556" s="8"/>
      <c r="AL556" s="8"/>
      <c r="AM556" s="8"/>
      <c r="AN556" s="8"/>
      <c r="AO556" s="8"/>
      <c r="AP556" s="8"/>
      <c r="AQ556" s="8"/>
      <c r="AR556" s="177"/>
      <c r="AS556" s="8"/>
      <c r="AT556" s="8"/>
      <c r="AU556" s="8"/>
      <c r="AV556" s="8"/>
      <c r="AW556" s="8"/>
      <c r="AX556" s="8"/>
      <c r="AY556" s="8"/>
      <c r="AZ556" s="8"/>
      <c r="BA556" s="185"/>
      <c r="BB556" s="207"/>
      <c r="BC556" s="8"/>
      <c r="BD556" s="8"/>
      <c r="BE556" s="8"/>
      <c r="BF556" s="8"/>
      <c r="BG556" s="8"/>
      <c r="BH556" s="8"/>
      <c r="BI556" s="8"/>
      <c r="BJ556" s="8"/>
      <c r="BK556" s="8"/>
      <c r="BL556" s="8"/>
      <c r="BM556" s="8"/>
      <c r="BN556" s="8"/>
      <c r="BO556" s="8"/>
      <c r="BP556" s="8"/>
      <c r="BQ556" s="8"/>
      <c r="BR556" s="8"/>
      <c r="BS556" s="8"/>
      <c r="BT556" s="8"/>
      <c r="BU556" s="8"/>
      <c r="BV556" s="8"/>
      <c r="BW556" s="8"/>
      <c r="BX556" s="8"/>
      <c r="BY556" s="8"/>
      <c r="BZ556" s="8"/>
      <c r="CA556" s="8"/>
      <c r="CB556" s="8"/>
      <c r="CC556" s="8"/>
      <c r="CD556" s="8"/>
      <c r="CE556" s="8"/>
      <c r="CF556" s="8"/>
      <c r="CG556" s="8"/>
      <c r="CH556" s="8"/>
      <c r="CI556" s="8"/>
      <c r="CJ556" s="8"/>
      <c r="CK556" s="8"/>
      <c r="CL556" s="8"/>
      <c r="CM556" s="8"/>
      <c r="CN556" s="8"/>
      <c r="CO556" s="619"/>
      <c r="CP556" s="619"/>
      <c r="CQ556" s="8"/>
      <c r="CR556" s="8"/>
    </row>
    <row r="557" spans="1:96" s="24" customFormat="1" ht="30" hidden="1">
      <c r="A557" s="7"/>
      <c r="B557" s="23" t="s">
        <v>4787</v>
      </c>
      <c r="C557" s="8">
        <v>2015</v>
      </c>
      <c r="D557" s="8"/>
      <c r="E557" s="23" t="s">
        <v>4402</v>
      </c>
      <c r="F557" s="8" t="s">
        <v>1311</v>
      </c>
      <c r="G557" s="106" t="s">
        <v>4424</v>
      </c>
      <c r="H557" s="8">
        <v>6</v>
      </c>
      <c r="I557" s="8" t="s">
        <v>1020</v>
      </c>
      <c r="J557" s="648"/>
      <c r="K557" s="8"/>
      <c r="L557" s="8"/>
      <c r="M557" s="155"/>
      <c r="N557" s="155"/>
      <c r="O557" s="155"/>
      <c r="P557" s="155" t="s">
        <v>2934</v>
      </c>
      <c r="Q557" s="7" t="s">
        <v>704</v>
      </c>
      <c r="R557" s="8"/>
      <c r="S557" s="8" t="s">
        <v>1045</v>
      </c>
      <c r="T557" s="9" t="s">
        <v>654</v>
      </c>
      <c r="U557" s="410" t="s">
        <v>1233</v>
      </c>
      <c r="V557" s="785">
        <v>628506</v>
      </c>
      <c r="W557" s="922"/>
      <c r="X557" s="961">
        <v>628506</v>
      </c>
      <c r="Y557" s="767"/>
      <c r="Z557" s="787">
        <f t="shared" si="58"/>
        <v>0</v>
      </c>
      <c r="AA557" s="241">
        <f>V557/4+0.5</f>
        <v>157127</v>
      </c>
      <c r="AB557" s="241">
        <f t="shared" si="59"/>
        <v>157127</v>
      </c>
      <c r="AC557" s="241">
        <f>AA557-1</f>
        <v>157126</v>
      </c>
      <c r="AD557" s="241">
        <f>AA557-1</f>
        <v>157126</v>
      </c>
      <c r="AE557" s="242">
        <v>0</v>
      </c>
      <c r="AF557" s="892"/>
      <c r="AG557" s="892"/>
      <c r="AH557" s="8" t="s">
        <v>4427</v>
      </c>
      <c r="AI557" s="146"/>
      <c r="AJ557" s="8"/>
      <c r="AK557" s="8"/>
      <c r="AL557" s="8"/>
      <c r="AM557" s="8"/>
      <c r="AN557" s="8"/>
      <c r="AO557" s="8"/>
      <c r="AP557" s="8"/>
      <c r="AQ557" s="8"/>
      <c r="AR557" s="177"/>
      <c r="AS557" s="8"/>
      <c r="AT557" s="8"/>
      <c r="AU557" s="8"/>
      <c r="AV557" s="8"/>
      <c r="AW557" s="8"/>
      <c r="AX557" s="8"/>
      <c r="AY557" s="8"/>
      <c r="AZ557" s="8"/>
      <c r="BA557" s="185"/>
      <c r="BB557" s="207"/>
      <c r="BC557" s="8"/>
      <c r="BD557" s="8"/>
      <c r="BE557" s="8"/>
      <c r="BF557" s="8"/>
      <c r="BG557" s="8"/>
      <c r="BH557" s="8"/>
      <c r="BI557" s="8"/>
      <c r="BJ557" s="8"/>
      <c r="BK557" s="8"/>
      <c r="BL557" s="8"/>
      <c r="BM557" s="8"/>
      <c r="BN557" s="8"/>
      <c r="BO557" s="8"/>
      <c r="BP557" s="8"/>
      <c r="BQ557" s="8"/>
      <c r="BR557" s="8"/>
      <c r="BS557" s="8"/>
      <c r="BT557" s="8"/>
      <c r="BU557" s="8"/>
      <c r="BV557" s="8"/>
      <c r="BW557" s="8"/>
      <c r="BX557" s="8"/>
      <c r="BY557" s="8"/>
      <c r="BZ557" s="8"/>
      <c r="CA557" s="8"/>
      <c r="CB557" s="8"/>
      <c r="CC557" s="8"/>
      <c r="CD557" s="8"/>
      <c r="CE557" s="8"/>
      <c r="CF557" s="8"/>
      <c r="CG557" s="8"/>
      <c r="CH557" s="8"/>
      <c r="CI557" s="8"/>
      <c r="CJ557" s="8"/>
      <c r="CK557" s="8"/>
      <c r="CL557" s="8"/>
      <c r="CM557" s="8"/>
      <c r="CN557" s="8"/>
      <c r="CO557" s="619"/>
      <c r="CP557" s="619"/>
      <c r="CQ557" s="8"/>
      <c r="CR557" s="8"/>
    </row>
    <row r="558" spans="1:96" s="24" customFormat="1" ht="45" hidden="1">
      <c r="A558" s="7"/>
      <c r="B558" s="23" t="s">
        <v>4787</v>
      </c>
      <c r="C558" s="8">
        <v>2015</v>
      </c>
      <c r="D558" s="8"/>
      <c r="E558" s="23" t="s">
        <v>4402</v>
      </c>
      <c r="F558" s="8" t="s">
        <v>1311</v>
      </c>
      <c r="G558" s="106" t="s">
        <v>4424</v>
      </c>
      <c r="H558" s="8">
        <v>7</v>
      </c>
      <c r="I558" s="8" t="s">
        <v>1020</v>
      </c>
      <c r="J558" s="648"/>
      <c r="K558" s="8"/>
      <c r="L558" s="8"/>
      <c r="M558" s="155"/>
      <c r="N558" s="155"/>
      <c r="O558" s="155"/>
      <c r="P558" s="155" t="s">
        <v>4097</v>
      </c>
      <c r="Q558" s="7" t="s">
        <v>618</v>
      </c>
      <c r="R558" s="8"/>
      <c r="S558" s="8" t="s">
        <v>3064</v>
      </c>
      <c r="T558" s="9" t="s">
        <v>294</v>
      </c>
      <c r="U558" s="410" t="s">
        <v>1233</v>
      </c>
      <c r="V558" s="785">
        <v>212829</v>
      </c>
      <c r="W558" s="922"/>
      <c r="X558" s="961">
        <v>212829</v>
      </c>
      <c r="Y558" s="767"/>
      <c r="Z558" s="787">
        <f t="shared" si="58"/>
        <v>0</v>
      </c>
      <c r="AA558" s="241">
        <f>V558/4-0.25</f>
        <v>53207</v>
      </c>
      <c r="AB558" s="241">
        <f t="shared" si="59"/>
        <v>53207</v>
      </c>
      <c r="AC558" s="241">
        <f>AA558+1</f>
        <v>53208</v>
      </c>
      <c r="AD558" s="241">
        <f>AA558</f>
        <v>53207</v>
      </c>
      <c r="AE558" s="242">
        <v>0</v>
      </c>
      <c r="AF558" s="892"/>
      <c r="AG558" s="892"/>
      <c r="AH558" s="8"/>
      <c r="AI558" s="146"/>
      <c r="AJ558" s="8"/>
      <c r="AK558" s="8"/>
      <c r="AL558" s="8"/>
      <c r="AM558" s="8"/>
      <c r="AN558" s="8"/>
      <c r="AO558" s="8"/>
      <c r="AP558" s="8"/>
      <c r="AQ558" s="8"/>
      <c r="AR558" s="177"/>
      <c r="AS558" s="8"/>
      <c r="AT558" s="8"/>
      <c r="AU558" s="8"/>
      <c r="AV558" s="8"/>
      <c r="AW558" s="8"/>
      <c r="AX558" s="8"/>
      <c r="AY558" s="8"/>
      <c r="AZ558" s="8"/>
      <c r="BA558" s="185"/>
      <c r="BB558" s="207"/>
      <c r="BC558" s="8"/>
      <c r="BD558" s="8"/>
      <c r="BE558" s="8"/>
      <c r="BF558" s="8"/>
      <c r="BG558" s="8"/>
      <c r="BH558" s="8"/>
      <c r="BI558" s="8"/>
      <c r="BJ558" s="8"/>
      <c r="BK558" s="8"/>
      <c r="BL558" s="8"/>
      <c r="BM558" s="8"/>
      <c r="BN558" s="8"/>
      <c r="BO558" s="8"/>
      <c r="BP558" s="8"/>
      <c r="BQ558" s="8"/>
      <c r="BR558" s="8"/>
      <c r="BS558" s="8"/>
      <c r="BT558" s="8"/>
      <c r="BU558" s="8"/>
      <c r="BV558" s="8"/>
      <c r="BW558" s="8"/>
      <c r="BX558" s="8"/>
      <c r="BY558" s="8"/>
      <c r="BZ558" s="8"/>
      <c r="CA558" s="8"/>
      <c r="CB558" s="8"/>
      <c r="CC558" s="8"/>
      <c r="CD558" s="8"/>
      <c r="CE558" s="8"/>
      <c r="CF558" s="8"/>
      <c r="CG558" s="8"/>
      <c r="CH558" s="8"/>
      <c r="CI558" s="8"/>
      <c r="CJ558" s="8"/>
      <c r="CK558" s="8"/>
      <c r="CL558" s="8"/>
      <c r="CM558" s="8"/>
      <c r="CN558" s="8"/>
      <c r="CO558" s="619"/>
      <c r="CP558" s="619"/>
      <c r="CQ558" s="8"/>
      <c r="CR558" s="8"/>
    </row>
    <row r="559" spans="1:96" s="24" customFormat="1" ht="45" hidden="1">
      <c r="A559" s="7"/>
      <c r="B559" s="23" t="s">
        <v>4787</v>
      </c>
      <c r="C559" s="8">
        <v>2015</v>
      </c>
      <c r="D559" s="8"/>
      <c r="E559" s="23" t="s">
        <v>4402</v>
      </c>
      <c r="F559" s="8" t="s">
        <v>1311</v>
      </c>
      <c r="G559" s="106" t="s">
        <v>4424</v>
      </c>
      <c r="H559" s="8">
        <v>8</v>
      </c>
      <c r="I559" s="8" t="s">
        <v>1020</v>
      </c>
      <c r="J559" s="648"/>
      <c r="K559" s="8"/>
      <c r="L559" s="8"/>
      <c r="M559" s="155"/>
      <c r="N559" s="155"/>
      <c r="O559" s="155"/>
      <c r="P559" s="155" t="s">
        <v>4098</v>
      </c>
      <c r="Q559" s="7" t="s">
        <v>980</v>
      </c>
      <c r="R559" s="8"/>
      <c r="S559" s="8" t="s">
        <v>3064</v>
      </c>
      <c r="T559" s="9" t="s">
        <v>294</v>
      </c>
      <c r="U559" s="410" t="s">
        <v>1233</v>
      </c>
      <c r="V559" s="785">
        <v>144129</v>
      </c>
      <c r="W559" s="922"/>
      <c r="X559" s="961">
        <v>144129</v>
      </c>
      <c r="Y559" s="767"/>
      <c r="Z559" s="787">
        <f t="shared" si="58"/>
        <v>0</v>
      </c>
      <c r="AA559" s="241">
        <f>V559/4-0.25</f>
        <v>36032</v>
      </c>
      <c r="AB559" s="241">
        <f t="shared" si="59"/>
        <v>36032</v>
      </c>
      <c r="AC559" s="241">
        <f>AA559+1</f>
        <v>36033</v>
      </c>
      <c r="AD559" s="241">
        <f>AA559</f>
        <v>36032</v>
      </c>
      <c r="AE559" s="242">
        <v>0</v>
      </c>
      <c r="AF559" s="892"/>
      <c r="AG559" s="892"/>
      <c r="AH559" s="8"/>
      <c r="AI559" s="146"/>
      <c r="AJ559" s="8"/>
      <c r="AK559" s="8"/>
      <c r="AL559" s="8"/>
      <c r="AM559" s="8"/>
      <c r="AN559" s="8"/>
      <c r="AO559" s="8"/>
      <c r="AP559" s="8"/>
      <c r="AQ559" s="8"/>
      <c r="AR559" s="177"/>
      <c r="AS559" s="8"/>
      <c r="AT559" s="8"/>
      <c r="AU559" s="8"/>
      <c r="AV559" s="8"/>
      <c r="AW559" s="8"/>
      <c r="AX559" s="8"/>
      <c r="AY559" s="8"/>
      <c r="AZ559" s="8"/>
      <c r="BA559" s="185"/>
      <c r="BB559" s="207"/>
      <c r="BC559" s="8"/>
      <c r="BD559" s="8"/>
      <c r="BE559" s="8"/>
      <c r="BF559" s="8"/>
      <c r="BG559" s="8"/>
      <c r="BH559" s="8"/>
      <c r="BI559" s="8"/>
      <c r="BJ559" s="8"/>
      <c r="BK559" s="8"/>
      <c r="BL559" s="8"/>
      <c r="BM559" s="8"/>
      <c r="BN559" s="8"/>
      <c r="BO559" s="8"/>
      <c r="BP559" s="8"/>
      <c r="BQ559" s="8"/>
      <c r="BR559" s="8"/>
      <c r="BS559" s="8"/>
      <c r="BT559" s="8"/>
      <c r="BU559" s="8"/>
      <c r="BV559" s="8"/>
      <c r="BW559" s="8"/>
      <c r="BX559" s="8"/>
      <c r="BY559" s="8"/>
      <c r="BZ559" s="8"/>
      <c r="CA559" s="8"/>
      <c r="CB559" s="8"/>
      <c r="CC559" s="8"/>
      <c r="CD559" s="8"/>
      <c r="CE559" s="8"/>
      <c r="CF559" s="8"/>
      <c r="CG559" s="8"/>
      <c r="CH559" s="8"/>
      <c r="CI559" s="8"/>
      <c r="CJ559" s="8"/>
      <c r="CK559" s="8"/>
      <c r="CL559" s="8"/>
      <c r="CM559" s="8"/>
      <c r="CN559" s="8"/>
      <c r="CO559" s="619"/>
      <c r="CP559" s="619"/>
      <c r="CQ559" s="8"/>
      <c r="CR559" s="8"/>
    </row>
    <row r="560" spans="1:96" s="24" customFormat="1" ht="45" hidden="1">
      <c r="A560" s="7"/>
      <c r="B560" s="23" t="s">
        <v>4787</v>
      </c>
      <c r="C560" s="8">
        <v>2015</v>
      </c>
      <c r="D560" s="8"/>
      <c r="E560" s="23" t="s">
        <v>4402</v>
      </c>
      <c r="F560" s="8" t="s">
        <v>1311</v>
      </c>
      <c r="G560" s="106" t="s">
        <v>4424</v>
      </c>
      <c r="H560" s="8">
        <v>9</v>
      </c>
      <c r="I560" s="8" t="s">
        <v>1020</v>
      </c>
      <c r="J560" s="648"/>
      <c r="K560" s="8"/>
      <c r="L560" s="8"/>
      <c r="M560" s="155"/>
      <c r="N560" s="155"/>
      <c r="O560" s="155"/>
      <c r="P560" s="155" t="s">
        <v>2934</v>
      </c>
      <c r="Q560" s="7" t="s">
        <v>704</v>
      </c>
      <c r="R560" s="8"/>
      <c r="S560" s="8" t="s">
        <v>3064</v>
      </c>
      <c r="T560" s="9" t="s">
        <v>294</v>
      </c>
      <c r="U560" s="410" t="s">
        <v>1233</v>
      </c>
      <c r="V560" s="785">
        <v>463521</v>
      </c>
      <c r="W560" s="922"/>
      <c r="X560" s="961">
        <v>463521</v>
      </c>
      <c r="Y560" s="767"/>
      <c r="Z560" s="787">
        <f t="shared" si="58"/>
        <v>0</v>
      </c>
      <c r="AA560" s="241">
        <f>V560/4-0.25</f>
        <v>115880</v>
      </c>
      <c r="AB560" s="241">
        <f t="shared" si="59"/>
        <v>115880</v>
      </c>
      <c r="AC560" s="241">
        <f>AA560</f>
        <v>115880</v>
      </c>
      <c r="AD560" s="241">
        <f>AA560+1</f>
        <v>115881</v>
      </c>
      <c r="AE560" s="242">
        <v>0</v>
      </c>
      <c r="AF560" s="892"/>
      <c r="AG560" s="892"/>
      <c r="AH560" s="8"/>
      <c r="AI560" s="146"/>
      <c r="AJ560" s="8"/>
      <c r="AK560" s="8"/>
      <c r="AL560" s="8"/>
      <c r="AM560" s="8"/>
      <c r="AN560" s="8"/>
      <c r="AO560" s="8"/>
      <c r="AP560" s="8"/>
      <c r="AQ560" s="8"/>
      <c r="AR560" s="177"/>
      <c r="AS560" s="8"/>
      <c r="AT560" s="8"/>
      <c r="AU560" s="8"/>
      <c r="AV560" s="8"/>
      <c r="AW560" s="8"/>
      <c r="AX560" s="8"/>
      <c r="AY560" s="8"/>
      <c r="AZ560" s="8"/>
      <c r="BA560" s="185"/>
      <c r="BB560" s="207"/>
      <c r="BC560" s="8"/>
      <c r="BD560" s="8"/>
      <c r="BE560" s="8"/>
      <c r="BF560" s="8"/>
      <c r="BG560" s="8"/>
      <c r="BH560" s="8"/>
      <c r="BI560" s="8"/>
      <c r="BJ560" s="8"/>
      <c r="BK560" s="8"/>
      <c r="BL560" s="8"/>
      <c r="BM560" s="8"/>
      <c r="BN560" s="8"/>
      <c r="BO560" s="8"/>
      <c r="BP560" s="8"/>
      <c r="BQ560" s="8"/>
      <c r="BR560" s="8"/>
      <c r="BS560" s="8"/>
      <c r="BT560" s="8"/>
      <c r="BU560" s="8"/>
      <c r="BV560" s="8"/>
      <c r="BW560" s="8"/>
      <c r="BX560" s="8"/>
      <c r="BY560" s="8"/>
      <c r="BZ560" s="8"/>
      <c r="CA560" s="8"/>
      <c r="CB560" s="8"/>
      <c r="CC560" s="8"/>
      <c r="CD560" s="8"/>
      <c r="CE560" s="8"/>
      <c r="CF560" s="8"/>
      <c r="CG560" s="8"/>
      <c r="CH560" s="8"/>
      <c r="CI560" s="8"/>
      <c r="CJ560" s="8"/>
      <c r="CK560" s="8"/>
      <c r="CL560" s="8"/>
      <c r="CM560" s="8"/>
      <c r="CN560" s="8"/>
      <c r="CO560" s="619"/>
      <c r="CP560" s="619"/>
      <c r="CQ560" s="8"/>
      <c r="CR560" s="8"/>
    </row>
    <row r="561" spans="1:96" s="24" customFormat="1" ht="36" hidden="1">
      <c r="A561" s="7"/>
      <c r="B561" s="23" t="s">
        <v>4787</v>
      </c>
      <c r="C561" s="8">
        <v>2015</v>
      </c>
      <c r="D561" s="8"/>
      <c r="E561" s="23" t="s">
        <v>4403</v>
      </c>
      <c r="F561" s="8" t="s">
        <v>1311</v>
      </c>
      <c r="G561" s="106"/>
      <c r="H561" s="8"/>
      <c r="I561" s="8" t="s">
        <v>1020</v>
      </c>
      <c r="J561" s="648"/>
      <c r="K561" s="8"/>
      <c r="L561" s="8"/>
      <c r="M561" s="155"/>
      <c r="N561" s="155"/>
      <c r="O561" s="155"/>
      <c r="P561" s="155" t="s">
        <v>4624</v>
      </c>
      <c r="Q561" s="7" t="s">
        <v>704</v>
      </c>
      <c r="R561" s="8"/>
      <c r="S561" s="8" t="s">
        <v>4428</v>
      </c>
      <c r="T561" s="9" t="s">
        <v>654</v>
      </c>
      <c r="U561" s="410" t="s">
        <v>1233</v>
      </c>
      <c r="V561" s="785">
        <v>2807206</v>
      </c>
      <c r="W561" s="922"/>
      <c r="X561" s="961"/>
      <c r="Y561" s="767">
        <f>FACT!R1088</f>
        <v>11600</v>
      </c>
      <c r="Z561" s="787"/>
      <c r="AA561" s="241">
        <f>V561/4-0.5</f>
        <v>701801</v>
      </c>
      <c r="AB561" s="241">
        <f t="shared" si="59"/>
        <v>701801</v>
      </c>
      <c r="AC561" s="241">
        <f>AA561+1</f>
        <v>701802</v>
      </c>
      <c r="AD561" s="241">
        <f>AA561+1</f>
        <v>701802</v>
      </c>
      <c r="AE561" s="242">
        <v>0</v>
      </c>
      <c r="AF561" s="892"/>
      <c r="AG561" s="892"/>
      <c r="AH561" s="8" t="s">
        <v>4655</v>
      </c>
      <c r="AI561" s="146"/>
      <c r="AJ561" s="8"/>
      <c r="AK561" s="8"/>
      <c r="AL561" s="8"/>
      <c r="AM561" s="8"/>
      <c r="AN561" s="8"/>
      <c r="AO561" s="8"/>
      <c r="AP561" s="8"/>
      <c r="AQ561" s="8"/>
      <c r="AR561" s="177"/>
      <c r="AS561" s="8"/>
      <c r="AT561" s="8"/>
      <c r="AU561" s="8"/>
      <c r="AV561" s="8"/>
      <c r="AW561" s="8"/>
      <c r="AX561" s="8"/>
      <c r="AY561" s="8"/>
      <c r="AZ561" s="8"/>
      <c r="BA561" s="185"/>
      <c r="BB561" s="207"/>
      <c r="BC561" s="8"/>
      <c r="BD561" s="8"/>
      <c r="BE561" s="8"/>
      <c r="BF561" s="8"/>
      <c r="BG561" s="8"/>
      <c r="BH561" s="8"/>
      <c r="BI561" s="8"/>
      <c r="BJ561" s="8"/>
      <c r="BK561" s="8"/>
      <c r="BL561" s="8"/>
      <c r="BM561" s="8"/>
      <c r="BN561" s="8"/>
      <c r="BO561" s="8"/>
      <c r="BP561" s="8"/>
      <c r="BQ561" s="8"/>
      <c r="BR561" s="8"/>
      <c r="BS561" s="8"/>
      <c r="BT561" s="8"/>
      <c r="BU561" s="8"/>
      <c r="BV561" s="8"/>
      <c r="BW561" s="8"/>
      <c r="BX561" s="8"/>
      <c r="BY561" s="8"/>
      <c r="BZ561" s="8"/>
      <c r="CA561" s="8"/>
      <c r="CB561" s="8"/>
      <c r="CC561" s="8"/>
      <c r="CD561" s="8"/>
      <c r="CE561" s="8"/>
      <c r="CF561" s="8"/>
      <c r="CG561" s="8"/>
      <c r="CH561" s="8"/>
      <c r="CI561" s="8"/>
      <c r="CJ561" s="8"/>
      <c r="CK561" s="8"/>
      <c r="CL561" s="8"/>
      <c r="CM561" s="8"/>
      <c r="CN561" s="8"/>
      <c r="CO561" s="619"/>
      <c r="CP561" s="619"/>
      <c r="CQ561" s="8"/>
      <c r="CR561" s="8"/>
    </row>
    <row r="562" spans="1:96" s="24" customFormat="1" ht="45" hidden="1">
      <c r="A562" s="7"/>
      <c r="B562" s="23" t="s">
        <v>4787</v>
      </c>
      <c r="C562" s="8">
        <v>2015</v>
      </c>
      <c r="D562" s="8"/>
      <c r="E562" s="23" t="s">
        <v>4403</v>
      </c>
      <c r="F562" s="8" t="s">
        <v>1311</v>
      </c>
      <c r="G562" s="106"/>
      <c r="H562" s="8"/>
      <c r="I562" s="8" t="s">
        <v>1020</v>
      </c>
      <c r="J562" s="648"/>
      <c r="K562" s="8"/>
      <c r="L562" s="8"/>
      <c r="M562" s="155"/>
      <c r="N562" s="155"/>
      <c r="O562" s="155"/>
      <c r="P562" s="155" t="s">
        <v>4429</v>
      </c>
      <c r="Q562" s="7" t="s">
        <v>704</v>
      </c>
      <c r="R562" s="8"/>
      <c r="S562" s="8" t="s">
        <v>4430</v>
      </c>
      <c r="T562" s="9" t="s">
        <v>1221</v>
      </c>
      <c r="U562" s="410" t="s">
        <v>1233</v>
      </c>
      <c r="V562" s="785">
        <v>4000000</v>
      </c>
      <c r="W562" s="922"/>
      <c r="X562" s="961">
        <v>4000000</v>
      </c>
      <c r="Y562" s="767"/>
      <c r="Z562" s="787"/>
      <c r="AA562" s="241">
        <f>V562/4</f>
        <v>1000000</v>
      </c>
      <c r="AB562" s="241">
        <f t="shared" si="59"/>
        <v>1000000</v>
      </c>
      <c r="AC562" s="241">
        <f>AA562</f>
        <v>1000000</v>
      </c>
      <c r="AD562" s="241">
        <f>AA562</f>
        <v>1000000</v>
      </c>
      <c r="AE562" s="242">
        <v>0</v>
      </c>
      <c r="AF562" s="892"/>
      <c r="AG562" s="892"/>
      <c r="AH562" s="8"/>
      <c r="AI562" s="146"/>
      <c r="AJ562" s="8"/>
      <c r="AK562" s="8"/>
      <c r="AL562" s="8"/>
      <c r="AM562" s="8"/>
      <c r="AN562" s="8"/>
      <c r="AO562" s="8"/>
      <c r="AP562" s="8"/>
      <c r="AQ562" s="8"/>
      <c r="AR562" s="177"/>
      <c r="AS562" s="8"/>
      <c r="AT562" s="8"/>
      <c r="AU562" s="8"/>
      <c r="AV562" s="8"/>
      <c r="AW562" s="8"/>
      <c r="AX562" s="8"/>
      <c r="AY562" s="8"/>
      <c r="AZ562" s="8"/>
      <c r="BA562" s="185"/>
      <c r="BB562" s="207"/>
      <c r="BC562" s="8"/>
      <c r="BD562" s="8"/>
      <c r="BE562" s="8"/>
      <c r="BF562" s="8"/>
      <c r="BG562" s="8"/>
      <c r="BH562" s="8"/>
      <c r="BI562" s="8"/>
      <c r="BJ562" s="8"/>
      <c r="BK562" s="8"/>
      <c r="BL562" s="8"/>
      <c r="BM562" s="8"/>
      <c r="BN562" s="8"/>
      <c r="BO562" s="8"/>
      <c r="BP562" s="8"/>
      <c r="BQ562" s="8"/>
      <c r="BR562" s="8"/>
      <c r="BS562" s="8"/>
      <c r="BT562" s="8"/>
      <c r="BU562" s="8"/>
      <c r="BV562" s="8"/>
      <c r="BW562" s="8"/>
      <c r="BX562" s="8"/>
      <c r="BY562" s="8"/>
      <c r="BZ562" s="8"/>
      <c r="CA562" s="8"/>
      <c r="CB562" s="8"/>
      <c r="CC562" s="8"/>
      <c r="CD562" s="8"/>
      <c r="CE562" s="8"/>
      <c r="CF562" s="8"/>
      <c r="CG562" s="8"/>
      <c r="CH562" s="8"/>
      <c r="CI562" s="8"/>
      <c r="CJ562" s="8"/>
      <c r="CK562" s="8"/>
      <c r="CL562" s="8"/>
      <c r="CM562" s="8"/>
      <c r="CN562" s="8"/>
      <c r="CO562" s="619"/>
      <c r="CP562" s="619"/>
      <c r="CQ562" s="8"/>
      <c r="CR562" s="8"/>
    </row>
    <row r="563" spans="1:96" s="24" customFormat="1" ht="30" hidden="1">
      <c r="A563" s="7"/>
      <c r="B563" s="23" t="s">
        <v>4729</v>
      </c>
      <c r="C563" s="8">
        <v>2015</v>
      </c>
      <c r="D563" s="8"/>
      <c r="E563" s="23" t="s">
        <v>4415</v>
      </c>
      <c r="F563" s="8" t="s">
        <v>683</v>
      </c>
      <c r="G563" s="8"/>
      <c r="H563" s="8"/>
      <c r="I563" s="8" t="s">
        <v>261</v>
      </c>
      <c r="J563" s="648" t="s">
        <v>1432</v>
      </c>
      <c r="K563" s="8"/>
      <c r="L563" s="8" t="s">
        <v>718</v>
      </c>
      <c r="M563" s="155"/>
      <c r="N563" s="155"/>
      <c r="O563" s="155"/>
      <c r="P563" s="155" t="s">
        <v>4432</v>
      </c>
      <c r="Q563" s="7" t="s">
        <v>618</v>
      </c>
      <c r="R563" s="8"/>
      <c r="S563" s="8" t="s">
        <v>4433</v>
      </c>
      <c r="T563" s="9" t="s">
        <v>712</v>
      </c>
      <c r="U563" s="410" t="s">
        <v>1437</v>
      </c>
      <c r="V563" s="785" t="s">
        <v>127</v>
      </c>
      <c r="W563" s="922" t="s">
        <v>127</v>
      </c>
      <c r="X563" s="922" t="s">
        <v>127</v>
      </c>
      <c r="Y563" s="767">
        <f>FACT!R1082</f>
        <v>2538</v>
      </c>
      <c r="Z563" s="787">
        <v>0</v>
      </c>
      <c r="AA563" s="241"/>
      <c r="AB563" s="241"/>
      <c r="AC563" s="241"/>
      <c r="AD563" s="241"/>
      <c r="AE563" s="242"/>
      <c r="AF563" s="892"/>
      <c r="AG563" s="892"/>
      <c r="AH563" s="8"/>
      <c r="AI563" s="146"/>
      <c r="AJ563" s="8"/>
      <c r="AK563" s="8"/>
      <c r="AL563" s="8"/>
      <c r="AM563" s="8"/>
      <c r="AN563" s="8"/>
      <c r="AO563" s="8"/>
      <c r="AP563" s="8"/>
      <c r="AQ563" s="8"/>
      <c r="AR563" s="177"/>
      <c r="AS563" s="8"/>
      <c r="AT563" s="8"/>
      <c r="AU563" s="8"/>
      <c r="AV563" s="8"/>
      <c r="AW563" s="8"/>
      <c r="AX563" s="8"/>
      <c r="AY563" s="8"/>
      <c r="AZ563" s="8"/>
      <c r="BA563" s="185"/>
      <c r="BB563" s="207"/>
      <c r="BC563" s="8"/>
      <c r="BD563" s="8"/>
      <c r="BE563" s="8"/>
      <c r="BF563" s="8"/>
      <c r="BG563" s="8"/>
      <c r="BH563" s="8"/>
      <c r="BI563" s="8"/>
      <c r="BJ563" s="8"/>
      <c r="BK563" s="8"/>
      <c r="BL563" s="8"/>
      <c r="BM563" s="8"/>
      <c r="BN563" s="8"/>
      <c r="BO563" s="8"/>
      <c r="BP563" s="8"/>
      <c r="BQ563" s="8"/>
      <c r="BR563" s="8"/>
      <c r="BS563" s="8"/>
      <c r="BT563" s="8"/>
      <c r="BU563" s="8"/>
      <c r="BV563" s="8"/>
      <c r="BW563" s="8"/>
      <c r="BX563" s="8"/>
      <c r="BY563" s="8"/>
      <c r="BZ563" s="8"/>
      <c r="CA563" s="8"/>
      <c r="CB563" s="8"/>
      <c r="CC563" s="8"/>
      <c r="CD563" s="8"/>
      <c r="CE563" s="8"/>
      <c r="CF563" s="8"/>
      <c r="CG563" s="8"/>
      <c r="CH563" s="8"/>
      <c r="CI563" s="8"/>
      <c r="CJ563" s="8"/>
      <c r="CK563" s="8"/>
      <c r="CL563" s="8"/>
      <c r="CM563" s="8"/>
      <c r="CN563" s="8"/>
      <c r="CO563" s="619"/>
      <c r="CP563" s="619"/>
      <c r="CQ563" s="8"/>
      <c r="CR563" s="8"/>
    </row>
    <row r="564" spans="1:96" s="24" customFormat="1" ht="25.5" hidden="1">
      <c r="A564" s="7"/>
      <c r="B564" s="23" t="s">
        <v>4787</v>
      </c>
      <c r="C564" s="8">
        <v>2013</v>
      </c>
      <c r="D564" s="8"/>
      <c r="E564" s="23" t="s">
        <v>4398</v>
      </c>
      <c r="F564" s="8" t="s">
        <v>127</v>
      </c>
      <c r="G564" s="8"/>
      <c r="H564" s="8"/>
      <c r="I564" s="8" t="s">
        <v>1234</v>
      </c>
      <c r="J564" s="648" t="s">
        <v>2685</v>
      </c>
      <c r="K564" s="8"/>
      <c r="L564" s="8"/>
      <c r="M564" s="155"/>
      <c r="N564" s="155"/>
      <c r="O564" s="155"/>
      <c r="P564" s="155" t="s">
        <v>1232</v>
      </c>
      <c r="Q564" s="7" t="s">
        <v>887</v>
      </c>
      <c r="R564" s="8"/>
      <c r="S564" s="8" t="s">
        <v>127</v>
      </c>
      <c r="T564" s="9" t="s">
        <v>127</v>
      </c>
      <c r="U564" s="410" t="s">
        <v>127</v>
      </c>
      <c r="V564" s="785" t="s">
        <v>127</v>
      </c>
      <c r="W564" s="922" t="s">
        <v>127</v>
      </c>
      <c r="X564" s="922" t="s">
        <v>127</v>
      </c>
      <c r="Y564" s="767" t="s">
        <v>127</v>
      </c>
      <c r="Z564" s="787" t="s">
        <v>127</v>
      </c>
      <c r="AA564" s="241"/>
      <c r="AB564" s="241"/>
      <c r="AC564" s="241"/>
      <c r="AD564" s="241"/>
      <c r="AE564" s="242"/>
      <c r="AF564" s="892"/>
      <c r="AG564" s="892"/>
      <c r="AH564" s="8"/>
      <c r="AI564" s="146"/>
      <c r="AJ564" s="8"/>
      <c r="AK564" s="8"/>
      <c r="AL564" s="8"/>
      <c r="AM564" s="8"/>
      <c r="AN564" s="8"/>
      <c r="AO564" s="8"/>
      <c r="AP564" s="8"/>
      <c r="AQ564" s="8"/>
      <c r="AR564" s="177"/>
      <c r="AS564" s="8"/>
      <c r="AT564" s="8"/>
      <c r="AU564" s="8"/>
      <c r="AV564" s="8"/>
      <c r="AW564" s="8"/>
      <c r="AX564" s="8"/>
      <c r="AY564" s="8"/>
      <c r="AZ564" s="8"/>
      <c r="BA564" s="185"/>
      <c r="BB564" s="207"/>
      <c r="BC564" s="8"/>
      <c r="BD564" s="8"/>
      <c r="BE564" s="8"/>
      <c r="BF564" s="8"/>
      <c r="BG564" s="8"/>
      <c r="BH564" s="8"/>
      <c r="BI564" s="8"/>
      <c r="BJ564" s="8"/>
      <c r="BK564" s="8"/>
      <c r="BL564" s="8"/>
      <c r="BM564" s="8"/>
      <c r="BN564" s="8"/>
      <c r="BO564" s="8"/>
      <c r="BP564" s="8"/>
      <c r="BQ564" s="8"/>
      <c r="BR564" s="8"/>
      <c r="BS564" s="8"/>
      <c r="BT564" s="8"/>
      <c r="BU564" s="8"/>
      <c r="BV564" s="8"/>
      <c r="BW564" s="8"/>
      <c r="BX564" s="8"/>
      <c r="BY564" s="8"/>
      <c r="BZ564" s="8"/>
      <c r="CA564" s="8"/>
      <c r="CB564" s="8"/>
      <c r="CC564" s="8"/>
      <c r="CD564" s="8"/>
      <c r="CE564" s="8"/>
      <c r="CF564" s="8"/>
      <c r="CG564" s="8"/>
      <c r="CH564" s="8"/>
      <c r="CI564" s="8"/>
      <c r="CJ564" s="8"/>
      <c r="CK564" s="8"/>
      <c r="CL564" s="8"/>
      <c r="CM564" s="8"/>
      <c r="CN564" s="8"/>
      <c r="CO564" s="619"/>
      <c r="CP564" s="619"/>
      <c r="CQ564" s="8"/>
      <c r="CR564" s="8"/>
    </row>
    <row r="565" spans="1:96" s="24" customFormat="1" ht="25.5" hidden="1">
      <c r="A565" s="7"/>
      <c r="B565" s="23" t="s">
        <v>4787</v>
      </c>
      <c r="C565" s="8">
        <v>2014</v>
      </c>
      <c r="D565" s="8"/>
      <c r="E565" s="23" t="s">
        <v>4398</v>
      </c>
      <c r="F565" s="8" t="s">
        <v>683</v>
      </c>
      <c r="G565" s="8"/>
      <c r="H565" s="8"/>
      <c r="I565" s="8" t="s">
        <v>3712</v>
      </c>
      <c r="J565" s="648" t="s">
        <v>2685</v>
      </c>
      <c r="K565" s="8"/>
      <c r="L565" s="8" t="s">
        <v>4488</v>
      </c>
      <c r="M565" s="155"/>
      <c r="N565" s="155"/>
      <c r="O565" s="155"/>
      <c r="P565" s="155" t="s">
        <v>4387</v>
      </c>
      <c r="Q565" s="7" t="s">
        <v>887</v>
      </c>
      <c r="R565" s="8"/>
      <c r="S565" s="8" t="s">
        <v>127</v>
      </c>
      <c r="T565" s="9" t="s">
        <v>127</v>
      </c>
      <c r="U565" s="410" t="s">
        <v>127</v>
      </c>
      <c r="V565" s="785" t="s">
        <v>127</v>
      </c>
      <c r="W565" s="922" t="s">
        <v>127</v>
      </c>
      <c r="X565" s="922" t="s">
        <v>127</v>
      </c>
      <c r="Y565" s="767" t="s">
        <v>127</v>
      </c>
      <c r="Z565" s="787" t="s">
        <v>127</v>
      </c>
      <c r="AA565" s="241"/>
      <c r="AB565" s="241"/>
      <c r="AC565" s="241"/>
      <c r="AD565" s="241"/>
      <c r="AE565" s="242"/>
      <c r="AF565" s="892"/>
      <c r="AG565" s="892"/>
      <c r="AH565" s="8"/>
      <c r="AI565" s="146"/>
      <c r="AJ565" s="8"/>
      <c r="AK565" s="767" t="s">
        <v>127</v>
      </c>
      <c r="AL565" s="8"/>
      <c r="AM565" s="8"/>
      <c r="AN565" s="8"/>
      <c r="AO565" s="8"/>
      <c r="AP565" s="8"/>
      <c r="AQ565" s="8"/>
      <c r="AR565" s="177"/>
      <c r="AS565" s="8"/>
      <c r="AT565" s="8"/>
      <c r="AU565" s="8"/>
      <c r="AV565" s="8"/>
      <c r="AW565" s="8"/>
      <c r="AX565" s="8"/>
      <c r="AY565" s="8"/>
      <c r="AZ565" s="8"/>
      <c r="BA565" s="185"/>
      <c r="BB565" s="207"/>
      <c r="BC565" s="8"/>
      <c r="BD565" s="8"/>
      <c r="BE565" s="8"/>
      <c r="BF565" s="8"/>
      <c r="BG565" s="8"/>
      <c r="BH565" s="8"/>
      <c r="BI565" s="8"/>
      <c r="BJ565" s="8"/>
      <c r="BK565" s="8"/>
      <c r="BL565" s="8"/>
      <c r="BM565" s="8"/>
      <c r="BN565" s="8"/>
      <c r="BO565" s="8"/>
      <c r="BP565" s="8"/>
      <c r="BQ565" s="8"/>
      <c r="BR565" s="8"/>
      <c r="BS565" s="8"/>
      <c r="BT565" s="8"/>
      <c r="BU565" s="8"/>
      <c r="BV565" s="8"/>
      <c r="BW565" s="8"/>
      <c r="BX565" s="8"/>
      <c r="BY565" s="8"/>
      <c r="BZ565" s="8"/>
      <c r="CA565" s="8"/>
      <c r="CB565" s="8"/>
      <c r="CC565" s="8"/>
      <c r="CD565" s="8"/>
      <c r="CE565" s="8"/>
      <c r="CF565" s="8"/>
      <c r="CG565" s="8"/>
      <c r="CH565" s="8"/>
      <c r="CI565" s="8"/>
      <c r="CJ565" s="8"/>
      <c r="CK565" s="8"/>
      <c r="CL565" s="8"/>
      <c r="CM565" s="8"/>
      <c r="CN565" s="8"/>
      <c r="CO565" s="619"/>
      <c r="CP565" s="619"/>
      <c r="CQ565" s="8"/>
      <c r="CR565" s="8"/>
    </row>
    <row r="566" spans="1:96" s="24" customFormat="1" ht="25.5" hidden="1">
      <c r="A566" s="7"/>
      <c r="B566" s="23" t="s">
        <v>4787</v>
      </c>
      <c r="C566" s="8">
        <v>2014</v>
      </c>
      <c r="D566" s="8"/>
      <c r="E566" s="23" t="s">
        <v>4398</v>
      </c>
      <c r="F566" s="8" t="s">
        <v>127</v>
      </c>
      <c r="G566" s="8"/>
      <c r="H566" s="8"/>
      <c r="I566" s="8" t="s">
        <v>12</v>
      </c>
      <c r="J566" s="648" t="s">
        <v>2685</v>
      </c>
      <c r="K566" s="8"/>
      <c r="L566" s="8"/>
      <c r="M566" s="155"/>
      <c r="N566" s="155"/>
      <c r="O566" s="155"/>
      <c r="P566" s="155" t="s">
        <v>4484</v>
      </c>
      <c r="Q566" s="7" t="s">
        <v>887</v>
      </c>
      <c r="R566" s="8"/>
      <c r="S566" s="8" t="s">
        <v>127</v>
      </c>
      <c r="T566" s="9" t="s">
        <v>127</v>
      </c>
      <c r="U566" s="410" t="s">
        <v>127</v>
      </c>
      <c r="V566" s="785" t="s">
        <v>127</v>
      </c>
      <c r="W566" s="922" t="s">
        <v>127</v>
      </c>
      <c r="X566" s="922" t="s">
        <v>127</v>
      </c>
      <c r="Y566" s="767" t="s">
        <v>127</v>
      </c>
      <c r="Z566" s="787" t="s">
        <v>127</v>
      </c>
      <c r="AA566" s="241"/>
      <c r="AB566" s="241"/>
      <c r="AC566" s="241"/>
      <c r="AD566" s="241"/>
      <c r="AE566" s="242"/>
      <c r="AF566" s="892"/>
      <c r="AG566" s="892"/>
      <c r="AH566" s="8"/>
      <c r="AI566" s="146"/>
      <c r="AJ566" s="8"/>
      <c r="AK566" s="8"/>
      <c r="AL566" s="8"/>
      <c r="AM566" s="8"/>
      <c r="AN566" s="8"/>
      <c r="AO566" s="8"/>
      <c r="AP566" s="8"/>
      <c r="AQ566" s="8"/>
      <c r="AR566" s="177"/>
      <c r="AS566" s="8"/>
      <c r="AT566" s="8"/>
      <c r="AU566" s="8"/>
      <c r="AV566" s="8"/>
      <c r="AW566" s="8"/>
      <c r="AX566" s="8"/>
      <c r="AY566" s="8"/>
      <c r="AZ566" s="8"/>
      <c r="BA566" s="185"/>
      <c r="BB566" s="207"/>
      <c r="BC566" s="8"/>
      <c r="BD566" s="8"/>
      <c r="BE566" s="8"/>
      <c r="BF566" s="8"/>
      <c r="BG566" s="8"/>
      <c r="BH566" s="8"/>
      <c r="BI566" s="8"/>
      <c r="BJ566" s="8"/>
      <c r="BK566" s="8"/>
      <c r="BL566" s="8"/>
      <c r="BM566" s="8"/>
      <c r="BN566" s="8"/>
      <c r="BO566" s="8"/>
      <c r="BP566" s="8"/>
      <c r="BQ566" s="8"/>
      <c r="BR566" s="8"/>
      <c r="BS566" s="8"/>
      <c r="BT566" s="8"/>
      <c r="BU566" s="8"/>
      <c r="BV566" s="8"/>
      <c r="BW566" s="8"/>
      <c r="BX566" s="8"/>
      <c r="BY566" s="8"/>
      <c r="BZ566" s="8"/>
      <c r="CA566" s="8"/>
      <c r="CB566" s="8"/>
      <c r="CC566" s="8"/>
      <c r="CD566" s="8"/>
      <c r="CE566" s="8"/>
      <c r="CF566" s="8"/>
      <c r="CG566" s="8"/>
      <c r="CH566" s="8"/>
      <c r="CI566" s="8"/>
      <c r="CJ566" s="8"/>
      <c r="CK566" s="8"/>
      <c r="CL566" s="8"/>
      <c r="CM566" s="8"/>
      <c r="CN566" s="8"/>
      <c r="CO566" s="619"/>
      <c r="CP566" s="619"/>
      <c r="CQ566" s="8"/>
      <c r="CR566" s="8"/>
    </row>
    <row r="567" spans="1:96" s="24" customFormat="1" ht="30" hidden="1">
      <c r="A567" s="7"/>
      <c r="B567" s="23" t="s">
        <v>4787</v>
      </c>
      <c r="C567" s="8">
        <v>2015</v>
      </c>
      <c r="D567" s="8"/>
      <c r="E567" s="23" t="s">
        <v>4398</v>
      </c>
      <c r="F567" s="8" t="s">
        <v>127</v>
      </c>
      <c r="G567" s="8"/>
      <c r="H567" s="8"/>
      <c r="I567" s="8" t="s">
        <v>1173</v>
      </c>
      <c r="J567" s="648" t="s">
        <v>2685</v>
      </c>
      <c r="K567" s="8"/>
      <c r="L567" s="8"/>
      <c r="M567" s="155"/>
      <c r="N567" s="155"/>
      <c r="O567" s="155"/>
      <c r="P567" s="155" t="s">
        <v>4484</v>
      </c>
      <c r="Q567" s="7" t="s">
        <v>887</v>
      </c>
      <c r="R567" s="8"/>
      <c r="S567" s="8" t="s">
        <v>127</v>
      </c>
      <c r="T567" s="9" t="s">
        <v>127</v>
      </c>
      <c r="U567" s="410" t="s">
        <v>127</v>
      </c>
      <c r="V567" s="785" t="s">
        <v>127</v>
      </c>
      <c r="W567" s="922" t="s">
        <v>127</v>
      </c>
      <c r="X567" s="922" t="s">
        <v>127</v>
      </c>
      <c r="Y567" s="767" t="s">
        <v>127</v>
      </c>
      <c r="Z567" s="787" t="s">
        <v>127</v>
      </c>
      <c r="AA567" s="241"/>
      <c r="AB567" s="241"/>
      <c r="AC567" s="241"/>
      <c r="AD567" s="241"/>
      <c r="AE567" s="242"/>
      <c r="AF567" s="892"/>
      <c r="AG567" s="892"/>
      <c r="AH567" s="8" t="s">
        <v>4485</v>
      </c>
      <c r="AI567" s="146"/>
      <c r="AJ567" s="8"/>
      <c r="AK567" s="8"/>
      <c r="AL567" s="8"/>
      <c r="AM567" s="8"/>
      <c r="AN567" s="8"/>
      <c r="AO567" s="8"/>
      <c r="AP567" s="8"/>
      <c r="AQ567" s="8"/>
      <c r="AR567" s="177"/>
      <c r="AS567" s="8"/>
      <c r="AT567" s="8"/>
      <c r="AU567" s="8"/>
      <c r="AV567" s="8"/>
      <c r="AW567" s="8"/>
      <c r="AX567" s="8"/>
      <c r="AY567" s="8"/>
      <c r="AZ567" s="8"/>
      <c r="BA567" s="185"/>
      <c r="BB567" s="207"/>
      <c r="BC567" s="8"/>
      <c r="BD567" s="8"/>
      <c r="BE567" s="8"/>
      <c r="BF567" s="8"/>
      <c r="BG567" s="8"/>
      <c r="BH567" s="8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  <c r="BT567" s="8"/>
      <c r="BU567" s="8"/>
      <c r="BV567" s="8"/>
      <c r="BW567" s="8"/>
      <c r="BX567" s="8"/>
      <c r="BY567" s="8"/>
      <c r="BZ567" s="8"/>
      <c r="CA567" s="8"/>
      <c r="CB567" s="8"/>
      <c r="CC567" s="8"/>
      <c r="CD567" s="8"/>
      <c r="CE567" s="8"/>
      <c r="CF567" s="8"/>
      <c r="CG567" s="8"/>
      <c r="CH567" s="8"/>
      <c r="CI567" s="8"/>
      <c r="CJ567" s="8"/>
      <c r="CK567" s="8"/>
      <c r="CL567" s="8"/>
      <c r="CM567" s="8"/>
      <c r="CN567" s="8"/>
      <c r="CO567" s="619"/>
      <c r="CP567" s="619"/>
      <c r="CQ567" s="8"/>
      <c r="CR567" s="8"/>
    </row>
    <row r="568" spans="1:96" s="24" customFormat="1" ht="25.5" hidden="1">
      <c r="A568" s="7"/>
      <c r="B568" s="23" t="s">
        <v>4787</v>
      </c>
      <c r="C568" s="8">
        <v>2015</v>
      </c>
      <c r="D568" s="8"/>
      <c r="E568" s="23" t="s">
        <v>4398</v>
      </c>
      <c r="F568" s="8" t="s">
        <v>127</v>
      </c>
      <c r="G568" s="8"/>
      <c r="H568" s="8"/>
      <c r="I568" s="8" t="s">
        <v>261</v>
      </c>
      <c r="J568" s="648" t="s">
        <v>2685</v>
      </c>
      <c r="K568" s="8"/>
      <c r="L568" s="8"/>
      <c r="M568" s="155"/>
      <c r="N568" s="155"/>
      <c r="O568" s="155"/>
      <c r="P568" s="155" t="s">
        <v>4486</v>
      </c>
      <c r="Q568" s="7" t="s">
        <v>887</v>
      </c>
      <c r="R568" s="8"/>
      <c r="S568" s="8" t="s">
        <v>127</v>
      </c>
      <c r="T568" s="9" t="s">
        <v>127</v>
      </c>
      <c r="U568" s="410" t="s">
        <v>127</v>
      </c>
      <c r="V568" s="785" t="s">
        <v>127</v>
      </c>
      <c r="W568" s="922" t="s">
        <v>127</v>
      </c>
      <c r="X568" s="922" t="s">
        <v>127</v>
      </c>
      <c r="Y568" s="767" t="s">
        <v>127</v>
      </c>
      <c r="Z568" s="787" t="s">
        <v>127</v>
      </c>
      <c r="AA568" s="241"/>
      <c r="AB568" s="241"/>
      <c r="AC568" s="241"/>
      <c r="AD568" s="241"/>
      <c r="AE568" s="242"/>
      <c r="AF568" s="892"/>
      <c r="AG568" s="892"/>
      <c r="AH568" s="8"/>
      <c r="AI568" s="146"/>
      <c r="AJ568" s="8"/>
      <c r="AK568" s="8"/>
      <c r="AL568" s="8"/>
      <c r="AM568" s="8"/>
      <c r="AN568" s="8"/>
      <c r="AO568" s="8"/>
      <c r="AP568" s="8"/>
      <c r="AQ568" s="8"/>
      <c r="AR568" s="177"/>
      <c r="AS568" s="8"/>
      <c r="AT568" s="8"/>
      <c r="AU568" s="8"/>
      <c r="AV568" s="8"/>
      <c r="AW568" s="8"/>
      <c r="AX568" s="8"/>
      <c r="AY568" s="8"/>
      <c r="AZ568" s="8"/>
      <c r="BA568" s="185"/>
      <c r="BB568" s="207"/>
      <c r="BC568" s="8"/>
      <c r="BD568" s="8"/>
      <c r="BE568" s="8"/>
      <c r="BF568" s="8"/>
      <c r="BG568" s="8"/>
      <c r="BH568" s="8"/>
      <c r="BI568" s="8"/>
      <c r="BJ568" s="8"/>
      <c r="BK568" s="8"/>
      <c r="BL568" s="8"/>
      <c r="BM568" s="8"/>
      <c r="BN568" s="8"/>
      <c r="BO568" s="8"/>
      <c r="BP568" s="8"/>
      <c r="BQ568" s="8"/>
      <c r="BR568" s="8"/>
      <c r="BS568" s="8"/>
      <c r="BT568" s="8"/>
      <c r="BU568" s="8"/>
      <c r="BV568" s="8"/>
      <c r="BW568" s="8"/>
      <c r="BX568" s="8"/>
      <c r="BY568" s="8"/>
      <c r="BZ568" s="8"/>
      <c r="CA568" s="8"/>
      <c r="CB568" s="8"/>
      <c r="CC568" s="8"/>
      <c r="CD568" s="8"/>
      <c r="CE568" s="8"/>
      <c r="CF568" s="8"/>
      <c r="CG568" s="8"/>
      <c r="CH568" s="8"/>
      <c r="CI568" s="8"/>
      <c r="CJ568" s="8"/>
      <c r="CK568" s="8"/>
      <c r="CL568" s="8"/>
      <c r="CM568" s="8"/>
      <c r="CN568" s="8"/>
      <c r="CO568" s="619"/>
      <c r="CP568" s="619"/>
      <c r="CQ568" s="8"/>
      <c r="CR568" s="8"/>
    </row>
    <row r="569" spans="1:96" s="24" customFormat="1" ht="25.5" hidden="1">
      <c r="A569" s="7"/>
      <c r="B569" s="23" t="s">
        <v>4787</v>
      </c>
      <c r="C569" s="8">
        <v>2015</v>
      </c>
      <c r="D569" s="8"/>
      <c r="E569" s="23" t="s">
        <v>4398</v>
      </c>
      <c r="F569" s="8" t="s">
        <v>683</v>
      </c>
      <c r="G569" s="8"/>
      <c r="H569" s="8"/>
      <c r="I569" s="8" t="s">
        <v>1185</v>
      </c>
      <c r="J569" s="648" t="s">
        <v>2685</v>
      </c>
      <c r="K569" s="8"/>
      <c r="L569" s="8" t="s">
        <v>3569</v>
      </c>
      <c r="M569" s="155"/>
      <c r="N569" s="155"/>
      <c r="O569" s="155"/>
      <c r="P569" s="155" t="s">
        <v>4388</v>
      </c>
      <c r="Q569" s="7" t="s">
        <v>887</v>
      </c>
      <c r="R569" s="8"/>
      <c r="S569" s="8" t="s">
        <v>127</v>
      </c>
      <c r="T569" s="9" t="s">
        <v>127</v>
      </c>
      <c r="U569" s="410" t="s">
        <v>127</v>
      </c>
      <c r="V569" s="785" t="s">
        <v>127</v>
      </c>
      <c r="W569" s="922" t="s">
        <v>127</v>
      </c>
      <c r="X569" s="922" t="s">
        <v>127</v>
      </c>
      <c r="Y569" s="767" t="s">
        <v>127</v>
      </c>
      <c r="Z569" s="787" t="s">
        <v>127</v>
      </c>
      <c r="AA569" s="241"/>
      <c r="AB569" s="241"/>
      <c r="AC569" s="241"/>
      <c r="AD569" s="241"/>
      <c r="AE569" s="242"/>
      <c r="AF569" s="892"/>
      <c r="AG569" s="892"/>
      <c r="AH569" s="228" t="s">
        <v>4487</v>
      </c>
      <c r="AI569" s="146"/>
      <c r="AJ569" s="8"/>
      <c r="AK569" s="767" t="s">
        <v>127</v>
      </c>
      <c r="AL569" s="8"/>
      <c r="AM569" s="8"/>
      <c r="AN569" s="8"/>
      <c r="AO569" s="8"/>
      <c r="AP569" s="8"/>
      <c r="AQ569" s="8"/>
      <c r="AR569" s="177"/>
      <c r="AS569" s="8"/>
      <c r="AT569" s="8"/>
      <c r="AU569" s="8"/>
      <c r="AV569" s="8"/>
      <c r="AW569" s="8"/>
      <c r="AX569" s="8"/>
      <c r="AY569" s="8"/>
      <c r="AZ569" s="8"/>
      <c r="BA569" s="185"/>
      <c r="BB569" s="207"/>
      <c r="BC569" s="8"/>
      <c r="BD569" s="8"/>
      <c r="BE569" s="8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  <c r="BW569" s="8"/>
      <c r="BX569" s="8"/>
      <c r="BY569" s="8"/>
      <c r="BZ569" s="8"/>
      <c r="CA569" s="8"/>
      <c r="CB569" s="8"/>
      <c r="CC569" s="8"/>
      <c r="CD569" s="8"/>
      <c r="CE569" s="8"/>
      <c r="CF569" s="8"/>
      <c r="CG569" s="8"/>
      <c r="CH569" s="8"/>
      <c r="CI569" s="8"/>
      <c r="CJ569" s="8"/>
      <c r="CK569" s="8"/>
      <c r="CL569" s="8"/>
      <c r="CM569" s="8"/>
      <c r="CN569" s="8"/>
      <c r="CO569" s="619"/>
      <c r="CP569" s="619"/>
      <c r="CQ569" s="8"/>
      <c r="CR569" s="8"/>
    </row>
    <row r="570" spans="1:96" s="24" customFormat="1" ht="25.5" hidden="1">
      <c r="A570" s="7"/>
      <c r="B570" s="23" t="s">
        <v>4787</v>
      </c>
      <c r="C570" s="8">
        <v>2015</v>
      </c>
      <c r="D570" s="8"/>
      <c r="E570" s="23" t="s">
        <v>4398</v>
      </c>
      <c r="F570" s="8" t="s">
        <v>683</v>
      </c>
      <c r="G570" s="8"/>
      <c r="H570" s="8"/>
      <c r="I570" s="8" t="s">
        <v>1185</v>
      </c>
      <c r="J570" s="648" t="s">
        <v>2685</v>
      </c>
      <c r="K570" s="8"/>
      <c r="L570" s="8" t="s">
        <v>3569</v>
      </c>
      <c r="M570" s="155"/>
      <c r="N570" s="155"/>
      <c r="O570" s="155"/>
      <c r="P570" s="155" t="s">
        <v>4388</v>
      </c>
      <c r="Q570" s="7" t="s">
        <v>887</v>
      </c>
      <c r="R570" s="8"/>
      <c r="S570" s="8" t="s">
        <v>127</v>
      </c>
      <c r="T570" s="9" t="s">
        <v>127</v>
      </c>
      <c r="U570" s="410" t="s">
        <v>127</v>
      </c>
      <c r="V570" s="785" t="s">
        <v>127</v>
      </c>
      <c r="W570" s="922" t="s">
        <v>127</v>
      </c>
      <c r="X570" s="922" t="s">
        <v>127</v>
      </c>
      <c r="Y570" s="767" t="s">
        <v>127</v>
      </c>
      <c r="Z570" s="787" t="s">
        <v>127</v>
      </c>
      <c r="AA570" s="241"/>
      <c r="AB570" s="241"/>
      <c r="AC570" s="241"/>
      <c r="AD570" s="241"/>
      <c r="AE570" s="242"/>
      <c r="AF570" s="892"/>
      <c r="AG570" s="892"/>
      <c r="AH570" s="8" t="s">
        <v>4489</v>
      </c>
      <c r="AI570" s="146"/>
      <c r="AJ570" s="8"/>
      <c r="AK570" s="767" t="s">
        <v>127</v>
      </c>
      <c r="AL570" s="8"/>
      <c r="AM570" s="8"/>
      <c r="AN570" s="8"/>
      <c r="AO570" s="8"/>
      <c r="AP570" s="8"/>
      <c r="AQ570" s="8"/>
      <c r="AR570" s="177"/>
      <c r="AS570" s="8"/>
      <c r="AT570" s="8"/>
      <c r="AU570" s="8"/>
      <c r="AV570" s="8"/>
      <c r="AW570" s="8"/>
      <c r="AX570" s="8"/>
      <c r="AY570" s="8"/>
      <c r="AZ570" s="8"/>
      <c r="BA570" s="185"/>
      <c r="BB570" s="207"/>
      <c r="BC570" s="8"/>
      <c r="BD570" s="8"/>
      <c r="BE570" s="8"/>
      <c r="BF570" s="8"/>
      <c r="BG570" s="8"/>
      <c r="BH570" s="8"/>
      <c r="BI570" s="8"/>
      <c r="BJ570" s="8"/>
      <c r="BK570" s="8"/>
      <c r="BL570" s="8"/>
      <c r="BM570" s="8"/>
      <c r="BN570" s="8"/>
      <c r="BO570" s="8"/>
      <c r="BP570" s="8"/>
      <c r="BQ570" s="8"/>
      <c r="BR570" s="8"/>
      <c r="BS570" s="8"/>
      <c r="BT570" s="8"/>
      <c r="BU570" s="8"/>
      <c r="BV570" s="8"/>
      <c r="BW570" s="8"/>
      <c r="BX570" s="8"/>
      <c r="BY570" s="8"/>
      <c r="BZ570" s="8"/>
      <c r="CA570" s="8"/>
      <c r="CB570" s="8"/>
      <c r="CC570" s="8"/>
      <c r="CD570" s="8"/>
      <c r="CE570" s="8"/>
      <c r="CF570" s="8"/>
      <c r="CG570" s="8"/>
      <c r="CH570" s="8"/>
      <c r="CI570" s="8"/>
      <c r="CJ570" s="8"/>
      <c r="CK570" s="8"/>
      <c r="CL570" s="8"/>
      <c r="CM570" s="8"/>
      <c r="CN570" s="8"/>
      <c r="CO570" s="619"/>
      <c r="CP570" s="619"/>
      <c r="CQ570" s="8"/>
      <c r="CR570" s="8"/>
    </row>
    <row r="571" spans="1:96" s="24" customFormat="1" ht="25.5">
      <c r="A571" s="7" t="s">
        <v>260</v>
      </c>
      <c r="B571" s="23" t="s">
        <v>4787</v>
      </c>
      <c r="C571" s="8">
        <v>2014</v>
      </c>
      <c r="D571" s="8"/>
      <c r="E571" s="23" t="s">
        <v>4398</v>
      </c>
      <c r="F571" s="8" t="s">
        <v>1079</v>
      </c>
      <c r="G571" s="8"/>
      <c r="H571" s="8"/>
      <c r="I571" s="8" t="s">
        <v>12</v>
      </c>
      <c r="J571" s="648" t="s">
        <v>2685</v>
      </c>
      <c r="K571" s="8"/>
      <c r="L571" s="8" t="s">
        <v>3192</v>
      </c>
      <c r="M571" s="155"/>
      <c r="N571" s="155"/>
      <c r="O571" s="155"/>
      <c r="P571" s="155" t="s">
        <v>4388</v>
      </c>
      <c r="Q571" s="7" t="s">
        <v>887</v>
      </c>
      <c r="R571" s="8"/>
      <c r="S571" s="8" t="s">
        <v>127</v>
      </c>
      <c r="T571" s="9" t="s">
        <v>127</v>
      </c>
      <c r="U571" s="410" t="s">
        <v>127</v>
      </c>
      <c r="V571" s="785" t="s">
        <v>127</v>
      </c>
      <c r="W571" s="922" t="s">
        <v>127</v>
      </c>
      <c r="X571" s="922" t="s">
        <v>127</v>
      </c>
      <c r="Y571" s="767" t="s">
        <v>127</v>
      </c>
      <c r="Z571" s="787" t="s">
        <v>127</v>
      </c>
      <c r="AA571" s="241"/>
      <c r="AB571" s="241"/>
      <c r="AC571" s="241"/>
      <c r="AD571" s="241"/>
      <c r="AE571" s="242"/>
      <c r="AF571" s="892"/>
      <c r="AG571" s="892"/>
      <c r="AH571" s="228" t="s">
        <v>4487</v>
      </c>
      <c r="AI571" s="146"/>
      <c r="AJ571" s="8"/>
      <c r="AK571" s="767" t="s">
        <v>127</v>
      </c>
      <c r="AL571" s="8"/>
      <c r="AM571" s="8"/>
      <c r="AN571" s="8"/>
      <c r="AO571" s="8"/>
      <c r="AP571" s="8"/>
      <c r="AQ571" s="8"/>
      <c r="AR571" s="177"/>
      <c r="AS571" s="8"/>
      <c r="AT571" s="8"/>
      <c r="AU571" s="8"/>
      <c r="AV571" s="8"/>
      <c r="AW571" s="8"/>
      <c r="AX571" s="8"/>
      <c r="AY571" s="8"/>
      <c r="AZ571" s="8"/>
      <c r="BA571" s="185"/>
      <c r="BB571" s="207"/>
      <c r="BC571" s="8"/>
      <c r="BD571" s="8"/>
      <c r="BE571" s="8"/>
      <c r="BF571" s="8"/>
      <c r="BG571" s="8"/>
      <c r="BH571" s="8"/>
      <c r="BI571" s="8"/>
      <c r="BJ571" s="8"/>
      <c r="BK571" s="8"/>
      <c r="BL571" s="8"/>
      <c r="BM571" s="8"/>
      <c r="BN571" s="8"/>
      <c r="BO571" s="8"/>
      <c r="BP571" s="8"/>
      <c r="BQ571" s="8"/>
      <c r="BR571" s="8"/>
      <c r="BS571" s="8"/>
      <c r="BT571" s="8"/>
      <c r="BU571" s="8"/>
      <c r="BV571" s="8"/>
      <c r="BW571" s="8"/>
      <c r="BX571" s="8"/>
      <c r="BY571" s="8"/>
      <c r="BZ571" s="8"/>
      <c r="CA571" s="8"/>
      <c r="CB571" s="8"/>
      <c r="CC571" s="8"/>
      <c r="CD571" s="8"/>
      <c r="CE571" s="8"/>
      <c r="CF571" s="8"/>
      <c r="CG571" s="8"/>
      <c r="CH571" s="8"/>
      <c r="CI571" s="8"/>
      <c r="CJ571" s="8"/>
      <c r="CK571" s="8"/>
      <c r="CL571" s="8"/>
      <c r="CM571" s="8"/>
      <c r="CN571" s="8"/>
      <c r="CO571" s="619"/>
      <c r="CP571" s="619"/>
      <c r="CQ571" s="8"/>
      <c r="CR571" s="8"/>
    </row>
    <row r="572" spans="1:96" s="24" customFormat="1" ht="25.5" hidden="1">
      <c r="A572" s="7"/>
      <c r="B572" s="23" t="s">
        <v>4787</v>
      </c>
      <c r="C572" s="8">
        <v>2014</v>
      </c>
      <c r="D572" s="8"/>
      <c r="E572" s="23" t="s">
        <v>4398</v>
      </c>
      <c r="F572" s="8" t="s">
        <v>979</v>
      </c>
      <c r="G572" s="8"/>
      <c r="H572" s="8"/>
      <c r="I572" s="8" t="s">
        <v>12</v>
      </c>
      <c r="J572" s="648" t="s">
        <v>2685</v>
      </c>
      <c r="K572" s="8"/>
      <c r="L572" s="8"/>
      <c r="M572" s="155"/>
      <c r="N572" s="155"/>
      <c r="O572" s="155"/>
      <c r="P572" s="155" t="s">
        <v>4490</v>
      </c>
      <c r="Q572" s="7" t="s">
        <v>887</v>
      </c>
      <c r="R572" s="8"/>
      <c r="S572" s="8" t="s">
        <v>127</v>
      </c>
      <c r="T572" s="9" t="s">
        <v>127</v>
      </c>
      <c r="U572" s="410" t="s">
        <v>127</v>
      </c>
      <c r="V572" s="785" t="s">
        <v>127</v>
      </c>
      <c r="W572" s="922" t="s">
        <v>127</v>
      </c>
      <c r="X572" s="922" t="s">
        <v>127</v>
      </c>
      <c r="Y572" s="767" t="s">
        <v>127</v>
      </c>
      <c r="Z572" s="787" t="s">
        <v>127</v>
      </c>
      <c r="AA572" s="241"/>
      <c r="AB572" s="241"/>
      <c r="AC572" s="241"/>
      <c r="AD572" s="241"/>
      <c r="AE572" s="242"/>
      <c r="AF572" s="892"/>
      <c r="AG572" s="892"/>
      <c r="AH572" s="8"/>
      <c r="AI572" s="146"/>
      <c r="AJ572" s="8"/>
      <c r="AK572" s="8"/>
      <c r="AL572" s="8"/>
      <c r="AM572" s="8"/>
      <c r="AN572" s="8"/>
      <c r="AO572" s="8"/>
      <c r="AP572" s="8"/>
      <c r="AQ572" s="8"/>
      <c r="AR572" s="177"/>
      <c r="AS572" s="8"/>
      <c r="AT572" s="8"/>
      <c r="AU572" s="8"/>
      <c r="AV572" s="8"/>
      <c r="AW572" s="8"/>
      <c r="AX572" s="8"/>
      <c r="AY572" s="8"/>
      <c r="AZ572" s="8"/>
      <c r="BA572" s="185"/>
      <c r="BB572" s="207"/>
      <c r="BC572" s="8"/>
      <c r="BD572" s="8"/>
      <c r="BE572" s="8"/>
      <c r="BF572" s="8"/>
      <c r="BG572" s="8"/>
      <c r="BH572" s="8"/>
      <c r="BI572" s="8"/>
      <c r="BJ572" s="8"/>
      <c r="BK572" s="8"/>
      <c r="BL572" s="8"/>
      <c r="BM572" s="8"/>
      <c r="BN572" s="8"/>
      <c r="BO572" s="8"/>
      <c r="BP572" s="8"/>
      <c r="BQ572" s="8"/>
      <c r="BR572" s="8"/>
      <c r="BS572" s="8"/>
      <c r="BT572" s="8"/>
      <c r="BU572" s="8"/>
      <c r="BV572" s="8"/>
      <c r="BW572" s="8"/>
      <c r="BX572" s="8"/>
      <c r="BY572" s="8"/>
      <c r="BZ572" s="8"/>
      <c r="CA572" s="8"/>
      <c r="CB572" s="8"/>
      <c r="CC572" s="8"/>
      <c r="CD572" s="8"/>
      <c r="CE572" s="8"/>
      <c r="CF572" s="8"/>
      <c r="CG572" s="8"/>
      <c r="CH572" s="8"/>
      <c r="CI572" s="8"/>
      <c r="CJ572" s="8"/>
      <c r="CK572" s="8"/>
      <c r="CL572" s="8"/>
      <c r="CM572" s="8"/>
      <c r="CN572" s="8"/>
      <c r="CO572" s="619"/>
      <c r="CP572" s="619"/>
      <c r="CQ572" s="8"/>
      <c r="CR572" s="8"/>
    </row>
    <row r="573" spans="1:96" s="24" customFormat="1" ht="25.5" hidden="1">
      <c r="A573" s="7"/>
      <c r="B573" s="23" t="s">
        <v>4787</v>
      </c>
      <c r="C573" s="8">
        <v>2015</v>
      </c>
      <c r="D573" s="8"/>
      <c r="E573" s="23" t="s">
        <v>4398</v>
      </c>
      <c r="F573" s="8" t="s">
        <v>683</v>
      </c>
      <c r="G573" s="8"/>
      <c r="H573" s="8"/>
      <c r="I573" s="8" t="s">
        <v>261</v>
      </c>
      <c r="J573" s="648" t="s">
        <v>2685</v>
      </c>
      <c r="K573" s="8"/>
      <c r="L573" s="8"/>
      <c r="M573" s="155"/>
      <c r="N573" s="155"/>
      <c r="O573" s="155"/>
      <c r="P573" s="155" t="s">
        <v>4491</v>
      </c>
      <c r="Q573" s="7" t="s">
        <v>887</v>
      </c>
      <c r="R573" s="8"/>
      <c r="S573" s="8" t="s">
        <v>127</v>
      </c>
      <c r="T573" s="9" t="s">
        <v>127</v>
      </c>
      <c r="U573" s="410" t="s">
        <v>127</v>
      </c>
      <c r="V573" s="785" t="s">
        <v>127</v>
      </c>
      <c r="W573" s="922" t="s">
        <v>127</v>
      </c>
      <c r="X573" s="922" t="s">
        <v>127</v>
      </c>
      <c r="Y573" s="767" t="s">
        <v>127</v>
      </c>
      <c r="Z573" s="787" t="s">
        <v>127</v>
      </c>
      <c r="AA573" s="241"/>
      <c r="AB573" s="241"/>
      <c r="AC573" s="241"/>
      <c r="AD573" s="241"/>
      <c r="AE573" s="242"/>
      <c r="AF573" s="892"/>
      <c r="AG573" s="892"/>
      <c r="AH573" s="8" t="s">
        <v>3817</v>
      </c>
      <c r="AI573" s="146"/>
      <c r="AJ573" s="8"/>
      <c r="AK573" s="8"/>
      <c r="AL573" s="8"/>
      <c r="AM573" s="8"/>
      <c r="AN573" s="8"/>
      <c r="AO573" s="8"/>
      <c r="AP573" s="8"/>
      <c r="AQ573" s="8"/>
      <c r="AR573" s="177"/>
      <c r="AS573" s="8"/>
      <c r="AT573" s="8"/>
      <c r="AU573" s="8"/>
      <c r="AV573" s="8"/>
      <c r="AW573" s="8"/>
      <c r="AX573" s="8"/>
      <c r="AY573" s="8"/>
      <c r="AZ573" s="8"/>
      <c r="BA573" s="185"/>
      <c r="BB573" s="207"/>
      <c r="BC573" s="8"/>
      <c r="BD573" s="8"/>
      <c r="BE573" s="8"/>
      <c r="BF573" s="8"/>
      <c r="BG573" s="8"/>
      <c r="BH573" s="8"/>
      <c r="BI573" s="8"/>
      <c r="BJ573" s="8"/>
      <c r="BK573" s="8"/>
      <c r="BL573" s="8"/>
      <c r="BM573" s="8"/>
      <c r="BN573" s="8"/>
      <c r="BO573" s="8"/>
      <c r="BP573" s="8"/>
      <c r="BQ573" s="8"/>
      <c r="BR573" s="8"/>
      <c r="BS573" s="8"/>
      <c r="BT573" s="8"/>
      <c r="BU573" s="8"/>
      <c r="BV573" s="8"/>
      <c r="BW573" s="8"/>
      <c r="BX573" s="8"/>
      <c r="BY573" s="8"/>
      <c r="BZ573" s="8"/>
      <c r="CA573" s="8"/>
      <c r="CB573" s="8"/>
      <c r="CC573" s="8"/>
      <c r="CD573" s="8"/>
      <c r="CE573" s="8"/>
      <c r="CF573" s="8"/>
      <c r="CG573" s="8"/>
      <c r="CH573" s="8"/>
      <c r="CI573" s="8"/>
      <c r="CJ573" s="8"/>
      <c r="CK573" s="8"/>
      <c r="CL573" s="8"/>
      <c r="CM573" s="8"/>
      <c r="CN573" s="8"/>
      <c r="CO573" s="619"/>
      <c r="CP573" s="619"/>
      <c r="CQ573" s="8"/>
      <c r="CR573" s="8"/>
    </row>
    <row r="574" spans="1:96" s="24" customFormat="1" ht="30" hidden="1">
      <c r="A574" s="7"/>
      <c r="B574" s="23" t="s">
        <v>4787</v>
      </c>
      <c r="C574" s="8">
        <v>2015</v>
      </c>
      <c r="D574" s="8"/>
      <c r="E574" s="23" t="s">
        <v>4398</v>
      </c>
      <c r="F574" s="8" t="s">
        <v>683</v>
      </c>
      <c r="G574" s="8"/>
      <c r="H574" s="8"/>
      <c r="I574" s="8" t="s">
        <v>12</v>
      </c>
      <c r="J574" s="648" t="s">
        <v>2685</v>
      </c>
      <c r="K574" s="8"/>
      <c r="L574" s="8"/>
      <c r="M574" s="155"/>
      <c r="N574" s="155"/>
      <c r="O574" s="155"/>
      <c r="P574" s="155" t="s">
        <v>4491</v>
      </c>
      <c r="Q574" s="7" t="s">
        <v>887</v>
      </c>
      <c r="R574" s="8"/>
      <c r="S574" s="8" t="s">
        <v>127</v>
      </c>
      <c r="T574" s="9" t="s">
        <v>127</v>
      </c>
      <c r="U574" s="410" t="s">
        <v>127</v>
      </c>
      <c r="V574" s="785" t="s">
        <v>127</v>
      </c>
      <c r="W574" s="922" t="s">
        <v>127</v>
      </c>
      <c r="X574" s="922" t="s">
        <v>127</v>
      </c>
      <c r="Y574" s="767" t="s">
        <v>127</v>
      </c>
      <c r="Z574" s="787" t="s">
        <v>127</v>
      </c>
      <c r="AA574" s="241"/>
      <c r="AB574" s="241"/>
      <c r="AC574" s="241"/>
      <c r="AD574" s="241"/>
      <c r="AE574" s="242"/>
      <c r="AF574" s="892"/>
      <c r="AG574" s="892"/>
      <c r="AH574" s="8" t="s">
        <v>4492</v>
      </c>
      <c r="AI574" s="146"/>
      <c r="AJ574" s="8"/>
      <c r="AK574" s="8"/>
      <c r="AL574" s="8"/>
      <c r="AM574" s="8"/>
      <c r="AN574" s="8"/>
      <c r="AO574" s="8"/>
      <c r="AP574" s="8"/>
      <c r="AQ574" s="8"/>
      <c r="AR574" s="177"/>
      <c r="AS574" s="8"/>
      <c r="AT574" s="8"/>
      <c r="AU574" s="8"/>
      <c r="AV574" s="8"/>
      <c r="AW574" s="8"/>
      <c r="AX574" s="8"/>
      <c r="AY574" s="8"/>
      <c r="AZ574" s="8"/>
      <c r="BA574" s="185"/>
      <c r="BB574" s="207"/>
      <c r="BC574" s="8"/>
      <c r="BD574" s="8"/>
      <c r="BE574" s="8"/>
      <c r="BF574" s="8"/>
      <c r="BG574" s="8"/>
      <c r="BH574" s="8"/>
      <c r="BI574" s="8"/>
      <c r="BJ574" s="8"/>
      <c r="BK574" s="8"/>
      <c r="BL574" s="8"/>
      <c r="BM574" s="8"/>
      <c r="BN574" s="8"/>
      <c r="BO574" s="8"/>
      <c r="BP574" s="8"/>
      <c r="BQ574" s="8"/>
      <c r="BR574" s="8"/>
      <c r="BS574" s="8"/>
      <c r="BT574" s="8"/>
      <c r="BU574" s="8"/>
      <c r="BV574" s="8"/>
      <c r="BW574" s="8"/>
      <c r="BX574" s="8"/>
      <c r="BY574" s="8"/>
      <c r="BZ574" s="8"/>
      <c r="CA574" s="8"/>
      <c r="CB574" s="8"/>
      <c r="CC574" s="8"/>
      <c r="CD574" s="8"/>
      <c r="CE574" s="8"/>
      <c r="CF574" s="8"/>
      <c r="CG574" s="8"/>
      <c r="CH574" s="8"/>
      <c r="CI574" s="8"/>
      <c r="CJ574" s="8"/>
      <c r="CK574" s="8"/>
      <c r="CL574" s="8"/>
      <c r="CM574" s="8"/>
      <c r="CN574" s="8"/>
      <c r="CO574" s="619"/>
      <c r="CP574" s="619"/>
      <c r="CQ574" s="8"/>
      <c r="CR574" s="8"/>
    </row>
    <row r="575" spans="1:96" s="24" customFormat="1" ht="25.5" hidden="1">
      <c r="A575" s="7"/>
      <c r="B575" s="23" t="s">
        <v>4787</v>
      </c>
      <c r="C575" s="8">
        <v>2015</v>
      </c>
      <c r="D575" s="8"/>
      <c r="E575" s="23" t="s">
        <v>4398</v>
      </c>
      <c r="F575" s="8" t="s">
        <v>4493</v>
      </c>
      <c r="G575" s="8"/>
      <c r="H575" s="8"/>
      <c r="I575" s="8" t="s">
        <v>1173</v>
      </c>
      <c r="J575" s="648" t="s">
        <v>2685</v>
      </c>
      <c r="K575" s="8"/>
      <c r="L575" s="8"/>
      <c r="M575" s="155"/>
      <c r="N575" s="155"/>
      <c r="O575" s="155"/>
      <c r="P575" s="155" t="s">
        <v>4494</v>
      </c>
      <c r="Q575" s="7" t="s">
        <v>887</v>
      </c>
      <c r="R575" s="8"/>
      <c r="S575" s="8" t="s">
        <v>127</v>
      </c>
      <c r="T575" s="9" t="s">
        <v>127</v>
      </c>
      <c r="U575" s="410" t="s">
        <v>127</v>
      </c>
      <c r="V575" s="785" t="s">
        <v>127</v>
      </c>
      <c r="W575" s="922" t="s">
        <v>127</v>
      </c>
      <c r="X575" s="922" t="s">
        <v>127</v>
      </c>
      <c r="Y575" s="767" t="s">
        <v>127</v>
      </c>
      <c r="Z575" s="787" t="s">
        <v>127</v>
      </c>
      <c r="AA575" s="241"/>
      <c r="AB575" s="241"/>
      <c r="AC575" s="241"/>
      <c r="AD575" s="241"/>
      <c r="AE575" s="242"/>
      <c r="AF575" s="892"/>
      <c r="AG575" s="892"/>
      <c r="AH575" s="8" t="s">
        <v>4495</v>
      </c>
      <c r="AI575" s="146"/>
      <c r="AJ575" s="8"/>
      <c r="AK575" s="8"/>
      <c r="AL575" s="8"/>
      <c r="AM575" s="8"/>
      <c r="AN575" s="8"/>
      <c r="AO575" s="8"/>
      <c r="AP575" s="8"/>
      <c r="AQ575" s="8"/>
      <c r="AR575" s="177"/>
      <c r="AS575" s="8"/>
      <c r="AT575" s="8"/>
      <c r="AU575" s="8"/>
      <c r="AV575" s="8"/>
      <c r="AW575" s="8"/>
      <c r="AX575" s="8"/>
      <c r="AY575" s="8"/>
      <c r="AZ575" s="8"/>
      <c r="BA575" s="185"/>
      <c r="BB575" s="207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619"/>
      <c r="CP575" s="619"/>
      <c r="CQ575" s="8"/>
      <c r="CR575" s="8"/>
    </row>
    <row r="576" spans="1:96" s="24" customFormat="1" ht="30" hidden="1">
      <c r="A576" s="7"/>
      <c r="B576" s="23" t="s">
        <v>4787</v>
      </c>
      <c r="C576" s="8">
        <v>2015</v>
      </c>
      <c r="D576" s="8"/>
      <c r="E576" s="23" t="s">
        <v>4398</v>
      </c>
      <c r="F576" s="8" t="s">
        <v>127</v>
      </c>
      <c r="G576" s="8"/>
      <c r="H576" s="8"/>
      <c r="I576" s="8" t="s">
        <v>1173</v>
      </c>
      <c r="J576" s="648" t="s">
        <v>2685</v>
      </c>
      <c r="K576" s="8"/>
      <c r="L576" s="8"/>
      <c r="M576" s="155"/>
      <c r="N576" s="155"/>
      <c r="O576" s="155"/>
      <c r="P576" s="155" t="s">
        <v>4496</v>
      </c>
      <c r="Q576" s="7" t="s">
        <v>887</v>
      </c>
      <c r="R576" s="8"/>
      <c r="S576" s="8" t="s">
        <v>127</v>
      </c>
      <c r="T576" s="9" t="s">
        <v>127</v>
      </c>
      <c r="U576" s="410" t="s">
        <v>127</v>
      </c>
      <c r="V576" s="785" t="s">
        <v>127</v>
      </c>
      <c r="W576" s="922" t="s">
        <v>127</v>
      </c>
      <c r="X576" s="922" t="s">
        <v>127</v>
      </c>
      <c r="Y576" s="767">
        <v>5000</v>
      </c>
      <c r="Z576" s="787" t="s">
        <v>127</v>
      </c>
      <c r="AA576" s="241"/>
      <c r="AB576" s="241"/>
      <c r="AC576" s="241"/>
      <c r="AD576" s="241"/>
      <c r="AE576" s="242"/>
      <c r="AF576" s="892"/>
      <c r="AG576" s="892"/>
      <c r="AH576" s="8" t="s">
        <v>4497</v>
      </c>
      <c r="AI576" s="146"/>
      <c r="AJ576" s="8"/>
      <c r="AK576" s="8"/>
      <c r="AL576" s="8"/>
      <c r="AM576" s="8"/>
      <c r="AN576" s="8"/>
      <c r="AO576" s="8"/>
      <c r="AP576" s="8"/>
      <c r="AQ576" s="8"/>
      <c r="AR576" s="177"/>
      <c r="AS576" s="8"/>
      <c r="AT576" s="8"/>
      <c r="AU576" s="8"/>
      <c r="AV576" s="8"/>
      <c r="AW576" s="8"/>
      <c r="AX576" s="8"/>
      <c r="AY576" s="8"/>
      <c r="AZ576" s="8"/>
      <c r="BA576" s="185"/>
      <c r="BB576" s="207"/>
      <c r="BC576" s="8"/>
      <c r="BD576" s="8"/>
      <c r="BE576" s="8"/>
      <c r="BF576" s="8"/>
      <c r="BG576" s="8"/>
      <c r="BH576" s="8"/>
      <c r="BI576" s="8"/>
      <c r="BJ576" s="8"/>
      <c r="BK576" s="8"/>
      <c r="BL576" s="8"/>
      <c r="BM576" s="8"/>
      <c r="BN576" s="8"/>
      <c r="BO576" s="8"/>
      <c r="BP576" s="8"/>
      <c r="BQ576" s="8"/>
      <c r="BR576" s="8"/>
      <c r="BS576" s="8"/>
      <c r="BT576" s="8"/>
      <c r="BU576" s="8"/>
      <c r="BV576" s="8"/>
      <c r="BW576" s="8"/>
      <c r="BX576" s="8"/>
      <c r="BY576" s="8"/>
      <c r="BZ576" s="8"/>
      <c r="CA576" s="8"/>
      <c r="CB576" s="8"/>
      <c r="CC576" s="8"/>
      <c r="CD576" s="8"/>
      <c r="CE576" s="8"/>
      <c r="CF576" s="8"/>
      <c r="CG576" s="8"/>
      <c r="CH576" s="8"/>
      <c r="CI576" s="8"/>
      <c r="CJ576" s="8"/>
      <c r="CK576" s="8"/>
      <c r="CL576" s="8"/>
      <c r="CM576" s="8"/>
      <c r="CN576" s="8"/>
      <c r="CO576" s="619"/>
      <c r="CP576" s="619"/>
      <c r="CQ576" s="8"/>
      <c r="CR576" s="8"/>
    </row>
    <row r="577" spans="1:96" s="24" customFormat="1" ht="30" hidden="1">
      <c r="A577" s="7"/>
      <c r="B577" s="23" t="s">
        <v>4787</v>
      </c>
      <c r="C577" s="8">
        <v>2015</v>
      </c>
      <c r="D577" s="8"/>
      <c r="E577" s="23" t="s">
        <v>4398</v>
      </c>
      <c r="F577" s="8" t="s">
        <v>127</v>
      </c>
      <c r="G577" s="8"/>
      <c r="H577" s="8"/>
      <c r="I577" s="8" t="s">
        <v>1173</v>
      </c>
      <c r="J577" s="648" t="s">
        <v>2685</v>
      </c>
      <c r="K577" s="8"/>
      <c r="L577" s="8"/>
      <c r="M577" s="155"/>
      <c r="N577" s="155"/>
      <c r="O577" s="155"/>
      <c r="P577" s="155" t="s">
        <v>4498</v>
      </c>
      <c r="Q577" s="7" t="s">
        <v>887</v>
      </c>
      <c r="R577" s="8"/>
      <c r="S577" s="8" t="s">
        <v>127</v>
      </c>
      <c r="T577" s="9" t="s">
        <v>127</v>
      </c>
      <c r="U577" s="410" t="s">
        <v>127</v>
      </c>
      <c r="V577" s="785" t="s">
        <v>127</v>
      </c>
      <c r="W577" s="922" t="s">
        <v>127</v>
      </c>
      <c r="X577" s="922" t="s">
        <v>127</v>
      </c>
      <c r="Y577" s="767">
        <v>1200</v>
      </c>
      <c r="Z577" s="787" t="s">
        <v>127</v>
      </c>
      <c r="AA577" s="241"/>
      <c r="AB577" s="241"/>
      <c r="AC577" s="241"/>
      <c r="AD577" s="241"/>
      <c r="AE577" s="242"/>
      <c r="AF577" s="892"/>
      <c r="AG577" s="892"/>
      <c r="AH577" s="8" t="s">
        <v>4499</v>
      </c>
      <c r="AI577" s="146"/>
      <c r="AJ577" s="8"/>
      <c r="AK577" s="8"/>
      <c r="AL577" s="8"/>
      <c r="AM577" s="8"/>
      <c r="AN577" s="8"/>
      <c r="AO577" s="8"/>
      <c r="AP577" s="8"/>
      <c r="AQ577" s="8"/>
      <c r="AR577" s="177"/>
      <c r="AS577" s="8"/>
      <c r="AT577" s="8"/>
      <c r="AU577" s="8"/>
      <c r="AV577" s="8"/>
      <c r="AW577" s="8"/>
      <c r="AX577" s="8"/>
      <c r="AY577" s="8"/>
      <c r="AZ577" s="8"/>
      <c r="BA577" s="185"/>
      <c r="BB577" s="207"/>
      <c r="BC577" s="8"/>
      <c r="BD577" s="8"/>
      <c r="BE577" s="8"/>
      <c r="BF577" s="8"/>
      <c r="BG577" s="8"/>
      <c r="BH577" s="8"/>
      <c r="BI577" s="8"/>
      <c r="BJ577" s="8"/>
      <c r="BK577" s="8"/>
      <c r="BL577" s="8"/>
      <c r="BM577" s="8"/>
      <c r="BN577" s="8"/>
      <c r="BO577" s="8"/>
      <c r="BP577" s="8"/>
      <c r="BQ577" s="8"/>
      <c r="BR577" s="8"/>
      <c r="BS577" s="8"/>
      <c r="BT577" s="8"/>
      <c r="BU577" s="8"/>
      <c r="BV577" s="8"/>
      <c r="BW577" s="8"/>
      <c r="BX577" s="8"/>
      <c r="BY577" s="8"/>
      <c r="BZ577" s="8"/>
      <c r="CA577" s="8"/>
      <c r="CB577" s="8"/>
      <c r="CC577" s="8"/>
      <c r="CD577" s="8"/>
      <c r="CE577" s="8"/>
      <c r="CF577" s="8"/>
      <c r="CG577" s="8"/>
      <c r="CH577" s="8"/>
      <c r="CI577" s="8"/>
      <c r="CJ577" s="8"/>
      <c r="CK577" s="8"/>
      <c r="CL577" s="8"/>
      <c r="CM577" s="8"/>
      <c r="CN577" s="8"/>
      <c r="CO577" s="619"/>
      <c r="CP577" s="619"/>
      <c r="CQ577" s="8"/>
      <c r="CR577" s="8"/>
    </row>
    <row r="578" spans="1:96" s="24" customFormat="1" ht="25.5" hidden="1">
      <c r="A578" s="7"/>
      <c r="B578" s="23" t="s">
        <v>4787</v>
      </c>
      <c r="C578" s="8">
        <v>2015</v>
      </c>
      <c r="D578" s="8"/>
      <c r="E578" s="23" t="s">
        <v>4398</v>
      </c>
      <c r="F578" s="8" t="s">
        <v>127</v>
      </c>
      <c r="G578" s="8"/>
      <c r="H578" s="8"/>
      <c r="I578" s="8" t="s">
        <v>12</v>
      </c>
      <c r="J578" s="648" t="s">
        <v>2685</v>
      </c>
      <c r="K578" s="8"/>
      <c r="L578" s="8"/>
      <c r="M578" s="155"/>
      <c r="N578" s="155"/>
      <c r="O578" s="155"/>
      <c r="P578" s="155" t="s">
        <v>4491</v>
      </c>
      <c r="Q578" s="7" t="s">
        <v>887</v>
      </c>
      <c r="R578" s="8"/>
      <c r="S578" s="8" t="s">
        <v>127</v>
      </c>
      <c r="T578" s="9" t="s">
        <v>127</v>
      </c>
      <c r="U578" s="410" t="s">
        <v>127</v>
      </c>
      <c r="V578" s="785" t="s">
        <v>127</v>
      </c>
      <c r="W578" s="922" t="s">
        <v>127</v>
      </c>
      <c r="X578" s="922" t="s">
        <v>127</v>
      </c>
      <c r="Y578" s="767" t="s">
        <v>127</v>
      </c>
      <c r="Z578" s="787" t="s">
        <v>127</v>
      </c>
      <c r="AA578" s="241"/>
      <c r="AB578" s="241"/>
      <c r="AC578" s="241"/>
      <c r="AD578" s="241"/>
      <c r="AE578" s="242"/>
      <c r="AF578" s="892"/>
      <c r="AG578" s="892"/>
      <c r="AH578" s="8" t="s">
        <v>3817</v>
      </c>
      <c r="AI578" s="146"/>
      <c r="AJ578" s="8"/>
      <c r="AK578" s="8"/>
      <c r="AL578" s="8"/>
      <c r="AM578" s="8"/>
      <c r="AN578" s="8"/>
      <c r="AO578" s="8"/>
      <c r="AP578" s="8"/>
      <c r="AQ578" s="8"/>
      <c r="AR578" s="177"/>
      <c r="AS578" s="8"/>
      <c r="AT578" s="8"/>
      <c r="AU578" s="8"/>
      <c r="AV578" s="8"/>
      <c r="AW578" s="8"/>
      <c r="AX578" s="8"/>
      <c r="AY578" s="8"/>
      <c r="AZ578" s="8"/>
      <c r="BA578" s="185"/>
      <c r="BB578" s="207"/>
      <c r="BC578" s="8"/>
      <c r="BD578" s="8"/>
      <c r="BE578" s="8"/>
      <c r="BF578" s="8"/>
      <c r="BG578" s="8"/>
      <c r="BH578" s="8"/>
      <c r="BI578" s="8"/>
      <c r="BJ578" s="8"/>
      <c r="BK578" s="8"/>
      <c r="BL578" s="8"/>
      <c r="BM578" s="8"/>
      <c r="BN578" s="8"/>
      <c r="BO578" s="8"/>
      <c r="BP578" s="8"/>
      <c r="BQ578" s="8"/>
      <c r="BR578" s="8"/>
      <c r="BS578" s="8"/>
      <c r="BT578" s="8"/>
      <c r="BU578" s="8"/>
      <c r="BV578" s="8"/>
      <c r="BW578" s="8"/>
      <c r="BX578" s="8"/>
      <c r="BY578" s="8"/>
      <c r="BZ578" s="8"/>
      <c r="CA578" s="8"/>
      <c r="CB578" s="8"/>
      <c r="CC578" s="8"/>
      <c r="CD578" s="8"/>
      <c r="CE578" s="8"/>
      <c r="CF578" s="8"/>
      <c r="CG578" s="8"/>
      <c r="CH578" s="8"/>
      <c r="CI578" s="8"/>
      <c r="CJ578" s="8"/>
      <c r="CK578" s="8"/>
      <c r="CL578" s="8"/>
      <c r="CM578" s="8"/>
      <c r="CN578" s="8"/>
      <c r="CO578" s="619"/>
      <c r="CP578" s="619"/>
      <c r="CQ578" s="8"/>
      <c r="CR578" s="8"/>
    </row>
    <row r="579" spans="1:96" s="24" customFormat="1" ht="45" hidden="1">
      <c r="A579" s="7"/>
      <c r="B579" s="23" t="s">
        <v>4986</v>
      </c>
      <c r="C579" s="8">
        <v>2014</v>
      </c>
      <c r="D579" s="8"/>
      <c r="E579" s="23" t="s">
        <v>5013</v>
      </c>
      <c r="F579" s="8" t="s">
        <v>3198</v>
      </c>
      <c r="G579" s="8"/>
      <c r="H579" s="8"/>
      <c r="I579" s="8" t="s">
        <v>1020</v>
      </c>
      <c r="J579" s="648" t="s">
        <v>1434</v>
      </c>
      <c r="K579" s="8"/>
      <c r="L579" s="8" t="s">
        <v>127</v>
      </c>
      <c r="M579" s="155"/>
      <c r="N579" s="155"/>
      <c r="O579" s="155"/>
      <c r="P579" s="921" t="s">
        <v>3281</v>
      </c>
      <c r="Q579" s="7" t="s">
        <v>1021</v>
      </c>
      <c r="R579" s="8" t="s">
        <v>1085</v>
      </c>
      <c r="S579" s="8" t="s">
        <v>3060</v>
      </c>
      <c r="T579" s="9" t="s">
        <v>654</v>
      </c>
      <c r="U579" s="410" t="s">
        <v>1437</v>
      </c>
      <c r="V579" s="785"/>
      <c r="W579" s="785"/>
      <c r="X579" s="925">
        <v>15227878.27</v>
      </c>
      <c r="Y579" s="767"/>
      <c r="Z579" s="787"/>
      <c r="AA579" s="241"/>
      <c r="AB579" s="241"/>
      <c r="AC579" s="241"/>
      <c r="AD579" s="241"/>
      <c r="AE579" s="242"/>
      <c r="AF579" s="892"/>
      <c r="AG579" s="892"/>
      <c r="AH579" s="8" t="s">
        <v>3061</v>
      </c>
      <c r="AI579" s="146"/>
      <c r="AJ579" s="8"/>
      <c r="AK579" s="8"/>
      <c r="AL579" s="8"/>
      <c r="AM579" s="8">
        <f>AO579+AP579</f>
        <v>0</v>
      </c>
      <c r="AN579" s="8"/>
      <c r="AO579" s="8"/>
      <c r="AP579" s="8"/>
      <c r="AQ579" s="8"/>
      <c r="AR579" s="177"/>
      <c r="AS579" s="8"/>
      <c r="AT579" s="8"/>
      <c r="AU579" s="8"/>
      <c r="AV579" s="8"/>
      <c r="AW579" s="8"/>
      <c r="AX579" s="8"/>
      <c r="AY579" s="8"/>
      <c r="AZ579" s="8"/>
      <c r="BA579" s="185"/>
      <c r="BB579" s="207"/>
      <c r="BC579" s="8"/>
      <c r="BD579" s="8"/>
      <c r="BE579" s="8"/>
      <c r="BF579" s="8"/>
      <c r="BG579" s="8"/>
      <c r="BH579" s="8"/>
      <c r="BI579" s="8"/>
      <c r="BJ579" s="8"/>
      <c r="BK579" s="8"/>
      <c r="BL579" s="8"/>
      <c r="BM579" s="8"/>
      <c r="BN579" s="8"/>
      <c r="BO579" s="8"/>
      <c r="BP579" s="8"/>
      <c r="BQ579" s="8"/>
      <c r="BR579" s="8"/>
      <c r="BS579" s="8"/>
      <c r="BT579" s="8"/>
      <c r="BU579" s="8"/>
      <c r="BV579" s="8"/>
      <c r="BW579" s="8"/>
      <c r="BX579" s="8"/>
      <c r="BY579" s="8"/>
      <c r="BZ579" s="8"/>
      <c r="CA579" s="8"/>
      <c r="CB579" s="8"/>
      <c r="CC579" s="8"/>
      <c r="CD579" s="8"/>
      <c r="CE579" s="8"/>
      <c r="CF579" s="8"/>
      <c r="CG579" s="8"/>
      <c r="CH579" s="8"/>
      <c r="CI579" s="8"/>
      <c r="CJ579" s="8"/>
      <c r="CK579" s="8"/>
      <c r="CL579" s="8"/>
      <c r="CM579" s="8"/>
      <c r="CN579" s="8"/>
      <c r="CO579" s="619"/>
      <c r="CP579" s="619"/>
      <c r="CQ579" s="8"/>
      <c r="CR579" s="8"/>
    </row>
    <row r="580" spans="1:96" s="24" customFormat="1" ht="25.5" hidden="1">
      <c r="A580" s="7"/>
      <c r="B580" s="23" t="s">
        <v>4787</v>
      </c>
      <c r="C580" s="8">
        <v>2015</v>
      </c>
      <c r="D580" s="8"/>
      <c r="E580" s="23" t="s">
        <v>4398</v>
      </c>
      <c r="F580" s="8" t="s">
        <v>127</v>
      </c>
      <c r="G580" s="8"/>
      <c r="H580" s="8"/>
      <c r="I580" s="8" t="s">
        <v>1173</v>
      </c>
      <c r="J580" s="648" t="s">
        <v>2685</v>
      </c>
      <c r="K580" s="8"/>
      <c r="L580" s="8"/>
      <c r="M580" s="155"/>
      <c r="N580" s="155"/>
      <c r="O580" s="155"/>
      <c r="P580" s="155" t="s">
        <v>4501</v>
      </c>
      <c r="Q580" s="7" t="s">
        <v>887</v>
      </c>
      <c r="R580" s="8"/>
      <c r="S580" s="8" t="s">
        <v>127</v>
      </c>
      <c r="T580" s="9" t="s">
        <v>127</v>
      </c>
      <c r="U580" s="410" t="s">
        <v>127</v>
      </c>
      <c r="V580" s="785" t="s">
        <v>127</v>
      </c>
      <c r="W580" s="922" t="s">
        <v>127</v>
      </c>
      <c r="X580" s="922" t="s">
        <v>127</v>
      </c>
      <c r="Y580" s="767" t="s">
        <v>127</v>
      </c>
      <c r="Z580" s="787" t="s">
        <v>127</v>
      </c>
      <c r="AA580" s="241"/>
      <c r="AB580" s="241"/>
      <c r="AC580" s="241"/>
      <c r="AD580" s="241"/>
      <c r="AE580" s="242"/>
      <c r="AF580" s="892"/>
      <c r="AG580" s="892"/>
      <c r="AH580" s="8"/>
      <c r="AI580" s="146"/>
      <c r="AJ580" s="8"/>
      <c r="AK580" s="8"/>
      <c r="AL580" s="8"/>
      <c r="AM580" s="8"/>
      <c r="AN580" s="8"/>
      <c r="AO580" s="8"/>
      <c r="AP580" s="8"/>
      <c r="AQ580" s="8"/>
      <c r="AR580" s="177"/>
      <c r="AS580" s="8"/>
      <c r="AT580" s="8"/>
      <c r="AU580" s="8"/>
      <c r="AV580" s="8"/>
      <c r="AW580" s="8"/>
      <c r="AX580" s="8"/>
      <c r="AY580" s="8"/>
      <c r="AZ580" s="8"/>
      <c r="BA580" s="185"/>
      <c r="BB580" s="207"/>
      <c r="BC580" s="8"/>
      <c r="BD580" s="8"/>
      <c r="BE580" s="8"/>
      <c r="BF580" s="8"/>
      <c r="BG580" s="8"/>
      <c r="BH580" s="8"/>
      <c r="BI580" s="8"/>
      <c r="BJ580" s="8"/>
      <c r="BK580" s="8"/>
      <c r="BL580" s="8"/>
      <c r="BM580" s="8"/>
      <c r="BN580" s="8"/>
      <c r="BO580" s="8"/>
      <c r="BP580" s="8"/>
      <c r="BQ580" s="8"/>
      <c r="BR580" s="8"/>
      <c r="BS580" s="8"/>
      <c r="BT580" s="8"/>
      <c r="BU580" s="8"/>
      <c r="BV580" s="8"/>
      <c r="BW580" s="8"/>
      <c r="BX580" s="8"/>
      <c r="BY580" s="8"/>
      <c r="BZ580" s="8"/>
      <c r="CA580" s="8"/>
      <c r="CB580" s="8"/>
      <c r="CC580" s="8"/>
      <c r="CD580" s="8"/>
      <c r="CE580" s="8"/>
      <c r="CF580" s="8"/>
      <c r="CG580" s="8"/>
      <c r="CH580" s="8"/>
      <c r="CI580" s="8"/>
      <c r="CJ580" s="8"/>
      <c r="CK580" s="8"/>
      <c r="CL580" s="8"/>
      <c r="CM580" s="8"/>
      <c r="CN580" s="8"/>
      <c r="CO580" s="619"/>
      <c r="CP580" s="619"/>
      <c r="CQ580" s="8"/>
      <c r="CR580" s="8"/>
    </row>
    <row r="581" spans="1:96" s="24" customFormat="1" ht="25.5" hidden="1">
      <c r="A581" s="7"/>
      <c r="B581" s="23" t="s">
        <v>4787</v>
      </c>
      <c r="C581" s="8">
        <v>2015</v>
      </c>
      <c r="D581" s="8"/>
      <c r="E581" s="23" t="s">
        <v>4398</v>
      </c>
      <c r="F581" s="8" t="s">
        <v>127</v>
      </c>
      <c r="G581" s="8"/>
      <c r="H581" s="8"/>
      <c r="I581" s="8" t="s">
        <v>261</v>
      </c>
      <c r="J581" s="648" t="s">
        <v>2685</v>
      </c>
      <c r="K581" s="8"/>
      <c r="L581" s="8"/>
      <c r="M581" s="155"/>
      <c r="N581" s="155"/>
      <c r="O581" s="155"/>
      <c r="P581" s="155" t="s">
        <v>4502</v>
      </c>
      <c r="Q581" s="7" t="s">
        <v>887</v>
      </c>
      <c r="R581" s="8"/>
      <c r="S581" s="8" t="s">
        <v>2894</v>
      </c>
      <c r="T581" s="9" t="s">
        <v>127</v>
      </c>
      <c r="U581" s="410" t="s">
        <v>127</v>
      </c>
      <c r="V581" s="785" t="s">
        <v>127</v>
      </c>
      <c r="W581" s="922" t="s">
        <v>127</v>
      </c>
      <c r="X581" s="922" t="s">
        <v>127</v>
      </c>
      <c r="Y581" s="767" t="s">
        <v>127</v>
      </c>
      <c r="Z581" s="787" t="s">
        <v>127</v>
      </c>
      <c r="AA581" s="241"/>
      <c r="AB581" s="241"/>
      <c r="AC581" s="241"/>
      <c r="AD581" s="241"/>
      <c r="AE581" s="242"/>
      <c r="AF581" s="892"/>
      <c r="AG581" s="892"/>
      <c r="AH581" s="8"/>
      <c r="AI581" s="146"/>
      <c r="AJ581" s="8"/>
      <c r="AK581" s="8"/>
      <c r="AL581" s="8"/>
      <c r="AM581" s="8"/>
      <c r="AN581" s="8"/>
      <c r="AO581" s="8"/>
      <c r="AP581" s="8"/>
      <c r="AQ581" s="8"/>
      <c r="AR581" s="177"/>
      <c r="AS581" s="8"/>
      <c r="AT581" s="8"/>
      <c r="AU581" s="8"/>
      <c r="AV581" s="8"/>
      <c r="AW581" s="8"/>
      <c r="AX581" s="8"/>
      <c r="AY581" s="8"/>
      <c r="AZ581" s="8"/>
      <c r="BA581" s="185"/>
      <c r="BB581" s="207"/>
      <c r="BC581" s="8"/>
      <c r="BD581" s="8"/>
      <c r="BE581" s="8"/>
      <c r="BF581" s="8"/>
      <c r="BG581" s="8"/>
      <c r="BH581" s="8"/>
      <c r="BI581" s="8"/>
      <c r="BJ581" s="8"/>
      <c r="BK581" s="8"/>
      <c r="BL581" s="8"/>
      <c r="BM581" s="8"/>
      <c r="BN581" s="8"/>
      <c r="BO581" s="8"/>
      <c r="BP581" s="8"/>
      <c r="BQ581" s="8"/>
      <c r="BR581" s="8"/>
      <c r="BS581" s="8"/>
      <c r="BT581" s="8"/>
      <c r="BU581" s="8"/>
      <c r="BV581" s="8"/>
      <c r="BW581" s="8"/>
      <c r="BX581" s="8"/>
      <c r="BY581" s="8"/>
      <c r="BZ581" s="8"/>
      <c r="CA581" s="8"/>
      <c r="CB581" s="8"/>
      <c r="CC581" s="8"/>
      <c r="CD581" s="8"/>
      <c r="CE581" s="8"/>
      <c r="CF581" s="8"/>
      <c r="CG581" s="8"/>
      <c r="CH581" s="8"/>
      <c r="CI581" s="8"/>
      <c r="CJ581" s="8"/>
      <c r="CK581" s="8"/>
      <c r="CL581" s="8"/>
      <c r="CM581" s="8"/>
      <c r="CN581" s="8"/>
      <c r="CO581" s="619"/>
      <c r="CP581" s="619"/>
      <c r="CQ581" s="8"/>
      <c r="CR581" s="8"/>
    </row>
    <row r="582" spans="1:96" s="24" customFormat="1" ht="30" hidden="1">
      <c r="A582" s="7"/>
      <c r="B582" s="23" t="s">
        <v>4787</v>
      </c>
      <c r="C582" s="8">
        <v>2015</v>
      </c>
      <c r="D582" s="8"/>
      <c r="E582" s="23" t="s">
        <v>4398</v>
      </c>
      <c r="F582" s="8" t="s">
        <v>127</v>
      </c>
      <c r="G582" s="8"/>
      <c r="H582" s="8"/>
      <c r="I582" s="8" t="s">
        <v>1173</v>
      </c>
      <c r="J582" s="648" t="s">
        <v>2685</v>
      </c>
      <c r="K582" s="8"/>
      <c r="L582" s="8"/>
      <c r="M582" s="155"/>
      <c r="N582" s="155"/>
      <c r="O582" s="155"/>
      <c r="P582" s="155" t="s">
        <v>4507</v>
      </c>
      <c r="Q582" s="7" t="s">
        <v>887</v>
      </c>
      <c r="R582" s="8"/>
      <c r="S582" s="8" t="s">
        <v>4503</v>
      </c>
      <c r="T582" s="9" t="s">
        <v>127</v>
      </c>
      <c r="U582" s="410" t="s">
        <v>127</v>
      </c>
      <c r="V582" s="785" t="s">
        <v>127</v>
      </c>
      <c r="W582" s="922" t="s">
        <v>127</v>
      </c>
      <c r="X582" s="922" t="s">
        <v>127</v>
      </c>
      <c r="Y582" s="767" t="s">
        <v>127</v>
      </c>
      <c r="Z582" s="787" t="s">
        <v>127</v>
      </c>
      <c r="AA582" s="241"/>
      <c r="AB582" s="241"/>
      <c r="AC582" s="241"/>
      <c r="AD582" s="241"/>
      <c r="AE582" s="242"/>
      <c r="AF582" s="892"/>
      <c r="AG582" s="892"/>
      <c r="AH582" s="8" t="s">
        <v>4504</v>
      </c>
      <c r="AI582" s="146"/>
      <c r="AJ582" s="8"/>
      <c r="AK582" s="8"/>
      <c r="AL582" s="8"/>
      <c r="AM582" s="8"/>
      <c r="AN582" s="8"/>
      <c r="AO582" s="8"/>
      <c r="AP582" s="8"/>
      <c r="AQ582" s="8"/>
      <c r="AR582" s="177"/>
      <c r="AS582" s="8"/>
      <c r="AT582" s="8"/>
      <c r="AU582" s="8"/>
      <c r="AV582" s="8"/>
      <c r="AW582" s="8"/>
      <c r="AX582" s="8"/>
      <c r="AY582" s="8"/>
      <c r="AZ582" s="8"/>
      <c r="BA582" s="185"/>
      <c r="BB582" s="207"/>
      <c r="BC582" s="8"/>
      <c r="BD582" s="8"/>
      <c r="BE582" s="8"/>
      <c r="BF582" s="8"/>
      <c r="BG582" s="8"/>
      <c r="BH582" s="8"/>
      <c r="BI582" s="8"/>
      <c r="BJ582" s="8"/>
      <c r="BK582" s="8"/>
      <c r="BL582" s="8"/>
      <c r="BM582" s="8"/>
      <c r="BN582" s="8"/>
      <c r="BO582" s="8"/>
      <c r="BP582" s="8"/>
      <c r="BQ582" s="8"/>
      <c r="BR582" s="8"/>
      <c r="BS582" s="8"/>
      <c r="BT582" s="8"/>
      <c r="BU582" s="8"/>
      <c r="BV582" s="8"/>
      <c r="BW582" s="8"/>
      <c r="BX582" s="8"/>
      <c r="BY582" s="8"/>
      <c r="BZ582" s="8"/>
      <c r="CA582" s="8"/>
      <c r="CB582" s="8"/>
      <c r="CC582" s="8"/>
      <c r="CD582" s="8"/>
      <c r="CE582" s="8"/>
      <c r="CF582" s="8"/>
      <c r="CG582" s="8"/>
      <c r="CH582" s="8"/>
      <c r="CI582" s="8"/>
      <c r="CJ582" s="8"/>
      <c r="CK582" s="8"/>
      <c r="CL582" s="8"/>
      <c r="CM582" s="8"/>
      <c r="CN582" s="8"/>
      <c r="CO582" s="619"/>
      <c r="CP582" s="619"/>
      <c r="CQ582" s="8"/>
      <c r="CR582" s="8"/>
    </row>
    <row r="583" spans="1:96" s="24" customFormat="1" ht="30" hidden="1">
      <c r="A583" s="7"/>
      <c r="B583" s="23" t="s">
        <v>4787</v>
      </c>
      <c r="C583" s="8">
        <v>2015</v>
      </c>
      <c r="D583" s="8"/>
      <c r="E583" s="23" t="s">
        <v>4398</v>
      </c>
      <c r="F583" s="8" t="s">
        <v>127</v>
      </c>
      <c r="G583" s="8"/>
      <c r="H583" s="8"/>
      <c r="I583" s="8" t="s">
        <v>1173</v>
      </c>
      <c r="J583" s="648" t="s">
        <v>2685</v>
      </c>
      <c r="K583" s="8"/>
      <c r="L583" s="8"/>
      <c r="M583" s="155"/>
      <c r="N583" s="155"/>
      <c r="O583" s="155"/>
      <c r="P583" s="155" t="s">
        <v>4505</v>
      </c>
      <c r="Q583" s="7" t="s">
        <v>887</v>
      </c>
      <c r="R583" s="8"/>
      <c r="S583" s="8" t="s">
        <v>127</v>
      </c>
      <c r="T583" s="9" t="s">
        <v>127</v>
      </c>
      <c r="U583" s="410" t="s">
        <v>127</v>
      </c>
      <c r="V583" s="785" t="s">
        <v>127</v>
      </c>
      <c r="W583" s="922" t="s">
        <v>127</v>
      </c>
      <c r="X583" s="922" t="s">
        <v>127</v>
      </c>
      <c r="Y583" s="767" t="s">
        <v>127</v>
      </c>
      <c r="Z583" s="787" t="s">
        <v>127</v>
      </c>
      <c r="AA583" s="241"/>
      <c r="AB583" s="241"/>
      <c r="AC583" s="241"/>
      <c r="AD583" s="241"/>
      <c r="AE583" s="242"/>
      <c r="AF583" s="892"/>
      <c r="AG583" s="892"/>
      <c r="AH583" s="8" t="s">
        <v>4506</v>
      </c>
      <c r="AI583" s="146"/>
      <c r="AJ583" s="8"/>
      <c r="AK583" s="8"/>
      <c r="AL583" s="8"/>
      <c r="AM583" s="8"/>
      <c r="AN583" s="8"/>
      <c r="AO583" s="8"/>
      <c r="AP583" s="8"/>
      <c r="AQ583" s="8"/>
      <c r="AR583" s="177"/>
      <c r="AS583" s="8"/>
      <c r="AT583" s="8"/>
      <c r="AU583" s="8"/>
      <c r="AV583" s="8"/>
      <c r="AW583" s="8"/>
      <c r="AX583" s="8"/>
      <c r="AY583" s="8"/>
      <c r="AZ583" s="8"/>
      <c r="BA583" s="185"/>
      <c r="BB583" s="207"/>
      <c r="BC583" s="8"/>
      <c r="BD583" s="8"/>
      <c r="BE583" s="8"/>
      <c r="BF583" s="8"/>
      <c r="BG583" s="8"/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8"/>
      <c r="BS583" s="8"/>
      <c r="BT583" s="8"/>
      <c r="BU583" s="8"/>
      <c r="BV583" s="8"/>
      <c r="BW583" s="8"/>
      <c r="BX583" s="8"/>
      <c r="BY583" s="8"/>
      <c r="BZ583" s="8"/>
      <c r="CA583" s="8"/>
      <c r="CB583" s="8"/>
      <c r="CC583" s="8"/>
      <c r="CD583" s="8"/>
      <c r="CE583" s="8"/>
      <c r="CF583" s="8"/>
      <c r="CG583" s="8"/>
      <c r="CH583" s="8"/>
      <c r="CI583" s="8"/>
      <c r="CJ583" s="8"/>
      <c r="CK583" s="8"/>
      <c r="CL583" s="8"/>
      <c r="CM583" s="8"/>
      <c r="CN583" s="8"/>
      <c r="CO583" s="619"/>
      <c r="CP583" s="619"/>
      <c r="CQ583" s="8"/>
      <c r="CR583" s="8"/>
    </row>
    <row r="584" spans="1:96" s="24" customFormat="1" ht="25.5" hidden="1">
      <c r="A584" s="7"/>
      <c r="B584" s="23" t="s">
        <v>4787</v>
      </c>
      <c r="C584" s="8">
        <v>2015</v>
      </c>
      <c r="D584" s="8"/>
      <c r="E584" s="23" t="s">
        <v>4398</v>
      </c>
      <c r="F584" s="8" t="s">
        <v>127</v>
      </c>
      <c r="G584" s="8"/>
      <c r="H584" s="8"/>
      <c r="I584" s="8" t="s">
        <v>1173</v>
      </c>
      <c r="J584" s="648" t="s">
        <v>2685</v>
      </c>
      <c r="K584" s="8"/>
      <c r="L584" s="8"/>
      <c r="M584" s="155"/>
      <c r="N584" s="155"/>
      <c r="O584" s="155"/>
      <c r="P584" s="155" t="s">
        <v>4508</v>
      </c>
      <c r="Q584" s="7" t="s">
        <v>887</v>
      </c>
      <c r="R584" s="8"/>
      <c r="S584" s="8" t="s">
        <v>127</v>
      </c>
      <c r="T584" s="9" t="s">
        <v>127</v>
      </c>
      <c r="U584" s="410" t="s">
        <v>127</v>
      </c>
      <c r="V584" s="785" t="s">
        <v>127</v>
      </c>
      <c r="W584" s="922" t="s">
        <v>127</v>
      </c>
      <c r="X584" s="922" t="s">
        <v>127</v>
      </c>
      <c r="Y584" s="767" t="s">
        <v>127</v>
      </c>
      <c r="Z584" s="787" t="s">
        <v>127</v>
      </c>
      <c r="AA584" s="241"/>
      <c r="AB584" s="241"/>
      <c r="AC584" s="241"/>
      <c r="AD584" s="241"/>
      <c r="AE584" s="242"/>
      <c r="AF584" s="892"/>
      <c r="AG584" s="892"/>
      <c r="AH584" s="8"/>
      <c r="AI584" s="146"/>
      <c r="AJ584" s="8"/>
      <c r="AK584" s="8"/>
      <c r="AL584" s="8"/>
      <c r="AM584" s="8"/>
      <c r="AN584" s="8"/>
      <c r="AO584" s="8"/>
      <c r="AP584" s="8"/>
      <c r="AQ584" s="8"/>
      <c r="AR584" s="177"/>
      <c r="AS584" s="8"/>
      <c r="AT584" s="8"/>
      <c r="AU584" s="8"/>
      <c r="AV584" s="8"/>
      <c r="AW584" s="8"/>
      <c r="AX584" s="8"/>
      <c r="AY584" s="8"/>
      <c r="AZ584" s="8"/>
      <c r="BA584" s="185"/>
      <c r="BB584" s="207"/>
      <c r="BC584" s="8"/>
      <c r="BD584" s="8"/>
      <c r="BE584" s="8"/>
      <c r="BF584" s="8"/>
      <c r="BG584" s="8"/>
      <c r="BH584" s="8"/>
      <c r="BI584" s="8"/>
      <c r="BJ584" s="8"/>
      <c r="BK584" s="8"/>
      <c r="BL584" s="8"/>
      <c r="BM584" s="8"/>
      <c r="BN584" s="8"/>
      <c r="BO584" s="8"/>
      <c r="BP584" s="8"/>
      <c r="BQ584" s="8"/>
      <c r="BR584" s="8"/>
      <c r="BS584" s="8"/>
      <c r="BT584" s="8"/>
      <c r="BU584" s="8"/>
      <c r="BV584" s="8"/>
      <c r="BW584" s="8"/>
      <c r="BX584" s="8"/>
      <c r="BY584" s="8"/>
      <c r="BZ584" s="8"/>
      <c r="CA584" s="8"/>
      <c r="CB584" s="8"/>
      <c r="CC584" s="8"/>
      <c r="CD584" s="8"/>
      <c r="CE584" s="8"/>
      <c r="CF584" s="8"/>
      <c r="CG584" s="8"/>
      <c r="CH584" s="8"/>
      <c r="CI584" s="8"/>
      <c r="CJ584" s="8"/>
      <c r="CK584" s="8"/>
      <c r="CL584" s="8"/>
      <c r="CM584" s="8"/>
      <c r="CN584" s="8"/>
      <c r="CO584" s="619"/>
      <c r="CP584" s="619"/>
      <c r="CQ584" s="8"/>
      <c r="CR584" s="8"/>
    </row>
    <row r="585" spans="1:96" s="24" customFormat="1" ht="25.5" hidden="1">
      <c r="A585" s="7"/>
      <c r="B585" s="23" t="s">
        <v>4787</v>
      </c>
      <c r="C585" s="8">
        <v>2015</v>
      </c>
      <c r="D585" s="8"/>
      <c r="E585" s="23" t="s">
        <v>4398</v>
      </c>
      <c r="F585" s="8" t="s">
        <v>127</v>
      </c>
      <c r="G585" s="8"/>
      <c r="H585" s="8"/>
      <c r="I585" s="8" t="s">
        <v>1173</v>
      </c>
      <c r="J585" s="648" t="s">
        <v>2685</v>
      </c>
      <c r="K585" s="8"/>
      <c r="L585" s="8"/>
      <c r="M585" s="155"/>
      <c r="N585" s="155"/>
      <c r="O585" s="155"/>
      <c r="P585" s="155" t="s">
        <v>1981</v>
      </c>
      <c r="Q585" s="7" t="s">
        <v>887</v>
      </c>
      <c r="R585" s="8"/>
      <c r="S585" s="8" t="s">
        <v>127</v>
      </c>
      <c r="T585" s="9" t="s">
        <v>127</v>
      </c>
      <c r="U585" s="410" t="s">
        <v>127</v>
      </c>
      <c r="V585" s="785" t="s">
        <v>127</v>
      </c>
      <c r="W585" s="922" t="s">
        <v>127</v>
      </c>
      <c r="X585" s="922" t="s">
        <v>127</v>
      </c>
      <c r="Y585" s="767" t="s">
        <v>127</v>
      </c>
      <c r="Z585" s="787" t="s">
        <v>127</v>
      </c>
      <c r="AA585" s="241"/>
      <c r="AB585" s="241"/>
      <c r="AC585" s="241"/>
      <c r="AD585" s="241"/>
      <c r="AE585" s="242"/>
      <c r="AF585" s="892"/>
      <c r="AG585" s="892"/>
      <c r="AH585" s="8"/>
      <c r="AI585" s="146"/>
      <c r="AJ585" s="8"/>
      <c r="AK585" s="8"/>
      <c r="AL585" s="8"/>
      <c r="AM585" s="8"/>
      <c r="AN585" s="8"/>
      <c r="AO585" s="8"/>
      <c r="AP585" s="8"/>
      <c r="AQ585" s="8"/>
      <c r="AR585" s="177"/>
      <c r="AS585" s="8"/>
      <c r="AT585" s="8"/>
      <c r="AU585" s="8"/>
      <c r="AV585" s="8"/>
      <c r="AW585" s="8"/>
      <c r="AX585" s="8"/>
      <c r="AY585" s="8"/>
      <c r="AZ585" s="8"/>
      <c r="BA585" s="185"/>
      <c r="BB585" s="207"/>
      <c r="BC585" s="8"/>
      <c r="BD585" s="8"/>
      <c r="BE585" s="8"/>
      <c r="BF585" s="8"/>
      <c r="BG585" s="8"/>
      <c r="BH585" s="8"/>
      <c r="BI585" s="8"/>
      <c r="BJ585" s="8"/>
      <c r="BK585" s="8"/>
      <c r="BL585" s="8"/>
      <c r="BM585" s="8"/>
      <c r="BN585" s="8"/>
      <c r="BO585" s="8"/>
      <c r="BP585" s="8"/>
      <c r="BQ585" s="8"/>
      <c r="BR585" s="8"/>
      <c r="BS585" s="8"/>
      <c r="BT585" s="8"/>
      <c r="BU585" s="8"/>
      <c r="BV585" s="8"/>
      <c r="BW585" s="8"/>
      <c r="BX585" s="8"/>
      <c r="BY585" s="8"/>
      <c r="BZ585" s="8"/>
      <c r="CA585" s="8"/>
      <c r="CB585" s="8"/>
      <c r="CC585" s="8"/>
      <c r="CD585" s="8"/>
      <c r="CE585" s="8"/>
      <c r="CF585" s="8"/>
      <c r="CG585" s="8"/>
      <c r="CH585" s="8"/>
      <c r="CI585" s="8"/>
      <c r="CJ585" s="8"/>
      <c r="CK585" s="8"/>
      <c r="CL585" s="8"/>
      <c r="CM585" s="8"/>
      <c r="CN585" s="8"/>
      <c r="CO585" s="619"/>
      <c r="CP585" s="619"/>
      <c r="CQ585" s="8"/>
      <c r="CR585" s="8"/>
    </row>
    <row r="586" spans="1:96" s="24" customFormat="1" ht="30" hidden="1">
      <c r="A586" s="7"/>
      <c r="B586" s="23" t="s">
        <v>4787</v>
      </c>
      <c r="C586" s="8">
        <v>2015</v>
      </c>
      <c r="D586" s="8"/>
      <c r="E586" s="23" t="s">
        <v>4398</v>
      </c>
      <c r="F586" s="8" t="s">
        <v>127</v>
      </c>
      <c r="G586" s="8"/>
      <c r="H586" s="8"/>
      <c r="I586" s="8" t="s">
        <v>1239</v>
      </c>
      <c r="J586" s="648" t="s">
        <v>2685</v>
      </c>
      <c r="K586" s="8"/>
      <c r="L586" s="8"/>
      <c r="M586" s="155"/>
      <c r="N586" s="155"/>
      <c r="O586" s="155"/>
      <c r="P586" s="155" t="s">
        <v>1239</v>
      </c>
      <c r="Q586" s="7" t="s">
        <v>887</v>
      </c>
      <c r="R586" s="8"/>
      <c r="S586" s="8" t="s">
        <v>2420</v>
      </c>
      <c r="T586" s="9" t="s">
        <v>264</v>
      </c>
      <c r="U586" s="410" t="s">
        <v>127</v>
      </c>
      <c r="V586" s="785" t="s">
        <v>127</v>
      </c>
      <c r="W586" s="922" t="s">
        <v>127</v>
      </c>
      <c r="X586" s="922" t="s">
        <v>127</v>
      </c>
      <c r="Y586" s="767" t="s">
        <v>127</v>
      </c>
      <c r="Z586" s="787" t="s">
        <v>127</v>
      </c>
      <c r="AA586" s="241"/>
      <c r="AB586" s="241"/>
      <c r="AC586" s="241"/>
      <c r="AD586" s="241"/>
      <c r="AE586" s="242"/>
      <c r="AF586" s="892"/>
      <c r="AG586" s="892"/>
      <c r="AH586" s="8"/>
      <c r="AI586" s="146"/>
      <c r="AJ586" s="8"/>
      <c r="AK586" s="8"/>
      <c r="AL586" s="8"/>
      <c r="AM586" s="8"/>
      <c r="AN586" s="8"/>
      <c r="AO586" s="8"/>
      <c r="AP586" s="8"/>
      <c r="AQ586" s="8"/>
      <c r="AR586" s="177"/>
      <c r="AS586" s="8"/>
      <c r="AT586" s="8"/>
      <c r="AU586" s="8"/>
      <c r="AV586" s="8"/>
      <c r="AW586" s="8"/>
      <c r="AX586" s="8"/>
      <c r="AY586" s="8"/>
      <c r="AZ586" s="8"/>
      <c r="BA586" s="185"/>
      <c r="BB586" s="207"/>
      <c r="BC586" s="8"/>
      <c r="BD586" s="8"/>
      <c r="BE586" s="8"/>
      <c r="BF586" s="8"/>
      <c r="BG586" s="8"/>
      <c r="BH586" s="8"/>
      <c r="BI586" s="8"/>
      <c r="BJ586" s="8"/>
      <c r="BK586" s="8"/>
      <c r="BL586" s="8"/>
      <c r="BM586" s="8"/>
      <c r="BN586" s="8"/>
      <c r="BO586" s="8"/>
      <c r="BP586" s="8"/>
      <c r="BQ586" s="8"/>
      <c r="BR586" s="8"/>
      <c r="BS586" s="8"/>
      <c r="BT586" s="8"/>
      <c r="BU586" s="8"/>
      <c r="BV586" s="8"/>
      <c r="BW586" s="8"/>
      <c r="BX586" s="8"/>
      <c r="BY586" s="8"/>
      <c r="BZ586" s="8"/>
      <c r="CA586" s="8"/>
      <c r="CB586" s="8"/>
      <c r="CC586" s="8"/>
      <c r="CD586" s="8"/>
      <c r="CE586" s="8"/>
      <c r="CF586" s="8"/>
      <c r="CG586" s="8"/>
      <c r="CH586" s="8"/>
      <c r="CI586" s="8"/>
      <c r="CJ586" s="8"/>
      <c r="CK586" s="8"/>
      <c r="CL586" s="8"/>
      <c r="CM586" s="8"/>
      <c r="CN586" s="8"/>
      <c r="CO586" s="619"/>
      <c r="CP586" s="619"/>
      <c r="CQ586" s="8"/>
      <c r="CR586" s="8"/>
    </row>
    <row r="587" spans="1:96" s="24" customFormat="1" ht="30" hidden="1">
      <c r="A587" s="7"/>
      <c r="B587" s="23" t="s">
        <v>4787</v>
      </c>
      <c r="C587" s="8">
        <v>2015</v>
      </c>
      <c r="D587" s="8"/>
      <c r="E587" s="23" t="s">
        <v>4398</v>
      </c>
      <c r="F587" s="8" t="s">
        <v>127</v>
      </c>
      <c r="G587" s="8"/>
      <c r="H587" s="8"/>
      <c r="I587" s="8" t="s">
        <v>3710</v>
      </c>
      <c r="J587" s="648" t="s">
        <v>2685</v>
      </c>
      <c r="K587" s="8"/>
      <c r="L587" s="8"/>
      <c r="M587" s="155"/>
      <c r="N587" s="155"/>
      <c r="O587" s="155"/>
      <c r="P587" s="155" t="s">
        <v>4509</v>
      </c>
      <c r="Q587" s="7" t="s">
        <v>1021</v>
      </c>
      <c r="R587" s="8"/>
      <c r="S587" s="8" t="s">
        <v>1439</v>
      </c>
      <c r="T587" s="9" t="s">
        <v>264</v>
      </c>
      <c r="U587" s="410" t="s">
        <v>127</v>
      </c>
      <c r="V587" s="785">
        <v>7916331.25</v>
      </c>
      <c r="W587" s="922" t="s">
        <v>127</v>
      </c>
      <c r="X587" s="922" t="s">
        <v>127</v>
      </c>
      <c r="Y587" s="767" t="s">
        <v>127</v>
      </c>
      <c r="Z587" s="787" t="s">
        <v>127</v>
      </c>
      <c r="AA587" s="241"/>
      <c r="AB587" s="241"/>
      <c r="AC587" s="241"/>
      <c r="AD587" s="241"/>
      <c r="AE587" s="242"/>
      <c r="AF587" s="892"/>
      <c r="AG587" s="892"/>
      <c r="AH587" s="8"/>
      <c r="AI587" s="146"/>
      <c r="AJ587" s="8"/>
      <c r="AK587" s="8"/>
      <c r="AL587" s="8"/>
      <c r="AM587" s="8"/>
      <c r="AN587" s="8"/>
      <c r="AO587" s="8"/>
      <c r="AP587" s="8"/>
      <c r="AQ587" s="8"/>
      <c r="AR587" s="177"/>
      <c r="AS587" s="8"/>
      <c r="AT587" s="8"/>
      <c r="AU587" s="8"/>
      <c r="AV587" s="8"/>
      <c r="AW587" s="8"/>
      <c r="AX587" s="8"/>
      <c r="AY587" s="8"/>
      <c r="AZ587" s="8"/>
      <c r="BA587" s="185"/>
      <c r="BB587" s="207"/>
      <c r="BC587" s="8"/>
      <c r="BD587" s="8"/>
      <c r="BE587" s="8"/>
      <c r="BF587" s="8"/>
      <c r="BG587" s="8"/>
      <c r="BH587" s="8"/>
      <c r="BI587" s="8"/>
      <c r="BJ587" s="8"/>
      <c r="BK587" s="8"/>
      <c r="BL587" s="8"/>
      <c r="BM587" s="8"/>
      <c r="BN587" s="8"/>
      <c r="BO587" s="8"/>
      <c r="BP587" s="8"/>
      <c r="BQ587" s="8"/>
      <c r="BR587" s="8"/>
      <c r="BS587" s="8"/>
      <c r="BT587" s="8"/>
      <c r="BU587" s="8"/>
      <c r="BV587" s="8"/>
      <c r="BW587" s="8"/>
      <c r="BX587" s="8"/>
      <c r="BY587" s="8"/>
      <c r="BZ587" s="8"/>
      <c r="CA587" s="8"/>
      <c r="CB587" s="8"/>
      <c r="CC587" s="8"/>
      <c r="CD587" s="8"/>
      <c r="CE587" s="8"/>
      <c r="CF587" s="8"/>
      <c r="CG587" s="8"/>
      <c r="CH587" s="8"/>
      <c r="CI587" s="8"/>
      <c r="CJ587" s="8"/>
      <c r="CK587" s="8"/>
      <c r="CL587" s="8"/>
      <c r="CM587" s="8"/>
      <c r="CN587" s="8"/>
      <c r="CO587" s="619"/>
      <c r="CP587" s="619"/>
      <c r="CQ587" s="8"/>
      <c r="CR587" s="8"/>
    </row>
    <row r="588" spans="1:96" s="24" customFormat="1" ht="25.5" hidden="1">
      <c r="A588" s="7"/>
      <c r="B588" s="23" t="s">
        <v>4787</v>
      </c>
      <c r="C588" s="8">
        <v>2015</v>
      </c>
      <c r="D588" s="8"/>
      <c r="E588" s="23" t="s">
        <v>4398</v>
      </c>
      <c r="F588" s="8" t="s">
        <v>127</v>
      </c>
      <c r="G588" s="8"/>
      <c r="H588" s="8"/>
      <c r="I588" s="8" t="s">
        <v>12</v>
      </c>
      <c r="J588" s="648" t="s">
        <v>2685</v>
      </c>
      <c r="K588" s="8"/>
      <c r="L588" s="8"/>
      <c r="M588" s="155"/>
      <c r="N588" s="155"/>
      <c r="O588" s="155"/>
      <c r="P588" s="155" t="s">
        <v>4510</v>
      </c>
      <c r="Q588" s="7" t="s">
        <v>887</v>
      </c>
      <c r="R588" s="8"/>
      <c r="S588" s="8" t="s">
        <v>2894</v>
      </c>
      <c r="T588" s="9" t="s">
        <v>127</v>
      </c>
      <c r="U588" s="410" t="s">
        <v>127</v>
      </c>
      <c r="V588" s="785" t="s">
        <v>127</v>
      </c>
      <c r="W588" s="922" t="s">
        <v>127</v>
      </c>
      <c r="X588" s="922" t="s">
        <v>127</v>
      </c>
      <c r="Y588" s="767" t="s">
        <v>127</v>
      </c>
      <c r="Z588" s="787" t="s">
        <v>127</v>
      </c>
      <c r="AA588" s="241"/>
      <c r="AB588" s="241"/>
      <c r="AC588" s="241"/>
      <c r="AD588" s="241"/>
      <c r="AE588" s="242"/>
      <c r="AF588" s="892"/>
      <c r="AG588" s="892"/>
      <c r="AH588" s="8"/>
      <c r="AI588" s="146"/>
      <c r="AJ588" s="8"/>
      <c r="AK588" s="8"/>
      <c r="AL588" s="8"/>
      <c r="AM588" s="8"/>
      <c r="AN588" s="8"/>
      <c r="AO588" s="8"/>
      <c r="AP588" s="8"/>
      <c r="AQ588" s="8"/>
      <c r="AR588" s="177"/>
      <c r="AS588" s="8"/>
      <c r="AT588" s="8"/>
      <c r="AU588" s="8"/>
      <c r="AV588" s="8"/>
      <c r="AW588" s="8"/>
      <c r="AX588" s="8"/>
      <c r="AY588" s="8"/>
      <c r="AZ588" s="8"/>
      <c r="BA588" s="185"/>
      <c r="BB588" s="207"/>
      <c r="BC588" s="8"/>
      <c r="BD588" s="8"/>
      <c r="BE588" s="8"/>
      <c r="BF588" s="8"/>
      <c r="BG588" s="8"/>
      <c r="BH588" s="8"/>
      <c r="BI588" s="8"/>
      <c r="BJ588" s="8"/>
      <c r="BK588" s="8"/>
      <c r="BL588" s="8"/>
      <c r="BM588" s="8"/>
      <c r="BN588" s="8"/>
      <c r="BO588" s="8"/>
      <c r="BP588" s="8"/>
      <c r="BQ588" s="8"/>
      <c r="BR588" s="8"/>
      <c r="BS588" s="8"/>
      <c r="BT588" s="8"/>
      <c r="BU588" s="8"/>
      <c r="BV588" s="8"/>
      <c r="BW588" s="8"/>
      <c r="BX588" s="8"/>
      <c r="BY588" s="8"/>
      <c r="BZ588" s="8"/>
      <c r="CA588" s="8"/>
      <c r="CB588" s="8"/>
      <c r="CC588" s="8"/>
      <c r="CD588" s="8"/>
      <c r="CE588" s="8"/>
      <c r="CF588" s="8"/>
      <c r="CG588" s="8"/>
      <c r="CH588" s="8"/>
      <c r="CI588" s="8"/>
      <c r="CJ588" s="8"/>
      <c r="CK588" s="8"/>
      <c r="CL588" s="8"/>
      <c r="CM588" s="8"/>
      <c r="CN588" s="8"/>
      <c r="CO588" s="619"/>
      <c r="CP588" s="619"/>
      <c r="CQ588" s="8"/>
      <c r="CR588" s="8"/>
    </row>
    <row r="589" spans="1:96" s="24" customFormat="1" ht="25.5" hidden="1">
      <c r="A589" s="7"/>
      <c r="B589" s="23" t="s">
        <v>4787</v>
      </c>
      <c r="C589" s="8">
        <v>2015</v>
      </c>
      <c r="D589" s="8"/>
      <c r="E589" s="23" t="s">
        <v>4398</v>
      </c>
      <c r="F589" s="8" t="s">
        <v>1311</v>
      </c>
      <c r="G589" s="8"/>
      <c r="H589" s="8"/>
      <c r="I589" s="8" t="s">
        <v>12</v>
      </c>
      <c r="J589" s="648" t="s">
        <v>2685</v>
      </c>
      <c r="K589" s="8"/>
      <c r="L589" s="8"/>
      <c r="M589" s="155"/>
      <c r="N589" s="155"/>
      <c r="O589" s="155"/>
      <c r="P589" s="155" t="s">
        <v>4423</v>
      </c>
      <c r="Q589" s="7" t="s">
        <v>887</v>
      </c>
      <c r="R589" s="8"/>
      <c r="S589" s="8" t="s">
        <v>127</v>
      </c>
      <c r="T589" s="9" t="s">
        <v>127</v>
      </c>
      <c r="U589" s="410" t="s">
        <v>127</v>
      </c>
      <c r="V589" s="785" t="s">
        <v>127</v>
      </c>
      <c r="W589" s="922" t="s">
        <v>127</v>
      </c>
      <c r="X589" s="922" t="s">
        <v>127</v>
      </c>
      <c r="Y589" s="767" t="s">
        <v>127</v>
      </c>
      <c r="Z589" s="787" t="s">
        <v>127</v>
      </c>
      <c r="AA589" s="241"/>
      <c r="AB589" s="241"/>
      <c r="AC589" s="241"/>
      <c r="AD589" s="241"/>
      <c r="AE589" s="242"/>
      <c r="AF589" s="892"/>
      <c r="AG589" s="892"/>
      <c r="AH589" s="8"/>
      <c r="AI589" s="146"/>
      <c r="AJ589" s="8"/>
      <c r="AK589" s="8"/>
      <c r="AL589" s="8"/>
      <c r="AM589" s="8"/>
      <c r="AN589" s="8"/>
      <c r="AO589" s="8"/>
      <c r="AP589" s="8"/>
      <c r="AQ589" s="8"/>
      <c r="AR589" s="177"/>
      <c r="AS589" s="8"/>
      <c r="AT589" s="8"/>
      <c r="AU589" s="8"/>
      <c r="AV589" s="8"/>
      <c r="AW589" s="8"/>
      <c r="AX589" s="8"/>
      <c r="AY589" s="8"/>
      <c r="AZ589" s="8"/>
      <c r="BA589" s="185"/>
      <c r="BB589" s="207"/>
      <c r="BC589" s="8"/>
      <c r="BD589" s="8"/>
      <c r="BE589" s="8"/>
      <c r="BF589" s="8"/>
      <c r="BG589" s="8"/>
      <c r="BH589" s="8"/>
      <c r="BI589" s="8"/>
      <c r="BJ589" s="8"/>
      <c r="BK589" s="8"/>
      <c r="BL589" s="8"/>
      <c r="BM589" s="8"/>
      <c r="BN589" s="8"/>
      <c r="BO589" s="8"/>
      <c r="BP589" s="8"/>
      <c r="BQ589" s="8"/>
      <c r="BR589" s="8"/>
      <c r="BS589" s="8"/>
      <c r="BT589" s="8"/>
      <c r="BU589" s="8"/>
      <c r="BV589" s="8"/>
      <c r="BW589" s="8"/>
      <c r="BX589" s="8"/>
      <c r="BY589" s="8"/>
      <c r="BZ589" s="8"/>
      <c r="CA589" s="8"/>
      <c r="CB589" s="8"/>
      <c r="CC589" s="8"/>
      <c r="CD589" s="8"/>
      <c r="CE589" s="8"/>
      <c r="CF589" s="8"/>
      <c r="CG589" s="8"/>
      <c r="CH589" s="8"/>
      <c r="CI589" s="8"/>
      <c r="CJ589" s="8"/>
      <c r="CK589" s="8"/>
      <c r="CL589" s="8"/>
      <c r="CM589" s="8"/>
      <c r="CN589" s="8"/>
      <c r="CO589" s="619"/>
      <c r="CP589" s="619"/>
      <c r="CQ589" s="8"/>
      <c r="CR589" s="8"/>
    </row>
    <row r="590" spans="1:96" s="24" customFormat="1" ht="25.5" hidden="1">
      <c r="A590" s="7"/>
      <c r="B590" s="23" t="s">
        <v>4787</v>
      </c>
      <c r="C590" s="8">
        <v>2015</v>
      </c>
      <c r="D590" s="8"/>
      <c r="E590" s="23" t="s">
        <v>4398</v>
      </c>
      <c r="F590" s="8" t="s">
        <v>127</v>
      </c>
      <c r="G590" s="8"/>
      <c r="H590" s="8"/>
      <c r="I590" s="8" t="s">
        <v>1173</v>
      </c>
      <c r="J590" s="648" t="s">
        <v>2685</v>
      </c>
      <c r="K590" s="8"/>
      <c r="L590" s="8"/>
      <c r="M590" s="155"/>
      <c r="N590" s="155"/>
      <c r="O590" s="155"/>
      <c r="P590" s="155" t="s">
        <v>4535</v>
      </c>
      <c r="Q590" s="7" t="s">
        <v>887</v>
      </c>
      <c r="R590" s="8"/>
      <c r="S590" s="8" t="s">
        <v>127</v>
      </c>
      <c r="T590" s="9" t="s">
        <v>127</v>
      </c>
      <c r="U590" s="410" t="s">
        <v>127</v>
      </c>
      <c r="V590" s="785" t="s">
        <v>127</v>
      </c>
      <c r="W590" s="922" t="s">
        <v>127</v>
      </c>
      <c r="X590" s="922" t="s">
        <v>127</v>
      </c>
      <c r="Y590" s="767" t="s">
        <v>127</v>
      </c>
      <c r="Z590" s="787" t="s">
        <v>127</v>
      </c>
      <c r="AA590" s="241"/>
      <c r="AB590" s="241"/>
      <c r="AC590" s="241"/>
      <c r="AD590" s="241"/>
      <c r="AE590" s="242"/>
      <c r="AF590" s="892"/>
      <c r="AG590" s="892"/>
      <c r="AH590" s="8" t="s">
        <v>4536</v>
      </c>
      <c r="AI590" s="146"/>
      <c r="AJ590" s="8"/>
      <c r="AK590" s="8"/>
      <c r="AL590" s="8"/>
      <c r="AM590" s="8"/>
      <c r="AN590" s="8"/>
      <c r="AO590" s="8"/>
      <c r="AP590" s="8"/>
      <c r="AQ590" s="8"/>
      <c r="AR590" s="177"/>
      <c r="AS590" s="8"/>
      <c r="AT590" s="8"/>
      <c r="AU590" s="8"/>
      <c r="AV590" s="8"/>
      <c r="AW590" s="8"/>
      <c r="AX590" s="8"/>
      <c r="AY590" s="8"/>
      <c r="AZ590" s="8"/>
      <c r="BA590" s="185"/>
      <c r="BB590" s="207"/>
      <c r="BC590" s="8"/>
      <c r="BD590" s="8"/>
      <c r="BE590" s="8"/>
      <c r="BF590" s="8"/>
      <c r="BG590" s="8"/>
      <c r="BH590" s="8"/>
      <c r="BI590" s="8"/>
      <c r="BJ590" s="8"/>
      <c r="BK590" s="8"/>
      <c r="BL590" s="8"/>
      <c r="BM590" s="8"/>
      <c r="BN590" s="8"/>
      <c r="BO590" s="8"/>
      <c r="BP590" s="8"/>
      <c r="BQ590" s="8"/>
      <c r="BR590" s="8"/>
      <c r="BS590" s="8"/>
      <c r="BT590" s="8"/>
      <c r="BU590" s="8"/>
      <c r="BV590" s="8"/>
      <c r="BW590" s="8"/>
      <c r="BX590" s="8"/>
      <c r="BY590" s="8"/>
      <c r="BZ590" s="8"/>
      <c r="CA590" s="8"/>
      <c r="CB590" s="8"/>
      <c r="CC590" s="8"/>
      <c r="CD590" s="8"/>
      <c r="CE590" s="8"/>
      <c r="CF590" s="8"/>
      <c r="CG590" s="8"/>
      <c r="CH590" s="8"/>
      <c r="CI590" s="8"/>
      <c r="CJ590" s="8"/>
      <c r="CK590" s="8"/>
      <c r="CL590" s="8"/>
      <c r="CM590" s="8"/>
      <c r="CN590" s="8"/>
      <c r="CO590" s="619"/>
      <c r="CP590" s="619"/>
      <c r="CQ590" s="8"/>
      <c r="CR590" s="8"/>
    </row>
    <row r="591" spans="1:96" s="24" customFormat="1" ht="25.5" hidden="1">
      <c r="A591" s="7"/>
      <c r="B591" s="23" t="s">
        <v>4787</v>
      </c>
      <c r="C591" s="8">
        <v>2015</v>
      </c>
      <c r="D591" s="8"/>
      <c r="E591" s="23" t="s">
        <v>4399</v>
      </c>
      <c r="F591" s="8" t="s">
        <v>127</v>
      </c>
      <c r="G591" s="8"/>
      <c r="H591" s="8"/>
      <c r="I591" s="8" t="s">
        <v>12</v>
      </c>
      <c r="J591" s="648" t="s">
        <v>2685</v>
      </c>
      <c r="K591" s="8"/>
      <c r="L591" s="8"/>
      <c r="M591" s="155"/>
      <c r="N591" s="155"/>
      <c r="O591" s="155"/>
      <c r="P591" s="155" t="s">
        <v>4512</v>
      </c>
      <c r="Q591" s="7" t="s">
        <v>887</v>
      </c>
      <c r="R591" s="8"/>
      <c r="S591" s="8" t="s">
        <v>127</v>
      </c>
      <c r="T591" s="9" t="s">
        <v>127</v>
      </c>
      <c r="U591" s="410" t="s">
        <v>127</v>
      </c>
      <c r="V591" s="785" t="s">
        <v>127</v>
      </c>
      <c r="W591" s="922" t="s">
        <v>127</v>
      </c>
      <c r="X591" s="922" t="s">
        <v>127</v>
      </c>
      <c r="Y591" s="767" t="s">
        <v>127</v>
      </c>
      <c r="Z591" s="787" t="s">
        <v>127</v>
      </c>
      <c r="AA591" s="241"/>
      <c r="AB591" s="241"/>
      <c r="AC591" s="241"/>
      <c r="AD591" s="241"/>
      <c r="AE591" s="242"/>
      <c r="AF591" s="892"/>
      <c r="AG591" s="892"/>
      <c r="AH591" s="8" t="s">
        <v>4513</v>
      </c>
      <c r="AI591" s="146"/>
      <c r="AJ591" s="8"/>
      <c r="AK591" s="8"/>
      <c r="AL591" s="8"/>
      <c r="AM591" s="8"/>
      <c r="AN591" s="8"/>
      <c r="AO591" s="8"/>
      <c r="AP591" s="8"/>
      <c r="AQ591" s="8"/>
      <c r="AR591" s="177"/>
      <c r="AS591" s="8"/>
      <c r="AT591" s="8"/>
      <c r="AU591" s="8"/>
      <c r="AV591" s="8"/>
      <c r="AW591" s="8"/>
      <c r="AX591" s="8"/>
      <c r="AY591" s="8"/>
      <c r="AZ591" s="8"/>
      <c r="BA591" s="185"/>
      <c r="BB591" s="207"/>
      <c r="BC591" s="8"/>
      <c r="BD591" s="8"/>
      <c r="BE591" s="8"/>
      <c r="BF591" s="8"/>
      <c r="BG591" s="8"/>
      <c r="BH591" s="8"/>
      <c r="BI591" s="8"/>
      <c r="BJ591" s="8"/>
      <c r="BK591" s="8"/>
      <c r="BL591" s="8"/>
      <c r="BM591" s="8"/>
      <c r="BN591" s="8"/>
      <c r="BO591" s="8"/>
      <c r="BP591" s="8"/>
      <c r="BQ591" s="8"/>
      <c r="BR591" s="8"/>
      <c r="BS591" s="8"/>
      <c r="BT591" s="8"/>
      <c r="BU591" s="8"/>
      <c r="BV591" s="8"/>
      <c r="BW591" s="8"/>
      <c r="BX591" s="8"/>
      <c r="BY591" s="8"/>
      <c r="BZ591" s="8"/>
      <c r="CA591" s="8"/>
      <c r="CB591" s="8"/>
      <c r="CC591" s="8"/>
      <c r="CD591" s="8"/>
      <c r="CE591" s="8"/>
      <c r="CF591" s="8"/>
      <c r="CG591" s="8"/>
      <c r="CH591" s="8"/>
      <c r="CI591" s="8"/>
      <c r="CJ591" s="8"/>
      <c r="CK591" s="8"/>
      <c r="CL591" s="8"/>
      <c r="CM591" s="8"/>
      <c r="CN591" s="8"/>
      <c r="CO591" s="619"/>
      <c r="CP591" s="619"/>
      <c r="CQ591" s="8"/>
      <c r="CR591" s="8"/>
    </row>
    <row r="592" spans="1:96" s="24" customFormat="1" ht="25.5" hidden="1">
      <c r="A592" s="7"/>
      <c r="B592" s="23" t="s">
        <v>4787</v>
      </c>
      <c r="C592" s="8">
        <v>2015</v>
      </c>
      <c r="D592" s="8"/>
      <c r="E592" s="23" t="s">
        <v>4399</v>
      </c>
      <c r="F592" s="8" t="s">
        <v>127</v>
      </c>
      <c r="G592" s="8"/>
      <c r="H592" s="8"/>
      <c r="I592" s="8" t="s">
        <v>12</v>
      </c>
      <c r="J592" s="648" t="s">
        <v>2685</v>
      </c>
      <c r="K592" s="8"/>
      <c r="L592" s="8"/>
      <c r="M592" s="155"/>
      <c r="N592" s="155"/>
      <c r="O592" s="155"/>
      <c r="P592" s="155" t="s">
        <v>4514</v>
      </c>
      <c r="Q592" s="7" t="s">
        <v>887</v>
      </c>
      <c r="R592" s="8"/>
      <c r="S592" s="8" t="s">
        <v>127</v>
      </c>
      <c r="T592" s="9" t="s">
        <v>127</v>
      </c>
      <c r="U592" s="410" t="s">
        <v>127</v>
      </c>
      <c r="V592" s="785" t="s">
        <v>127</v>
      </c>
      <c r="W592" s="922" t="s">
        <v>127</v>
      </c>
      <c r="X592" s="922" t="s">
        <v>127</v>
      </c>
      <c r="Y592" s="767" t="s">
        <v>127</v>
      </c>
      <c r="Z592" s="787" t="s">
        <v>127</v>
      </c>
      <c r="AA592" s="241"/>
      <c r="AB592" s="241"/>
      <c r="AC592" s="241"/>
      <c r="AD592" s="241"/>
      <c r="AE592" s="242"/>
      <c r="AF592" s="892"/>
      <c r="AG592" s="892"/>
      <c r="AH592" s="8" t="s">
        <v>4513</v>
      </c>
      <c r="AI592" s="146"/>
      <c r="AJ592" s="8"/>
      <c r="AK592" s="8"/>
      <c r="AL592" s="8"/>
      <c r="AM592" s="8"/>
      <c r="AN592" s="8"/>
      <c r="AO592" s="8"/>
      <c r="AP592" s="8"/>
      <c r="AQ592" s="8"/>
      <c r="AR592" s="177"/>
      <c r="AS592" s="8"/>
      <c r="AT592" s="8"/>
      <c r="AU592" s="8"/>
      <c r="AV592" s="8"/>
      <c r="AW592" s="8"/>
      <c r="AX592" s="8"/>
      <c r="AY592" s="8"/>
      <c r="AZ592" s="8"/>
      <c r="BA592" s="185"/>
      <c r="BB592" s="207"/>
      <c r="BC592" s="8"/>
      <c r="BD592" s="8"/>
      <c r="BE592" s="8"/>
      <c r="BF592" s="8"/>
      <c r="BG592" s="8"/>
      <c r="BH592" s="8"/>
      <c r="BI592" s="8"/>
      <c r="BJ592" s="8"/>
      <c r="BK592" s="8"/>
      <c r="BL592" s="8"/>
      <c r="BM592" s="8"/>
      <c r="BN592" s="8"/>
      <c r="BO592" s="8"/>
      <c r="BP592" s="8"/>
      <c r="BQ592" s="8"/>
      <c r="BR592" s="8"/>
      <c r="BS592" s="8"/>
      <c r="BT592" s="8"/>
      <c r="BU592" s="8"/>
      <c r="BV592" s="8"/>
      <c r="BW592" s="8"/>
      <c r="BX592" s="8"/>
      <c r="BY592" s="8"/>
      <c r="BZ592" s="8"/>
      <c r="CA592" s="8"/>
      <c r="CB592" s="8"/>
      <c r="CC592" s="8"/>
      <c r="CD592" s="8"/>
      <c r="CE592" s="8"/>
      <c r="CF592" s="8"/>
      <c r="CG592" s="8"/>
      <c r="CH592" s="8"/>
      <c r="CI592" s="8"/>
      <c r="CJ592" s="8"/>
      <c r="CK592" s="8"/>
      <c r="CL592" s="8"/>
      <c r="CM592" s="8"/>
      <c r="CN592" s="8"/>
      <c r="CO592" s="619"/>
      <c r="CP592" s="619"/>
      <c r="CQ592" s="8"/>
      <c r="CR592" s="8"/>
    </row>
    <row r="593" spans="1:96" s="24" customFormat="1" ht="25.5" hidden="1">
      <c r="A593" s="7"/>
      <c r="B593" s="23" t="s">
        <v>4729</v>
      </c>
      <c r="C593" s="8">
        <v>2015</v>
      </c>
      <c r="D593" s="8"/>
      <c r="E593" s="23" t="s">
        <v>4411</v>
      </c>
      <c r="F593" s="8" t="s">
        <v>683</v>
      </c>
      <c r="G593" s="8"/>
      <c r="H593" s="8"/>
      <c r="I593" s="8" t="s">
        <v>616</v>
      </c>
      <c r="J593" s="648" t="s">
        <v>1436</v>
      </c>
      <c r="K593" s="8" t="s">
        <v>4538</v>
      </c>
      <c r="L593" s="8"/>
      <c r="M593" s="155"/>
      <c r="N593" s="155">
        <v>6</v>
      </c>
      <c r="O593" s="155"/>
      <c r="P593" s="155" t="s">
        <v>4539</v>
      </c>
      <c r="Q593" s="7" t="s">
        <v>691</v>
      </c>
      <c r="R593" s="8"/>
      <c r="S593" s="8" t="s">
        <v>622</v>
      </c>
      <c r="T593" s="9" t="s">
        <v>264</v>
      </c>
      <c r="U593" s="410" t="s">
        <v>1437</v>
      </c>
      <c r="V593" s="785">
        <v>425150</v>
      </c>
      <c r="W593" s="922"/>
      <c r="X593" s="922"/>
      <c r="Y593" s="767">
        <f>NOM!Q912+FACT!R1083</f>
        <v>56113.77</v>
      </c>
      <c r="Z593" s="787"/>
      <c r="AA593" s="241"/>
      <c r="AB593" s="241"/>
      <c r="AC593" s="241"/>
      <c r="AD593" s="241"/>
      <c r="AE593" s="242"/>
      <c r="AF593" s="892"/>
      <c r="AG593" s="892"/>
      <c r="AH593" s="8"/>
      <c r="AI593" s="146"/>
      <c r="AJ593" s="8"/>
      <c r="AK593" s="8"/>
      <c r="AL593" s="8"/>
      <c r="AM593" s="8"/>
      <c r="AN593" s="8"/>
      <c r="AO593" s="8"/>
      <c r="AP593" s="8"/>
      <c r="AQ593" s="8"/>
      <c r="AR593" s="177"/>
      <c r="AS593" s="8"/>
      <c r="AT593" s="8"/>
      <c r="AU593" s="8"/>
      <c r="AV593" s="8"/>
      <c r="AW593" s="8"/>
      <c r="AX593" s="8"/>
      <c r="AY593" s="8"/>
      <c r="AZ593" s="8"/>
      <c r="BA593" s="185"/>
      <c r="BB593" s="207"/>
      <c r="BC593" s="8"/>
      <c r="BD593" s="8"/>
      <c r="BE593" s="8"/>
      <c r="BF593" s="8"/>
      <c r="BG593" s="8"/>
      <c r="BH593" s="8"/>
      <c r="BI593" s="8"/>
      <c r="BJ593" s="8"/>
      <c r="BK593" s="8"/>
      <c r="BL593" s="8"/>
      <c r="BM593" s="8"/>
      <c r="BN593" s="8"/>
      <c r="BO593" s="8"/>
      <c r="BP593" s="8"/>
      <c r="BQ593" s="8"/>
      <c r="BR593" s="8"/>
      <c r="BS593" s="8"/>
      <c r="BT593" s="8"/>
      <c r="BU593" s="8"/>
      <c r="BV593" s="8"/>
      <c r="BW593" s="8"/>
      <c r="BX593" s="8"/>
      <c r="BY593" s="8"/>
      <c r="BZ593" s="8"/>
      <c r="CA593" s="8"/>
      <c r="CB593" s="8"/>
      <c r="CC593" s="8"/>
      <c r="CD593" s="8"/>
      <c r="CE593" s="8"/>
      <c r="CF593" s="8"/>
      <c r="CG593" s="8"/>
      <c r="CH593" s="8"/>
      <c r="CI593" s="8"/>
      <c r="CJ593" s="8"/>
      <c r="CK593" s="8"/>
      <c r="CL593" s="8"/>
      <c r="CM593" s="8"/>
      <c r="CN593" s="8"/>
      <c r="CO593" s="619"/>
      <c r="CP593" s="619"/>
      <c r="CQ593" s="8"/>
      <c r="CR593" s="8"/>
    </row>
    <row r="594" spans="1:96" s="24" customFormat="1" ht="30" hidden="1">
      <c r="A594" s="7"/>
      <c r="B594" s="23" t="s">
        <v>4763</v>
      </c>
      <c r="C594" s="8">
        <v>2015</v>
      </c>
      <c r="D594" s="8"/>
      <c r="E594" s="23" t="s">
        <v>4404</v>
      </c>
      <c r="F594" s="8" t="s">
        <v>1182</v>
      </c>
      <c r="G594" s="106" t="s">
        <v>4673</v>
      </c>
      <c r="H594" s="8">
        <v>3</v>
      </c>
      <c r="I594" s="8" t="s">
        <v>616</v>
      </c>
      <c r="J594" s="648" t="s">
        <v>4018</v>
      </c>
      <c r="K594" s="8" t="s">
        <v>127</v>
      </c>
      <c r="L594" s="8" t="s">
        <v>4588</v>
      </c>
      <c r="M594" s="155"/>
      <c r="N594" s="155">
        <v>3</v>
      </c>
      <c r="O594" s="155">
        <v>4368</v>
      </c>
      <c r="P594" s="155" t="s">
        <v>4100</v>
      </c>
      <c r="Q594" s="7" t="s">
        <v>618</v>
      </c>
      <c r="R594" s="8"/>
      <c r="S594" s="8" t="s">
        <v>4542</v>
      </c>
      <c r="T594" s="9" t="s">
        <v>264</v>
      </c>
      <c r="U594" s="410" t="s">
        <v>1437</v>
      </c>
      <c r="V594" s="785">
        <v>74934.460000000006</v>
      </c>
      <c r="W594" s="922">
        <v>74934.460000000006</v>
      </c>
      <c r="X594" s="922">
        <v>74934.460000000006</v>
      </c>
      <c r="Y594" s="1678">
        <f>NOM!Q922+FACT!R1108</f>
        <v>69164.950000000012</v>
      </c>
      <c r="Z594" s="787"/>
      <c r="AA594" s="241"/>
      <c r="AB594" s="241"/>
      <c r="AC594" s="241"/>
      <c r="AD594" s="241"/>
      <c r="AE594" s="242"/>
      <c r="AF594" s="892"/>
      <c r="AG594" s="892"/>
      <c r="AH594" s="8"/>
      <c r="AI594" s="247">
        <v>60</v>
      </c>
      <c r="AJ594" s="155" t="s">
        <v>1064</v>
      </c>
      <c r="AK594" s="767">
        <f t="shared" ref="AK594:AK604" si="60">Y594/AI594</f>
        <v>1152.749166666667</v>
      </c>
      <c r="AL594" s="8">
        <v>100</v>
      </c>
      <c r="AM594" s="8">
        <v>40</v>
      </c>
      <c r="AN594" s="8">
        <v>7</v>
      </c>
      <c r="AO594" s="8"/>
      <c r="AP594" s="8"/>
      <c r="AQ594" s="8"/>
      <c r="AR594" s="177"/>
      <c r="AS594" s="8"/>
      <c r="AT594" s="8"/>
      <c r="AU594" s="8"/>
      <c r="AV594" s="8"/>
      <c r="AW594" s="8"/>
      <c r="AX594" s="8"/>
      <c r="AY594" s="8"/>
      <c r="AZ594" s="8"/>
      <c r="BA594" s="185"/>
      <c r="BB594" s="207"/>
      <c r="BC594" s="8"/>
      <c r="BD594" s="8"/>
      <c r="BE594" s="8"/>
      <c r="BF594" s="8"/>
      <c r="BG594" s="8"/>
      <c r="BH594" s="8"/>
      <c r="BI594" s="8"/>
      <c r="BJ594" s="8"/>
      <c r="BK594" s="8"/>
      <c r="BL594" s="8"/>
      <c r="BM594" s="8"/>
      <c r="BN594" s="8"/>
      <c r="BO594" s="8"/>
      <c r="BP594" s="8"/>
      <c r="BQ594" s="8"/>
      <c r="BR594" s="8"/>
      <c r="BS594" s="8"/>
      <c r="BT594" s="8"/>
      <c r="BU594" s="8"/>
      <c r="BV594" s="8"/>
      <c r="BW594" s="8"/>
      <c r="BX594" s="8"/>
      <c r="BY594" s="8"/>
      <c r="BZ594" s="8"/>
      <c r="CA594" s="8"/>
      <c r="CB594" s="8"/>
      <c r="CC594" s="8"/>
      <c r="CD594" s="8"/>
      <c r="CE594" s="8"/>
      <c r="CF594" s="8"/>
      <c r="CG594" s="8"/>
      <c r="CH594" s="8"/>
      <c r="CI594" s="8"/>
      <c r="CJ594" s="8"/>
      <c r="CK594" s="8"/>
      <c r="CL594" s="8"/>
      <c r="CM594" s="8"/>
      <c r="CN594" s="8"/>
      <c r="CO594" s="619" t="s">
        <v>4581</v>
      </c>
      <c r="CP594" s="619"/>
      <c r="CQ594" s="8"/>
      <c r="CR594" s="8"/>
    </row>
    <row r="595" spans="1:96" s="24" customFormat="1" ht="30" hidden="1">
      <c r="A595" s="7"/>
      <c r="B595" s="23" t="s">
        <v>4763</v>
      </c>
      <c r="C595" s="8">
        <v>2015</v>
      </c>
      <c r="D595" s="8"/>
      <c r="E595" s="23" t="s">
        <v>4404</v>
      </c>
      <c r="F595" s="8" t="s">
        <v>1182</v>
      </c>
      <c r="G595" s="106" t="s">
        <v>4581</v>
      </c>
      <c r="H595" s="8">
        <v>2</v>
      </c>
      <c r="I595" s="8" t="s">
        <v>616</v>
      </c>
      <c r="J595" s="648" t="s">
        <v>4018</v>
      </c>
      <c r="K595" s="8" t="s">
        <v>127</v>
      </c>
      <c r="L595" s="8" t="s">
        <v>4575</v>
      </c>
      <c r="M595" s="155"/>
      <c r="N595" s="155">
        <v>4</v>
      </c>
      <c r="O595" s="155">
        <v>4851</v>
      </c>
      <c r="P595" s="155" t="s">
        <v>4101</v>
      </c>
      <c r="Q595" s="7" t="s">
        <v>980</v>
      </c>
      <c r="R595" s="8"/>
      <c r="S595" s="8" t="s">
        <v>4542</v>
      </c>
      <c r="T595" s="9" t="s">
        <v>264</v>
      </c>
      <c r="U595" s="410" t="s">
        <v>1437</v>
      </c>
      <c r="V595" s="785">
        <v>116511.12</v>
      </c>
      <c r="W595" s="922">
        <v>116511.12</v>
      </c>
      <c r="X595" s="922">
        <v>50562.9</v>
      </c>
      <c r="Y595" s="1622">
        <f>NOM!Q923+FACT!R1109</f>
        <v>47908.56</v>
      </c>
      <c r="Z595" s="787"/>
      <c r="AA595" s="241"/>
      <c r="AB595" s="241"/>
      <c r="AC595" s="241"/>
      <c r="AD595" s="241"/>
      <c r="AE595" s="242"/>
      <c r="AF595" s="892"/>
      <c r="AG595" s="892"/>
      <c r="AH595" s="8"/>
      <c r="AI595" s="247">
        <v>60</v>
      </c>
      <c r="AJ595" s="155" t="s">
        <v>1064</v>
      </c>
      <c r="AK595" s="767">
        <f t="shared" si="60"/>
        <v>798.476</v>
      </c>
      <c r="AL595" s="8">
        <v>100</v>
      </c>
      <c r="AM595" s="8">
        <v>40</v>
      </c>
      <c r="AN595" s="8">
        <v>7</v>
      </c>
      <c r="AO595" s="8"/>
      <c r="AP595" s="8"/>
      <c r="AQ595" s="8"/>
      <c r="AR595" s="177" t="s">
        <v>2808</v>
      </c>
      <c r="AS595" s="8" t="s">
        <v>260</v>
      </c>
      <c r="AT595" s="8" t="s">
        <v>260</v>
      </c>
      <c r="AU595" s="8" t="s">
        <v>260</v>
      </c>
      <c r="AV595" s="8"/>
      <c r="AW595" s="8" t="s">
        <v>260</v>
      </c>
      <c r="AX595" s="8" t="s">
        <v>260</v>
      </c>
      <c r="AY595" s="8" t="s">
        <v>260</v>
      </c>
      <c r="AZ595" s="8"/>
      <c r="BA595" s="185" t="s">
        <v>260</v>
      </c>
      <c r="BB595" s="207"/>
      <c r="BC595" s="8"/>
      <c r="BD595" s="8"/>
      <c r="BE595" s="8"/>
      <c r="BF595" s="8"/>
      <c r="BG595" s="8" t="s">
        <v>260</v>
      </c>
      <c r="BH595" s="8"/>
      <c r="BI595" s="8"/>
      <c r="BJ595" s="8"/>
      <c r="BK595" s="8"/>
      <c r="BL595" s="8"/>
      <c r="BM595" s="8"/>
      <c r="BN595" s="8"/>
      <c r="BO595" s="8"/>
      <c r="BP595" s="8"/>
      <c r="BQ595" s="8"/>
      <c r="BR595" s="8"/>
      <c r="BS595" s="8"/>
      <c r="BT595" s="8" t="s">
        <v>260</v>
      </c>
      <c r="BU595" s="8"/>
      <c r="BV595" s="8"/>
      <c r="BW595" s="8"/>
      <c r="BX595" s="8"/>
      <c r="BY595" s="8"/>
      <c r="BZ595" s="8" t="s">
        <v>260</v>
      </c>
      <c r="CA595" s="8"/>
      <c r="CB595" s="8"/>
      <c r="CC595" s="8"/>
      <c r="CD595" s="8"/>
      <c r="CE595" s="8"/>
      <c r="CF595" s="8" t="s">
        <v>260</v>
      </c>
      <c r="CG595" s="8" t="s">
        <v>260</v>
      </c>
      <c r="CH595" s="8"/>
      <c r="CI595" s="8" t="s">
        <v>260</v>
      </c>
      <c r="CJ595" s="8"/>
      <c r="CK595" s="8" t="s">
        <v>260</v>
      </c>
      <c r="CL595" s="8" t="s">
        <v>260</v>
      </c>
      <c r="CM595" s="8" t="s">
        <v>260</v>
      </c>
      <c r="CN595" s="8"/>
      <c r="CO595" s="619" t="s">
        <v>4581</v>
      </c>
      <c r="CP595" s="619">
        <v>2</v>
      </c>
      <c r="CQ595" s="8"/>
      <c r="CR595" s="8"/>
    </row>
    <row r="596" spans="1:96" s="24" customFormat="1" ht="30" hidden="1">
      <c r="A596" s="7"/>
      <c r="B596" s="23" t="s">
        <v>4763</v>
      </c>
      <c r="C596" s="8">
        <v>2015</v>
      </c>
      <c r="D596" s="8"/>
      <c r="E596" s="23" t="s">
        <v>4405</v>
      </c>
      <c r="F596" s="8" t="s">
        <v>1182</v>
      </c>
      <c r="G596" s="106"/>
      <c r="H596" s="8">
        <v>7</v>
      </c>
      <c r="I596" s="8" t="s">
        <v>616</v>
      </c>
      <c r="J596" s="8" t="s">
        <v>4998</v>
      </c>
      <c r="K596" s="8" t="s">
        <v>127</v>
      </c>
      <c r="L596" s="8" t="s">
        <v>4682</v>
      </c>
      <c r="M596" s="155"/>
      <c r="N596" s="155">
        <v>7</v>
      </c>
      <c r="O596" s="155">
        <v>19899</v>
      </c>
      <c r="P596" s="155" t="s">
        <v>4100</v>
      </c>
      <c r="Q596" s="7" t="s">
        <v>618</v>
      </c>
      <c r="R596" s="8"/>
      <c r="S596" s="8" t="s">
        <v>4543</v>
      </c>
      <c r="T596" s="9" t="s">
        <v>264</v>
      </c>
      <c r="U596" s="410" t="s">
        <v>1437</v>
      </c>
      <c r="V596" s="785">
        <v>359833.1</v>
      </c>
      <c r="W596" s="922">
        <v>359833.1</v>
      </c>
      <c r="X596" s="961">
        <v>359833.1</v>
      </c>
      <c r="Y596" s="1678">
        <f>NOM!Q926+FACT!R1112</f>
        <v>351798.17000000004</v>
      </c>
      <c r="Z596" s="787"/>
      <c r="AA596" s="241"/>
      <c r="AB596" s="241"/>
      <c r="AC596" s="241"/>
      <c r="AD596" s="241"/>
      <c r="AE596" s="242"/>
      <c r="AF596" s="892">
        <v>42210</v>
      </c>
      <c r="AG596" s="892">
        <v>42226</v>
      </c>
      <c r="AH596" s="8" t="s">
        <v>4544</v>
      </c>
      <c r="AI596" s="247">
        <v>210</v>
      </c>
      <c r="AJ596" s="155" t="s">
        <v>4993</v>
      </c>
      <c r="AK596" s="767">
        <f t="shared" si="60"/>
        <v>1675.2293809523812</v>
      </c>
      <c r="AL596" s="8">
        <v>100</v>
      </c>
      <c r="AM596" s="8">
        <v>80</v>
      </c>
      <c r="AN596" s="8">
        <v>19</v>
      </c>
      <c r="AO596" s="8"/>
      <c r="AP596" s="8"/>
      <c r="AQ596" s="8"/>
      <c r="AR596" s="177"/>
      <c r="AS596" s="8"/>
      <c r="AT596" s="8"/>
      <c r="AU596" s="8"/>
      <c r="AV596" s="8"/>
      <c r="AW596" s="8"/>
      <c r="AX596" s="8"/>
      <c r="AY596" s="8"/>
      <c r="AZ596" s="8"/>
      <c r="BA596" s="185"/>
      <c r="BB596" s="207"/>
      <c r="BC596" s="8"/>
      <c r="BD596" s="8"/>
      <c r="BE596" s="8"/>
      <c r="BF596" s="8"/>
      <c r="BG596" s="8"/>
      <c r="BH596" s="8"/>
      <c r="BI596" s="8"/>
      <c r="BJ596" s="8"/>
      <c r="BK596" s="8"/>
      <c r="BL596" s="8"/>
      <c r="BM596" s="8"/>
      <c r="BN596" s="8"/>
      <c r="BO596" s="8"/>
      <c r="BP596" s="8"/>
      <c r="BQ596" s="8"/>
      <c r="BR596" s="8"/>
      <c r="BS596" s="8"/>
      <c r="BT596" s="8"/>
      <c r="BU596" s="8"/>
      <c r="BV596" s="8"/>
      <c r="BW596" s="8"/>
      <c r="BX596" s="8"/>
      <c r="BY596" s="8"/>
      <c r="BZ596" s="8"/>
      <c r="CA596" s="8"/>
      <c r="CB596" s="8"/>
      <c r="CC596" s="8"/>
      <c r="CD596" s="8"/>
      <c r="CE596" s="8"/>
      <c r="CF596" s="8"/>
      <c r="CG596" s="8"/>
      <c r="CH596" s="8"/>
      <c r="CI596" s="8"/>
      <c r="CJ596" s="8"/>
      <c r="CK596" s="8"/>
      <c r="CL596" s="8"/>
      <c r="CM596" s="8"/>
      <c r="CN596" s="8"/>
      <c r="CO596" s="619" t="s">
        <v>4581</v>
      </c>
      <c r="CP596" s="619"/>
      <c r="CQ596" s="8"/>
      <c r="CR596" s="8"/>
    </row>
    <row r="597" spans="1:96" s="24" customFormat="1" ht="30" hidden="1">
      <c r="A597" s="7"/>
      <c r="B597" s="23" t="s">
        <v>4763</v>
      </c>
      <c r="C597" s="8">
        <v>2015</v>
      </c>
      <c r="D597" s="8"/>
      <c r="E597" s="23" t="s">
        <v>4405</v>
      </c>
      <c r="F597" s="8" t="s">
        <v>1182</v>
      </c>
      <c r="G597" s="106" t="s">
        <v>4581</v>
      </c>
      <c r="H597" s="8">
        <v>8</v>
      </c>
      <c r="I597" s="8" t="s">
        <v>616</v>
      </c>
      <c r="J597" s="8" t="s">
        <v>4998</v>
      </c>
      <c r="K597" s="8" t="s">
        <v>127</v>
      </c>
      <c r="L597" s="8" t="s">
        <v>4686</v>
      </c>
      <c r="M597" s="155"/>
      <c r="N597" s="155">
        <v>8</v>
      </c>
      <c r="O597" s="155">
        <v>19911</v>
      </c>
      <c r="P597" s="155" t="s">
        <v>4101</v>
      </c>
      <c r="Q597" s="7" t="s">
        <v>980</v>
      </c>
      <c r="R597" s="8"/>
      <c r="S597" s="8" t="s">
        <v>4543</v>
      </c>
      <c r="T597" s="9" t="s">
        <v>264</v>
      </c>
      <c r="U597" s="410" t="s">
        <v>1437</v>
      </c>
      <c r="V597" s="785">
        <v>225508.89</v>
      </c>
      <c r="W597" s="922">
        <v>225508.89</v>
      </c>
      <c r="X597" s="961">
        <v>225508.89</v>
      </c>
      <c r="Y597" s="1678">
        <f>NOM!Q927+FACT!R1113</f>
        <v>232729.26</v>
      </c>
      <c r="Z597" s="787"/>
      <c r="AA597" s="241"/>
      <c r="AB597" s="241"/>
      <c r="AC597" s="241"/>
      <c r="AD597" s="241"/>
      <c r="AE597" s="242"/>
      <c r="AF597" s="892">
        <v>42226</v>
      </c>
      <c r="AG597" s="892">
        <v>42238</v>
      </c>
      <c r="AH597" s="8" t="s">
        <v>4544</v>
      </c>
      <c r="AI597" s="247">
        <v>200</v>
      </c>
      <c r="AJ597" s="155" t="s">
        <v>4993</v>
      </c>
      <c r="AK597" s="767">
        <f t="shared" si="60"/>
        <v>1163.6463000000001</v>
      </c>
      <c r="AL597" s="8">
        <v>100</v>
      </c>
      <c r="AM597" s="8">
        <v>80</v>
      </c>
      <c r="AN597" s="8">
        <v>19</v>
      </c>
      <c r="AO597" s="8"/>
      <c r="AP597" s="8"/>
      <c r="AQ597" s="8"/>
      <c r="AR597" s="177"/>
      <c r="AS597" s="8"/>
      <c r="AT597" s="8"/>
      <c r="AU597" s="8"/>
      <c r="AV597" s="8"/>
      <c r="AW597" s="8"/>
      <c r="AX597" s="8"/>
      <c r="AY597" s="8"/>
      <c r="AZ597" s="8"/>
      <c r="BA597" s="185"/>
      <c r="BB597" s="207"/>
      <c r="BC597" s="8"/>
      <c r="BD597" s="8"/>
      <c r="BE597" s="8"/>
      <c r="BF597" s="8"/>
      <c r="BG597" s="8"/>
      <c r="BH597" s="8"/>
      <c r="BI597" s="8"/>
      <c r="BJ597" s="8"/>
      <c r="BK597" s="8"/>
      <c r="BL597" s="8"/>
      <c r="BM597" s="8"/>
      <c r="BN597" s="8"/>
      <c r="BO597" s="8"/>
      <c r="BP597" s="8"/>
      <c r="BQ597" s="8"/>
      <c r="BR597" s="8"/>
      <c r="BS597" s="8"/>
      <c r="BT597" s="8"/>
      <c r="BU597" s="8"/>
      <c r="BV597" s="8"/>
      <c r="BW597" s="8"/>
      <c r="BX597" s="8"/>
      <c r="BY597" s="8"/>
      <c r="BZ597" s="8"/>
      <c r="CA597" s="8"/>
      <c r="CB597" s="8"/>
      <c r="CC597" s="8"/>
      <c r="CD597" s="8"/>
      <c r="CE597" s="8"/>
      <c r="CF597" s="8"/>
      <c r="CG597" s="8"/>
      <c r="CH597" s="8"/>
      <c r="CI597" s="8"/>
      <c r="CJ597" s="8"/>
      <c r="CK597" s="8"/>
      <c r="CL597" s="8"/>
      <c r="CM597" s="8"/>
      <c r="CN597" s="8"/>
      <c r="CO597" s="619" t="s">
        <v>4581</v>
      </c>
      <c r="CP597" s="619"/>
      <c r="CQ597" s="8"/>
      <c r="CR597" s="8"/>
    </row>
    <row r="598" spans="1:96" s="24" customFormat="1" ht="30" hidden="1">
      <c r="A598" s="7"/>
      <c r="B598" s="23" t="s">
        <v>4763</v>
      </c>
      <c r="C598" s="8">
        <v>2015</v>
      </c>
      <c r="D598" s="8"/>
      <c r="E598" s="23" t="s">
        <v>4405</v>
      </c>
      <c r="F598" s="8" t="s">
        <v>1182</v>
      </c>
      <c r="G598" s="106" t="s">
        <v>4581</v>
      </c>
      <c r="H598" s="8">
        <v>12</v>
      </c>
      <c r="I598" s="8" t="s">
        <v>616</v>
      </c>
      <c r="J598" s="8" t="s">
        <v>4998</v>
      </c>
      <c r="K598" s="8" t="s">
        <v>127</v>
      </c>
      <c r="L598" s="8" t="s">
        <v>4692</v>
      </c>
      <c r="M598" s="155"/>
      <c r="N598" s="155">
        <v>10</v>
      </c>
      <c r="O598" s="155">
        <v>19917</v>
      </c>
      <c r="P598" s="155" t="s">
        <v>4100</v>
      </c>
      <c r="Q598" s="7" t="s">
        <v>618</v>
      </c>
      <c r="R598" s="8"/>
      <c r="S598" s="8" t="s">
        <v>4545</v>
      </c>
      <c r="T598" s="9" t="s">
        <v>264</v>
      </c>
      <c r="U598" s="410" t="s">
        <v>1437</v>
      </c>
      <c r="V598" s="785">
        <v>841203.23</v>
      </c>
      <c r="W598" s="922">
        <v>847454.56</v>
      </c>
      <c r="X598" s="961">
        <v>893540.34</v>
      </c>
      <c r="Y598" s="1678">
        <f>NOM!Q929+FACT!R1115</f>
        <v>733036.8</v>
      </c>
      <c r="Z598" s="787"/>
      <c r="AA598" s="241"/>
      <c r="AB598" s="241"/>
      <c r="AC598" s="241"/>
      <c r="AD598" s="241"/>
      <c r="AE598" s="242"/>
      <c r="AF598" s="892">
        <v>42219</v>
      </c>
      <c r="AG598" s="892">
        <v>42231</v>
      </c>
      <c r="AH598" s="8" t="s">
        <v>4546</v>
      </c>
      <c r="AI598" s="247">
        <v>500</v>
      </c>
      <c r="AJ598" s="155" t="s">
        <v>1064</v>
      </c>
      <c r="AK598" s="767">
        <f t="shared" si="60"/>
        <v>1466.0736000000002</v>
      </c>
      <c r="AL598" s="8">
        <v>100</v>
      </c>
      <c r="AM598" s="8">
        <v>90</v>
      </c>
      <c r="AN598" s="8">
        <v>20</v>
      </c>
      <c r="AO598" s="8"/>
      <c r="AP598" s="8"/>
      <c r="AQ598" s="8"/>
      <c r="AR598" s="177"/>
      <c r="AS598" s="8"/>
      <c r="AT598" s="8"/>
      <c r="AU598" s="8"/>
      <c r="AV598" s="8"/>
      <c r="AW598" s="8"/>
      <c r="AX598" s="8"/>
      <c r="AY598" s="8"/>
      <c r="AZ598" s="8"/>
      <c r="BA598" s="185"/>
      <c r="BB598" s="207"/>
      <c r="BC598" s="8"/>
      <c r="BD598" s="8"/>
      <c r="BE598" s="8"/>
      <c r="BF598" s="8"/>
      <c r="BG598" s="8"/>
      <c r="BH598" s="8"/>
      <c r="BI598" s="8"/>
      <c r="BJ598" s="8"/>
      <c r="BK598" s="8"/>
      <c r="BL598" s="8"/>
      <c r="BM598" s="8"/>
      <c r="BN598" s="8"/>
      <c r="BO598" s="8"/>
      <c r="BP598" s="8"/>
      <c r="BQ598" s="8"/>
      <c r="BR598" s="8"/>
      <c r="BS598" s="8"/>
      <c r="BT598" s="8"/>
      <c r="BU598" s="8"/>
      <c r="BV598" s="8"/>
      <c r="BW598" s="8"/>
      <c r="BX598" s="8"/>
      <c r="BY598" s="8"/>
      <c r="BZ598" s="8"/>
      <c r="CA598" s="8"/>
      <c r="CB598" s="8"/>
      <c r="CC598" s="8"/>
      <c r="CD598" s="8"/>
      <c r="CE598" s="8"/>
      <c r="CF598" s="8"/>
      <c r="CG598" s="8"/>
      <c r="CH598" s="8"/>
      <c r="CI598" s="8"/>
      <c r="CJ598" s="8"/>
      <c r="CK598" s="8"/>
      <c r="CL598" s="8"/>
      <c r="CM598" s="8"/>
      <c r="CN598" s="8"/>
      <c r="CO598" s="619" t="s">
        <v>4581</v>
      </c>
      <c r="CP598" s="619"/>
      <c r="CQ598" s="8"/>
      <c r="CR598" s="8"/>
    </row>
    <row r="599" spans="1:96" s="24" customFormat="1" ht="30" hidden="1">
      <c r="A599" s="7"/>
      <c r="B599" s="23" t="s">
        <v>4763</v>
      </c>
      <c r="C599" s="8">
        <v>2015</v>
      </c>
      <c r="D599" s="8"/>
      <c r="E599" s="23" t="s">
        <v>4406</v>
      </c>
      <c r="F599" s="8" t="s">
        <v>1182</v>
      </c>
      <c r="G599" s="106" t="s">
        <v>4581</v>
      </c>
      <c r="H599" s="8">
        <v>13</v>
      </c>
      <c r="I599" s="8" t="s">
        <v>616</v>
      </c>
      <c r="J599" s="8" t="s">
        <v>4998</v>
      </c>
      <c r="K599" s="8" t="s">
        <v>127</v>
      </c>
      <c r="L599" s="8" t="s">
        <v>4696</v>
      </c>
      <c r="M599" s="155"/>
      <c r="N599" s="155">
        <v>11</v>
      </c>
      <c r="O599" s="155">
        <v>19943</v>
      </c>
      <c r="P599" s="155" t="s">
        <v>4101</v>
      </c>
      <c r="Q599" s="7" t="s">
        <v>980</v>
      </c>
      <c r="R599" s="8"/>
      <c r="S599" s="8" t="s">
        <v>4545</v>
      </c>
      <c r="T599" s="9" t="s">
        <v>264</v>
      </c>
      <c r="U599" s="410" t="s">
        <v>1437</v>
      </c>
      <c r="V599" s="785">
        <v>502976.01</v>
      </c>
      <c r="W599" s="922">
        <v>510072.99</v>
      </c>
      <c r="X599" s="961">
        <v>543382.36</v>
      </c>
      <c r="Y599" s="1678">
        <f>NOM!Q930+FACT!R1116</f>
        <v>508166.97</v>
      </c>
      <c r="Z599" s="787"/>
      <c r="AA599" s="241"/>
      <c r="AB599" s="241"/>
      <c r="AC599" s="241"/>
      <c r="AD599" s="241"/>
      <c r="AE599" s="242"/>
      <c r="AF599" s="892">
        <v>42233</v>
      </c>
      <c r="AG599" s="892">
        <v>42247</v>
      </c>
      <c r="AH599" s="8" t="s">
        <v>4546</v>
      </c>
      <c r="AI599" s="247">
        <v>500</v>
      </c>
      <c r="AJ599" s="155" t="s">
        <v>4993</v>
      </c>
      <c r="AK599" s="767">
        <f t="shared" si="60"/>
        <v>1016.33394</v>
      </c>
      <c r="AL599" s="8">
        <v>100</v>
      </c>
      <c r="AM599" s="8">
        <v>90</v>
      </c>
      <c r="AN599" s="8">
        <v>20</v>
      </c>
      <c r="AO599" s="8"/>
      <c r="AP599" s="8"/>
      <c r="AQ599" s="8"/>
      <c r="AR599" s="177"/>
      <c r="AS599" s="8"/>
      <c r="AT599" s="8"/>
      <c r="AU599" s="8"/>
      <c r="AV599" s="8"/>
      <c r="AW599" s="8"/>
      <c r="AX599" s="8"/>
      <c r="AY599" s="8"/>
      <c r="AZ599" s="8"/>
      <c r="BA599" s="185"/>
      <c r="BB599" s="207"/>
      <c r="BC599" s="8"/>
      <c r="BD599" s="8"/>
      <c r="BE599" s="8"/>
      <c r="BF599" s="8"/>
      <c r="BG599" s="8"/>
      <c r="BH599" s="8"/>
      <c r="BI599" s="8"/>
      <c r="BJ599" s="8"/>
      <c r="BK599" s="8"/>
      <c r="BL599" s="8"/>
      <c r="BM599" s="8"/>
      <c r="BN599" s="8"/>
      <c r="BO599" s="8"/>
      <c r="BP599" s="8"/>
      <c r="BQ599" s="8"/>
      <c r="BR599" s="8"/>
      <c r="BS599" s="8"/>
      <c r="BT599" s="8"/>
      <c r="BU599" s="8"/>
      <c r="BV599" s="8"/>
      <c r="BW599" s="8"/>
      <c r="BX599" s="8"/>
      <c r="BY599" s="8"/>
      <c r="BZ599" s="8"/>
      <c r="CA599" s="8"/>
      <c r="CB599" s="8"/>
      <c r="CC599" s="8"/>
      <c r="CD599" s="8"/>
      <c r="CE599" s="8"/>
      <c r="CF599" s="8"/>
      <c r="CG599" s="8"/>
      <c r="CH599" s="8"/>
      <c r="CI599" s="8"/>
      <c r="CJ599" s="8"/>
      <c r="CK599" s="8"/>
      <c r="CL599" s="8"/>
      <c r="CM599" s="8"/>
      <c r="CN599" s="8"/>
      <c r="CO599" s="619" t="s">
        <v>4581</v>
      </c>
      <c r="CP599" s="619"/>
      <c r="CQ599" s="8"/>
      <c r="CR599" s="8"/>
    </row>
    <row r="600" spans="1:96" s="24" customFormat="1" ht="30" hidden="1">
      <c r="A600" s="7"/>
      <c r="B600" s="23" t="s">
        <v>4763</v>
      </c>
      <c r="C600" s="8">
        <v>2015</v>
      </c>
      <c r="D600" s="8"/>
      <c r="E600" s="23" t="s">
        <v>4406</v>
      </c>
      <c r="F600" s="8" t="s">
        <v>1182</v>
      </c>
      <c r="G600" s="106" t="s">
        <v>4581</v>
      </c>
      <c r="H600" s="8"/>
      <c r="I600" s="8" t="s">
        <v>616</v>
      </c>
      <c r="J600" s="8" t="s">
        <v>4998</v>
      </c>
      <c r="K600" s="8" t="s">
        <v>127</v>
      </c>
      <c r="L600" s="8" t="s">
        <v>4582</v>
      </c>
      <c r="M600" s="155"/>
      <c r="N600" s="155">
        <v>12</v>
      </c>
      <c r="O600" s="155">
        <v>9467</v>
      </c>
      <c r="P600" s="155" t="s">
        <v>4100</v>
      </c>
      <c r="Q600" s="7" t="s">
        <v>618</v>
      </c>
      <c r="R600" s="8"/>
      <c r="S600" s="8" t="s">
        <v>4547</v>
      </c>
      <c r="T600" s="9" t="s">
        <v>264</v>
      </c>
      <c r="U600" s="410" t="s">
        <v>1437</v>
      </c>
      <c r="V600" s="785">
        <v>125552.88</v>
      </c>
      <c r="W600" s="922">
        <v>125552.88</v>
      </c>
      <c r="X600" s="961">
        <v>400121.57</v>
      </c>
      <c r="Y600" s="1678">
        <f>NOM!Q913+FACT!R1084</f>
        <v>113692.02</v>
      </c>
      <c r="Z600" s="787"/>
      <c r="AA600" s="241"/>
      <c r="AB600" s="241"/>
      <c r="AC600" s="241"/>
      <c r="AD600" s="241"/>
      <c r="AE600" s="242"/>
      <c r="AF600" s="892">
        <v>42219</v>
      </c>
      <c r="AG600" s="892">
        <v>42231</v>
      </c>
      <c r="AH600" s="8" t="s">
        <v>4548</v>
      </c>
      <c r="AI600" s="247">
        <v>68</v>
      </c>
      <c r="AJ600" s="155" t="s">
        <v>4993</v>
      </c>
      <c r="AK600" s="767">
        <f t="shared" si="60"/>
        <v>1671.9414705882355</v>
      </c>
      <c r="AL600" s="8">
        <v>100</v>
      </c>
      <c r="AM600" s="8">
        <v>130</v>
      </c>
      <c r="AN600" s="8"/>
      <c r="AO600" s="8"/>
      <c r="AP600" s="8"/>
      <c r="AQ600" s="8"/>
      <c r="AR600" s="177"/>
      <c r="AS600" s="8"/>
      <c r="AT600" s="8"/>
      <c r="AU600" s="8"/>
      <c r="AV600" s="8"/>
      <c r="AW600" s="8"/>
      <c r="AX600" s="8"/>
      <c r="AY600" s="8"/>
      <c r="AZ600" s="8"/>
      <c r="BA600" s="185"/>
      <c r="BB600" s="207"/>
      <c r="BC600" s="8"/>
      <c r="BD600" s="8"/>
      <c r="BE600" s="8"/>
      <c r="BF600" s="8"/>
      <c r="BG600" s="8"/>
      <c r="BH600" s="8"/>
      <c r="BI600" s="8"/>
      <c r="BJ600" s="8"/>
      <c r="BK600" s="8"/>
      <c r="BL600" s="8"/>
      <c r="BM600" s="8"/>
      <c r="BN600" s="8"/>
      <c r="BO600" s="8"/>
      <c r="BP600" s="8"/>
      <c r="BQ600" s="8"/>
      <c r="BR600" s="8"/>
      <c r="BS600" s="8"/>
      <c r="BT600" s="8"/>
      <c r="BU600" s="8"/>
      <c r="BV600" s="8"/>
      <c r="BW600" s="8"/>
      <c r="BX600" s="8"/>
      <c r="BY600" s="8"/>
      <c r="BZ600" s="8"/>
      <c r="CA600" s="8"/>
      <c r="CB600" s="8"/>
      <c r="CC600" s="8"/>
      <c r="CD600" s="8"/>
      <c r="CE600" s="8"/>
      <c r="CF600" s="8"/>
      <c r="CG600" s="8"/>
      <c r="CH600" s="8"/>
      <c r="CI600" s="8"/>
      <c r="CJ600" s="8"/>
      <c r="CK600" s="8"/>
      <c r="CL600" s="8"/>
      <c r="CM600" s="8"/>
      <c r="CN600" s="8"/>
      <c r="CO600" s="619" t="s">
        <v>4581</v>
      </c>
      <c r="CP600" s="619"/>
      <c r="CQ600" s="8"/>
      <c r="CR600" s="8"/>
    </row>
    <row r="601" spans="1:96" s="24" customFormat="1" ht="30" hidden="1">
      <c r="A601" s="7"/>
      <c r="B601" s="23" t="s">
        <v>4763</v>
      </c>
      <c r="C601" s="8">
        <v>2015</v>
      </c>
      <c r="D601" s="8"/>
      <c r="E601" s="23" t="s">
        <v>4406</v>
      </c>
      <c r="F601" s="8" t="s">
        <v>1182</v>
      </c>
      <c r="G601" s="106" t="s">
        <v>4581</v>
      </c>
      <c r="H601" s="8"/>
      <c r="I601" s="8" t="s">
        <v>616</v>
      </c>
      <c r="J601" s="8" t="s">
        <v>4998</v>
      </c>
      <c r="K601" s="8" t="s">
        <v>127</v>
      </c>
      <c r="L601" s="8" t="s">
        <v>4568</v>
      </c>
      <c r="M601" s="155"/>
      <c r="N601" s="155">
        <v>13</v>
      </c>
      <c r="O601" s="155">
        <v>9473</v>
      </c>
      <c r="P601" s="155" t="s">
        <v>4101</v>
      </c>
      <c r="Q601" s="7" t="s">
        <v>980</v>
      </c>
      <c r="R601" s="8"/>
      <c r="S601" s="8" t="s">
        <v>4547</v>
      </c>
      <c r="T601" s="9" t="s">
        <v>264</v>
      </c>
      <c r="U601" s="410" t="s">
        <v>1437</v>
      </c>
      <c r="V601" s="785">
        <v>152209.54999999999</v>
      </c>
      <c r="W601" s="1569">
        <v>152209.54999999999</v>
      </c>
      <c r="X601" s="961">
        <v>120973.17</v>
      </c>
      <c r="Y601" s="1678">
        <f>NOM!Q931+FACT!R1117</f>
        <v>115900.93000000001</v>
      </c>
      <c r="Z601" s="787">
        <f>W601-Y601</f>
        <v>36308.619999999981</v>
      </c>
      <c r="AA601" s="241"/>
      <c r="AB601" s="241"/>
      <c r="AC601" s="241"/>
      <c r="AD601" s="241"/>
      <c r="AE601" s="242"/>
      <c r="AF601" s="892">
        <v>42225</v>
      </c>
      <c r="AG601" s="892">
        <v>42247</v>
      </c>
      <c r="AH601" s="8" t="s">
        <v>4549</v>
      </c>
      <c r="AI601" s="247">
        <v>127</v>
      </c>
      <c r="AJ601" s="155" t="s">
        <v>4993</v>
      </c>
      <c r="AK601" s="767">
        <f t="shared" si="60"/>
        <v>912.60574803149609</v>
      </c>
      <c r="AL601" s="8">
        <v>100</v>
      </c>
      <c r="AM601" s="8">
        <v>10</v>
      </c>
      <c r="AN601" s="8"/>
      <c r="AO601" s="8"/>
      <c r="AP601" s="8"/>
      <c r="AQ601" s="8"/>
      <c r="AR601" s="177"/>
      <c r="AS601" s="8"/>
      <c r="AT601" s="8"/>
      <c r="AU601" s="8"/>
      <c r="AV601" s="8"/>
      <c r="AW601" s="8"/>
      <c r="AX601" s="8"/>
      <c r="AY601" s="8"/>
      <c r="AZ601" s="8"/>
      <c r="BA601" s="185"/>
      <c r="BB601" s="207"/>
      <c r="BC601" s="8"/>
      <c r="BD601" s="8"/>
      <c r="BE601" s="8"/>
      <c r="BF601" s="8"/>
      <c r="BG601" s="8"/>
      <c r="BH601" s="8"/>
      <c r="BI601" s="8"/>
      <c r="BJ601" s="8"/>
      <c r="BK601" s="8"/>
      <c r="BL601" s="8"/>
      <c r="BM601" s="8"/>
      <c r="BN601" s="8"/>
      <c r="BO601" s="8"/>
      <c r="BP601" s="8"/>
      <c r="BQ601" s="8"/>
      <c r="BR601" s="8"/>
      <c r="BS601" s="8"/>
      <c r="BT601" s="8"/>
      <c r="BU601" s="8"/>
      <c r="BV601" s="8"/>
      <c r="BW601" s="8"/>
      <c r="BX601" s="8"/>
      <c r="BY601" s="8"/>
      <c r="BZ601" s="8"/>
      <c r="CA601" s="8"/>
      <c r="CB601" s="8"/>
      <c r="CC601" s="8"/>
      <c r="CD601" s="8"/>
      <c r="CE601" s="8"/>
      <c r="CF601" s="8"/>
      <c r="CG601" s="8"/>
      <c r="CH601" s="8"/>
      <c r="CI601" s="8"/>
      <c r="CJ601" s="8"/>
      <c r="CK601" s="8"/>
      <c r="CL601" s="8"/>
      <c r="CM601" s="8"/>
      <c r="CN601" s="8"/>
      <c r="CO601" s="619" t="s">
        <v>4581</v>
      </c>
      <c r="CP601" s="619"/>
      <c r="CQ601" s="8"/>
      <c r="CR601" s="8"/>
    </row>
    <row r="602" spans="1:96" s="24" customFormat="1" ht="30" hidden="1">
      <c r="A602" s="7"/>
      <c r="B602" s="23" t="s">
        <v>4729</v>
      </c>
      <c r="C602" s="8">
        <v>2015</v>
      </c>
      <c r="D602" s="8"/>
      <c r="E602" s="23" t="s">
        <v>4410</v>
      </c>
      <c r="F602" s="8" t="s">
        <v>683</v>
      </c>
      <c r="G602" s="8"/>
      <c r="H602" s="8"/>
      <c r="I602" s="8" t="s">
        <v>616</v>
      </c>
      <c r="J602" s="648" t="s">
        <v>4018</v>
      </c>
      <c r="K602" s="8" t="s">
        <v>127</v>
      </c>
      <c r="L602" s="8" t="s">
        <v>4730</v>
      </c>
      <c r="M602" s="155"/>
      <c r="N602" s="155">
        <v>1</v>
      </c>
      <c r="O602" s="155"/>
      <c r="P602" s="155" t="s">
        <v>4100</v>
      </c>
      <c r="Q602" s="7" t="s">
        <v>618</v>
      </c>
      <c r="R602" s="8"/>
      <c r="S602" s="8" t="s">
        <v>1038</v>
      </c>
      <c r="T602" s="9" t="s">
        <v>1221</v>
      </c>
      <c r="U602" s="410" t="s">
        <v>1437</v>
      </c>
      <c r="V602" s="785">
        <v>180484.7</v>
      </c>
      <c r="W602" s="922"/>
      <c r="X602" s="961"/>
      <c r="Y602" s="767">
        <f>NOM!Q912+FACT!R1104</f>
        <v>176723.03999999998</v>
      </c>
      <c r="Z602" s="787"/>
      <c r="AA602" s="241"/>
      <c r="AB602" s="241"/>
      <c r="AC602" s="241"/>
      <c r="AD602" s="241"/>
      <c r="AE602" s="242"/>
      <c r="AF602" s="892">
        <v>42186</v>
      </c>
      <c r="AG602" s="892">
        <v>42195</v>
      </c>
      <c r="AH602" s="8" t="s">
        <v>4550</v>
      </c>
      <c r="AI602" s="247">
        <v>100</v>
      </c>
      <c r="AJ602" s="155" t="s">
        <v>4993</v>
      </c>
      <c r="AK602" s="767">
        <f t="shared" si="60"/>
        <v>1767.2303999999997</v>
      </c>
      <c r="AL602" s="8">
        <v>100</v>
      </c>
      <c r="AM602" s="8">
        <v>60</v>
      </c>
      <c r="AN602" s="8">
        <v>11</v>
      </c>
      <c r="AO602" s="8"/>
      <c r="AP602" s="8"/>
      <c r="AQ602" s="8"/>
      <c r="AR602" s="177"/>
      <c r="AS602" s="8"/>
      <c r="AT602" s="8"/>
      <c r="AU602" s="8"/>
      <c r="AV602" s="8"/>
      <c r="AW602" s="8"/>
      <c r="AX602" s="8"/>
      <c r="AY602" s="8"/>
      <c r="AZ602" s="8"/>
      <c r="BA602" s="185"/>
      <c r="BB602" s="207"/>
      <c r="BC602" s="8"/>
      <c r="BD602" s="8"/>
      <c r="BE602" s="8"/>
      <c r="BF602" s="8"/>
      <c r="BG602" s="8"/>
      <c r="BH602" s="8"/>
      <c r="BI602" s="8"/>
      <c r="BJ602" s="8"/>
      <c r="BK602" s="8"/>
      <c r="BL602" s="8"/>
      <c r="BM602" s="8"/>
      <c r="BN602" s="8"/>
      <c r="BO602" s="8"/>
      <c r="BP602" s="8"/>
      <c r="BQ602" s="8"/>
      <c r="BR602" s="8"/>
      <c r="BS602" s="8"/>
      <c r="BT602" s="8"/>
      <c r="BU602" s="8"/>
      <c r="BV602" s="8"/>
      <c r="BW602" s="8"/>
      <c r="BX602" s="8"/>
      <c r="BY602" s="8"/>
      <c r="BZ602" s="8"/>
      <c r="CA602" s="8"/>
      <c r="CB602" s="8"/>
      <c r="CC602" s="8"/>
      <c r="CD602" s="8"/>
      <c r="CE602" s="8"/>
      <c r="CF602" s="8"/>
      <c r="CG602" s="8"/>
      <c r="CH602" s="8"/>
      <c r="CI602" s="8"/>
      <c r="CJ602" s="8"/>
      <c r="CK602" s="8"/>
      <c r="CL602" s="8"/>
      <c r="CM602" s="8"/>
      <c r="CN602" s="8"/>
      <c r="CO602" s="619"/>
      <c r="CP602" s="619"/>
      <c r="CQ602" s="8"/>
      <c r="CR602" s="8"/>
    </row>
    <row r="603" spans="1:96" s="24" customFormat="1" ht="30" hidden="1">
      <c r="A603" s="7"/>
      <c r="B603" s="23" t="s">
        <v>4729</v>
      </c>
      <c r="C603" s="8">
        <v>2015</v>
      </c>
      <c r="D603" s="8"/>
      <c r="E603" s="23" t="s">
        <v>4410</v>
      </c>
      <c r="F603" s="8" t="s">
        <v>683</v>
      </c>
      <c r="G603" s="8"/>
      <c r="H603" s="8"/>
      <c r="I603" s="8" t="s">
        <v>616</v>
      </c>
      <c r="J603" s="648" t="s">
        <v>4018</v>
      </c>
      <c r="K603" s="8" t="s">
        <v>127</v>
      </c>
      <c r="L603" s="8" t="s">
        <v>4736</v>
      </c>
      <c r="M603" s="155"/>
      <c r="N603" s="155">
        <v>2</v>
      </c>
      <c r="O603" s="155"/>
      <c r="P603" s="155" t="s">
        <v>4100</v>
      </c>
      <c r="Q603" s="7" t="s">
        <v>618</v>
      </c>
      <c r="R603" s="8"/>
      <c r="S603" s="8" t="s">
        <v>1481</v>
      </c>
      <c r="T603" s="9" t="s">
        <v>1221</v>
      </c>
      <c r="U603" s="410" t="s">
        <v>1437</v>
      </c>
      <c r="V603" s="785">
        <v>117631.84</v>
      </c>
      <c r="W603" s="922"/>
      <c r="X603" s="961"/>
      <c r="Y603" s="767">
        <f>NOM!Q919+FACT!R1105</f>
        <v>115384.29000000001</v>
      </c>
      <c r="Z603" s="787"/>
      <c r="AA603" s="241"/>
      <c r="AB603" s="241"/>
      <c r="AC603" s="241"/>
      <c r="AD603" s="241"/>
      <c r="AE603" s="242"/>
      <c r="AF603" s="892">
        <v>42186</v>
      </c>
      <c r="AG603" s="892">
        <v>42195</v>
      </c>
      <c r="AH603" s="8" t="s">
        <v>4551</v>
      </c>
      <c r="AI603" s="247">
        <v>85</v>
      </c>
      <c r="AJ603" s="155" t="s">
        <v>4993</v>
      </c>
      <c r="AK603" s="767">
        <f t="shared" si="60"/>
        <v>1357.4622352941178</v>
      </c>
      <c r="AL603" s="8">
        <v>100</v>
      </c>
      <c r="AM603" s="8">
        <v>15</v>
      </c>
      <c r="AN603" s="8">
        <v>3</v>
      </c>
      <c r="AO603" s="8"/>
      <c r="AP603" s="8"/>
      <c r="AQ603" s="8"/>
      <c r="AR603" s="177"/>
      <c r="AS603" s="8"/>
      <c r="AT603" s="8"/>
      <c r="AU603" s="8"/>
      <c r="AV603" s="8"/>
      <c r="AW603" s="8"/>
      <c r="AX603" s="8"/>
      <c r="AY603" s="8"/>
      <c r="AZ603" s="8"/>
      <c r="BA603" s="185"/>
      <c r="BB603" s="207"/>
      <c r="BC603" s="8"/>
      <c r="BD603" s="8"/>
      <c r="BE603" s="8"/>
      <c r="BF603" s="8"/>
      <c r="BG603" s="8"/>
      <c r="BH603" s="8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  <c r="BT603" s="8"/>
      <c r="BU603" s="8"/>
      <c r="BV603" s="8"/>
      <c r="BW603" s="8"/>
      <c r="BX603" s="8"/>
      <c r="BY603" s="8"/>
      <c r="BZ603" s="8"/>
      <c r="CA603" s="8"/>
      <c r="CB603" s="8"/>
      <c r="CC603" s="8"/>
      <c r="CD603" s="8"/>
      <c r="CE603" s="8"/>
      <c r="CF603" s="8"/>
      <c r="CG603" s="8"/>
      <c r="CH603" s="8"/>
      <c r="CI603" s="8"/>
      <c r="CJ603" s="8"/>
      <c r="CK603" s="8"/>
      <c r="CL603" s="8"/>
      <c r="CM603" s="8"/>
      <c r="CN603" s="8"/>
      <c r="CO603" s="619"/>
      <c r="CP603" s="619"/>
      <c r="CQ603" s="8"/>
      <c r="CR603" s="8"/>
    </row>
    <row r="604" spans="1:96" s="24" customFormat="1" ht="30" hidden="1">
      <c r="A604" s="7"/>
      <c r="B604" s="23" t="s">
        <v>4763</v>
      </c>
      <c r="C604" s="8">
        <v>2015</v>
      </c>
      <c r="D604" s="8"/>
      <c r="E604" s="23" t="s">
        <v>4408</v>
      </c>
      <c r="F604" s="8" t="s">
        <v>1182</v>
      </c>
      <c r="G604" s="106" t="s">
        <v>4581</v>
      </c>
      <c r="H604" s="8"/>
      <c r="I604" s="8" t="s">
        <v>616</v>
      </c>
      <c r="J604" s="8" t="s">
        <v>4998</v>
      </c>
      <c r="K604" s="8" t="s">
        <v>127</v>
      </c>
      <c r="L604" s="8" t="s">
        <v>4566</v>
      </c>
      <c r="M604" s="155"/>
      <c r="N604" s="155"/>
      <c r="O604" s="155">
        <v>37</v>
      </c>
      <c r="P604" s="155" t="s">
        <v>4101</v>
      </c>
      <c r="Q604" s="7" t="s">
        <v>980</v>
      </c>
      <c r="R604" s="8"/>
      <c r="S604" s="8" t="s">
        <v>4552</v>
      </c>
      <c r="T604" s="9" t="s">
        <v>1221</v>
      </c>
      <c r="U604" s="410" t="s">
        <v>1437</v>
      </c>
      <c r="V604" s="785">
        <v>650294</v>
      </c>
      <c r="W604" s="922">
        <v>650294</v>
      </c>
      <c r="X604" s="1679"/>
      <c r="Y604" s="1678">
        <f>NOM!Q937+FACT!R1123</f>
        <v>362580.86000000004</v>
      </c>
      <c r="Z604" s="787"/>
      <c r="AA604" s="241"/>
      <c r="AB604" s="241"/>
      <c r="AC604" s="241"/>
      <c r="AD604" s="241"/>
      <c r="AE604" s="242"/>
      <c r="AF604" s="892">
        <v>42231</v>
      </c>
      <c r="AG604" s="892">
        <v>42247</v>
      </c>
      <c r="AH604" s="8"/>
      <c r="AI604" s="247">
        <v>1346</v>
      </c>
      <c r="AJ604" s="155" t="s">
        <v>4993</v>
      </c>
      <c r="AK604" s="767">
        <f t="shared" si="60"/>
        <v>269.37656760772666</v>
      </c>
      <c r="AL604" s="8">
        <v>100</v>
      </c>
      <c r="AM604" s="8">
        <v>15</v>
      </c>
      <c r="AN604" s="8">
        <v>4</v>
      </c>
      <c r="AO604" s="8"/>
      <c r="AP604" s="8"/>
      <c r="AQ604" s="8"/>
      <c r="AR604" s="177"/>
      <c r="AS604" s="8"/>
      <c r="AT604" s="8"/>
      <c r="AU604" s="8"/>
      <c r="AV604" s="8"/>
      <c r="AW604" s="8"/>
      <c r="AX604" s="8"/>
      <c r="AY604" s="8"/>
      <c r="AZ604" s="8"/>
      <c r="BA604" s="185"/>
      <c r="BB604" s="207"/>
      <c r="BC604" s="8"/>
      <c r="BD604" s="8"/>
      <c r="BE604" s="8"/>
      <c r="BF604" s="8"/>
      <c r="BG604" s="8"/>
      <c r="BH604" s="8"/>
      <c r="BI604" s="8"/>
      <c r="BJ604" s="8"/>
      <c r="BK604" s="8"/>
      <c r="BL604" s="8"/>
      <c r="BM604" s="8"/>
      <c r="BN604" s="8"/>
      <c r="BO604" s="8"/>
      <c r="BP604" s="8"/>
      <c r="BQ604" s="8"/>
      <c r="BR604" s="8"/>
      <c r="BS604" s="8"/>
      <c r="BT604" s="8"/>
      <c r="BU604" s="8"/>
      <c r="BV604" s="8"/>
      <c r="BW604" s="8"/>
      <c r="BX604" s="8"/>
      <c r="BY604" s="8"/>
      <c r="BZ604" s="8"/>
      <c r="CA604" s="8"/>
      <c r="CB604" s="8"/>
      <c r="CC604" s="8"/>
      <c r="CD604" s="8"/>
      <c r="CE604" s="8"/>
      <c r="CF604" s="8"/>
      <c r="CG604" s="8"/>
      <c r="CH604" s="8"/>
      <c r="CI604" s="8"/>
      <c r="CJ604" s="8"/>
      <c r="CK604" s="8"/>
      <c r="CL604" s="8"/>
      <c r="CM604" s="8"/>
      <c r="CN604" s="8"/>
      <c r="CO604" s="619" t="s">
        <v>4581</v>
      </c>
      <c r="CP604" s="619"/>
      <c r="CQ604" s="8"/>
      <c r="CR604" s="8"/>
    </row>
    <row r="605" spans="1:96" s="24" customFormat="1" ht="30" hidden="1">
      <c r="A605" s="7"/>
      <c r="B605" s="23" t="s">
        <v>4729</v>
      </c>
      <c r="C605" s="8">
        <v>2015</v>
      </c>
      <c r="D605" s="8"/>
      <c r="E605" s="23" t="s">
        <v>4410</v>
      </c>
      <c r="F605" s="8" t="s">
        <v>683</v>
      </c>
      <c r="G605" s="8"/>
      <c r="H605" s="8"/>
      <c r="I605" s="8" t="s">
        <v>616</v>
      </c>
      <c r="J605" s="648" t="s">
        <v>1436</v>
      </c>
      <c r="K605" s="8"/>
      <c r="L605" s="8" t="s">
        <v>4747</v>
      </c>
      <c r="M605" s="155"/>
      <c r="N605" s="155">
        <v>3</v>
      </c>
      <c r="O605" s="155"/>
      <c r="P605" s="155" t="s">
        <v>4553</v>
      </c>
      <c r="Q605" s="7" t="s">
        <v>1235</v>
      </c>
      <c r="R605" s="8"/>
      <c r="S605" s="8" t="s">
        <v>4554</v>
      </c>
      <c r="T605" s="9" t="s">
        <v>712</v>
      </c>
      <c r="U605" s="410" t="s">
        <v>220</v>
      </c>
      <c r="V605" s="785">
        <v>70000</v>
      </c>
      <c r="W605" s="922"/>
      <c r="X605" s="961"/>
      <c r="Y605" s="767"/>
      <c r="Z605" s="787"/>
      <c r="AA605" s="241"/>
      <c r="AB605" s="241"/>
      <c r="AC605" s="241"/>
      <c r="AD605" s="241"/>
      <c r="AE605" s="242"/>
      <c r="AF605" s="892"/>
      <c r="AG605" s="892"/>
      <c r="AH605" s="228" t="s">
        <v>4992</v>
      </c>
      <c r="AI605" s="146"/>
      <c r="AJ605" s="8"/>
      <c r="AK605" s="767" t="s">
        <v>127</v>
      </c>
      <c r="AL605" s="8"/>
      <c r="AM605" s="8"/>
      <c r="AN605" s="8"/>
      <c r="AO605" s="8"/>
      <c r="AP605" s="8"/>
      <c r="AQ605" s="8"/>
      <c r="AR605" s="177"/>
      <c r="AS605" s="8"/>
      <c r="AT605" s="8"/>
      <c r="AU605" s="8"/>
      <c r="AV605" s="8"/>
      <c r="AW605" s="8"/>
      <c r="AX605" s="8"/>
      <c r="AY605" s="8"/>
      <c r="AZ605" s="8"/>
      <c r="BA605" s="185"/>
      <c r="BB605" s="207"/>
      <c r="BC605" s="8"/>
      <c r="BD605" s="8"/>
      <c r="BE605" s="8"/>
      <c r="BF605" s="8"/>
      <c r="BG605" s="8"/>
      <c r="BH605" s="8"/>
      <c r="BI605" s="8"/>
      <c r="BJ605" s="8"/>
      <c r="BK605" s="8"/>
      <c r="BL605" s="8"/>
      <c r="BM605" s="8"/>
      <c r="BN605" s="8"/>
      <c r="BO605" s="8"/>
      <c r="BP605" s="8"/>
      <c r="BQ605" s="8"/>
      <c r="BR605" s="8"/>
      <c r="BS605" s="8"/>
      <c r="BT605" s="8"/>
      <c r="BU605" s="8"/>
      <c r="BV605" s="8"/>
      <c r="BW605" s="8"/>
      <c r="BX605" s="8"/>
      <c r="BY605" s="8"/>
      <c r="BZ605" s="8"/>
      <c r="CA605" s="8"/>
      <c r="CB605" s="8"/>
      <c r="CC605" s="8"/>
      <c r="CD605" s="8"/>
      <c r="CE605" s="8"/>
      <c r="CF605" s="8"/>
      <c r="CG605" s="8"/>
      <c r="CH605" s="8"/>
      <c r="CI605" s="8"/>
      <c r="CJ605" s="8"/>
      <c r="CK605" s="8"/>
      <c r="CL605" s="8"/>
      <c r="CM605" s="8"/>
      <c r="CN605" s="8"/>
      <c r="CO605" s="619"/>
      <c r="CP605" s="619"/>
      <c r="CQ605" s="8"/>
      <c r="CR605" s="8"/>
    </row>
    <row r="606" spans="1:96" s="24" customFormat="1" hidden="1">
      <c r="A606" s="7"/>
      <c r="B606" s="23"/>
      <c r="C606" s="8">
        <v>2015</v>
      </c>
      <c r="D606" s="8"/>
      <c r="E606" s="23" t="s">
        <v>4410</v>
      </c>
      <c r="F606" s="8" t="s">
        <v>683</v>
      </c>
      <c r="G606" s="8"/>
      <c r="H606" s="8"/>
      <c r="I606" s="8" t="s">
        <v>616</v>
      </c>
      <c r="J606" s="648" t="s">
        <v>1434</v>
      </c>
      <c r="K606" s="8"/>
      <c r="L606" s="8"/>
      <c r="M606" s="155"/>
      <c r="N606" s="155"/>
      <c r="O606" s="155"/>
      <c r="P606" s="155" t="s">
        <v>3195</v>
      </c>
      <c r="Q606" s="7" t="s">
        <v>3196</v>
      </c>
      <c r="R606" s="8"/>
      <c r="S606" s="8" t="s">
        <v>2689</v>
      </c>
      <c r="T606" s="9" t="s">
        <v>259</v>
      </c>
      <c r="U606" s="410" t="s">
        <v>1437</v>
      </c>
      <c r="V606" s="785">
        <v>1182630</v>
      </c>
      <c r="W606" s="922"/>
      <c r="X606" s="961"/>
      <c r="Y606" s="767"/>
      <c r="Z606" s="787"/>
      <c r="AA606" s="241"/>
      <c r="AB606" s="241"/>
      <c r="AC606" s="241"/>
      <c r="AD606" s="241"/>
      <c r="AE606" s="242"/>
      <c r="AF606" s="892"/>
      <c r="AG606" s="892"/>
      <c r="AH606" s="8"/>
      <c r="AI606" s="146"/>
      <c r="AJ606" s="8"/>
      <c r="AK606" s="8"/>
      <c r="AL606" s="8"/>
      <c r="AM606" s="8"/>
      <c r="AN606" s="8"/>
      <c r="AO606" s="8"/>
      <c r="AP606" s="8"/>
      <c r="AQ606" s="8"/>
      <c r="AR606" s="177"/>
      <c r="AS606" s="8"/>
      <c r="AT606" s="8"/>
      <c r="AU606" s="8"/>
      <c r="AV606" s="8"/>
      <c r="AW606" s="8"/>
      <c r="AX606" s="8"/>
      <c r="AY606" s="8"/>
      <c r="AZ606" s="8"/>
      <c r="BA606" s="185"/>
      <c r="BB606" s="207"/>
      <c r="BC606" s="8"/>
      <c r="BD606" s="8"/>
      <c r="BE606" s="8"/>
      <c r="BF606" s="8"/>
      <c r="BG606" s="8"/>
      <c r="BH606" s="8"/>
      <c r="BI606" s="8"/>
      <c r="BJ606" s="8"/>
      <c r="BK606" s="8"/>
      <c r="BL606" s="8"/>
      <c r="BM606" s="8"/>
      <c r="BN606" s="8"/>
      <c r="BO606" s="8"/>
      <c r="BP606" s="8"/>
      <c r="BQ606" s="8"/>
      <c r="BR606" s="8"/>
      <c r="BS606" s="8"/>
      <c r="BT606" s="8"/>
      <c r="BU606" s="8"/>
      <c r="BV606" s="8"/>
      <c r="BW606" s="8"/>
      <c r="BX606" s="8"/>
      <c r="BY606" s="8"/>
      <c r="BZ606" s="8"/>
      <c r="CA606" s="8"/>
      <c r="CB606" s="8"/>
      <c r="CC606" s="8"/>
      <c r="CD606" s="8"/>
      <c r="CE606" s="8"/>
      <c r="CF606" s="8"/>
      <c r="CG606" s="8"/>
      <c r="CH606" s="8"/>
      <c r="CI606" s="8"/>
      <c r="CJ606" s="8"/>
      <c r="CK606" s="8"/>
      <c r="CL606" s="8"/>
      <c r="CM606" s="8"/>
      <c r="CN606" s="8"/>
      <c r="CO606" s="619"/>
      <c r="CP606" s="619"/>
      <c r="CQ606" s="8"/>
      <c r="CR606" s="8"/>
    </row>
    <row r="607" spans="1:96" s="24" customFormat="1" ht="30" hidden="1">
      <c r="A607" s="7"/>
      <c r="B607" s="23" t="s">
        <v>4763</v>
      </c>
      <c r="C607" s="8">
        <v>2015</v>
      </c>
      <c r="D607" s="8"/>
      <c r="E607" s="23" t="s">
        <v>4406</v>
      </c>
      <c r="F607" s="8" t="s">
        <v>1182</v>
      </c>
      <c r="G607" s="106" t="s">
        <v>4581</v>
      </c>
      <c r="H607" s="8">
        <v>7</v>
      </c>
      <c r="I607" s="8" t="s">
        <v>616</v>
      </c>
      <c r="J607" s="8" t="s">
        <v>4998</v>
      </c>
      <c r="K607" s="8" t="s">
        <v>127</v>
      </c>
      <c r="L607" s="8" t="s">
        <v>4702</v>
      </c>
      <c r="M607" s="155"/>
      <c r="N607" s="155">
        <v>15</v>
      </c>
      <c r="O607" s="155">
        <v>7982</v>
      </c>
      <c r="P607" s="155" t="s">
        <v>4101</v>
      </c>
      <c r="Q607" s="7" t="s">
        <v>980</v>
      </c>
      <c r="R607" s="8"/>
      <c r="S607" s="8" t="s">
        <v>4108</v>
      </c>
      <c r="T607" s="9" t="s">
        <v>276</v>
      </c>
      <c r="U607" s="410" t="s">
        <v>1437</v>
      </c>
      <c r="V607" s="785">
        <v>351304.35</v>
      </c>
      <c r="W607" s="922">
        <v>363720.15</v>
      </c>
      <c r="X607" s="961">
        <v>387852.54</v>
      </c>
      <c r="Y607" s="1622">
        <f>NOM!Q933+FACT!R1119</f>
        <v>362678.32</v>
      </c>
      <c r="Z607" s="787"/>
      <c r="AA607" s="241"/>
      <c r="AB607" s="241"/>
      <c r="AC607" s="241"/>
      <c r="AD607" s="241"/>
      <c r="AE607" s="242"/>
      <c r="AF607" s="892">
        <v>42186</v>
      </c>
      <c r="AG607" s="892">
        <v>42195</v>
      </c>
      <c r="AH607" s="8" t="s">
        <v>4556</v>
      </c>
      <c r="AI607" s="247">
        <v>365</v>
      </c>
      <c r="AJ607" s="155" t="s">
        <v>4993</v>
      </c>
      <c r="AK607" s="767">
        <f t="shared" ref="AK607:AK608" si="61">Y607/AI607</f>
        <v>993.6392328767123</v>
      </c>
      <c r="AL607" s="8">
        <v>100</v>
      </c>
      <c r="AM607" s="8">
        <v>120</v>
      </c>
      <c r="AN607" s="8">
        <v>29</v>
      </c>
      <c r="AO607" s="8"/>
      <c r="AP607" s="8"/>
      <c r="AQ607" s="8"/>
      <c r="AR607" s="177"/>
      <c r="AS607" s="8"/>
      <c r="AT607" s="8"/>
      <c r="AU607" s="8"/>
      <c r="AV607" s="8"/>
      <c r="AW607" s="8"/>
      <c r="AX607" s="8"/>
      <c r="AY607" s="8"/>
      <c r="AZ607" s="8"/>
      <c r="BA607" s="185"/>
      <c r="BB607" s="207"/>
      <c r="BC607" s="8"/>
      <c r="BD607" s="8"/>
      <c r="BE607" s="8"/>
      <c r="BF607" s="8"/>
      <c r="BG607" s="8"/>
      <c r="BH607" s="8"/>
      <c r="BI607" s="8"/>
      <c r="BJ607" s="8"/>
      <c r="BK607" s="8"/>
      <c r="BL607" s="8"/>
      <c r="BM607" s="8"/>
      <c r="BN607" s="8"/>
      <c r="BO607" s="8"/>
      <c r="BP607" s="8"/>
      <c r="BQ607" s="8"/>
      <c r="BR607" s="8"/>
      <c r="BS607" s="8"/>
      <c r="BT607" s="8"/>
      <c r="BU607" s="8"/>
      <c r="BV607" s="8"/>
      <c r="BW607" s="8"/>
      <c r="BX607" s="8"/>
      <c r="BY607" s="8"/>
      <c r="BZ607" s="8"/>
      <c r="CA607" s="8"/>
      <c r="CB607" s="8"/>
      <c r="CC607" s="8"/>
      <c r="CD607" s="8"/>
      <c r="CE607" s="8"/>
      <c r="CF607" s="8"/>
      <c r="CG607" s="8"/>
      <c r="CH607" s="8"/>
      <c r="CI607" s="8"/>
      <c r="CJ607" s="8"/>
      <c r="CK607" s="8"/>
      <c r="CL607" s="8"/>
      <c r="CM607" s="8"/>
      <c r="CN607" s="8"/>
      <c r="CO607" s="619" t="s">
        <v>4581</v>
      </c>
      <c r="CP607" s="619"/>
      <c r="CQ607" s="8"/>
      <c r="CR607" s="8"/>
    </row>
    <row r="608" spans="1:96" s="24" customFormat="1" ht="60" hidden="1">
      <c r="A608" s="7"/>
      <c r="B608" s="23" t="s">
        <v>4763</v>
      </c>
      <c r="C608" s="8">
        <v>2015</v>
      </c>
      <c r="D608" s="8"/>
      <c r="E608" s="23" t="s">
        <v>4967</v>
      </c>
      <c r="F608" s="8" t="s">
        <v>1182</v>
      </c>
      <c r="G608" s="8"/>
      <c r="H608" s="8"/>
      <c r="I608" s="8" t="s">
        <v>616</v>
      </c>
      <c r="J608" s="648" t="s">
        <v>1436</v>
      </c>
      <c r="K608" s="8" t="s">
        <v>4994</v>
      </c>
      <c r="L608" s="8" t="s">
        <v>4665</v>
      </c>
      <c r="M608" s="155"/>
      <c r="N608" s="155">
        <v>20</v>
      </c>
      <c r="O608" s="155">
        <v>19965</v>
      </c>
      <c r="P608" s="155" t="s">
        <v>4558</v>
      </c>
      <c r="Q608" s="7" t="s">
        <v>980</v>
      </c>
      <c r="R608" s="8"/>
      <c r="S608" s="8" t="s">
        <v>4559</v>
      </c>
      <c r="T608" s="9" t="s">
        <v>276</v>
      </c>
      <c r="U608" s="410" t="s">
        <v>220</v>
      </c>
      <c r="V608" s="785">
        <v>1093156.1599999999</v>
      </c>
      <c r="W608" s="922"/>
      <c r="X608" s="961"/>
      <c r="Y608" s="767">
        <f>464844.82+193596.27+204235.69</f>
        <v>862676.78</v>
      </c>
      <c r="Z608" s="787"/>
      <c r="AA608" s="241"/>
      <c r="AB608" s="241"/>
      <c r="AC608" s="241"/>
      <c r="AD608" s="241"/>
      <c r="AE608" s="242"/>
      <c r="AF608" s="892">
        <v>42212</v>
      </c>
      <c r="AG608" s="892">
        <v>42263</v>
      </c>
      <c r="AH608" s="8"/>
      <c r="AI608" s="247">
        <v>200</v>
      </c>
      <c r="AJ608" s="155" t="s">
        <v>4993</v>
      </c>
      <c r="AK608" s="767">
        <f t="shared" si="61"/>
        <v>4313.3838999999998</v>
      </c>
      <c r="AL608" s="8">
        <v>80</v>
      </c>
      <c r="AM608" s="8">
        <v>1000</v>
      </c>
      <c r="AN608" s="8">
        <v>200</v>
      </c>
      <c r="AO608" s="8"/>
      <c r="AP608" s="8"/>
      <c r="AQ608" s="8"/>
      <c r="AR608" s="177"/>
      <c r="AS608" s="8"/>
      <c r="AT608" s="8"/>
      <c r="AU608" s="8"/>
      <c r="AV608" s="8"/>
      <c r="AW608" s="8"/>
      <c r="AX608" s="8"/>
      <c r="AY608" s="8"/>
      <c r="AZ608" s="8"/>
      <c r="BA608" s="185"/>
      <c r="BB608" s="207"/>
      <c r="BC608" s="8"/>
      <c r="BD608" s="8"/>
      <c r="BE608" s="8"/>
      <c r="BF608" s="8"/>
      <c r="BG608" s="8"/>
      <c r="BH608" s="8"/>
      <c r="BI608" s="8"/>
      <c r="BJ608" s="8"/>
      <c r="BK608" s="8"/>
      <c r="BL608" s="8"/>
      <c r="BM608" s="8"/>
      <c r="BN608" s="8"/>
      <c r="BO608" s="8"/>
      <c r="BP608" s="8"/>
      <c r="BQ608" s="8"/>
      <c r="BR608" s="8"/>
      <c r="BS608" s="8"/>
      <c r="BT608" s="8"/>
      <c r="BU608" s="8"/>
      <c r="BV608" s="8"/>
      <c r="BW608" s="8"/>
      <c r="BX608" s="8"/>
      <c r="BY608" s="8"/>
      <c r="BZ608" s="8"/>
      <c r="CA608" s="8"/>
      <c r="CB608" s="8"/>
      <c r="CC608" s="8"/>
      <c r="CD608" s="8"/>
      <c r="CE608" s="8"/>
      <c r="CF608" s="8"/>
      <c r="CG608" s="8"/>
      <c r="CH608" s="8"/>
      <c r="CI608" s="8"/>
      <c r="CJ608" s="8"/>
      <c r="CK608" s="8"/>
      <c r="CL608" s="8"/>
      <c r="CM608" s="8"/>
      <c r="CN608" s="8"/>
      <c r="CO608" s="619"/>
      <c r="CP608" s="619"/>
      <c r="CQ608" s="8"/>
      <c r="CR608" s="8"/>
    </row>
    <row r="609" spans="1:96" s="24" customFormat="1" ht="30" hidden="1">
      <c r="A609" s="7"/>
      <c r="B609" s="23"/>
      <c r="C609" s="8">
        <v>2015</v>
      </c>
      <c r="D609" s="8"/>
      <c r="E609" s="23"/>
      <c r="F609" s="8" t="s">
        <v>1182</v>
      </c>
      <c r="G609" s="8"/>
      <c r="H609" s="8"/>
      <c r="I609" s="8" t="s">
        <v>616</v>
      </c>
      <c r="J609" s="648" t="s">
        <v>1436</v>
      </c>
      <c r="K609" s="8"/>
      <c r="L609" s="8"/>
      <c r="M609" s="155"/>
      <c r="N609" s="155"/>
      <c r="O609" s="155">
        <v>9477</v>
      </c>
      <c r="P609" s="155" t="s">
        <v>4560</v>
      </c>
      <c r="Q609" s="7" t="s">
        <v>980</v>
      </c>
      <c r="R609" s="8"/>
      <c r="S609" s="8" t="s">
        <v>4559</v>
      </c>
      <c r="T609" s="9" t="s">
        <v>276</v>
      </c>
      <c r="U609" s="410" t="s">
        <v>4793</v>
      </c>
      <c r="V609" s="785">
        <v>585515.18999999994</v>
      </c>
      <c r="W609" s="922"/>
      <c r="X609" s="961"/>
      <c r="Y609" s="767"/>
      <c r="Z609" s="787"/>
      <c r="AA609" s="241"/>
      <c r="AB609" s="241"/>
      <c r="AC609" s="241"/>
      <c r="AD609" s="241"/>
      <c r="AE609" s="242"/>
      <c r="AF609" s="892"/>
      <c r="AG609" s="892"/>
      <c r="AH609" s="8"/>
      <c r="AI609" s="146"/>
      <c r="AJ609" s="8"/>
      <c r="AK609" s="8"/>
      <c r="AL609" s="8"/>
      <c r="AM609" s="8"/>
      <c r="AN609" s="8"/>
      <c r="AO609" s="8"/>
      <c r="AP609" s="8"/>
      <c r="AQ609" s="8"/>
      <c r="AR609" s="177"/>
      <c r="AS609" s="8"/>
      <c r="AT609" s="8"/>
      <c r="AU609" s="8"/>
      <c r="AV609" s="8"/>
      <c r="AW609" s="8"/>
      <c r="AX609" s="8"/>
      <c r="AY609" s="8"/>
      <c r="AZ609" s="8"/>
      <c r="BA609" s="185"/>
      <c r="BB609" s="207"/>
      <c r="BC609" s="8"/>
      <c r="BD609" s="8"/>
      <c r="BE609" s="8"/>
      <c r="BF609" s="8"/>
      <c r="BG609" s="8"/>
      <c r="BH609" s="8"/>
      <c r="BI609" s="8"/>
      <c r="BJ609" s="8"/>
      <c r="BK609" s="8"/>
      <c r="BL609" s="8"/>
      <c r="BM609" s="8"/>
      <c r="BN609" s="8"/>
      <c r="BO609" s="8"/>
      <c r="BP609" s="8"/>
      <c r="BQ609" s="8"/>
      <c r="BR609" s="8"/>
      <c r="BS609" s="8"/>
      <c r="BT609" s="8"/>
      <c r="BU609" s="8"/>
      <c r="BV609" s="8"/>
      <c r="BW609" s="8"/>
      <c r="BX609" s="8"/>
      <c r="BY609" s="8"/>
      <c r="BZ609" s="8"/>
      <c r="CA609" s="8"/>
      <c r="CB609" s="8"/>
      <c r="CC609" s="8"/>
      <c r="CD609" s="8"/>
      <c r="CE609" s="8"/>
      <c r="CF609" s="8"/>
      <c r="CG609" s="8"/>
      <c r="CH609" s="8"/>
      <c r="CI609" s="8"/>
      <c r="CJ609" s="8"/>
      <c r="CK609" s="8"/>
      <c r="CL609" s="8"/>
      <c r="CM609" s="8"/>
      <c r="CN609" s="8"/>
      <c r="CO609" s="619"/>
      <c r="CP609" s="619"/>
      <c r="CQ609" s="8"/>
      <c r="CR609" s="8"/>
    </row>
    <row r="610" spans="1:96" s="24" customFormat="1" ht="45" hidden="1" customHeight="1">
      <c r="A610" s="7"/>
      <c r="B610" s="23" t="s">
        <v>4763</v>
      </c>
      <c r="C610" s="8">
        <v>2015</v>
      </c>
      <c r="D610" s="8"/>
      <c r="E610" s="23" t="s">
        <v>4406</v>
      </c>
      <c r="F610" s="8" t="s">
        <v>1182</v>
      </c>
      <c r="G610" s="106"/>
      <c r="H610" s="8">
        <v>14</v>
      </c>
      <c r="I610" s="8" t="s">
        <v>616</v>
      </c>
      <c r="J610" s="648" t="s">
        <v>4018</v>
      </c>
      <c r="K610" s="8" t="s">
        <v>127</v>
      </c>
      <c r="L610" s="8" t="s">
        <v>4565</v>
      </c>
      <c r="M610" s="155"/>
      <c r="N610" s="155">
        <v>14</v>
      </c>
      <c r="O610" s="155">
        <v>19865</v>
      </c>
      <c r="P610" s="155" t="s">
        <v>4101</v>
      </c>
      <c r="Q610" s="7" t="s">
        <v>980</v>
      </c>
      <c r="R610" s="8"/>
      <c r="S610" s="8" t="s">
        <v>3297</v>
      </c>
      <c r="T610" s="9" t="s">
        <v>1300</v>
      </c>
      <c r="U610" s="410" t="s">
        <v>1437</v>
      </c>
      <c r="V610" s="785">
        <v>652283.77</v>
      </c>
      <c r="W610" s="922">
        <v>652283.77</v>
      </c>
      <c r="X610" s="961"/>
      <c r="Y610" s="1678">
        <f>NOM!Q932+FACT!R1118</f>
        <v>652262.11</v>
      </c>
      <c r="Z610" s="787"/>
      <c r="AA610" s="241"/>
      <c r="AB610" s="241"/>
      <c r="AC610" s="241"/>
      <c r="AD610" s="241"/>
      <c r="AE610" s="242"/>
      <c r="AF610" s="892">
        <v>42240</v>
      </c>
      <c r="AG610" s="892">
        <v>42258</v>
      </c>
      <c r="AH610" s="8" t="s">
        <v>4561</v>
      </c>
      <c r="AI610" s="247">
        <v>788</v>
      </c>
      <c r="AJ610" s="155" t="s">
        <v>1064</v>
      </c>
      <c r="AK610" s="767">
        <f>Y610/AI610</f>
        <v>827.74379441624365</v>
      </c>
      <c r="AL610" s="8">
        <v>100</v>
      </c>
      <c r="AM610" s="8">
        <v>2500</v>
      </c>
      <c r="AN610" s="8">
        <v>200</v>
      </c>
      <c r="AO610" s="8"/>
      <c r="AP610" s="8"/>
      <c r="AQ610" s="8"/>
      <c r="AR610" s="177"/>
      <c r="AS610" s="8"/>
      <c r="AT610" s="8"/>
      <c r="AU610" s="8"/>
      <c r="AV610" s="8"/>
      <c r="AW610" s="8"/>
      <c r="AX610" s="8"/>
      <c r="AY610" s="8"/>
      <c r="AZ610" s="8"/>
      <c r="BA610" s="185"/>
      <c r="BB610" s="207"/>
      <c r="BC610" s="8"/>
      <c r="BD610" s="8"/>
      <c r="BE610" s="8"/>
      <c r="BF610" s="8"/>
      <c r="BG610" s="8"/>
      <c r="BH610" s="8"/>
      <c r="BI610" s="8"/>
      <c r="BJ610" s="8"/>
      <c r="BK610" s="8"/>
      <c r="BL610" s="8"/>
      <c r="BM610" s="8"/>
      <c r="BN610" s="8"/>
      <c r="BO610" s="8"/>
      <c r="BP610" s="8"/>
      <c r="BQ610" s="8"/>
      <c r="BR610" s="8"/>
      <c r="BS610" s="8"/>
      <c r="BT610" s="8"/>
      <c r="BU610" s="8"/>
      <c r="BV610" s="8"/>
      <c r="BW610" s="8"/>
      <c r="BX610" s="8"/>
      <c r="BY610" s="8"/>
      <c r="BZ610" s="8"/>
      <c r="CA610" s="8"/>
      <c r="CB610" s="8"/>
      <c r="CC610" s="8"/>
      <c r="CD610" s="8"/>
      <c r="CE610" s="8"/>
      <c r="CF610" s="8"/>
      <c r="CG610" s="8"/>
      <c r="CH610" s="8"/>
      <c r="CI610" s="8"/>
      <c r="CJ610" s="8"/>
      <c r="CK610" s="8"/>
      <c r="CL610" s="8"/>
      <c r="CM610" s="8"/>
      <c r="CN610" s="8"/>
      <c r="CO610" s="619" t="s">
        <v>4581</v>
      </c>
      <c r="CP610" s="619"/>
      <c r="CQ610" s="8"/>
      <c r="CR610" s="8"/>
    </row>
    <row r="611" spans="1:96" s="24" customFormat="1" ht="30" hidden="1">
      <c r="A611" s="7"/>
      <c r="B611" s="23"/>
      <c r="C611" s="8">
        <v>2015</v>
      </c>
      <c r="D611" s="8"/>
      <c r="E611" s="23"/>
      <c r="F611" s="8" t="s">
        <v>683</v>
      </c>
      <c r="G611" s="8"/>
      <c r="H611" s="8"/>
      <c r="I611" s="8" t="s">
        <v>261</v>
      </c>
      <c r="J611" s="648" t="s">
        <v>1432</v>
      </c>
      <c r="K611" s="8"/>
      <c r="L611" s="8" t="s">
        <v>718</v>
      </c>
      <c r="M611" s="155"/>
      <c r="N611" s="155"/>
      <c r="O611" s="155"/>
      <c r="P611" s="155" t="s">
        <v>4620</v>
      </c>
      <c r="Q611" s="7" t="s">
        <v>266</v>
      </c>
      <c r="R611" s="8"/>
      <c r="S611" s="8" t="s">
        <v>4621</v>
      </c>
      <c r="T611" s="9" t="s">
        <v>654</v>
      </c>
      <c r="U611" s="410" t="s">
        <v>1437</v>
      </c>
      <c r="V611" s="785"/>
      <c r="W611" s="922"/>
      <c r="X611" s="961"/>
      <c r="Y611" s="767">
        <f>NOM!Q914+FACT!R1093</f>
        <v>5456.98</v>
      </c>
      <c r="Z611" s="787"/>
      <c r="AA611" s="241"/>
      <c r="AB611" s="241"/>
      <c r="AC611" s="241"/>
      <c r="AD611" s="241"/>
      <c r="AE611" s="242"/>
      <c r="AF611" s="892"/>
      <c r="AG611" s="892"/>
      <c r="AH611" s="8"/>
      <c r="AI611" s="146"/>
      <c r="AJ611" s="8"/>
      <c r="AK611" s="8"/>
      <c r="AL611" s="8"/>
      <c r="AM611" s="8"/>
      <c r="AN611" s="8"/>
      <c r="AO611" s="8"/>
      <c r="AP611" s="8"/>
      <c r="AQ611" s="8"/>
      <c r="AR611" s="177"/>
      <c r="AS611" s="8"/>
      <c r="AT611" s="8"/>
      <c r="AU611" s="8"/>
      <c r="AV611" s="8"/>
      <c r="AW611" s="8"/>
      <c r="AX611" s="8"/>
      <c r="AY611" s="8"/>
      <c r="AZ611" s="8"/>
      <c r="BA611" s="185"/>
      <c r="BB611" s="207"/>
      <c r="BC611" s="8"/>
      <c r="BD611" s="8"/>
      <c r="BE611" s="8"/>
      <c r="BF611" s="8"/>
      <c r="BG611" s="8"/>
      <c r="BH611" s="8"/>
      <c r="BI611" s="8"/>
      <c r="BJ611" s="8"/>
      <c r="BK611" s="8"/>
      <c r="BL611" s="8"/>
      <c r="BM611" s="8"/>
      <c r="BN611" s="8"/>
      <c r="BO611" s="8"/>
      <c r="BP611" s="8"/>
      <c r="BQ611" s="8"/>
      <c r="BR611" s="8"/>
      <c r="BS611" s="8"/>
      <c r="BT611" s="8"/>
      <c r="BU611" s="8"/>
      <c r="BV611" s="8"/>
      <c r="BW611" s="8"/>
      <c r="BX611" s="8"/>
      <c r="BY611" s="8"/>
      <c r="BZ611" s="8"/>
      <c r="CA611" s="8"/>
      <c r="CB611" s="8"/>
      <c r="CC611" s="8"/>
      <c r="CD611" s="8"/>
      <c r="CE611" s="8"/>
      <c r="CF611" s="8"/>
      <c r="CG611" s="8"/>
      <c r="CH611" s="8"/>
      <c r="CI611" s="8"/>
      <c r="CJ611" s="8"/>
      <c r="CK611" s="8"/>
      <c r="CL611" s="8"/>
      <c r="CM611" s="8"/>
      <c r="CN611" s="8"/>
      <c r="CO611" s="619"/>
      <c r="CP611" s="619"/>
      <c r="CQ611" s="8"/>
      <c r="CR611" s="8"/>
    </row>
    <row r="612" spans="1:96" s="24" customFormat="1" ht="24" hidden="1">
      <c r="A612" s="7"/>
      <c r="B612" s="23"/>
      <c r="C612" s="8">
        <v>2015</v>
      </c>
      <c r="D612" s="8"/>
      <c r="E612" s="23"/>
      <c r="F612" s="8" t="s">
        <v>683</v>
      </c>
      <c r="G612" s="8"/>
      <c r="H612" s="8"/>
      <c r="I612" s="8" t="s">
        <v>261</v>
      </c>
      <c r="J612" s="648" t="s">
        <v>1432</v>
      </c>
      <c r="K612" s="8"/>
      <c r="L612" s="8" t="s">
        <v>718</v>
      </c>
      <c r="M612" s="155"/>
      <c r="N612" s="155"/>
      <c r="O612" s="155"/>
      <c r="P612" s="155" t="s">
        <v>4627</v>
      </c>
      <c r="Q612" s="7" t="s">
        <v>618</v>
      </c>
      <c r="R612" s="8"/>
      <c r="S612" s="8" t="s">
        <v>269</v>
      </c>
      <c r="T612" s="9" t="s">
        <v>259</v>
      </c>
      <c r="U612" s="410" t="s">
        <v>1437</v>
      </c>
      <c r="V612" s="785" t="s">
        <v>127</v>
      </c>
      <c r="W612" s="922" t="s">
        <v>127</v>
      </c>
      <c r="X612" s="922" t="s">
        <v>127</v>
      </c>
      <c r="Y612" s="767">
        <f>NOM!Q915</f>
        <v>10200</v>
      </c>
      <c r="Z612" s="787"/>
      <c r="AA612" s="241"/>
      <c r="AB612" s="241"/>
      <c r="AC612" s="241"/>
      <c r="AD612" s="241"/>
      <c r="AE612" s="242"/>
      <c r="AF612" s="892"/>
      <c r="AG612" s="892"/>
      <c r="AH612" s="8"/>
      <c r="AI612" s="146"/>
      <c r="AJ612" s="8"/>
      <c r="AK612" s="8"/>
      <c r="AL612" s="8"/>
      <c r="AM612" s="8"/>
      <c r="AN612" s="8"/>
      <c r="AO612" s="8"/>
      <c r="AP612" s="8"/>
      <c r="AQ612" s="8"/>
      <c r="AR612" s="177"/>
      <c r="AS612" s="8"/>
      <c r="AT612" s="8"/>
      <c r="AU612" s="8"/>
      <c r="AV612" s="8"/>
      <c r="AW612" s="8"/>
      <c r="AX612" s="8"/>
      <c r="AY612" s="8"/>
      <c r="AZ612" s="8"/>
      <c r="BA612" s="185"/>
      <c r="BB612" s="207"/>
      <c r="BC612" s="8"/>
      <c r="BD612" s="8"/>
      <c r="BE612" s="8"/>
      <c r="BF612" s="8"/>
      <c r="BG612" s="8"/>
      <c r="BH612" s="8"/>
      <c r="BI612" s="8"/>
      <c r="BJ612" s="8"/>
      <c r="BK612" s="8"/>
      <c r="BL612" s="8"/>
      <c r="BM612" s="8"/>
      <c r="BN612" s="8"/>
      <c r="BO612" s="8"/>
      <c r="BP612" s="8"/>
      <c r="BQ612" s="8"/>
      <c r="BR612" s="8"/>
      <c r="BS612" s="8"/>
      <c r="BT612" s="8"/>
      <c r="BU612" s="8"/>
      <c r="BV612" s="8"/>
      <c r="BW612" s="8"/>
      <c r="BX612" s="8"/>
      <c r="BY612" s="8"/>
      <c r="BZ612" s="8"/>
      <c r="CA612" s="8"/>
      <c r="CB612" s="8"/>
      <c r="CC612" s="8"/>
      <c r="CD612" s="8"/>
      <c r="CE612" s="8"/>
      <c r="CF612" s="8"/>
      <c r="CG612" s="8"/>
      <c r="CH612" s="8"/>
      <c r="CI612" s="8"/>
      <c r="CJ612" s="8"/>
      <c r="CK612" s="8"/>
      <c r="CL612" s="8"/>
      <c r="CM612" s="8"/>
      <c r="CN612" s="8"/>
      <c r="CO612" s="619"/>
      <c r="CP612" s="619"/>
      <c r="CQ612" s="8"/>
      <c r="CR612" s="8"/>
    </row>
    <row r="613" spans="1:96" s="24" customFormat="1" ht="30" hidden="1">
      <c r="A613" s="7"/>
      <c r="B613" s="23"/>
      <c r="C613" s="8">
        <v>2015</v>
      </c>
      <c r="D613" s="8"/>
      <c r="E613" s="23"/>
      <c r="F613" s="8" t="s">
        <v>683</v>
      </c>
      <c r="G613" s="8"/>
      <c r="H613" s="8"/>
      <c r="I613" s="8" t="s">
        <v>261</v>
      </c>
      <c r="J613" s="648" t="s">
        <v>1432</v>
      </c>
      <c r="K613" s="8"/>
      <c r="L613" s="8" t="s">
        <v>718</v>
      </c>
      <c r="M613" s="155"/>
      <c r="N613" s="155"/>
      <c r="O613" s="155"/>
      <c r="P613" s="155" t="s">
        <v>4627</v>
      </c>
      <c r="Q613" s="7" t="s">
        <v>618</v>
      </c>
      <c r="R613" s="8"/>
      <c r="S613" s="8" t="s">
        <v>269</v>
      </c>
      <c r="T613" s="9" t="s">
        <v>276</v>
      </c>
      <c r="U613" s="410" t="s">
        <v>1437</v>
      </c>
      <c r="V613" s="785" t="s">
        <v>127</v>
      </c>
      <c r="W613" s="922" t="s">
        <v>127</v>
      </c>
      <c r="X613" s="922" t="s">
        <v>127</v>
      </c>
      <c r="Y613" s="767">
        <f>NOM!Q916</f>
        <v>6800</v>
      </c>
      <c r="Z613" s="787"/>
      <c r="AA613" s="241"/>
      <c r="AB613" s="241"/>
      <c r="AC613" s="241"/>
      <c r="AD613" s="241"/>
      <c r="AE613" s="242"/>
      <c r="AF613" s="892"/>
      <c r="AG613" s="892"/>
      <c r="AH613" s="8"/>
      <c r="AI613" s="146"/>
      <c r="AJ613" s="8"/>
      <c r="AK613" s="8"/>
      <c r="AL613" s="8"/>
      <c r="AM613" s="8"/>
      <c r="AN613" s="8"/>
      <c r="AO613" s="8"/>
      <c r="AP613" s="8"/>
      <c r="AQ613" s="8"/>
      <c r="AR613" s="177"/>
      <c r="AS613" s="8"/>
      <c r="AT613" s="8"/>
      <c r="AU613" s="8"/>
      <c r="AV613" s="8"/>
      <c r="AW613" s="8"/>
      <c r="AX613" s="8"/>
      <c r="AY613" s="8"/>
      <c r="AZ613" s="8"/>
      <c r="BA613" s="185"/>
      <c r="BB613" s="207"/>
      <c r="BC613" s="8"/>
      <c r="BD613" s="8"/>
      <c r="BE613" s="8"/>
      <c r="BF613" s="8"/>
      <c r="BG613" s="8"/>
      <c r="BH613" s="8"/>
      <c r="BI613" s="8"/>
      <c r="BJ613" s="8"/>
      <c r="BK613" s="8"/>
      <c r="BL613" s="8"/>
      <c r="BM613" s="8"/>
      <c r="BN613" s="8"/>
      <c r="BO613" s="8"/>
      <c r="BP613" s="8"/>
      <c r="BQ613" s="8"/>
      <c r="BR613" s="8"/>
      <c r="BS613" s="8"/>
      <c r="BT613" s="8"/>
      <c r="BU613" s="8"/>
      <c r="BV613" s="8"/>
      <c r="BW613" s="8"/>
      <c r="BX613" s="8"/>
      <c r="BY613" s="8"/>
      <c r="BZ613" s="8"/>
      <c r="CA613" s="8"/>
      <c r="CB613" s="8"/>
      <c r="CC613" s="8"/>
      <c r="CD613" s="8"/>
      <c r="CE613" s="8"/>
      <c r="CF613" s="8"/>
      <c r="CG613" s="8"/>
      <c r="CH613" s="8"/>
      <c r="CI613" s="8"/>
      <c r="CJ613" s="8"/>
      <c r="CK613" s="8"/>
      <c r="CL613" s="8"/>
      <c r="CM613" s="8"/>
      <c r="CN613" s="8"/>
      <c r="CO613" s="619"/>
      <c r="CP613" s="619"/>
      <c r="CQ613" s="8"/>
      <c r="CR613" s="8"/>
    </row>
    <row r="614" spans="1:96" s="24" customFormat="1" ht="25.5" hidden="1">
      <c r="A614" s="7"/>
      <c r="B614" s="23" t="s">
        <v>4729</v>
      </c>
      <c r="C614" s="8">
        <v>2015</v>
      </c>
      <c r="D614" s="8"/>
      <c r="E614" s="23" t="s">
        <v>4414</v>
      </c>
      <c r="F614" s="8" t="s">
        <v>683</v>
      </c>
      <c r="G614" s="8"/>
      <c r="H614" s="8"/>
      <c r="I614" s="8" t="s">
        <v>261</v>
      </c>
      <c r="J614" s="648" t="s">
        <v>1432</v>
      </c>
      <c r="K614" s="8"/>
      <c r="L614" s="8" t="s">
        <v>718</v>
      </c>
      <c r="M614" s="155"/>
      <c r="N614" s="155"/>
      <c r="O614" s="155"/>
      <c r="P614" s="155" t="s">
        <v>4627</v>
      </c>
      <c r="Q614" s="7" t="s">
        <v>618</v>
      </c>
      <c r="R614" s="8"/>
      <c r="S614" s="8" t="s">
        <v>269</v>
      </c>
      <c r="T614" s="9" t="s">
        <v>264</v>
      </c>
      <c r="U614" s="410" t="s">
        <v>1437</v>
      </c>
      <c r="V614" s="785" t="s">
        <v>127</v>
      </c>
      <c r="W614" s="922" t="s">
        <v>127</v>
      </c>
      <c r="X614" s="922" t="s">
        <v>127</v>
      </c>
      <c r="Y614" s="767">
        <f>NOM!Q917+FACT!R1092</f>
        <v>6394</v>
      </c>
      <c r="Z614" s="787"/>
      <c r="AA614" s="241"/>
      <c r="AB614" s="241"/>
      <c r="AC614" s="241"/>
      <c r="AD614" s="241"/>
      <c r="AE614" s="242"/>
      <c r="AF614" s="892"/>
      <c r="AG614" s="892"/>
      <c r="AH614" s="8"/>
      <c r="AI614" s="146"/>
      <c r="AJ614" s="8"/>
      <c r="AK614" s="8"/>
      <c r="AL614" s="8"/>
      <c r="AM614" s="8"/>
      <c r="AN614" s="8"/>
      <c r="AO614" s="8"/>
      <c r="AP614" s="8"/>
      <c r="AQ614" s="8"/>
      <c r="AR614" s="177"/>
      <c r="AS614" s="8"/>
      <c r="AT614" s="8"/>
      <c r="AU614" s="8"/>
      <c r="AV614" s="8"/>
      <c r="AW614" s="8"/>
      <c r="AX614" s="8"/>
      <c r="AY614" s="8"/>
      <c r="AZ614" s="8"/>
      <c r="BA614" s="185"/>
      <c r="BB614" s="207"/>
      <c r="BC614" s="8"/>
      <c r="BD614" s="8"/>
      <c r="BE614" s="8"/>
      <c r="BF614" s="8"/>
      <c r="BG614" s="8"/>
      <c r="BH614" s="8"/>
      <c r="BI614" s="8"/>
      <c r="BJ614" s="8"/>
      <c r="BK614" s="8"/>
      <c r="BL614" s="8"/>
      <c r="BM614" s="8"/>
      <c r="BN614" s="8"/>
      <c r="BO614" s="8"/>
      <c r="BP614" s="8"/>
      <c r="BQ614" s="8"/>
      <c r="BR614" s="8"/>
      <c r="BS614" s="8"/>
      <c r="BT614" s="8"/>
      <c r="BU614" s="8"/>
      <c r="BV614" s="8"/>
      <c r="BW614" s="8"/>
      <c r="BX614" s="8"/>
      <c r="BY614" s="8"/>
      <c r="BZ614" s="8"/>
      <c r="CA614" s="8"/>
      <c r="CB614" s="8"/>
      <c r="CC614" s="8"/>
      <c r="CD614" s="8"/>
      <c r="CE614" s="8"/>
      <c r="CF614" s="8"/>
      <c r="CG614" s="8"/>
      <c r="CH614" s="8"/>
      <c r="CI614" s="8"/>
      <c r="CJ614" s="8"/>
      <c r="CK614" s="8"/>
      <c r="CL614" s="8"/>
      <c r="CM614" s="8"/>
      <c r="CN614" s="8"/>
      <c r="CO614" s="619"/>
      <c r="CP614" s="619"/>
      <c r="CQ614" s="8"/>
      <c r="CR614" s="8"/>
    </row>
    <row r="615" spans="1:96" s="24" customFormat="1" ht="30" hidden="1">
      <c r="A615" s="7"/>
      <c r="B615" s="23"/>
      <c r="C615" s="8">
        <v>2015</v>
      </c>
      <c r="D615" s="8"/>
      <c r="E615" s="23"/>
      <c r="F615" s="8" t="s">
        <v>683</v>
      </c>
      <c r="G615" s="8"/>
      <c r="H615" s="8"/>
      <c r="I615" s="8" t="s">
        <v>261</v>
      </c>
      <c r="J615" s="648" t="s">
        <v>1432</v>
      </c>
      <c r="K615" s="8"/>
      <c r="L615" s="8" t="s">
        <v>718</v>
      </c>
      <c r="M615" s="155"/>
      <c r="N615" s="155"/>
      <c r="O615" s="155"/>
      <c r="P615" s="155" t="s">
        <v>266</v>
      </c>
      <c r="Q615" s="7" t="s">
        <v>266</v>
      </c>
      <c r="R615" s="8"/>
      <c r="S615" s="8" t="s">
        <v>1262</v>
      </c>
      <c r="T615" s="9" t="s">
        <v>654</v>
      </c>
      <c r="U615" s="410" t="s">
        <v>1437</v>
      </c>
      <c r="V615" s="785" t="s">
        <v>127</v>
      </c>
      <c r="W615" s="922" t="s">
        <v>127</v>
      </c>
      <c r="X615" s="922" t="s">
        <v>127</v>
      </c>
      <c r="Y615" s="767">
        <f>FACT!R1089</f>
        <v>627</v>
      </c>
      <c r="Z615" s="787"/>
      <c r="AA615" s="241"/>
      <c r="AB615" s="241"/>
      <c r="AC615" s="241"/>
      <c r="AD615" s="241"/>
      <c r="AE615" s="242"/>
      <c r="AF615" s="892"/>
      <c r="AG615" s="892"/>
      <c r="AH615" s="8"/>
      <c r="AI615" s="146"/>
      <c r="AJ615" s="8"/>
      <c r="AK615" s="8"/>
      <c r="AL615" s="8"/>
      <c r="AM615" s="8"/>
      <c r="AN615" s="8"/>
      <c r="AO615" s="8"/>
      <c r="AP615" s="8"/>
      <c r="AQ615" s="8"/>
      <c r="AR615" s="177"/>
      <c r="AS615" s="8"/>
      <c r="AT615" s="8"/>
      <c r="AU615" s="8"/>
      <c r="AV615" s="8"/>
      <c r="AW615" s="8"/>
      <c r="AX615" s="8"/>
      <c r="AY615" s="8"/>
      <c r="AZ615" s="8"/>
      <c r="BA615" s="185"/>
      <c r="BB615" s="207"/>
      <c r="BC615" s="8"/>
      <c r="BD615" s="8"/>
      <c r="BE615" s="8"/>
      <c r="BF615" s="8"/>
      <c r="BG615" s="8"/>
      <c r="BH615" s="8"/>
      <c r="BI615" s="8"/>
      <c r="BJ615" s="8"/>
      <c r="BK615" s="8"/>
      <c r="BL615" s="8"/>
      <c r="BM615" s="8"/>
      <c r="BN615" s="8"/>
      <c r="BO615" s="8"/>
      <c r="BP615" s="8"/>
      <c r="BQ615" s="8"/>
      <c r="BR615" s="8"/>
      <c r="BS615" s="8"/>
      <c r="BT615" s="8"/>
      <c r="BU615" s="8"/>
      <c r="BV615" s="8"/>
      <c r="BW615" s="8"/>
      <c r="BX615" s="8"/>
      <c r="BY615" s="8"/>
      <c r="BZ615" s="8"/>
      <c r="CA615" s="8"/>
      <c r="CB615" s="8"/>
      <c r="CC615" s="8"/>
      <c r="CD615" s="8"/>
      <c r="CE615" s="8"/>
      <c r="CF615" s="8"/>
      <c r="CG615" s="8"/>
      <c r="CH615" s="8"/>
      <c r="CI615" s="8"/>
      <c r="CJ615" s="8"/>
      <c r="CK615" s="8"/>
      <c r="CL615" s="8"/>
      <c r="CM615" s="8"/>
      <c r="CN615" s="8"/>
      <c r="CO615" s="619"/>
      <c r="CP615" s="619"/>
      <c r="CQ615" s="8"/>
      <c r="CR615" s="8"/>
    </row>
    <row r="616" spans="1:96" s="24" customFormat="1" ht="30" hidden="1">
      <c r="A616" s="7"/>
      <c r="B616" s="23"/>
      <c r="C616" s="8">
        <v>2015</v>
      </c>
      <c r="D616" s="8"/>
      <c r="E616" s="23"/>
      <c r="F616" s="8" t="s">
        <v>683</v>
      </c>
      <c r="G616" s="8"/>
      <c r="H616" s="8"/>
      <c r="I616" s="8" t="s">
        <v>261</v>
      </c>
      <c r="J616" s="648" t="s">
        <v>1432</v>
      </c>
      <c r="K616" s="8"/>
      <c r="L616" s="8" t="s">
        <v>718</v>
      </c>
      <c r="M616" s="155"/>
      <c r="N616" s="155"/>
      <c r="O616" s="155"/>
      <c r="P616" s="155" t="s">
        <v>266</v>
      </c>
      <c r="Q616" s="7" t="s">
        <v>266</v>
      </c>
      <c r="R616" s="8"/>
      <c r="S616" s="8" t="s">
        <v>4656</v>
      </c>
      <c r="T616" s="9" t="s">
        <v>264</v>
      </c>
      <c r="U616" s="410" t="s">
        <v>1437</v>
      </c>
      <c r="V616" s="785" t="s">
        <v>127</v>
      </c>
      <c r="W616" s="922" t="s">
        <v>127</v>
      </c>
      <c r="X616" s="922" t="s">
        <v>127</v>
      </c>
      <c r="Y616" s="767">
        <f>FACT!R1094</f>
        <v>2425.5</v>
      </c>
      <c r="Z616" s="787"/>
      <c r="AA616" s="241"/>
      <c r="AB616" s="241"/>
      <c r="AC616" s="241"/>
      <c r="AD616" s="241"/>
      <c r="AE616" s="242"/>
      <c r="AF616" s="892"/>
      <c r="AG616" s="892"/>
      <c r="AH616" s="8"/>
      <c r="AI616" s="146"/>
      <c r="AJ616" s="8"/>
      <c r="AK616" s="8"/>
      <c r="AL616" s="8"/>
      <c r="AM616" s="8"/>
      <c r="AN616" s="8"/>
      <c r="AO616" s="8"/>
      <c r="AP616" s="8"/>
      <c r="AQ616" s="8"/>
      <c r="AR616" s="177"/>
      <c r="AS616" s="8"/>
      <c r="AT616" s="8"/>
      <c r="AU616" s="8"/>
      <c r="AV616" s="8"/>
      <c r="AW616" s="8"/>
      <c r="AX616" s="8"/>
      <c r="AY616" s="8"/>
      <c r="AZ616" s="8"/>
      <c r="BA616" s="185"/>
      <c r="BB616" s="207"/>
      <c r="BC616" s="8"/>
      <c r="BD616" s="8"/>
      <c r="BE616" s="8"/>
      <c r="BF616" s="8"/>
      <c r="BG616" s="8"/>
      <c r="BH616" s="8"/>
      <c r="BI616" s="8"/>
      <c r="BJ616" s="8"/>
      <c r="BK616" s="8"/>
      <c r="BL616" s="8"/>
      <c r="BM616" s="8"/>
      <c r="BN616" s="8"/>
      <c r="BO616" s="8"/>
      <c r="BP616" s="8"/>
      <c r="BQ616" s="8"/>
      <c r="BR616" s="8"/>
      <c r="BS616" s="8"/>
      <c r="BT616" s="8"/>
      <c r="BU616" s="8"/>
      <c r="BV616" s="8"/>
      <c r="BW616" s="8"/>
      <c r="BX616" s="8"/>
      <c r="BY616" s="8"/>
      <c r="BZ616" s="8"/>
      <c r="CA616" s="8"/>
      <c r="CB616" s="8"/>
      <c r="CC616" s="8"/>
      <c r="CD616" s="8"/>
      <c r="CE616" s="8"/>
      <c r="CF616" s="8"/>
      <c r="CG616" s="8"/>
      <c r="CH616" s="8"/>
      <c r="CI616" s="8"/>
      <c r="CJ616" s="8"/>
      <c r="CK616" s="8"/>
      <c r="CL616" s="8"/>
      <c r="CM616" s="8"/>
      <c r="CN616" s="8"/>
      <c r="CO616" s="619"/>
      <c r="CP616" s="619"/>
      <c r="CQ616" s="8"/>
      <c r="CR616" s="8"/>
    </row>
    <row r="617" spans="1:96" s="24" customFormat="1" hidden="1">
      <c r="A617" s="7"/>
      <c r="B617" s="23"/>
      <c r="C617" s="8">
        <v>2015</v>
      </c>
      <c r="D617" s="8"/>
      <c r="E617" s="23"/>
      <c r="F617" s="8" t="s">
        <v>683</v>
      </c>
      <c r="G617" s="8"/>
      <c r="H617" s="8"/>
      <c r="I617" s="8" t="s">
        <v>261</v>
      </c>
      <c r="J617" s="648" t="s">
        <v>1432</v>
      </c>
      <c r="K617" s="8"/>
      <c r="L617" s="8" t="s">
        <v>718</v>
      </c>
      <c r="M617" s="155"/>
      <c r="N617" s="155"/>
      <c r="O617" s="155"/>
      <c r="P617" s="155" t="s">
        <v>266</v>
      </c>
      <c r="Q617" s="7" t="s">
        <v>266</v>
      </c>
      <c r="R617" s="8"/>
      <c r="S617" s="8" t="s">
        <v>3858</v>
      </c>
      <c r="T617" s="9" t="s">
        <v>264</v>
      </c>
      <c r="U617" s="410" t="s">
        <v>1437</v>
      </c>
      <c r="V617" s="785" t="s">
        <v>127</v>
      </c>
      <c r="W617" s="922" t="s">
        <v>127</v>
      </c>
      <c r="X617" s="922" t="s">
        <v>127</v>
      </c>
      <c r="Y617" s="767">
        <f>FACT!R1095</f>
        <v>927.7</v>
      </c>
      <c r="Z617" s="787"/>
      <c r="AA617" s="241"/>
      <c r="AB617" s="241"/>
      <c r="AC617" s="241"/>
      <c r="AD617" s="241"/>
      <c r="AE617" s="242"/>
      <c r="AF617" s="892"/>
      <c r="AG617" s="892"/>
      <c r="AH617" s="8"/>
      <c r="AI617" s="146"/>
      <c r="AJ617" s="8"/>
      <c r="AK617" s="8"/>
      <c r="AL617" s="8"/>
      <c r="AM617" s="8"/>
      <c r="AN617" s="8"/>
      <c r="AO617" s="8"/>
      <c r="AP617" s="8"/>
      <c r="AQ617" s="8"/>
      <c r="AR617" s="177"/>
      <c r="AS617" s="8"/>
      <c r="AT617" s="8"/>
      <c r="AU617" s="8"/>
      <c r="AV617" s="8"/>
      <c r="AW617" s="8"/>
      <c r="AX617" s="8"/>
      <c r="AY617" s="8"/>
      <c r="AZ617" s="8"/>
      <c r="BA617" s="185"/>
      <c r="BB617" s="207"/>
      <c r="BC617" s="8"/>
      <c r="BD617" s="8"/>
      <c r="BE617" s="8"/>
      <c r="BF617" s="8"/>
      <c r="BG617" s="8"/>
      <c r="BH617" s="8"/>
      <c r="BI617" s="8"/>
      <c r="BJ617" s="8"/>
      <c r="BK617" s="8"/>
      <c r="BL617" s="8"/>
      <c r="BM617" s="8"/>
      <c r="BN617" s="8"/>
      <c r="BO617" s="8"/>
      <c r="BP617" s="8"/>
      <c r="BQ617" s="8"/>
      <c r="BR617" s="8"/>
      <c r="BS617" s="8"/>
      <c r="BT617" s="8"/>
      <c r="BU617" s="8"/>
      <c r="BV617" s="8"/>
      <c r="BW617" s="8"/>
      <c r="BX617" s="8"/>
      <c r="BY617" s="8"/>
      <c r="BZ617" s="8"/>
      <c r="CA617" s="8"/>
      <c r="CB617" s="8"/>
      <c r="CC617" s="8"/>
      <c r="CD617" s="8"/>
      <c r="CE617" s="8"/>
      <c r="CF617" s="8"/>
      <c r="CG617" s="8"/>
      <c r="CH617" s="8"/>
      <c r="CI617" s="8"/>
      <c r="CJ617" s="8"/>
      <c r="CK617" s="8"/>
      <c r="CL617" s="8"/>
      <c r="CM617" s="8"/>
      <c r="CN617" s="8"/>
      <c r="CO617" s="619"/>
      <c r="CP617" s="619"/>
      <c r="CQ617" s="8"/>
      <c r="CR617" s="8"/>
    </row>
    <row r="618" spans="1:96" s="24" customFormat="1" ht="30" hidden="1">
      <c r="A618" s="7"/>
      <c r="B618" s="23" t="s">
        <v>4840</v>
      </c>
      <c r="C618" s="8">
        <v>2015</v>
      </c>
      <c r="D618" s="8"/>
      <c r="E618" s="23" t="s">
        <v>4841</v>
      </c>
      <c r="F618" s="8" t="s">
        <v>683</v>
      </c>
      <c r="G618" s="8"/>
      <c r="H618" s="8"/>
      <c r="I618" s="8" t="s">
        <v>261</v>
      </c>
      <c r="J618" s="648" t="s">
        <v>1432</v>
      </c>
      <c r="K618" s="8"/>
      <c r="L618" s="8" t="s">
        <v>718</v>
      </c>
      <c r="M618" s="155"/>
      <c r="N618" s="155"/>
      <c r="O618" s="155"/>
      <c r="P618" s="155" t="s">
        <v>4119</v>
      </c>
      <c r="Q618" s="7" t="s">
        <v>3331</v>
      </c>
      <c r="R618" s="8"/>
      <c r="S618" s="8" t="s">
        <v>696</v>
      </c>
      <c r="T618" s="9" t="s">
        <v>1067</v>
      </c>
      <c r="U618" s="410" t="s">
        <v>1437</v>
      </c>
      <c r="V618" s="785" t="s">
        <v>127</v>
      </c>
      <c r="W618" s="922" t="s">
        <v>127</v>
      </c>
      <c r="X618" s="922" t="s">
        <v>127</v>
      </c>
      <c r="Y618" s="767">
        <f>FACT!R1096</f>
        <v>1522.8</v>
      </c>
      <c r="Z618" s="787"/>
      <c r="AA618" s="241"/>
      <c r="AB618" s="241"/>
      <c r="AC618" s="241"/>
      <c r="AD618" s="241"/>
      <c r="AE618" s="242"/>
      <c r="AF618" s="892"/>
      <c r="AG618" s="892"/>
      <c r="AH618" s="8"/>
      <c r="AI618" s="146"/>
      <c r="AJ618" s="8"/>
      <c r="AK618" s="8"/>
      <c r="AL618" s="8"/>
      <c r="AM618" s="8"/>
      <c r="AN618" s="8"/>
      <c r="AO618" s="8"/>
      <c r="AP618" s="8"/>
      <c r="AQ618" s="8"/>
      <c r="AR618" s="177"/>
      <c r="AS618" s="8"/>
      <c r="AT618" s="8"/>
      <c r="AU618" s="8"/>
      <c r="AV618" s="8"/>
      <c r="AW618" s="8"/>
      <c r="AX618" s="8"/>
      <c r="AY618" s="8"/>
      <c r="AZ618" s="8"/>
      <c r="BA618" s="185"/>
      <c r="BB618" s="207"/>
      <c r="BC618" s="8"/>
      <c r="BD618" s="8"/>
      <c r="BE618" s="8"/>
      <c r="BF618" s="8"/>
      <c r="BG618" s="8"/>
      <c r="BH618" s="8"/>
      <c r="BI618" s="8"/>
      <c r="BJ618" s="8"/>
      <c r="BK618" s="8"/>
      <c r="BL618" s="8"/>
      <c r="BM618" s="8"/>
      <c r="BN618" s="8"/>
      <c r="BO618" s="8"/>
      <c r="BP618" s="8"/>
      <c r="BQ618" s="8"/>
      <c r="BR618" s="8"/>
      <c r="BS618" s="8"/>
      <c r="BT618" s="8"/>
      <c r="BU618" s="8"/>
      <c r="BV618" s="8"/>
      <c r="BW618" s="8"/>
      <c r="BX618" s="8"/>
      <c r="BY618" s="8"/>
      <c r="BZ618" s="8"/>
      <c r="CA618" s="8"/>
      <c r="CB618" s="8"/>
      <c r="CC618" s="8"/>
      <c r="CD618" s="8"/>
      <c r="CE618" s="8"/>
      <c r="CF618" s="8"/>
      <c r="CG618" s="8"/>
      <c r="CH618" s="8"/>
      <c r="CI618" s="8"/>
      <c r="CJ618" s="8"/>
      <c r="CK618" s="8"/>
      <c r="CL618" s="8"/>
      <c r="CM618" s="8"/>
      <c r="CN618" s="8"/>
      <c r="CO618" s="619"/>
      <c r="CP618" s="619"/>
      <c r="CQ618" s="8"/>
      <c r="CR618" s="8"/>
    </row>
    <row r="619" spans="1:96" s="24" customFormat="1" ht="25.5" hidden="1">
      <c r="A619" s="7"/>
      <c r="B619" s="23" t="s">
        <v>4840</v>
      </c>
      <c r="C619" s="8">
        <v>2015</v>
      </c>
      <c r="D619" s="8"/>
      <c r="E619" s="23" t="s">
        <v>4841</v>
      </c>
      <c r="F619" s="8" t="s">
        <v>683</v>
      </c>
      <c r="G619" s="8"/>
      <c r="H619" s="8"/>
      <c r="I619" s="8" t="s">
        <v>261</v>
      </c>
      <c r="J619" s="648" t="s">
        <v>1432</v>
      </c>
      <c r="K619" s="8"/>
      <c r="L619" s="8" t="s">
        <v>718</v>
      </c>
      <c r="M619" s="155"/>
      <c r="N619" s="155"/>
      <c r="O619" s="155"/>
      <c r="P619" s="155" t="s">
        <v>4119</v>
      </c>
      <c r="Q619" s="7" t="s">
        <v>3331</v>
      </c>
      <c r="R619" s="8"/>
      <c r="S619" s="8" t="s">
        <v>696</v>
      </c>
      <c r="T619" s="9" t="s">
        <v>264</v>
      </c>
      <c r="U619" s="410" t="s">
        <v>1437</v>
      </c>
      <c r="V619" s="785" t="s">
        <v>127</v>
      </c>
      <c r="W619" s="922" t="s">
        <v>127</v>
      </c>
      <c r="X619" s="922" t="s">
        <v>127</v>
      </c>
      <c r="Y619" s="767">
        <f>FACT!R1097</f>
        <v>437.19</v>
      </c>
      <c r="Z619" s="787"/>
      <c r="AA619" s="241"/>
      <c r="AB619" s="241"/>
      <c r="AC619" s="241"/>
      <c r="AD619" s="241"/>
      <c r="AE619" s="242"/>
      <c r="AF619" s="892"/>
      <c r="AG619" s="892"/>
      <c r="AH619" s="8"/>
      <c r="AI619" s="146"/>
      <c r="AJ619" s="8"/>
      <c r="AK619" s="8"/>
      <c r="AL619" s="8"/>
      <c r="AM619" s="8"/>
      <c r="AN619" s="8"/>
      <c r="AO619" s="8"/>
      <c r="AP619" s="8"/>
      <c r="AQ619" s="8"/>
      <c r="AR619" s="177"/>
      <c r="AS619" s="8"/>
      <c r="AT619" s="8"/>
      <c r="AU619" s="8"/>
      <c r="AV619" s="8"/>
      <c r="AW619" s="8"/>
      <c r="AX619" s="8"/>
      <c r="AY619" s="8"/>
      <c r="AZ619" s="8"/>
      <c r="BA619" s="185"/>
      <c r="BB619" s="207"/>
      <c r="BC619" s="8"/>
      <c r="BD619" s="8"/>
      <c r="BE619" s="8"/>
      <c r="BF619" s="8"/>
      <c r="BG619" s="8"/>
      <c r="BH619" s="8"/>
      <c r="BI619" s="8"/>
      <c r="BJ619" s="8"/>
      <c r="BK619" s="8"/>
      <c r="BL619" s="8"/>
      <c r="BM619" s="8"/>
      <c r="BN619" s="8"/>
      <c r="BO619" s="8"/>
      <c r="BP619" s="8"/>
      <c r="BQ619" s="8"/>
      <c r="BR619" s="8"/>
      <c r="BS619" s="8"/>
      <c r="BT619" s="8"/>
      <c r="BU619" s="8"/>
      <c r="BV619" s="8"/>
      <c r="BW619" s="8"/>
      <c r="BX619" s="8"/>
      <c r="BY619" s="8"/>
      <c r="BZ619" s="8"/>
      <c r="CA619" s="8"/>
      <c r="CB619" s="8"/>
      <c r="CC619" s="8"/>
      <c r="CD619" s="8"/>
      <c r="CE619" s="8"/>
      <c r="CF619" s="8"/>
      <c r="CG619" s="8"/>
      <c r="CH619" s="8"/>
      <c r="CI619" s="8"/>
      <c r="CJ619" s="8"/>
      <c r="CK619" s="8"/>
      <c r="CL619" s="8"/>
      <c r="CM619" s="8"/>
      <c r="CN619" s="8"/>
      <c r="CO619" s="619"/>
      <c r="CP619" s="619"/>
      <c r="CQ619" s="8"/>
      <c r="CR619" s="8"/>
    </row>
    <row r="620" spans="1:96" s="24" customFormat="1" ht="25.5" hidden="1">
      <c r="A620" s="7"/>
      <c r="B620" s="23" t="s">
        <v>4840</v>
      </c>
      <c r="C620" s="8">
        <v>2015</v>
      </c>
      <c r="D620" s="8"/>
      <c r="E620" s="23" t="s">
        <v>4841</v>
      </c>
      <c r="F620" s="8" t="s">
        <v>683</v>
      </c>
      <c r="G620" s="8"/>
      <c r="H620" s="8"/>
      <c r="I620" s="8" t="s">
        <v>261</v>
      </c>
      <c r="J620" s="648" t="s">
        <v>1432</v>
      </c>
      <c r="K620" s="8"/>
      <c r="L620" s="8" t="s">
        <v>718</v>
      </c>
      <c r="M620" s="155"/>
      <c r="N620" s="155"/>
      <c r="O620" s="155"/>
      <c r="P620" s="155" t="s">
        <v>4659</v>
      </c>
      <c r="Q620" s="7" t="s">
        <v>266</v>
      </c>
      <c r="R620" s="8"/>
      <c r="S620" s="8" t="s">
        <v>4658</v>
      </c>
      <c r="T620" s="9" t="s">
        <v>984</v>
      </c>
      <c r="U620" s="410" t="s">
        <v>1437</v>
      </c>
      <c r="V620" s="785" t="s">
        <v>127</v>
      </c>
      <c r="W620" s="922" t="s">
        <v>127</v>
      </c>
      <c r="X620" s="922" t="s">
        <v>127</v>
      </c>
      <c r="Y620" s="767">
        <f>FACT!R1100</f>
        <v>720</v>
      </c>
      <c r="Z620" s="787"/>
      <c r="AA620" s="241"/>
      <c r="AB620" s="241"/>
      <c r="AC620" s="241"/>
      <c r="AD620" s="241"/>
      <c r="AE620" s="242"/>
      <c r="AF620" s="892"/>
      <c r="AG620" s="892"/>
      <c r="AH620" s="8"/>
      <c r="AI620" s="146"/>
      <c r="AJ620" s="8"/>
      <c r="AK620" s="8"/>
      <c r="AL620" s="8"/>
      <c r="AM620" s="8"/>
      <c r="AN620" s="8"/>
      <c r="AO620" s="8"/>
      <c r="AP620" s="8"/>
      <c r="AQ620" s="8"/>
      <c r="AR620" s="177"/>
      <c r="AS620" s="8"/>
      <c r="AT620" s="8"/>
      <c r="AU620" s="8"/>
      <c r="AV620" s="8"/>
      <c r="AW620" s="8"/>
      <c r="AX620" s="8"/>
      <c r="AY620" s="8"/>
      <c r="AZ620" s="8"/>
      <c r="BA620" s="185"/>
      <c r="BB620" s="207"/>
      <c r="BC620" s="8"/>
      <c r="BD620" s="8"/>
      <c r="BE620" s="8"/>
      <c r="BF620" s="8"/>
      <c r="BG620" s="8"/>
      <c r="BH620" s="8"/>
      <c r="BI620" s="8"/>
      <c r="BJ620" s="8"/>
      <c r="BK620" s="8"/>
      <c r="BL620" s="8"/>
      <c r="BM620" s="8"/>
      <c r="BN620" s="8"/>
      <c r="BO620" s="8"/>
      <c r="BP620" s="8"/>
      <c r="BQ620" s="8"/>
      <c r="BR620" s="8"/>
      <c r="BS620" s="8"/>
      <c r="BT620" s="8"/>
      <c r="BU620" s="8"/>
      <c r="BV620" s="8"/>
      <c r="BW620" s="8"/>
      <c r="BX620" s="8"/>
      <c r="BY620" s="8"/>
      <c r="BZ620" s="8"/>
      <c r="CA620" s="8"/>
      <c r="CB620" s="8"/>
      <c r="CC620" s="8"/>
      <c r="CD620" s="8"/>
      <c r="CE620" s="8"/>
      <c r="CF620" s="8"/>
      <c r="CG620" s="8"/>
      <c r="CH620" s="8"/>
      <c r="CI620" s="8"/>
      <c r="CJ620" s="8"/>
      <c r="CK620" s="8"/>
      <c r="CL620" s="8"/>
      <c r="CM620" s="8"/>
      <c r="CN620" s="8"/>
      <c r="CO620" s="619"/>
      <c r="CP620" s="619"/>
      <c r="CQ620" s="8"/>
      <c r="CR620" s="8"/>
    </row>
    <row r="621" spans="1:96" s="24" customFormat="1" ht="24" hidden="1">
      <c r="A621" s="7"/>
      <c r="B621" s="23"/>
      <c r="C621" s="8">
        <v>2015</v>
      </c>
      <c r="D621" s="8"/>
      <c r="E621" s="23"/>
      <c r="F621" s="8" t="s">
        <v>683</v>
      </c>
      <c r="G621" s="8"/>
      <c r="H621" s="8"/>
      <c r="I621" s="8" t="s">
        <v>261</v>
      </c>
      <c r="J621" s="648" t="s">
        <v>1432</v>
      </c>
      <c r="K621" s="8"/>
      <c r="L621" s="8" t="s">
        <v>718</v>
      </c>
      <c r="M621" s="155"/>
      <c r="N621" s="155"/>
      <c r="O621" s="155"/>
      <c r="P621" s="155" t="s">
        <v>4660</v>
      </c>
      <c r="Q621" s="7" t="s">
        <v>691</v>
      </c>
      <c r="R621" s="8"/>
      <c r="S621" s="8" t="s">
        <v>269</v>
      </c>
      <c r="T621" s="9" t="s">
        <v>264</v>
      </c>
      <c r="U621" s="410" t="s">
        <v>1437</v>
      </c>
      <c r="V621" s="785" t="s">
        <v>127</v>
      </c>
      <c r="W621" s="922" t="s">
        <v>127</v>
      </c>
      <c r="X621" s="922" t="s">
        <v>127</v>
      </c>
      <c r="Y621" s="767">
        <f>NOM!Q895</f>
        <v>800</v>
      </c>
      <c r="Z621" s="787"/>
      <c r="AA621" s="241"/>
      <c r="AB621" s="241"/>
      <c r="AC621" s="241"/>
      <c r="AD621" s="241"/>
      <c r="AE621" s="242"/>
      <c r="AF621" s="892"/>
      <c r="AG621" s="892"/>
      <c r="AH621" s="8"/>
      <c r="AI621" s="146"/>
      <c r="AJ621" s="8"/>
      <c r="AK621" s="8"/>
      <c r="AL621" s="8"/>
      <c r="AM621" s="8"/>
      <c r="AN621" s="8"/>
      <c r="AO621" s="8"/>
      <c r="AP621" s="8"/>
      <c r="AQ621" s="8"/>
      <c r="AR621" s="177"/>
      <c r="AS621" s="8"/>
      <c r="AT621" s="8"/>
      <c r="AU621" s="8"/>
      <c r="AV621" s="8"/>
      <c r="AW621" s="8"/>
      <c r="AX621" s="8"/>
      <c r="AY621" s="8"/>
      <c r="AZ621" s="8"/>
      <c r="BA621" s="185"/>
      <c r="BB621" s="207"/>
      <c r="BC621" s="8"/>
      <c r="BD621" s="8"/>
      <c r="BE621" s="8"/>
      <c r="BF621" s="8"/>
      <c r="BG621" s="8"/>
      <c r="BH621" s="8"/>
      <c r="BI621" s="8"/>
      <c r="BJ621" s="8"/>
      <c r="BK621" s="8"/>
      <c r="BL621" s="8"/>
      <c r="BM621" s="8"/>
      <c r="BN621" s="8"/>
      <c r="BO621" s="8"/>
      <c r="BP621" s="8"/>
      <c r="BQ621" s="8"/>
      <c r="BR621" s="8"/>
      <c r="BS621" s="8"/>
      <c r="BT621" s="8"/>
      <c r="BU621" s="8"/>
      <c r="BV621" s="8"/>
      <c r="BW621" s="8"/>
      <c r="BX621" s="8"/>
      <c r="BY621" s="8"/>
      <c r="BZ621" s="8"/>
      <c r="CA621" s="8"/>
      <c r="CB621" s="8"/>
      <c r="CC621" s="8"/>
      <c r="CD621" s="8"/>
      <c r="CE621" s="8"/>
      <c r="CF621" s="8"/>
      <c r="CG621" s="8"/>
      <c r="CH621" s="8"/>
      <c r="CI621" s="8"/>
      <c r="CJ621" s="8"/>
      <c r="CK621" s="8"/>
      <c r="CL621" s="8"/>
      <c r="CM621" s="8"/>
      <c r="CN621" s="8"/>
      <c r="CO621" s="619"/>
      <c r="CP621" s="619"/>
      <c r="CQ621" s="8"/>
      <c r="CR621" s="8"/>
    </row>
    <row r="622" spans="1:96" s="24" customFormat="1" ht="30" hidden="1">
      <c r="A622" s="7"/>
      <c r="B622" s="23"/>
      <c r="C622" s="8">
        <v>2015</v>
      </c>
      <c r="D622" s="8"/>
      <c r="E622" s="23"/>
      <c r="F622" s="8" t="s">
        <v>1182</v>
      </c>
      <c r="G622" s="8"/>
      <c r="H622" s="8"/>
      <c r="I622" s="8" t="s">
        <v>616</v>
      </c>
      <c r="J622" s="648" t="s">
        <v>4018</v>
      </c>
      <c r="K622" s="8"/>
      <c r="L622" s="8" t="s">
        <v>3200</v>
      </c>
      <c r="M622" s="155"/>
      <c r="N622" s="155"/>
      <c r="O622" s="155">
        <v>9488</v>
      </c>
      <c r="P622" s="155" t="s">
        <v>4710</v>
      </c>
      <c r="Q622" s="7" t="s">
        <v>980</v>
      </c>
      <c r="R622" s="8"/>
      <c r="S622" s="8" t="s">
        <v>267</v>
      </c>
      <c r="T622" s="9" t="s">
        <v>264</v>
      </c>
      <c r="U622" s="1022" t="s">
        <v>1233</v>
      </c>
      <c r="V622" s="785"/>
      <c r="W622" s="922"/>
      <c r="X622" s="961"/>
      <c r="Y622" s="767"/>
      <c r="Z622" s="787"/>
      <c r="AA622" s="241"/>
      <c r="AB622" s="241"/>
      <c r="AC622" s="241"/>
      <c r="AD622" s="241"/>
      <c r="AE622" s="242"/>
      <c r="AF622" s="892"/>
      <c r="AG622" s="892"/>
      <c r="AH622" s="8" t="s">
        <v>4708</v>
      </c>
      <c r="AI622" s="146">
        <v>646.6</v>
      </c>
      <c r="AJ622" s="8" t="s">
        <v>1064</v>
      </c>
      <c r="AK622" s="8"/>
      <c r="AL622" s="8"/>
      <c r="AM622" s="8"/>
      <c r="AN622" s="8"/>
      <c r="AO622" s="8"/>
      <c r="AP622" s="8"/>
      <c r="AQ622" s="8"/>
      <c r="AR622" s="177"/>
      <c r="AS622" s="8"/>
      <c r="AT622" s="8"/>
      <c r="AU622" s="8"/>
      <c r="AV622" s="8"/>
      <c r="AW622" s="8"/>
      <c r="AX622" s="8"/>
      <c r="AY622" s="8"/>
      <c r="AZ622" s="8"/>
      <c r="BA622" s="185"/>
      <c r="BB622" s="207"/>
      <c r="BC622" s="8"/>
      <c r="BD622" s="8"/>
      <c r="BE622" s="8"/>
      <c r="BF622" s="8"/>
      <c r="BG622" s="8"/>
      <c r="BH622" s="8"/>
      <c r="BI622" s="8"/>
      <c r="BJ622" s="8"/>
      <c r="BK622" s="8"/>
      <c r="BL622" s="8"/>
      <c r="BM622" s="8"/>
      <c r="BN622" s="8"/>
      <c r="BO622" s="8"/>
      <c r="BP622" s="8"/>
      <c r="BQ622" s="8"/>
      <c r="BR622" s="8"/>
      <c r="BS622" s="8"/>
      <c r="BT622" s="8"/>
      <c r="BU622" s="8"/>
      <c r="BV622" s="8"/>
      <c r="BW622" s="8"/>
      <c r="BX622" s="8"/>
      <c r="BY622" s="8"/>
      <c r="BZ622" s="8"/>
      <c r="CA622" s="8"/>
      <c r="CB622" s="8"/>
      <c r="CC622" s="8"/>
      <c r="CD622" s="8"/>
      <c r="CE622" s="8"/>
      <c r="CF622" s="8"/>
      <c r="CG622" s="8"/>
      <c r="CH622" s="8"/>
      <c r="CI622" s="8"/>
      <c r="CJ622" s="8"/>
      <c r="CK622" s="8"/>
      <c r="CL622" s="8"/>
      <c r="CM622" s="8"/>
      <c r="CN622" s="8"/>
      <c r="CO622" s="619"/>
      <c r="CP622" s="619"/>
      <c r="CQ622" s="8"/>
      <c r="CR622" s="8"/>
    </row>
    <row r="623" spans="1:96" s="24" customFormat="1" ht="30" hidden="1">
      <c r="A623" s="7"/>
      <c r="B623" s="23"/>
      <c r="C623" s="8">
        <v>2015</v>
      </c>
      <c r="D623" s="8"/>
      <c r="E623" s="23"/>
      <c r="F623" s="8" t="s">
        <v>1182</v>
      </c>
      <c r="G623" s="8"/>
      <c r="H623" s="8"/>
      <c r="I623" s="8" t="s">
        <v>616</v>
      </c>
      <c r="J623" s="648" t="s">
        <v>4018</v>
      </c>
      <c r="K623" s="8"/>
      <c r="L623" s="8" t="s">
        <v>3200</v>
      </c>
      <c r="M623" s="155"/>
      <c r="N623" s="155"/>
      <c r="O623" s="1097">
        <v>9521</v>
      </c>
      <c r="P623" s="155" t="s">
        <v>4709</v>
      </c>
      <c r="Q623" s="7" t="s">
        <v>618</v>
      </c>
      <c r="R623" s="8"/>
      <c r="S623" s="8" t="s">
        <v>267</v>
      </c>
      <c r="T623" s="9" t="s">
        <v>264</v>
      </c>
      <c r="U623" s="1022" t="s">
        <v>1233</v>
      </c>
      <c r="V623" s="785"/>
      <c r="W623" s="922"/>
      <c r="X623" s="961"/>
      <c r="Y623" s="767"/>
      <c r="Z623" s="787"/>
      <c r="AA623" s="241"/>
      <c r="AB623" s="241"/>
      <c r="AC623" s="241"/>
      <c r="AD623" s="241"/>
      <c r="AE623" s="242"/>
      <c r="AF623" s="892"/>
      <c r="AG623" s="892"/>
      <c r="AH623" s="8" t="s">
        <v>4711</v>
      </c>
      <c r="AI623" s="146">
        <v>329.07</v>
      </c>
      <c r="AJ623" s="8" t="s">
        <v>1064</v>
      </c>
      <c r="AK623" s="8"/>
      <c r="AL623" s="8"/>
      <c r="AM623" s="8"/>
      <c r="AN623" s="8"/>
      <c r="AO623" s="8"/>
      <c r="AP623" s="8"/>
      <c r="AQ623" s="8"/>
      <c r="AR623" s="177"/>
      <c r="AS623" s="8"/>
      <c r="AT623" s="8"/>
      <c r="AU623" s="8"/>
      <c r="AV623" s="8"/>
      <c r="AW623" s="8"/>
      <c r="AX623" s="8"/>
      <c r="AY623" s="8"/>
      <c r="AZ623" s="8"/>
      <c r="BA623" s="185"/>
      <c r="BB623" s="207"/>
      <c r="BC623" s="8"/>
      <c r="BD623" s="8"/>
      <c r="BE623" s="8"/>
      <c r="BF623" s="8"/>
      <c r="BG623" s="8"/>
      <c r="BH623" s="8"/>
      <c r="BI623" s="8"/>
      <c r="BJ623" s="8"/>
      <c r="BK623" s="8"/>
      <c r="BL623" s="8"/>
      <c r="BM623" s="8"/>
      <c r="BN623" s="8"/>
      <c r="BO623" s="8"/>
      <c r="BP623" s="8"/>
      <c r="BQ623" s="8"/>
      <c r="BR623" s="8"/>
      <c r="BS623" s="8"/>
      <c r="BT623" s="8"/>
      <c r="BU623" s="8"/>
      <c r="BV623" s="8"/>
      <c r="BW623" s="8"/>
      <c r="BX623" s="8"/>
      <c r="BY623" s="8"/>
      <c r="BZ623" s="8"/>
      <c r="CA623" s="8"/>
      <c r="CB623" s="8"/>
      <c r="CC623" s="8"/>
      <c r="CD623" s="8"/>
      <c r="CE623" s="8"/>
      <c r="CF623" s="8"/>
      <c r="CG623" s="8"/>
      <c r="CH623" s="8"/>
      <c r="CI623" s="8"/>
      <c r="CJ623" s="8"/>
      <c r="CK623" s="8"/>
      <c r="CL623" s="8"/>
      <c r="CM623" s="8"/>
      <c r="CN623" s="8"/>
      <c r="CO623" s="619"/>
      <c r="CP623" s="619"/>
      <c r="CQ623" s="8"/>
      <c r="CR623" s="8"/>
    </row>
    <row r="624" spans="1:96" s="1191" customFormat="1" ht="45">
      <c r="A624" s="7" t="s">
        <v>260</v>
      </c>
      <c r="B624" s="1176" t="s">
        <v>3708</v>
      </c>
      <c r="C624" s="521">
        <v>2014</v>
      </c>
      <c r="D624" s="521"/>
      <c r="E624" s="1176" t="s">
        <v>3686</v>
      </c>
      <c r="F624" s="521" t="s">
        <v>1182</v>
      </c>
      <c r="G624" s="521"/>
      <c r="H624" s="521"/>
      <c r="I624" s="521" t="s">
        <v>616</v>
      </c>
      <c r="J624" s="523" t="s">
        <v>1434</v>
      </c>
      <c r="K624" s="521" t="s">
        <v>3121</v>
      </c>
      <c r="L624" s="521" t="s">
        <v>2805</v>
      </c>
      <c r="M624" s="1177" t="s">
        <v>2806</v>
      </c>
      <c r="N624" s="1177"/>
      <c r="O624" s="1177"/>
      <c r="P624" s="1177" t="s">
        <v>2807</v>
      </c>
      <c r="Q624" s="1175" t="s">
        <v>980</v>
      </c>
      <c r="R624" s="521"/>
      <c r="S624" s="521" t="s">
        <v>1250</v>
      </c>
      <c r="T624" s="1178" t="s">
        <v>264</v>
      </c>
      <c r="U624" s="1179" t="s">
        <v>1437</v>
      </c>
      <c r="V624" s="1757"/>
      <c r="W624" s="1757"/>
      <c r="X624" s="1757"/>
      <c r="Y624" s="1758"/>
      <c r="Z624" s="1759"/>
      <c r="AA624" s="1760"/>
      <c r="AB624" s="1760"/>
      <c r="AC624" s="1760"/>
      <c r="AD624" s="1760"/>
      <c r="AE624" s="1761"/>
      <c r="AF624" s="892"/>
      <c r="AG624" s="892"/>
      <c r="AH624" s="521" t="s">
        <v>4487</v>
      </c>
      <c r="AI624" s="521">
        <v>1848</v>
      </c>
      <c r="AJ624" s="521" t="s">
        <v>1064</v>
      </c>
      <c r="AK624" s="767" t="s">
        <v>127</v>
      </c>
      <c r="AL624" s="521">
        <v>100</v>
      </c>
      <c r="AM624" s="521">
        <f>AO624+AP624</f>
        <v>0</v>
      </c>
      <c r="AN624" s="521"/>
      <c r="AO624" s="521"/>
      <c r="AP624" s="521"/>
      <c r="AQ624" s="521" t="s">
        <v>1538</v>
      </c>
      <c r="AR624" s="1188" t="s">
        <v>2808</v>
      </c>
      <c r="AS624" s="521" t="s">
        <v>260</v>
      </c>
      <c r="AT624" s="521" t="s">
        <v>260</v>
      </c>
      <c r="AU624" s="521" t="s">
        <v>260</v>
      </c>
      <c r="AV624" s="521"/>
      <c r="AW624" s="521" t="s">
        <v>260</v>
      </c>
      <c r="AX624" s="521" t="s">
        <v>260</v>
      </c>
      <c r="AY624" s="521" t="s">
        <v>260</v>
      </c>
      <c r="AZ624" s="521"/>
      <c r="BA624" s="1189" t="s">
        <v>260</v>
      </c>
      <c r="BB624" s="1190"/>
      <c r="BC624" s="521"/>
      <c r="BD624" s="521"/>
      <c r="BE624" s="521"/>
      <c r="BF624" s="521"/>
      <c r="BG624" s="521"/>
      <c r="BH624" s="521"/>
      <c r="BI624" s="521"/>
      <c r="BJ624" s="521" t="s">
        <v>260</v>
      </c>
      <c r="BK624" s="521" t="s">
        <v>260</v>
      </c>
      <c r="BL624" s="521" t="s">
        <v>260</v>
      </c>
      <c r="BM624" s="521"/>
      <c r="BN624" s="521" t="s">
        <v>260</v>
      </c>
      <c r="BO624" s="521" t="s">
        <v>260</v>
      </c>
      <c r="BP624" s="521"/>
      <c r="BQ624" s="521"/>
      <c r="BR624" s="521"/>
      <c r="BS624" s="521"/>
      <c r="BT624" s="521" t="s">
        <v>260</v>
      </c>
      <c r="BU624" s="521"/>
      <c r="BV624" s="521"/>
      <c r="BW624" s="521"/>
      <c r="BX624" s="521"/>
      <c r="BY624" s="521"/>
      <c r="BZ624" s="521"/>
      <c r="CA624" s="521"/>
      <c r="CB624" s="521"/>
      <c r="CC624" s="521" t="s">
        <v>260</v>
      </c>
      <c r="CD624" s="521" t="s">
        <v>260</v>
      </c>
      <c r="CE624" s="521" t="s">
        <v>260</v>
      </c>
      <c r="CF624" s="521"/>
      <c r="CG624" s="521"/>
      <c r="CH624" s="521"/>
      <c r="CI624" s="521" t="s">
        <v>260</v>
      </c>
      <c r="CJ624" s="521"/>
      <c r="CK624" s="521"/>
      <c r="CL624" s="521" t="s">
        <v>260</v>
      </c>
      <c r="CM624" s="521" t="s">
        <v>260</v>
      </c>
      <c r="CN624" s="521"/>
      <c r="CO624" s="521" t="s">
        <v>3124</v>
      </c>
      <c r="CP624" s="521" t="s">
        <v>260</v>
      </c>
      <c r="CQ624" s="1762" t="s">
        <v>3720</v>
      </c>
      <c r="CR624" s="521"/>
    </row>
    <row r="625" spans="1:96" s="24" customFormat="1" ht="30" hidden="1">
      <c r="A625" s="7"/>
      <c r="B625" s="23" t="s">
        <v>3708</v>
      </c>
      <c r="C625" s="8">
        <v>2014</v>
      </c>
      <c r="D625" s="8"/>
      <c r="E625" s="23" t="s">
        <v>3685</v>
      </c>
      <c r="F625" s="8" t="s">
        <v>1182</v>
      </c>
      <c r="G625" s="8"/>
      <c r="H625" s="8"/>
      <c r="I625" s="8" t="s">
        <v>616</v>
      </c>
      <c r="J625" s="648" t="s">
        <v>1432</v>
      </c>
      <c r="K625" s="8"/>
      <c r="L625" s="8"/>
      <c r="M625" s="155"/>
      <c r="N625" s="155"/>
      <c r="O625" s="162">
        <v>39</v>
      </c>
      <c r="P625" s="155" t="s">
        <v>4712</v>
      </c>
      <c r="Q625" s="7" t="s">
        <v>980</v>
      </c>
      <c r="R625" s="8"/>
      <c r="S625" s="8" t="s">
        <v>1250</v>
      </c>
      <c r="T625" s="9" t="s">
        <v>264</v>
      </c>
      <c r="U625" s="410" t="s">
        <v>1437</v>
      </c>
      <c r="V625" s="785"/>
      <c r="W625" s="922"/>
      <c r="X625" s="961"/>
      <c r="Y625" s="767">
        <f>FACT!R725</f>
        <v>42383.34</v>
      </c>
      <c r="Z625" s="787"/>
      <c r="AA625" s="241"/>
      <c r="AB625" s="241"/>
      <c r="AC625" s="241"/>
      <c r="AD625" s="241"/>
      <c r="AE625" s="242"/>
      <c r="AF625" s="892"/>
      <c r="AG625" s="892"/>
      <c r="AH625" s="8"/>
      <c r="AI625" s="146"/>
      <c r="AJ625" s="8"/>
      <c r="AK625" s="8"/>
      <c r="AL625" s="8"/>
      <c r="AM625" s="8"/>
      <c r="AN625" s="8"/>
      <c r="AO625" s="8"/>
      <c r="AP625" s="8"/>
      <c r="AQ625" s="8"/>
      <c r="AR625" s="177"/>
      <c r="AS625" s="8"/>
      <c r="AT625" s="8"/>
      <c r="AU625" s="8"/>
      <c r="AV625" s="8"/>
      <c r="AW625" s="8"/>
      <c r="AX625" s="8"/>
      <c r="AY625" s="8"/>
      <c r="AZ625" s="8"/>
      <c r="BA625" s="185"/>
      <c r="BB625" s="207"/>
      <c r="BC625" s="8"/>
      <c r="BD625" s="8"/>
      <c r="BE625" s="8"/>
      <c r="BF625" s="8"/>
      <c r="BG625" s="8"/>
      <c r="BH625" s="8"/>
      <c r="BI625" s="8"/>
      <c r="BJ625" s="8"/>
      <c r="BK625" s="8"/>
      <c r="BL625" s="8"/>
      <c r="BM625" s="8"/>
      <c r="BN625" s="8"/>
      <c r="BO625" s="8"/>
      <c r="BP625" s="8"/>
      <c r="BQ625" s="8"/>
      <c r="BR625" s="8"/>
      <c r="BS625" s="8"/>
      <c r="BT625" s="8"/>
      <c r="BU625" s="8"/>
      <c r="BV625" s="8"/>
      <c r="BW625" s="8"/>
      <c r="BX625" s="8"/>
      <c r="BY625" s="8"/>
      <c r="BZ625" s="8"/>
      <c r="CA625" s="8"/>
      <c r="CB625" s="8"/>
      <c r="CC625" s="8"/>
      <c r="CD625" s="8"/>
      <c r="CE625" s="8"/>
      <c r="CF625" s="8"/>
      <c r="CG625" s="8"/>
      <c r="CH625" s="8"/>
      <c r="CI625" s="8"/>
      <c r="CJ625" s="8"/>
      <c r="CK625" s="8"/>
      <c r="CL625" s="8"/>
      <c r="CM625" s="8"/>
      <c r="CN625" s="8"/>
      <c r="CO625" s="619"/>
      <c r="CP625" s="619"/>
      <c r="CQ625" s="8"/>
      <c r="CR625" s="8"/>
    </row>
    <row r="626" spans="1:96" s="24" customFormat="1" ht="30" hidden="1">
      <c r="A626" s="7"/>
      <c r="B626" s="23"/>
      <c r="C626" s="8">
        <v>2015</v>
      </c>
      <c r="D626" s="8"/>
      <c r="E626" s="23"/>
      <c r="F626" s="8" t="s">
        <v>1182</v>
      </c>
      <c r="G626" s="8"/>
      <c r="H626" s="8"/>
      <c r="I626" s="8" t="s">
        <v>616</v>
      </c>
      <c r="J626" s="648" t="s">
        <v>1436</v>
      </c>
      <c r="K626" s="8"/>
      <c r="L626" s="8" t="s">
        <v>4843</v>
      </c>
      <c r="M626" s="155"/>
      <c r="N626" s="155"/>
      <c r="O626" s="155">
        <v>38</v>
      </c>
      <c r="P626" s="155" t="s">
        <v>4713</v>
      </c>
      <c r="Q626" s="7" t="s">
        <v>704</v>
      </c>
      <c r="R626" s="8"/>
      <c r="S626" s="8" t="s">
        <v>4821</v>
      </c>
      <c r="T626" s="9" t="s">
        <v>276</v>
      </c>
      <c r="U626" s="410" t="s">
        <v>1437</v>
      </c>
      <c r="V626" s="1671">
        <v>365900.18</v>
      </c>
      <c r="W626" s="922"/>
      <c r="X626" s="961"/>
      <c r="Y626" s="767">
        <f>NOM!Q940+FACT!R1126</f>
        <v>121302.28</v>
      </c>
      <c r="Z626" s="787"/>
      <c r="AA626" s="241"/>
      <c r="AB626" s="241"/>
      <c r="AC626" s="241"/>
      <c r="AD626" s="241"/>
      <c r="AE626" s="242"/>
      <c r="AF626" s="892"/>
      <c r="AG626" s="892"/>
      <c r="AH626" s="8"/>
      <c r="AI626" s="247">
        <v>970</v>
      </c>
      <c r="AJ626" s="155" t="s">
        <v>4996</v>
      </c>
      <c r="AK626" s="767">
        <f>Y626/AI626</f>
        <v>125.0538969072165</v>
      </c>
      <c r="AL626" s="8">
        <v>100</v>
      </c>
      <c r="AM626" s="8">
        <v>250</v>
      </c>
      <c r="AN626" s="8">
        <v>60</v>
      </c>
      <c r="AO626" s="8"/>
      <c r="AP626" s="8"/>
      <c r="AQ626" s="8"/>
      <c r="AR626" s="177"/>
      <c r="AS626" s="8"/>
      <c r="AT626" s="8"/>
      <c r="AU626" s="8"/>
      <c r="AV626" s="8"/>
      <c r="AW626" s="8"/>
      <c r="AX626" s="8"/>
      <c r="AY626" s="8"/>
      <c r="AZ626" s="8"/>
      <c r="BA626" s="185"/>
      <c r="BB626" s="207"/>
      <c r="BC626" s="8"/>
      <c r="BD626" s="8"/>
      <c r="BE626" s="8"/>
      <c r="BF626" s="8"/>
      <c r="BG626" s="8"/>
      <c r="BH626" s="8"/>
      <c r="BI626" s="8"/>
      <c r="BJ626" s="8"/>
      <c r="BK626" s="8"/>
      <c r="BL626" s="8"/>
      <c r="BM626" s="8"/>
      <c r="BN626" s="8"/>
      <c r="BO626" s="8"/>
      <c r="BP626" s="8"/>
      <c r="BQ626" s="8"/>
      <c r="BR626" s="8"/>
      <c r="BS626" s="8"/>
      <c r="BT626" s="8"/>
      <c r="BU626" s="8"/>
      <c r="BV626" s="8"/>
      <c r="BW626" s="8"/>
      <c r="BX626" s="8"/>
      <c r="BY626" s="8"/>
      <c r="BZ626" s="8"/>
      <c r="CA626" s="8"/>
      <c r="CB626" s="8"/>
      <c r="CC626" s="8"/>
      <c r="CD626" s="8"/>
      <c r="CE626" s="8"/>
      <c r="CF626" s="8"/>
      <c r="CG626" s="8"/>
      <c r="CH626" s="8"/>
      <c r="CI626" s="8"/>
      <c r="CJ626" s="8"/>
      <c r="CK626" s="8"/>
      <c r="CL626" s="8"/>
      <c r="CM626" s="8"/>
      <c r="CN626" s="8"/>
      <c r="CO626" s="619"/>
      <c r="CP626" s="619"/>
      <c r="CQ626" s="8"/>
      <c r="CR626" s="8"/>
    </row>
    <row r="627" spans="1:96" s="24" customFormat="1" ht="24" hidden="1">
      <c r="A627" s="7"/>
      <c r="B627" s="23"/>
      <c r="C627" s="8">
        <v>2015</v>
      </c>
      <c r="D627" s="8"/>
      <c r="E627" s="23"/>
      <c r="F627" s="8" t="s">
        <v>1182</v>
      </c>
      <c r="G627" s="8"/>
      <c r="H627" s="8"/>
      <c r="I627" s="8" t="s">
        <v>616</v>
      </c>
      <c r="J627" s="648" t="s">
        <v>4018</v>
      </c>
      <c r="K627" s="8"/>
      <c r="L627" s="8" t="s">
        <v>3200</v>
      </c>
      <c r="M627" s="155"/>
      <c r="N627" s="155"/>
      <c r="O627" s="155">
        <v>40</v>
      </c>
      <c r="P627" s="155" t="s">
        <v>4716</v>
      </c>
      <c r="Q627" s="7" t="s">
        <v>980</v>
      </c>
      <c r="R627" s="8"/>
      <c r="S627" s="8" t="s">
        <v>4715</v>
      </c>
      <c r="T627" s="9" t="s">
        <v>264</v>
      </c>
      <c r="U627" s="410" t="s">
        <v>1437</v>
      </c>
      <c r="V627" s="785"/>
      <c r="W627" s="922"/>
      <c r="X627" s="961"/>
      <c r="Y627" s="767"/>
      <c r="Z627" s="787"/>
      <c r="AA627" s="241"/>
      <c r="AB627" s="241"/>
      <c r="AC627" s="241"/>
      <c r="AD627" s="241"/>
      <c r="AE627" s="242"/>
      <c r="AF627" s="892"/>
      <c r="AG627" s="892"/>
      <c r="AH627" s="8"/>
      <c r="AI627" s="146"/>
      <c r="AJ627" s="8"/>
      <c r="AK627" s="8"/>
      <c r="AL627" s="8"/>
      <c r="AM627" s="8"/>
      <c r="AN627" s="8"/>
      <c r="AO627" s="8"/>
      <c r="AP627" s="8"/>
      <c r="AQ627" s="8"/>
      <c r="AR627" s="177"/>
      <c r="AS627" s="8"/>
      <c r="AT627" s="8"/>
      <c r="AU627" s="8"/>
      <c r="AV627" s="8"/>
      <c r="AW627" s="8"/>
      <c r="AX627" s="8"/>
      <c r="AY627" s="8"/>
      <c r="AZ627" s="8"/>
      <c r="BA627" s="185"/>
      <c r="BB627" s="207"/>
      <c r="BC627" s="8"/>
      <c r="BD627" s="8"/>
      <c r="BE627" s="8"/>
      <c r="BF627" s="8"/>
      <c r="BG627" s="8"/>
      <c r="BH627" s="8"/>
      <c r="BI627" s="8"/>
      <c r="BJ627" s="8"/>
      <c r="BK627" s="8"/>
      <c r="BL627" s="8"/>
      <c r="BM627" s="8"/>
      <c r="BN627" s="8"/>
      <c r="BO627" s="8"/>
      <c r="BP627" s="8"/>
      <c r="BQ627" s="8"/>
      <c r="BR627" s="8"/>
      <c r="BS627" s="8"/>
      <c r="BT627" s="8"/>
      <c r="BU627" s="8"/>
      <c r="BV627" s="8"/>
      <c r="BW627" s="8"/>
      <c r="BX627" s="8"/>
      <c r="BY627" s="8"/>
      <c r="BZ627" s="8"/>
      <c r="CA627" s="8"/>
      <c r="CB627" s="8"/>
      <c r="CC627" s="8"/>
      <c r="CD627" s="8"/>
      <c r="CE627" s="8"/>
      <c r="CF627" s="8"/>
      <c r="CG627" s="8"/>
      <c r="CH627" s="8"/>
      <c r="CI627" s="8"/>
      <c r="CJ627" s="8"/>
      <c r="CK627" s="8"/>
      <c r="CL627" s="8"/>
      <c r="CM627" s="8"/>
      <c r="CN627" s="8"/>
      <c r="CO627" s="619"/>
      <c r="CP627" s="619"/>
      <c r="CQ627" s="8"/>
      <c r="CR627" s="8"/>
    </row>
    <row r="628" spans="1:96" s="24" customFormat="1" ht="25.5" hidden="1">
      <c r="A628" s="7"/>
      <c r="B628" s="23" t="s">
        <v>4763</v>
      </c>
      <c r="C628" s="8">
        <v>2015</v>
      </c>
      <c r="D628" s="8"/>
      <c r="E628" s="23" t="s">
        <v>4785</v>
      </c>
      <c r="F628" s="8" t="s">
        <v>1182</v>
      </c>
      <c r="G628" s="8"/>
      <c r="H628" s="8"/>
      <c r="I628" s="8" t="s">
        <v>616</v>
      </c>
      <c r="J628" s="648" t="s">
        <v>4018</v>
      </c>
      <c r="K628" s="8"/>
      <c r="L628" s="8" t="s">
        <v>4844</v>
      </c>
      <c r="M628" s="155"/>
      <c r="N628" s="155">
        <v>33</v>
      </c>
      <c r="O628" s="155">
        <v>41</v>
      </c>
      <c r="P628" s="155" t="s">
        <v>4714</v>
      </c>
      <c r="Q628" s="7" t="s">
        <v>618</v>
      </c>
      <c r="R628" s="8"/>
      <c r="S628" s="8" t="s">
        <v>4715</v>
      </c>
      <c r="T628" s="9" t="s">
        <v>264</v>
      </c>
      <c r="U628" s="410" t="s">
        <v>1437</v>
      </c>
      <c r="V628" s="785">
        <v>289652</v>
      </c>
      <c r="W628" s="922"/>
      <c r="X628" s="961"/>
      <c r="Y628" s="767">
        <f>153781.2+135414.37</f>
        <v>289195.57</v>
      </c>
      <c r="Z628" s="787"/>
      <c r="AA628" s="241"/>
      <c r="AB628" s="241"/>
      <c r="AC628" s="241"/>
      <c r="AD628" s="241"/>
      <c r="AE628" s="242"/>
      <c r="AF628" s="892">
        <v>42258</v>
      </c>
      <c r="AG628" s="892">
        <v>42272</v>
      </c>
      <c r="AH628" s="8"/>
      <c r="AI628" s="146">
        <v>344.28</v>
      </c>
      <c r="AJ628" s="155" t="s">
        <v>4993</v>
      </c>
      <c r="AK628" s="767">
        <f>Y628/AI628</f>
        <v>840.0010747066342</v>
      </c>
      <c r="AL628" s="8">
        <v>100</v>
      </c>
      <c r="AM628" s="8">
        <v>100</v>
      </c>
      <c r="AN628" s="8">
        <v>23</v>
      </c>
      <c r="AO628" s="8"/>
      <c r="AP628" s="8"/>
      <c r="AQ628" s="8"/>
      <c r="AR628" s="177"/>
      <c r="AS628" s="8"/>
      <c r="AT628" s="8"/>
      <c r="AU628" s="8"/>
      <c r="AV628" s="8"/>
      <c r="AW628" s="8"/>
      <c r="AX628" s="8"/>
      <c r="AY628" s="8"/>
      <c r="AZ628" s="8"/>
      <c r="BA628" s="185"/>
      <c r="BB628" s="207"/>
      <c r="BC628" s="8"/>
      <c r="BD628" s="8"/>
      <c r="BE628" s="8"/>
      <c r="BF628" s="8"/>
      <c r="BG628" s="8"/>
      <c r="BH628" s="8"/>
      <c r="BI628" s="8"/>
      <c r="BJ628" s="8"/>
      <c r="BK628" s="8"/>
      <c r="BL628" s="8"/>
      <c r="BM628" s="8"/>
      <c r="BN628" s="8"/>
      <c r="BO628" s="8"/>
      <c r="BP628" s="8"/>
      <c r="BQ628" s="8"/>
      <c r="BR628" s="8"/>
      <c r="BS628" s="8"/>
      <c r="BT628" s="8"/>
      <c r="BU628" s="8"/>
      <c r="BV628" s="8"/>
      <c r="BW628" s="8"/>
      <c r="BX628" s="8"/>
      <c r="BY628" s="8"/>
      <c r="BZ628" s="8"/>
      <c r="CA628" s="8"/>
      <c r="CB628" s="8"/>
      <c r="CC628" s="8"/>
      <c r="CD628" s="8"/>
      <c r="CE628" s="8"/>
      <c r="CF628" s="8"/>
      <c r="CG628" s="8"/>
      <c r="CH628" s="8"/>
      <c r="CI628" s="8"/>
      <c r="CJ628" s="8"/>
      <c r="CK628" s="8"/>
      <c r="CL628" s="8"/>
      <c r="CM628" s="8"/>
      <c r="CN628" s="8"/>
      <c r="CO628" s="619"/>
      <c r="CP628" s="619"/>
      <c r="CQ628" s="8"/>
      <c r="CR628" s="8"/>
    </row>
    <row r="629" spans="1:96" s="24" customFormat="1" ht="25.5" hidden="1">
      <c r="A629" s="7"/>
      <c r="B629" s="23" t="s">
        <v>4840</v>
      </c>
      <c r="C629" s="8">
        <v>2015</v>
      </c>
      <c r="D629" s="8"/>
      <c r="E629" s="23" t="s">
        <v>4841</v>
      </c>
      <c r="F629" s="8" t="s">
        <v>683</v>
      </c>
      <c r="G629" s="8"/>
      <c r="H629" s="8"/>
      <c r="I629" s="8" t="s">
        <v>261</v>
      </c>
      <c r="J629" s="648"/>
      <c r="K629" s="8"/>
      <c r="L629" s="8" t="s">
        <v>718</v>
      </c>
      <c r="M629" s="155"/>
      <c r="N629" s="155"/>
      <c r="O629" s="155"/>
      <c r="P629" s="155" t="s">
        <v>4726</v>
      </c>
      <c r="Q629" s="7" t="s">
        <v>266</v>
      </c>
      <c r="R629" s="8"/>
      <c r="S629" s="8" t="s">
        <v>4</v>
      </c>
      <c r="T629" s="9" t="s">
        <v>294</v>
      </c>
      <c r="U629" s="410" t="s">
        <v>1437</v>
      </c>
      <c r="V629" s="785"/>
      <c r="W629" s="922"/>
      <c r="X629" s="961"/>
      <c r="Y629" s="767">
        <f>FACT!R1102</f>
        <v>849.24</v>
      </c>
      <c r="Z629" s="787"/>
      <c r="AA629" s="241"/>
      <c r="AB629" s="241"/>
      <c r="AC629" s="241"/>
      <c r="AD629" s="241"/>
      <c r="AE629" s="242"/>
      <c r="AF629" s="892"/>
      <c r="AG629" s="892"/>
      <c r="AH629" s="8"/>
      <c r="AI629" s="146"/>
      <c r="AJ629" s="8"/>
      <c r="AK629" s="8"/>
      <c r="AL629" s="8"/>
      <c r="AM629" s="8"/>
      <c r="AN629" s="8"/>
      <c r="AO629" s="8"/>
      <c r="AP629" s="8"/>
      <c r="AQ629" s="8"/>
      <c r="AR629" s="177"/>
      <c r="AS629" s="8"/>
      <c r="AT629" s="8"/>
      <c r="AU629" s="8"/>
      <c r="AV629" s="8"/>
      <c r="AW629" s="8"/>
      <c r="AX629" s="8"/>
      <c r="AY629" s="8"/>
      <c r="AZ629" s="8"/>
      <c r="BA629" s="185"/>
      <c r="BB629" s="207"/>
      <c r="BC629" s="8"/>
      <c r="BD629" s="8"/>
      <c r="BE629" s="8"/>
      <c r="BF629" s="8"/>
      <c r="BG629" s="8"/>
      <c r="BH629" s="8"/>
      <c r="BI629" s="8"/>
      <c r="BJ629" s="8"/>
      <c r="BK629" s="8"/>
      <c r="BL629" s="8"/>
      <c r="BM629" s="8"/>
      <c r="BN629" s="8"/>
      <c r="BO629" s="8"/>
      <c r="BP629" s="8"/>
      <c r="BQ629" s="8"/>
      <c r="BR629" s="8"/>
      <c r="BS629" s="8"/>
      <c r="BT629" s="8"/>
      <c r="BU629" s="8"/>
      <c r="BV629" s="8"/>
      <c r="BW629" s="8"/>
      <c r="BX629" s="8"/>
      <c r="BY629" s="8"/>
      <c r="BZ629" s="8"/>
      <c r="CA629" s="8"/>
      <c r="CB629" s="8"/>
      <c r="CC629" s="8"/>
      <c r="CD629" s="8"/>
      <c r="CE629" s="8"/>
      <c r="CF629" s="8"/>
      <c r="CG629" s="8"/>
      <c r="CH629" s="8"/>
      <c r="CI629" s="8"/>
      <c r="CJ629" s="8"/>
      <c r="CK629" s="8"/>
      <c r="CL629" s="8"/>
      <c r="CM629" s="8"/>
      <c r="CN629" s="8"/>
      <c r="CO629" s="619"/>
      <c r="CP629" s="619"/>
      <c r="CQ629" s="8"/>
      <c r="CR629" s="8"/>
    </row>
    <row r="630" spans="1:96" s="24" customFormat="1" ht="25.5" hidden="1">
      <c r="A630" s="7"/>
      <c r="B630" s="23" t="s">
        <v>4763</v>
      </c>
      <c r="C630" s="8">
        <v>2015</v>
      </c>
      <c r="D630" s="8"/>
      <c r="E630" s="23" t="s">
        <v>4407</v>
      </c>
      <c r="F630" s="8" t="s">
        <v>1182</v>
      </c>
      <c r="G630" s="8"/>
      <c r="H630" s="8"/>
      <c r="I630" s="8" t="s">
        <v>616</v>
      </c>
      <c r="J630" s="648" t="s">
        <v>1436</v>
      </c>
      <c r="K630" s="8"/>
      <c r="L630" s="8" t="s">
        <v>3200</v>
      </c>
      <c r="M630" s="155"/>
      <c r="N630" s="155">
        <v>19</v>
      </c>
      <c r="O630" s="155">
        <v>9521</v>
      </c>
      <c r="P630" s="155" t="s">
        <v>4751</v>
      </c>
      <c r="Q630" s="7" t="s">
        <v>1235</v>
      </c>
      <c r="R630" s="8"/>
      <c r="S630" s="8" t="s">
        <v>2689</v>
      </c>
      <c r="T630" s="9" t="s">
        <v>1231</v>
      </c>
      <c r="U630" s="410" t="s">
        <v>1437</v>
      </c>
      <c r="V630" s="785"/>
      <c r="W630" s="922"/>
      <c r="X630" s="961"/>
      <c r="Y630" s="767"/>
      <c r="Z630" s="787"/>
      <c r="AA630" s="241"/>
      <c r="AB630" s="241"/>
      <c r="AC630" s="241"/>
      <c r="AD630" s="241"/>
      <c r="AE630" s="242"/>
      <c r="AF630" s="892"/>
      <c r="AG630" s="892"/>
      <c r="AH630" s="8"/>
      <c r="AI630" s="146"/>
      <c r="AJ630" s="8"/>
      <c r="AK630" s="8"/>
      <c r="AL630" s="8"/>
      <c r="AM630" s="8"/>
      <c r="AN630" s="8"/>
      <c r="AO630" s="8"/>
      <c r="AP630" s="8"/>
      <c r="AQ630" s="8"/>
      <c r="AR630" s="177"/>
      <c r="AS630" s="8"/>
      <c r="AT630" s="8"/>
      <c r="AU630" s="8"/>
      <c r="AV630" s="8"/>
      <c r="AW630" s="8"/>
      <c r="AX630" s="8"/>
      <c r="AY630" s="8"/>
      <c r="AZ630" s="8"/>
      <c r="BA630" s="185"/>
      <c r="BB630" s="207"/>
      <c r="BC630" s="8"/>
      <c r="BD630" s="8"/>
      <c r="BE630" s="8"/>
      <c r="BF630" s="8"/>
      <c r="BG630" s="8"/>
      <c r="BH630" s="8"/>
      <c r="BI630" s="8"/>
      <c r="BJ630" s="8"/>
      <c r="BK630" s="8"/>
      <c r="BL630" s="8"/>
      <c r="BM630" s="8"/>
      <c r="BN630" s="8"/>
      <c r="BO630" s="8"/>
      <c r="BP630" s="8"/>
      <c r="BQ630" s="8"/>
      <c r="BR630" s="8"/>
      <c r="BS630" s="8"/>
      <c r="BT630" s="8"/>
      <c r="BU630" s="8"/>
      <c r="BV630" s="8"/>
      <c r="BW630" s="8"/>
      <c r="BX630" s="8"/>
      <c r="BY630" s="8"/>
      <c r="BZ630" s="8"/>
      <c r="CA630" s="8"/>
      <c r="CB630" s="8"/>
      <c r="CC630" s="8"/>
      <c r="CD630" s="8"/>
      <c r="CE630" s="8"/>
      <c r="CF630" s="8"/>
      <c r="CG630" s="8"/>
      <c r="CH630" s="8"/>
      <c r="CI630" s="8"/>
      <c r="CJ630" s="8"/>
      <c r="CK630" s="8"/>
      <c r="CL630" s="8"/>
      <c r="CM630" s="8"/>
      <c r="CN630" s="8"/>
      <c r="CO630" s="619"/>
      <c r="CP630" s="619"/>
      <c r="CQ630" s="8"/>
      <c r="CR630" s="8"/>
    </row>
    <row r="631" spans="1:96" s="24" customFormat="1" ht="30" hidden="1">
      <c r="A631" s="7"/>
      <c r="B631" s="23"/>
      <c r="C631" s="8">
        <v>2015</v>
      </c>
      <c r="D631" s="8"/>
      <c r="E631" s="23"/>
      <c r="F631" s="8" t="s">
        <v>683</v>
      </c>
      <c r="G631" s="8"/>
      <c r="H631" s="8"/>
      <c r="I631" s="8" t="s">
        <v>261</v>
      </c>
      <c r="J631" s="648" t="s">
        <v>1432</v>
      </c>
      <c r="K631" s="8" t="s">
        <v>127</v>
      </c>
      <c r="L631" s="8" t="s">
        <v>718</v>
      </c>
      <c r="M631" s="155"/>
      <c r="N631" s="155"/>
      <c r="O631" s="155"/>
      <c r="P631" s="155" t="s">
        <v>4317</v>
      </c>
      <c r="Q631" s="7" t="s">
        <v>704</v>
      </c>
      <c r="R631" s="8"/>
      <c r="S631" s="8" t="s">
        <v>1043</v>
      </c>
      <c r="T631" s="9" t="s">
        <v>264</v>
      </c>
      <c r="U631" s="410" t="s">
        <v>1437</v>
      </c>
      <c r="V631" s="785" t="s">
        <v>127</v>
      </c>
      <c r="W631" s="922" t="s">
        <v>127</v>
      </c>
      <c r="X631" s="922" t="s">
        <v>127</v>
      </c>
      <c r="Y631" s="767">
        <f>NOM!Q918</f>
        <v>5100</v>
      </c>
      <c r="Z631" s="787"/>
      <c r="AA631" s="241"/>
      <c r="AB631" s="241"/>
      <c r="AC631" s="241"/>
      <c r="AD631" s="241"/>
      <c r="AE631" s="242"/>
      <c r="AF631" s="892"/>
      <c r="AG631" s="892"/>
      <c r="AH631" s="8"/>
      <c r="AI631" s="146"/>
      <c r="AJ631" s="8"/>
      <c r="AK631" s="8"/>
      <c r="AL631" s="8"/>
      <c r="AM631" s="8"/>
      <c r="AN631" s="8"/>
      <c r="AO631" s="8"/>
      <c r="AP631" s="8"/>
      <c r="AQ631" s="8"/>
      <c r="AR631" s="177"/>
      <c r="AS631" s="8"/>
      <c r="AT631" s="8"/>
      <c r="AU631" s="8"/>
      <c r="AV631" s="8"/>
      <c r="AW631" s="8"/>
      <c r="AX631" s="8"/>
      <c r="AY631" s="8"/>
      <c r="AZ631" s="8"/>
      <c r="BA631" s="185"/>
      <c r="BB631" s="207"/>
      <c r="BC631" s="8"/>
      <c r="BD631" s="8"/>
      <c r="BE631" s="8"/>
      <c r="BF631" s="8"/>
      <c r="BG631" s="8"/>
      <c r="BH631" s="8"/>
      <c r="BI631" s="8"/>
      <c r="BJ631" s="8"/>
      <c r="BK631" s="8"/>
      <c r="BL631" s="8"/>
      <c r="BM631" s="8"/>
      <c r="BN631" s="8"/>
      <c r="BO631" s="8"/>
      <c r="BP631" s="8"/>
      <c r="BQ631" s="8"/>
      <c r="BR631" s="8"/>
      <c r="BS631" s="8"/>
      <c r="BT631" s="8"/>
      <c r="BU631" s="8"/>
      <c r="BV631" s="8"/>
      <c r="BW631" s="8"/>
      <c r="BX631" s="8"/>
      <c r="BY631" s="8"/>
      <c r="BZ631" s="8"/>
      <c r="CA631" s="8"/>
      <c r="CB631" s="8"/>
      <c r="CC631" s="8"/>
      <c r="CD631" s="8"/>
      <c r="CE631" s="8"/>
      <c r="CF631" s="8"/>
      <c r="CG631" s="8"/>
      <c r="CH631" s="8"/>
      <c r="CI631" s="8"/>
      <c r="CJ631" s="8"/>
      <c r="CK631" s="8"/>
      <c r="CL631" s="8"/>
      <c r="CM631" s="8"/>
      <c r="CN631" s="8"/>
      <c r="CO631" s="619"/>
      <c r="CP631" s="619"/>
      <c r="CQ631" s="8"/>
      <c r="CR631" s="8"/>
    </row>
    <row r="632" spans="1:96" s="24" customFormat="1" ht="25.5" hidden="1">
      <c r="A632" s="7"/>
      <c r="B632" s="23" t="s">
        <v>4787</v>
      </c>
      <c r="C632" s="8">
        <v>2015</v>
      </c>
      <c r="D632" s="8"/>
      <c r="E632" s="23" t="s">
        <v>4400</v>
      </c>
      <c r="F632" s="8" t="s">
        <v>127</v>
      </c>
      <c r="G632" s="8"/>
      <c r="H632" s="8"/>
      <c r="I632" s="8" t="s">
        <v>12</v>
      </c>
      <c r="J632" s="648" t="s">
        <v>2685</v>
      </c>
      <c r="K632" s="8" t="s">
        <v>127</v>
      </c>
      <c r="L632" s="8" t="s">
        <v>127</v>
      </c>
      <c r="M632" s="155" t="s">
        <v>127</v>
      </c>
      <c r="N632" s="155"/>
      <c r="O632" s="155"/>
      <c r="P632" s="155" t="s">
        <v>4789</v>
      </c>
      <c r="Q632" s="7" t="s">
        <v>887</v>
      </c>
      <c r="R632" s="8"/>
      <c r="S632" s="8" t="s">
        <v>127</v>
      </c>
      <c r="T632" s="9" t="s">
        <v>127</v>
      </c>
      <c r="U632" s="410" t="s">
        <v>127</v>
      </c>
      <c r="V632" s="785" t="s">
        <v>127</v>
      </c>
      <c r="W632" s="922" t="s">
        <v>127</v>
      </c>
      <c r="X632" s="922" t="s">
        <v>127</v>
      </c>
      <c r="Y632" s="767" t="s">
        <v>127</v>
      </c>
      <c r="Z632" s="787" t="s">
        <v>127</v>
      </c>
      <c r="AA632" s="241"/>
      <c r="AB632" s="241"/>
      <c r="AC632" s="241"/>
      <c r="AD632" s="241"/>
      <c r="AE632" s="242"/>
      <c r="AF632" s="892"/>
      <c r="AG632" s="892"/>
      <c r="AH632" s="8"/>
      <c r="AI632" s="146"/>
      <c r="AJ632" s="8"/>
      <c r="AK632" s="8"/>
      <c r="AL632" s="8"/>
      <c r="AM632" s="8"/>
      <c r="AN632" s="8"/>
      <c r="AO632" s="8"/>
      <c r="AP632" s="8"/>
      <c r="AQ632" s="8"/>
      <c r="AR632" s="177"/>
      <c r="AS632" s="8"/>
      <c r="AT632" s="8"/>
      <c r="AU632" s="8"/>
      <c r="AV632" s="8"/>
      <c r="AW632" s="8"/>
      <c r="AX632" s="8"/>
      <c r="AY632" s="8"/>
      <c r="AZ632" s="8"/>
      <c r="BA632" s="185"/>
      <c r="BB632" s="207"/>
      <c r="BC632" s="8"/>
      <c r="BD632" s="8"/>
      <c r="BE632" s="8"/>
      <c r="BF632" s="8"/>
      <c r="BG632" s="8"/>
      <c r="BH632" s="8"/>
      <c r="BI632" s="8"/>
      <c r="BJ632" s="8"/>
      <c r="BK632" s="8"/>
      <c r="BL632" s="8"/>
      <c r="BM632" s="8"/>
      <c r="BN632" s="8"/>
      <c r="BO632" s="8"/>
      <c r="BP632" s="8"/>
      <c r="BQ632" s="8"/>
      <c r="BR632" s="8"/>
      <c r="BS632" s="8"/>
      <c r="BT632" s="8"/>
      <c r="BU632" s="8"/>
      <c r="BV632" s="8"/>
      <c r="BW632" s="8"/>
      <c r="BX632" s="8"/>
      <c r="BY632" s="8"/>
      <c r="BZ632" s="8"/>
      <c r="CA632" s="8"/>
      <c r="CB632" s="8"/>
      <c r="CC632" s="8"/>
      <c r="CD632" s="8"/>
      <c r="CE632" s="8"/>
      <c r="CF632" s="8"/>
      <c r="CG632" s="8"/>
      <c r="CH632" s="8"/>
      <c r="CI632" s="8"/>
      <c r="CJ632" s="8"/>
      <c r="CK632" s="8"/>
      <c r="CL632" s="8"/>
      <c r="CM632" s="8"/>
      <c r="CN632" s="8"/>
      <c r="CO632" s="619"/>
      <c r="CP632" s="619"/>
      <c r="CQ632" s="8"/>
      <c r="CR632" s="8"/>
    </row>
    <row r="633" spans="1:96" s="24" customFormat="1" hidden="1">
      <c r="A633" s="7"/>
      <c r="B633" s="23"/>
      <c r="C633" s="8">
        <v>2015</v>
      </c>
      <c r="D633" s="8"/>
      <c r="E633" s="23"/>
      <c r="F633" s="8" t="s">
        <v>683</v>
      </c>
      <c r="G633" s="8"/>
      <c r="H633" s="8"/>
      <c r="I633" s="8" t="s">
        <v>261</v>
      </c>
      <c r="J633" s="648" t="s">
        <v>1432</v>
      </c>
      <c r="K633" s="8"/>
      <c r="L633" s="8" t="s">
        <v>718</v>
      </c>
      <c r="M633" s="155"/>
      <c r="N633" s="155"/>
      <c r="O633" s="155"/>
      <c r="P633" s="155" t="s">
        <v>1280</v>
      </c>
      <c r="Q633" s="7" t="s">
        <v>1280</v>
      </c>
      <c r="R633" s="8"/>
      <c r="S633" s="8" t="s">
        <v>269</v>
      </c>
      <c r="T633" s="9" t="s">
        <v>264</v>
      </c>
      <c r="U633" s="410" t="s">
        <v>1437</v>
      </c>
      <c r="V633" s="785" t="s">
        <v>127</v>
      </c>
      <c r="W633" s="922" t="s">
        <v>127</v>
      </c>
      <c r="X633" s="922" t="s">
        <v>127</v>
      </c>
      <c r="Y633" s="767">
        <f>NOM!Q938</f>
        <v>2900</v>
      </c>
      <c r="Z633" s="787"/>
      <c r="AA633" s="241"/>
      <c r="AB633" s="241"/>
      <c r="AC633" s="241"/>
      <c r="AD633" s="241"/>
      <c r="AE633" s="242"/>
      <c r="AF633" s="892"/>
      <c r="AG633" s="892"/>
      <c r="AH633" s="8"/>
      <c r="AI633" s="146"/>
      <c r="AJ633" s="8"/>
      <c r="AK633" s="8"/>
      <c r="AL633" s="8"/>
      <c r="AM633" s="8"/>
      <c r="AN633" s="8"/>
      <c r="AO633" s="8"/>
      <c r="AP633" s="8"/>
      <c r="AQ633" s="8"/>
      <c r="AR633" s="177"/>
      <c r="AS633" s="8"/>
      <c r="AT633" s="8"/>
      <c r="AU633" s="8"/>
      <c r="AV633" s="8"/>
      <c r="AW633" s="8"/>
      <c r="AX633" s="8"/>
      <c r="AY633" s="8"/>
      <c r="AZ633" s="8"/>
      <c r="BA633" s="185"/>
      <c r="BB633" s="207"/>
      <c r="BC633" s="8"/>
      <c r="BD633" s="8"/>
      <c r="BE633" s="8"/>
      <c r="BF633" s="8"/>
      <c r="BG633" s="8"/>
      <c r="BH633" s="8"/>
      <c r="BI633" s="8"/>
      <c r="BJ633" s="8"/>
      <c r="BK633" s="8"/>
      <c r="BL633" s="8"/>
      <c r="BM633" s="8"/>
      <c r="BN633" s="8"/>
      <c r="BO633" s="8"/>
      <c r="BP633" s="8"/>
      <c r="BQ633" s="8"/>
      <c r="BR633" s="8"/>
      <c r="BS633" s="8"/>
      <c r="BT633" s="8"/>
      <c r="BU633" s="8"/>
      <c r="BV633" s="8"/>
      <c r="BW633" s="8"/>
      <c r="BX633" s="8"/>
      <c r="BY633" s="8"/>
      <c r="BZ633" s="8"/>
      <c r="CA633" s="8"/>
      <c r="CB633" s="8"/>
      <c r="CC633" s="8"/>
      <c r="CD633" s="8"/>
      <c r="CE633" s="8"/>
      <c r="CF633" s="8"/>
      <c r="CG633" s="8"/>
      <c r="CH633" s="8"/>
      <c r="CI633" s="8"/>
      <c r="CJ633" s="8"/>
      <c r="CK633" s="8"/>
      <c r="CL633" s="8"/>
      <c r="CM633" s="8"/>
      <c r="CN633" s="8"/>
      <c r="CO633" s="619"/>
      <c r="CP633" s="619"/>
      <c r="CQ633" s="8"/>
      <c r="CR633" s="8"/>
    </row>
    <row r="634" spans="1:96" s="24" customFormat="1" hidden="1">
      <c r="A634" s="7"/>
      <c r="B634" s="23"/>
      <c r="C634" s="8">
        <v>2015</v>
      </c>
      <c r="D634" s="8"/>
      <c r="E634" s="23"/>
      <c r="F634" s="8" t="s">
        <v>683</v>
      </c>
      <c r="G634" s="8"/>
      <c r="H634" s="8"/>
      <c r="I634" s="8" t="s">
        <v>261</v>
      </c>
      <c r="J634" s="648" t="s">
        <v>1432</v>
      </c>
      <c r="K634" s="8"/>
      <c r="L634" s="8" t="s">
        <v>718</v>
      </c>
      <c r="M634" s="155"/>
      <c r="N634" s="155"/>
      <c r="O634" s="155"/>
      <c r="P634" s="155" t="s">
        <v>266</v>
      </c>
      <c r="Q634" s="7" t="s">
        <v>266</v>
      </c>
      <c r="R634" s="8"/>
      <c r="S634" s="8" t="s">
        <v>778</v>
      </c>
      <c r="T634" s="9" t="s">
        <v>778</v>
      </c>
      <c r="U634" s="410" t="s">
        <v>1437</v>
      </c>
      <c r="V634" s="785" t="s">
        <v>127</v>
      </c>
      <c r="W634" s="922" t="s">
        <v>127</v>
      </c>
      <c r="X634" s="922" t="s">
        <v>127</v>
      </c>
      <c r="Y634" s="767">
        <f>NOM!Q939</f>
        <v>26100</v>
      </c>
      <c r="Z634" s="787"/>
      <c r="AA634" s="241"/>
      <c r="AB634" s="241"/>
      <c r="AC634" s="241"/>
      <c r="AD634" s="241"/>
      <c r="AE634" s="242"/>
      <c r="AF634" s="892">
        <v>42248</v>
      </c>
      <c r="AG634" s="892">
        <v>42277</v>
      </c>
      <c r="AH634" s="8"/>
      <c r="AI634" s="146"/>
      <c r="AJ634" s="8"/>
      <c r="AK634" s="8"/>
      <c r="AL634" s="8"/>
      <c r="AM634" s="8"/>
      <c r="AN634" s="8"/>
      <c r="AO634" s="8"/>
      <c r="AP634" s="8"/>
      <c r="AQ634" s="8"/>
      <c r="AR634" s="177"/>
      <c r="AS634" s="8"/>
      <c r="AT634" s="8"/>
      <c r="AU634" s="8"/>
      <c r="AV634" s="8"/>
      <c r="AW634" s="8"/>
      <c r="AX634" s="8"/>
      <c r="AY634" s="8"/>
      <c r="AZ634" s="8"/>
      <c r="BA634" s="185"/>
      <c r="BB634" s="207"/>
      <c r="BC634" s="8"/>
      <c r="BD634" s="8"/>
      <c r="BE634" s="8"/>
      <c r="BF634" s="8"/>
      <c r="BG634" s="8"/>
      <c r="BH634" s="8"/>
      <c r="BI634" s="8"/>
      <c r="BJ634" s="8"/>
      <c r="BK634" s="8"/>
      <c r="BL634" s="8"/>
      <c r="BM634" s="8"/>
      <c r="BN634" s="8"/>
      <c r="BO634" s="8"/>
      <c r="BP634" s="8"/>
      <c r="BQ634" s="8"/>
      <c r="BR634" s="8"/>
      <c r="BS634" s="8"/>
      <c r="BT634" s="8"/>
      <c r="BU634" s="8"/>
      <c r="BV634" s="8"/>
      <c r="BW634" s="8"/>
      <c r="BX634" s="8"/>
      <c r="BY634" s="8"/>
      <c r="BZ634" s="8"/>
      <c r="CA634" s="8"/>
      <c r="CB634" s="8"/>
      <c r="CC634" s="8"/>
      <c r="CD634" s="8"/>
      <c r="CE634" s="8"/>
      <c r="CF634" s="8"/>
      <c r="CG634" s="8"/>
      <c r="CH634" s="8"/>
      <c r="CI634" s="8"/>
      <c r="CJ634" s="8"/>
      <c r="CK634" s="8"/>
      <c r="CL634" s="8"/>
      <c r="CM634" s="8"/>
      <c r="CN634" s="8"/>
      <c r="CO634" s="619"/>
      <c r="CP634" s="619"/>
      <c r="CQ634" s="8"/>
      <c r="CR634" s="8"/>
    </row>
    <row r="635" spans="1:96" s="24" customFormat="1" ht="25.5" hidden="1">
      <c r="A635" s="7"/>
      <c r="B635" s="23" t="s">
        <v>4840</v>
      </c>
      <c r="C635" s="8">
        <v>2015</v>
      </c>
      <c r="D635" s="8"/>
      <c r="E635" s="23" t="s">
        <v>4841</v>
      </c>
      <c r="F635" s="8" t="s">
        <v>127</v>
      </c>
      <c r="G635" s="8"/>
      <c r="H635" s="8"/>
      <c r="I635" s="8" t="s">
        <v>1234</v>
      </c>
      <c r="J635" s="648" t="s">
        <v>2685</v>
      </c>
      <c r="K635" s="8"/>
      <c r="L635" s="8"/>
      <c r="M635" s="155"/>
      <c r="N635" s="155"/>
      <c r="O635" s="155"/>
      <c r="P635" s="155" t="s">
        <v>1232</v>
      </c>
      <c r="Q635" s="7" t="s">
        <v>887</v>
      </c>
      <c r="R635" s="8"/>
      <c r="S635" s="8" t="s">
        <v>127</v>
      </c>
      <c r="T635" s="9" t="s">
        <v>127</v>
      </c>
      <c r="U635" s="410" t="s">
        <v>127</v>
      </c>
      <c r="V635" s="785" t="s">
        <v>127</v>
      </c>
      <c r="W635" s="922" t="s">
        <v>127</v>
      </c>
      <c r="X635" s="922" t="s">
        <v>127</v>
      </c>
      <c r="Y635" s="767" t="s">
        <v>127</v>
      </c>
      <c r="Z635" s="787" t="s">
        <v>127</v>
      </c>
      <c r="AA635" s="241"/>
      <c r="AB635" s="241"/>
      <c r="AC635" s="241"/>
      <c r="AD635" s="241"/>
      <c r="AE635" s="242"/>
      <c r="AF635" s="892"/>
      <c r="AG635" s="892"/>
      <c r="AH635" s="8"/>
      <c r="AI635" s="146"/>
      <c r="AJ635" s="8"/>
      <c r="AK635" s="8"/>
      <c r="AL635" s="8"/>
      <c r="AM635" s="8"/>
      <c r="AN635" s="8"/>
      <c r="AO635" s="8"/>
      <c r="AP635" s="8"/>
      <c r="AQ635" s="8"/>
      <c r="AR635" s="177"/>
      <c r="AS635" s="8"/>
      <c r="AT635" s="8"/>
      <c r="AU635" s="8"/>
      <c r="AV635" s="8"/>
      <c r="AW635" s="8"/>
      <c r="AX635" s="8"/>
      <c r="AY635" s="8"/>
      <c r="AZ635" s="8"/>
      <c r="BA635" s="185"/>
      <c r="BB635" s="207"/>
      <c r="BC635" s="8"/>
      <c r="BD635" s="8"/>
      <c r="BE635" s="8"/>
      <c r="BF635" s="8"/>
      <c r="BG635" s="8"/>
      <c r="BH635" s="8"/>
      <c r="BI635" s="8"/>
      <c r="BJ635" s="8"/>
      <c r="BK635" s="8"/>
      <c r="BL635" s="8"/>
      <c r="BM635" s="8"/>
      <c r="BN635" s="8"/>
      <c r="BO635" s="8"/>
      <c r="BP635" s="8"/>
      <c r="BQ635" s="8"/>
      <c r="BR635" s="8"/>
      <c r="BS635" s="8"/>
      <c r="BT635" s="8"/>
      <c r="BU635" s="8"/>
      <c r="BV635" s="8"/>
      <c r="BW635" s="8"/>
      <c r="BX635" s="8"/>
      <c r="BY635" s="8"/>
      <c r="BZ635" s="8"/>
      <c r="CA635" s="8"/>
      <c r="CB635" s="8"/>
      <c r="CC635" s="8"/>
      <c r="CD635" s="8"/>
      <c r="CE635" s="8"/>
      <c r="CF635" s="8"/>
      <c r="CG635" s="8"/>
      <c r="CH635" s="8"/>
      <c r="CI635" s="8"/>
      <c r="CJ635" s="8"/>
      <c r="CK635" s="8"/>
      <c r="CL635" s="8"/>
      <c r="CM635" s="8"/>
      <c r="CN635" s="8"/>
      <c r="CO635" s="619"/>
      <c r="CP635" s="619"/>
      <c r="CQ635" s="8"/>
      <c r="CR635" s="8"/>
    </row>
    <row r="636" spans="1:96" s="24" customFormat="1" ht="25.5" hidden="1">
      <c r="A636" s="7"/>
      <c r="B636" s="23" t="s">
        <v>4895</v>
      </c>
      <c r="C636" s="8">
        <v>2015</v>
      </c>
      <c r="D636" s="8"/>
      <c r="E636" s="582" t="s">
        <v>4881</v>
      </c>
      <c r="F636" s="8" t="s">
        <v>778</v>
      </c>
      <c r="G636" s="8"/>
      <c r="H636" s="8"/>
      <c r="I636" s="8" t="s">
        <v>1173</v>
      </c>
      <c r="J636" s="648" t="s">
        <v>4794</v>
      </c>
      <c r="K636" s="8" t="s">
        <v>127</v>
      </c>
      <c r="L636" s="8" t="s">
        <v>127</v>
      </c>
      <c r="M636" s="155" t="s">
        <v>127</v>
      </c>
      <c r="N636" s="155"/>
      <c r="O636" s="155"/>
      <c r="P636" s="155" t="s">
        <v>1171</v>
      </c>
      <c r="Q636" s="7" t="s">
        <v>887</v>
      </c>
      <c r="R636" s="8"/>
      <c r="S636" s="8" t="s">
        <v>127</v>
      </c>
      <c r="T636" s="9" t="s">
        <v>127</v>
      </c>
      <c r="U636" s="410" t="s">
        <v>127</v>
      </c>
      <c r="V636" s="785" t="s">
        <v>127</v>
      </c>
      <c r="W636" s="922" t="s">
        <v>127</v>
      </c>
      <c r="X636" s="922" t="s">
        <v>127</v>
      </c>
      <c r="Y636" s="767" t="s">
        <v>127</v>
      </c>
      <c r="Z636" s="787" t="s">
        <v>127</v>
      </c>
      <c r="AA636" s="241"/>
      <c r="AB636" s="241"/>
      <c r="AC636" s="241"/>
      <c r="AD636" s="241"/>
      <c r="AE636" s="242"/>
      <c r="AF636" s="892"/>
      <c r="AG636" s="892"/>
      <c r="AH636" s="8"/>
      <c r="AI636" s="146"/>
      <c r="AJ636" s="8"/>
      <c r="AK636" s="8"/>
      <c r="AL636" s="8"/>
      <c r="AM636" s="8"/>
      <c r="AN636" s="8"/>
      <c r="AO636" s="8"/>
      <c r="AP636" s="8"/>
      <c r="AQ636" s="8"/>
      <c r="AR636" s="177"/>
      <c r="AS636" s="8"/>
      <c r="AT636" s="8"/>
      <c r="AU636" s="8"/>
      <c r="AV636" s="8"/>
      <c r="AW636" s="8"/>
      <c r="AX636" s="8"/>
      <c r="AY636" s="8"/>
      <c r="AZ636" s="8"/>
      <c r="BA636" s="185"/>
      <c r="BB636" s="207"/>
      <c r="BC636" s="8"/>
      <c r="BD636" s="8"/>
      <c r="BE636" s="8"/>
      <c r="BF636" s="8"/>
      <c r="BG636" s="8"/>
      <c r="BH636" s="8"/>
      <c r="BI636" s="8"/>
      <c r="BJ636" s="8"/>
      <c r="BK636" s="8"/>
      <c r="BL636" s="8"/>
      <c r="BM636" s="8"/>
      <c r="BN636" s="8"/>
      <c r="BO636" s="8"/>
      <c r="BP636" s="8"/>
      <c r="BQ636" s="8"/>
      <c r="BR636" s="8"/>
      <c r="BS636" s="8"/>
      <c r="BT636" s="8"/>
      <c r="BU636" s="8"/>
      <c r="BV636" s="8"/>
      <c r="BW636" s="8"/>
      <c r="BX636" s="8"/>
      <c r="BY636" s="8"/>
      <c r="BZ636" s="8"/>
      <c r="CA636" s="8"/>
      <c r="CB636" s="8"/>
      <c r="CC636" s="8"/>
      <c r="CD636" s="8"/>
      <c r="CE636" s="8"/>
      <c r="CF636" s="8"/>
      <c r="CG636" s="8"/>
      <c r="CH636" s="8"/>
      <c r="CI636" s="8"/>
      <c r="CJ636" s="8"/>
      <c r="CK636" s="8"/>
      <c r="CL636" s="8"/>
      <c r="CM636" s="8"/>
      <c r="CN636" s="8"/>
      <c r="CO636" s="619"/>
      <c r="CP636" s="619"/>
      <c r="CQ636" s="8"/>
      <c r="CR636" s="8"/>
    </row>
    <row r="637" spans="1:96" s="24" customFormat="1" ht="25.5" hidden="1">
      <c r="A637" s="7"/>
      <c r="B637" s="23" t="s">
        <v>4895</v>
      </c>
      <c r="C637" s="8">
        <v>2015</v>
      </c>
      <c r="D637" s="8"/>
      <c r="E637" s="23" t="s">
        <v>4882</v>
      </c>
      <c r="F637" s="8" t="s">
        <v>778</v>
      </c>
      <c r="G637" s="8"/>
      <c r="H637" s="8"/>
      <c r="I637" s="8" t="s">
        <v>12</v>
      </c>
      <c r="J637" s="648" t="s">
        <v>4794</v>
      </c>
      <c r="K637" s="8" t="s">
        <v>127</v>
      </c>
      <c r="L637" s="8" t="s">
        <v>127</v>
      </c>
      <c r="M637" s="155" t="s">
        <v>127</v>
      </c>
      <c r="N637" s="155"/>
      <c r="O637" s="155"/>
      <c r="P637" s="155" t="s">
        <v>3673</v>
      </c>
      <c r="Q637" s="7" t="s">
        <v>887</v>
      </c>
      <c r="R637" s="8"/>
      <c r="S637" s="8" t="s">
        <v>127</v>
      </c>
      <c r="T637" s="9" t="s">
        <v>127</v>
      </c>
      <c r="U637" s="410" t="s">
        <v>127</v>
      </c>
      <c r="V637" s="785" t="s">
        <v>127</v>
      </c>
      <c r="W637" s="922" t="s">
        <v>127</v>
      </c>
      <c r="X637" s="922" t="s">
        <v>127</v>
      </c>
      <c r="Y637" s="767" t="s">
        <v>127</v>
      </c>
      <c r="Z637" s="787" t="s">
        <v>127</v>
      </c>
      <c r="AA637" s="241"/>
      <c r="AB637" s="241"/>
      <c r="AC637" s="241"/>
      <c r="AD637" s="241"/>
      <c r="AE637" s="242"/>
      <c r="AF637" s="892"/>
      <c r="AG637" s="892"/>
      <c r="AH637" s="8" t="s">
        <v>1163</v>
      </c>
      <c r="AI637" s="146"/>
      <c r="AJ637" s="8"/>
      <c r="AK637" s="8"/>
      <c r="AL637" s="8"/>
      <c r="AM637" s="8"/>
      <c r="AN637" s="8"/>
      <c r="AO637" s="8"/>
      <c r="AP637" s="8"/>
      <c r="AQ637" s="8"/>
      <c r="AR637" s="177"/>
      <c r="AS637" s="8"/>
      <c r="AT637" s="8"/>
      <c r="AU637" s="8"/>
      <c r="AV637" s="8"/>
      <c r="AW637" s="8"/>
      <c r="AX637" s="8"/>
      <c r="AY637" s="8"/>
      <c r="AZ637" s="8"/>
      <c r="BA637" s="185"/>
      <c r="BB637" s="207"/>
      <c r="BC637" s="8"/>
      <c r="BD637" s="8"/>
      <c r="BE637" s="8"/>
      <c r="BF637" s="8"/>
      <c r="BG637" s="8"/>
      <c r="BH637" s="8"/>
      <c r="BI637" s="8"/>
      <c r="BJ637" s="8"/>
      <c r="BK637" s="8"/>
      <c r="BL637" s="8"/>
      <c r="BM637" s="8"/>
      <c r="BN637" s="8"/>
      <c r="BO637" s="8"/>
      <c r="BP637" s="8"/>
      <c r="BQ637" s="8"/>
      <c r="BR637" s="8"/>
      <c r="BS637" s="8"/>
      <c r="BT637" s="8"/>
      <c r="BU637" s="8"/>
      <c r="BV637" s="8"/>
      <c r="BW637" s="8"/>
      <c r="BX637" s="8"/>
      <c r="BY637" s="8"/>
      <c r="BZ637" s="8"/>
      <c r="CA637" s="8"/>
      <c r="CB637" s="8"/>
      <c r="CC637" s="8"/>
      <c r="CD637" s="8"/>
      <c r="CE637" s="8"/>
      <c r="CF637" s="8"/>
      <c r="CG637" s="8"/>
      <c r="CH637" s="8"/>
      <c r="CI637" s="8"/>
      <c r="CJ637" s="8"/>
      <c r="CK637" s="8"/>
      <c r="CL637" s="8"/>
      <c r="CM637" s="8"/>
      <c r="CN637" s="8"/>
      <c r="CO637" s="619"/>
      <c r="CP637" s="619"/>
      <c r="CQ637" s="8"/>
      <c r="CR637" s="8"/>
    </row>
    <row r="638" spans="1:96" s="24" customFormat="1" ht="25.5" hidden="1">
      <c r="A638" s="7"/>
      <c r="B638" s="23" t="s">
        <v>4895</v>
      </c>
      <c r="C638" s="8">
        <v>2015</v>
      </c>
      <c r="D638" s="8"/>
      <c r="E638" s="23" t="s">
        <v>4883</v>
      </c>
      <c r="F638" s="8" t="s">
        <v>778</v>
      </c>
      <c r="G638" s="8"/>
      <c r="H638" s="8"/>
      <c r="I638" s="8" t="s">
        <v>12</v>
      </c>
      <c r="J638" s="648" t="s">
        <v>4794</v>
      </c>
      <c r="K638" s="8" t="s">
        <v>127</v>
      </c>
      <c r="L638" s="8" t="s">
        <v>127</v>
      </c>
      <c r="M638" s="155" t="s">
        <v>127</v>
      </c>
      <c r="N638" s="155"/>
      <c r="O638" s="155"/>
      <c r="P638" s="155" t="s">
        <v>3673</v>
      </c>
      <c r="Q638" s="7" t="s">
        <v>887</v>
      </c>
      <c r="R638" s="8"/>
      <c r="S638" s="8" t="s">
        <v>127</v>
      </c>
      <c r="T638" s="9" t="s">
        <v>127</v>
      </c>
      <c r="U638" s="410" t="s">
        <v>127</v>
      </c>
      <c r="V638" s="785" t="s">
        <v>127</v>
      </c>
      <c r="W638" s="922" t="s">
        <v>127</v>
      </c>
      <c r="X638" s="922" t="s">
        <v>127</v>
      </c>
      <c r="Y638" s="767" t="s">
        <v>127</v>
      </c>
      <c r="Z638" s="787" t="s">
        <v>127</v>
      </c>
      <c r="AA638" s="241"/>
      <c r="AB638" s="241"/>
      <c r="AC638" s="241"/>
      <c r="AD638" s="241"/>
      <c r="AE638" s="242"/>
      <c r="AF638" s="892"/>
      <c r="AG638" s="892"/>
      <c r="AH638" s="8" t="s">
        <v>1168</v>
      </c>
      <c r="AI638" s="146"/>
      <c r="AJ638" s="8"/>
      <c r="AK638" s="8"/>
      <c r="AL638" s="8"/>
      <c r="AM638" s="8"/>
      <c r="AN638" s="8"/>
      <c r="AO638" s="8"/>
      <c r="AP638" s="8"/>
      <c r="AQ638" s="8"/>
      <c r="AR638" s="177"/>
      <c r="AS638" s="8"/>
      <c r="AT638" s="8"/>
      <c r="AU638" s="8"/>
      <c r="AV638" s="8"/>
      <c r="AW638" s="8"/>
      <c r="AX638" s="8"/>
      <c r="AY638" s="8"/>
      <c r="AZ638" s="8"/>
      <c r="BA638" s="185"/>
      <c r="BB638" s="207"/>
      <c r="BC638" s="8"/>
      <c r="BD638" s="8"/>
      <c r="BE638" s="8"/>
      <c r="BF638" s="8"/>
      <c r="BG638" s="8"/>
      <c r="BH638" s="8"/>
      <c r="BI638" s="8"/>
      <c r="BJ638" s="8"/>
      <c r="BK638" s="8"/>
      <c r="BL638" s="8"/>
      <c r="BM638" s="8"/>
      <c r="BN638" s="8"/>
      <c r="BO638" s="8"/>
      <c r="BP638" s="8"/>
      <c r="BQ638" s="8"/>
      <c r="BR638" s="8"/>
      <c r="BS638" s="8"/>
      <c r="BT638" s="8"/>
      <c r="BU638" s="8"/>
      <c r="BV638" s="8"/>
      <c r="BW638" s="8"/>
      <c r="BX638" s="8"/>
      <c r="BY638" s="8"/>
      <c r="BZ638" s="8"/>
      <c r="CA638" s="8"/>
      <c r="CB638" s="8"/>
      <c r="CC638" s="8"/>
      <c r="CD638" s="8"/>
      <c r="CE638" s="8"/>
      <c r="CF638" s="8"/>
      <c r="CG638" s="8"/>
      <c r="CH638" s="8"/>
      <c r="CI638" s="8"/>
      <c r="CJ638" s="8"/>
      <c r="CK638" s="8"/>
      <c r="CL638" s="8"/>
      <c r="CM638" s="8"/>
      <c r="CN638" s="8"/>
      <c r="CO638" s="619"/>
      <c r="CP638" s="619"/>
      <c r="CQ638" s="8"/>
      <c r="CR638" s="8"/>
    </row>
    <row r="639" spans="1:96" s="24" customFormat="1" ht="30" hidden="1">
      <c r="A639" s="7"/>
      <c r="B639" s="23" t="s">
        <v>4922</v>
      </c>
      <c r="C639" s="8">
        <v>2015</v>
      </c>
      <c r="D639" s="8"/>
      <c r="E639" s="23"/>
      <c r="F639" s="8" t="s">
        <v>778</v>
      </c>
      <c r="G639" s="8"/>
      <c r="H639" s="8"/>
      <c r="I639" s="8" t="s">
        <v>12</v>
      </c>
      <c r="J639" s="260" t="s">
        <v>4794</v>
      </c>
      <c r="K639" s="8" t="s">
        <v>127</v>
      </c>
      <c r="L639" s="8" t="s">
        <v>127</v>
      </c>
      <c r="M639" s="155" t="s">
        <v>127</v>
      </c>
      <c r="N639" s="155"/>
      <c r="O639" s="155"/>
      <c r="P639" s="155" t="s">
        <v>3673</v>
      </c>
      <c r="Q639" s="7" t="s">
        <v>887</v>
      </c>
      <c r="R639" s="8"/>
      <c r="S639" s="8" t="s">
        <v>127</v>
      </c>
      <c r="T639" s="9" t="s">
        <v>127</v>
      </c>
      <c r="U639" s="410" t="s">
        <v>127</v>
      </c>
      <c r="V639" s="785" t="s">
        <v>127</v>
      </c>
      <c r="W639" s="922" t="s">
        <v>127</v>
      </c>
      <c r="X639" s="922" t="s">
        <v>127</v>
      </c>
      <c r="Y639" s="767" t="s">
        <v>127</v>
      </c>
      <c r="Z639" s="787" t="s">
        <v>127</v>
      </c>
      <c r="AA639" s="241"/>
      <c r="AB639" s="241"/>
      <c r="AC639" s="241"/>
      <c r="AD639" s="241"/>
      <c r="AE639" s="242"/>
      <c r="AF639" s="892"/>
      <c r="AG639" s="892"/>
      <c r="AH639" s="8" t="s">
        <v>4893</v>
      </c>
      <c r="AI639" s="146"/>
      <c r="AJ639" s="8"/>
      <c r="AK639" s="8"/>
      <c r="AL639" s="8"/>
      <c r="AM639" s="8"/>
      <c r="AN639" s="8"/>
      <c r="AO639" s="8"/>
      <c r="AP639" s="8"/>
      <c r="AQ639" s="8"/>
      <c r="AR639" s="177"/>
      <c r="AS639" s="8"/>
      <c r="AT639" s="8"/>
      <c r="AU639" s="8"/>
      <c r="AV639" s="8"/>
      <c r="AW639" s="8"/>
      <c r="AX639" s="8"/>
      <c r="AY639" s="8"/>
      <c r="AZ639" s="8"/>
      <c r="BA639" s="185"/>
      <c r="BB639" s="207"/>
      <c r="BC639" s="8"/>
      <c r="BD639" s="8"/>
      <c r="BE639" s="8"/>
      <c r="BF639" s="8"/>
      <c r="BG639" s="8"/>
      <c r="BH639" s="8"/>
      <c r="BI639" s="8"/>
      <c r="BJ639" s="8"/>
      <c r="BK639" s="8"/>
      <c r="BL639" s="8"/>
      <c r="BM639" s="8"/>
      <c r="BN639" s="8"/>
      <c r="BO639" s="8"/>
      <c r="BP639" s="8"/>
      <c r="BQ639" s="8"/>
      <c r="BR639" s="8"/>
      <c r="BS639" s="8"/>
      <c r="BT639" s="8"/>
      <c r="BU639" s="8"/>
      <c r="BV639" s="8"/>
      <c r="BW639" s="8"/>
      <c r="BX639" s="8"/>
      <c r="BY639" s="8"/>
      <c r="BZ639" s="8"/>
      <c r="CA639" s="8"/>
      <c r="CB639" s="8"/>
      <c r="CC639" s="8"/>
      <c r="CD639" s="8"/>
      <c r="CE639" s="8"/>
      <c r="CF639" s="8"/>
      <c r="CG639" s="8"/>
      <c r="CH639" s="8"/>
      <c r="CI639" s="8"/>
      <c r="CJ639" s="8"/>
      <c r="CK639" s="8"/>
      <c r="CL639" s="8"/>
      <c r="CM639" s="8"/>
      <c r="CN639" s="8"/>
      <c r="CO639" s="619"/>
      <c r="CP639" s="619"/>
      <c r="CQ639" s="8"/>
      <c r="CR639" s="8"/>
    </row>
    <row r="640" spans="1:96" s="24" customFormat="1" ht="25.5" hidden="1">
      <c r="A640" s="7"/>
      <c r="B640" s="23" t="s">
        <v>4922</v>
      </c>
      <c r="C640" s="8">
        <v>2015</v>
      </c>
      <c r="D640" s="8"/>
      <c r="E640" s="23"/>
      <c r="F640" s="8" t="s">
        <v>778</v>
      </c>
      <c r="G640" s="8"/>
      <c r="H640" s="8"/>
      <c r="I640" s="8" t="s">
        <v>12</v>
      </c>
      <c r="J640" s="260" t="s">
        <v>4794</v>
      </c>
      <c r="K640" s="8" t="s">
        <v>127</v>
      </c>
      <c r="L640" s="8" t="s">
        <v>127</v>
      </c>
      <c r="M640" s="155" t="s">
        <v>127</v>
      </c>
      <c r="N640" s="155"/>
      <c r="O640" s="155"/>
      <c r="P640" s="155" t="s">
        <v>4894</v>
      </c>
      <c r="Q640" s="7" t="s">
        <v>887</v>
      </c>
      <c r="R640" s="8"/>
      <c r="S640" s="8" t="s">
        <v>127</v>
      </c>
      <c r="T640" s="9" t="s">
        <v>127</v>
      </c>
      <c r="U640" s="410" t="s">
        <v>127</v>
      </c>
      <c r="V640" s="785" t="s">
        <v>127</v>
      </c>
      <c r="W640" s="922" t="s">
        <v>127</v>
      </c>
      <c r="X640" s="922" t="s">
        <v>127</v>
      </c>
      <c r="Y640" s="767" t="s">
        <v>127</v>
      </c>
      <c r="Z640" s="787" t="s">
        <v>127</v>
      </c>
      <c r="AA640" s="241"/>
      <c r="AB640" s="241"/>
      <c r="AC640" s="241"/>
      <c r="AD640" s="241"/>
      <c r="AE640" s="242"/>
      <c r="AF640" s="892"/>
      <c r="AG640" s="892"/>
      <c r="AH640" s="8"/>
      <c r="AI640" s="146"/>
      <c r="AJ640" s="8"/>
      <c r="AK640" s="8"/>
      <c r="AL640" s="8"/>
      <c r="AM640" s="8"/>
      <c r="AN640" s="8"/>
      <c r="AO640" s="8"/>
      <c r="AP640" s="8"/>
      <c r="AQ640" s="8"/>
      <c r="AR640" s="177"/>
      <c r="AS640" s="8"/>
      <c r="AT640" s="8"/>
      <c r="AU640" s="8"/>
      <c r="AV640" s="8"/>
      <c r="AW640" s="8"/>
      <c r="AX640" s="8"/>
      <c r="AY640" s="8"/>
      <c r="AZ640" s="8"/>
      <c r="BA640" s="185"/>
      <c r="BB640" s="207"/>
      <c r="BC640" s="8"/>
      <c r="BD640" s="8"/>
      <c r="BE640" s="8"/>
      <c r="BF640" s="8"/>
      <c r="BG640" s="8"/>
      <c r="BH640" s="8"/>
      <c r="BI640" s="8"/>
      <c r="BJ640" s="8"/>
      <c r="BK640" s="8"/>
      <c r="BL640" s="8"/>
      <c r="BM640" s="8"/>
      <c r="BN640" s="8"/>
      <c r="BO640" s="8"/>
      <c r="BP640" s="8"/>
      <c r="BQ640" s="8"/>
      <c r="BR640" s="8"/>
      <c r="BS640" s="8"/>
      <c r="BT640" s="8"/>
      <c r="BU640" s="8"/>
      <c r="BV640" s="8"/>
      <c r="BW640" s="8"/>
      <c r="BX640" s="8"/>
      <c r="BY640" s="8"/>
      <c r="BZ640" s="8"/>
      <c r="CA640" s="8"/>
      <c r="CB640" s="8"/>
      <c r="CC640" s="8"/>
      <c r="CD640" s="8"/>
      <c r="CE640" s="8"/>
      <c r="CF640" s="8"/>
      <c r="CG640" s="8"/>
      <c r="CH640" s="8"/>
      <c r="CI640" s="8"/>
      <c r="CJ640" s="8"/>
      <c r="CK640" s="8"/>
      <c r="CL640" s="8"/>
      <c r="CM640" s="8"/>
      <c r="CN640" s="8"/>
      <c r="CO640" s="619"/>
      <c r="CP640" s="619"/>
      <c r="CQ640" s="8"/>
      <c r="CR640" s="8"/>
    </row>
    <row r="641" spans="1:96" s="24" customFormat="1" ht="25.5" hidden="1">
      <c r="A641" s="7"/>
      <c r="B641" s="23" t="s">
        <v>4895</v>
      </c>
      <c r="C641" s="8">
        <v>2015</v>
      </c>
      <c r="D641" s="8"/>
      <c r="E641" s="23"/>
      <c r="F641" s="8" t="s">
        <v>778</v>
      </c>
      <c r="G641" s="8"/>
      <c r="H641" s="8"/>
      <c r="I641" s="8" t="s">
        <v>1173</v>
      </c>
      <c r="J641" s="648" t="s">
        <v>4794</v>
      </c>
      <c r="K641" s="8" t="s">
        <v>127</v>
      </c>
      <c r="L641" s="8" t="s">
        <v>127</v>
      </c>
      <c r="M641" s="155" t="s">
        <v>127</v>
      </c>
      <c r="N641" s="155"/>
      <c r="O641" s="155"/>
      <c r="P641" s="155" t="s">
        <v>76</v>
      </c>
      <c r="Q641" s="7" t="s">
        <v>887</v>
      </c>
      <c r="R641" s="8"/>
      <c r="S641" s="8" t="s">
        <v>127</v>
      </c>
      <c r="T641" s="9" t="s">
        <v>127</v>
      </c>
      <c r="U641" s="410" t="s">
        <v>127</v>
      </c>
      <c r="V641" s="785" t="s">
        <v>127</v>
      </c>
      <c r="W641" s="922" t="s">
        <v>127</v>
      </c>
      <c r="X641" s="922" t="s">
        <v>127</v>
      </c>
      <c r="Y641" s="767" t="s">
        <v>127</v>
      </c>
      <c r="Z641" s="787" t="s">
        <v>127</v>
      </c>
      <c r="AA641" s="241"/>
      <c r="AB641" s="241"/>
      <c r="AC641" s="241"/>
      <c r="AD641" s="241"/>
      <c r="AE641" s="242"/>
      <c r="AF641" s="892"/>
      <c r="AG641" s="892"/>
      <c r="AH641" s="8"/>
      <c r="AI641" s="146"/>
      <c r="AJ641" s="8"/>
      <c r="AK641" s="8"/>
      <c r="AL641" s="8"/>
      <c r="AM641" s="8"/>
      <c r="AN641" s="8"/>
      <c r="AO641" s="8"/>
      <c r="AP641" s="8"/>
      <c r="AQ641" s="8"/>
      <c r="AR641" s="177"/>
      <c r="AS641" s="8"/>
      <c r="AT641" s="8"/>
      <c r="AU641" s="8"/>
      <c r="AV641" s="8"/>
      <c r="AW641" s="8"/>
      <c r="AX641" s="8"/>
      <c r="AY641" s="8"/>
      <c r="AZ641" s="8"/>
      <c r="BA641" s="185"/>
      <c r="BB641" s="207"/>
      <c r="BC641" s="8"/>
      <c r="BD641" s="8"/>
      <c r="BE641" s="8"/>
      <c r="BF641" s="8"/>
      <c r="BG641" s="8"/>
      <c r="BH641" s="8"/>
      <c r="BI641" s="8"/>
      <c r="BJ641" s="8"/>
      <c r="BK641" s="8"/>
      <c r="BL641" s="8"/>
      <c r="BM641" s="8"/>
      <c r="BN641" s="8"/>
      <c r="BO641" s="8"/>
      <c r="BP641" s="8"/>
      <c r="BQ641" s="8"/>
      <c r="BR641" s="8"/>
      <c r="BS641" s="8"/>
      <c r="BT641" s="8"/>
      <c r="BU641" s="8"/>
      <c r="BV641" s="8"/>
      <c r="BW641" s="8"/>
      <c r="BX641" s="8"/>
      <c r="BY641" s="8"/>
      <c r="BZ641" s="8"/>
      <c r="CA641" s="8"/>
      <c r="CB641" s="8"/>
      <c r="CC641" s="8"/>
      <c r="CD641" s="8"/>
      <c r="CE641" s="8"/>
      <c r="CF641" s="8"/>
      <c r="CG641" s="8"/>
      <c r="CH641" s="8"/>
      <c r="CI641" s="8"/>
      <c r="CJ641" s="8"/>
      <c r="CK641" s="8"/>
      <c r="CL641" s="8"/>
      <c r="CM641" s="8"/>
      <c r="CN641" s="8"/>
      <c r="CO641" s="619"/>
      <c r="CP641" s="619"/>
      <c r="CQ641" s="8"/>
      <c r="CR641" s="8"/>
    </row>
    <row r="642" spans="1:96" s="24" customFormat="1" ht="60.75" hidden="1" customHeight="1">
      <c r="A642" s="7"/>
      <c r="B642" s="23" t="s">
        <v>4840</v>
      </c>
      <c r="C642" s="8">
        <v>2015</v>
      </c>
      <c r="D642" s="8"/>
      <c r="E642" s="23" t="s">
        <v>4876</v>
      </c>
      <c r="F642" s="8"/>
      <c r="G642" s="8"/>
      <c r="H642" s="8"/>
      <c r="I642" s="8" t="s">
        <v>1020</v>
      </c>
      <c r="J642" s="648" t="s">
        <v>127</v>
      </c>
      <c r="K642" s="8"/>
      <c r="L642" s="8" t="s">
        <v>3594</v>
      </c>
      <c r="M642" s="155"/>
      <c r="N642" s="155"/>
      <c r="O642" s="155"/>
      <c r="P642" s="155" t="s">
        <v>4900</v>
      </c>
      <c r="Q642" s="7" t="s">
        <v>4901</v>
      </c>
      <c r="R642" s="8"/>
      <c r="S642" s="8" t="s">
        <v>622</v>
      </c>
      <c r="T642" s="9" t="s">
        <v>706</v>
      </c>
      <c r="U642" s="1022" t="s">
        <v>1233</v>
      </c>
      <c r="V642" s="785">
        <v>32017.32</v>
      </c>
      <c r="W642" s="922"/>
      <c r="X642" s="961"/>
      <c r="Y642" s="767">
        <v>0</v>
      </c>
      <c r="Z642" s="787"/>
      <c r="AA642" s="241"/>
      <c r="AB642" s="241"/>
      <c r="AC642" s="241"/>
      <c r="AD642" s="241"/>
      <c r="AE642" s="242"/>
      <c r="AF642" s="892"/>
      <c r="AG642" s="892"/>
      <c r="AH642" s="8" t="s">
        <v>4919</v>
      </c>
      <c r="AI642" s="146"/>
      <c r="AJ642" s="8"/>
      <c r="AK642" s="8"/>
      <c r="AL642" s="8"/>
      <c r="AM642" s="8"/>
      <c r="AN642" s="8"/>
      <c r="AO642" s="8"/>
      <c r="AP642" s="8"/>
      <c r="AQ642" s="8"/>
      <c r="AR642" s="177"/>
      <c r="AS642" s="8"/>
      <c r="AT642" s="8"/>
      <c r="AU642" s="8"/>
      <c r="AV642" s="8"/>
      <c r="AW642" s="8"/>
      <c r="AX642" s="8"/>
      <c r="AY642" s="8"/>
      <c r="AZ642" s="8"/>
      <c r="BA642" s="185"/>
      <c r="BB642" s="207"/>
      <c r="BC642" s="8"/>
      <c r="BD642" s="8"/>
      <c r="BE642" s="8"/>
      <c r="BF642" s="8"/>
      <c r="BG642" s="8"/>
      <c r="BH642" s="8"/>
      <c r="BI642" s="8"/>
      <c r="BJ642" s="8"/>
      <c r="BK642" s="8"/>
      <c r="BL642" s="8"/>
      <c r="BM642" s="8"/>
      <c r="BN642" s="8"/>
      <c r="BO642" s="8"/>
      <c r="BP642" s="8"/>
      <c r="BQ642" s="8"/>
      <c r="BR642" s="8"/>
      <c r="BS642" s="8"/>
      <c r="BT642" s="8"/>
      <c r="BU642" s="8"/>
      <c r="BV642" s="8"/>
      <c r="BW642" s="8"/>
      <c r="BX642" s="8"/>
      <c r="BY642" s="8"/>
      <c r="BZ642" s="8"/>
      <c r="CA642" s="8"/>
      <c r="CB642" s="8"/>
      <c r="CC642" s="8"/>
      <c r="CD642" s="8"/>
      <c r="CE642" s="8"/>
      <c r="CF642" s="8"/>
      <c r="CG642" s="8"/>
      <c r="CH642" s="8"/>
      <c r="CI642" s="8"/>
      <c r="CJ642" s="8"/>
      <c r="CK642" s="8"/>
      <c r="CL642" s="8"/>
      <c r="CM642" s="8"/>
      <c r="CN642" s="8"/>
      <c r="CO642" s="619"/>
      <c r="CP642" s="619"/>
      <c r="CQ642" s="8"/>
      <c r="CR642" s="8"/>
    </row>
    <row r="643" spans="1:96" s="24" customFormat="1" ht="48" hidden="1">
      <c r="A643" s="7"/>
      <c r="B643" s="23" t="s">
        <v>4840</v>
      </c>
      <c r="C643" s="8">
        <v>2015</v>
      </c>
      <c r="D643" s="8"/>
      <c r="E643" s="23" t="s">
        <v>4876</v>
      </c>
      <c r="F643" s="8" t="s">
        <v>979</v>
      </c>
      <c r="G643" s="8"/>
      <c r="H643" s="8"/>
      <c r="I643" s="8" t="s">
        <v>1020</v>
      </c>
      <c r="J643" s="648" t="s">
        <v>127</v>
      </c>
      <c r="K643" s="8"/>
      <c r="L643" s="8" t="s">
        <v>3594</v>
      </c>
      <c r="M643" s="155"/>
      <c r="N643" s="155"/>
      <c r="O643" s="155"/>
      <c r="P643" s="155" t="s">
        <v>4902</v>
      </c>
      <c r="Q643" s="7" t="s">
        <v>980</v>
      </c>
      <c r="R643" s="8"/>
      <c r="S643" s="8" t="s">
        <v>127</v>
      </c>
      <c r="T643" s="9" t="s">
        <v>984</v>
      </c>
      <c r="U643" s="410" t="s">
        <v>670</v>
      </c>
      <c r="V643" s="785">
        <v>452659.4</v>
      </c>
      <c r="W643" s="922"/>
      <c r="X643" s="961"/>
      <c r="Y643" s="767">
        <v>0</v>
      </c>
      <c r="Z643" s="787"/>
      <c r="AA643" s="241"/>
      <c r="AB643" s="241"/>
      <c r="AC643" s="241"/>
      <c r="AD643" s="241"/>
      <c r="AE643" s="242"/>
      <c r="AF643" s="892"/>
      <c r="AG643" s="892"/>
      <c r="AH643" s="8"/>
      <c r="AI643" s="146"/>
      <c r="AJ643" s="8"/>
      <c r="AK643" s="8"/>
      <c r="AL643" s="8"/>
      <c r="AM643" s="8"/>
      <c r="AN643" s="8"/>
      <c r="AO643" s="8"/>
      <c r="AP643" s="8"/>
      <c r="AQ643" s="8"/>
      <c r="AR643" s="177"/>
      <c r="AS643" s="8"/>
      <c r="AT643" s="8"/>
      <c r="AU643" s="8"/>
      <c r="AV643" s="8"/>
      <c r="AW643" s="8"/>
      <c r="AX643" s="8"/>
      <c r="AY643" s="8"/>
      <c r="AZ643" s="8"/>
      <c r="BA643" s="185"/>
      <c r="BB643" s="207"/>
      <c r="BC643" s="8"/>
      <c r="BD643" s="8"/>
      <c r="BE643" s="8"/>
      <c r="BF643" s="8"/>
      <c r="BG643" s="8"/>
      <c r="BH643" s="8"/>
      <c r="BI643" s="8"/>
      <c r="BJ643" s="8"/>
      <c r="BK643" s="8"/>
      <c r="BL643" s="8"/>
      <c r="BM643" s="8"/>
      <c r="BN643" s="8"/>
      <c r="BO643" s="8"/>
      <c r="BP643" s="8"/>
      <c r="BQ643" s="8"/>
      <c r="BR643" s="8"/>
      <c r="BS643" s="8"/>
      <c r="BT643" s="8"/>
      <c r="BU643" s="8"/>
      <c r="BV643" s="8"/>
      <c r="BW643" s="8"/>
      <c r="BX643" s="8"/>
      <c r="BY643" s="8"/>
      <c r="BZ643" s="8"/>
      <c r="CA643" s="8"/>
      <c r="CB643" s="8"/>
      <c r="CC643" s="8"/>
      <c r="CD643" s="8"/>
      <c r="CE643" s="8"/>
      <c r="CF643" s="8"/>
      <c r="CG643" s="8"/>
      <c r="CH643" s="8"/>
      <c r="CI643" s="8"/>
      <c r="CJ643" s="8"/>
      <c r="CK643" s="8"/>
      <c r="CL643" s="8"/>
      <c r="CM643" s="8"/>
      <c r="CN643" s="8"/>
      <c r="CO643" s="619"/>
      <c r="CP643" s="619"/>
      <c r="CQ643" s="8"/>
      <c r="CR643" s="8"/>
    </row>
    <row r="644" spans="1:96" s="24" customFormat="1" ht="25.5" hidden="1">
      <c r="A644" s="7"/>
      <c r="B644" s="23" t="s">
        <v>4840</v>
      </c>
      <c r="C644" s="8">
        <v>2015</v>
      </c>
      <c r="D644" s="8"/>
      <c r="E644" s="23" t="s">
        <v>4878</v>
      </c>
      <c r="F644" s="8" t="s">
        <v>778</v>
      </c>
      <c r="G644" s="8"/>
      <c r="H644" s="8"/>
      <c r="I644" s="106" t="s">
        <v>4907</v>
      </c>
      <c r="J644" s="648" t="s">
        <v>2685</v>
      </c>
      <c r="K644" s="8" t="s">
        <v>127</v>
      </c>
      <c r="L644" s="8" t="s">
        <v>127</v>
      </c>
      <c r="M644" s="155" t="s">
        <v>127</v>
      </c>
      <c r="N644" s="155"/>
      <c r="O644" s="155"/>
      <c r="P644" s="54" t="s">
        <v>1631</v>
      </c>
      <c r="Q644" s="7" t="s">
        <v>887</v>
      </c>
      <c r="R644" s="8"/>
      <c r="S644" s="8" t="s">
        <v>127</v>
      </c>
      <c r="T644" s="9" t="s">
        <v>127</v>
      </c>
      <c r="U644" s="410"/>
      <c r="V644" s="9" t="s">
        <v>127</v>
      </c>
      <c r="W644" s="9" t="s">
        <v>127</v>
      </c>
      <c r="X644" s="222" t="s">
        <v>127</v>
      </c>
      <c r="Y644" s="8" t="s">
        <v>127</v>
      </c>
      <c r="Z644" s="334" t="s">
        <v>127</v>
      </c>
      <c r="AA644" s="241"/>
      <c r="AB644" s="241"/>
      <c r="AC644" s="241"/>
      <c r="AD644" s="241"/>
      <c r="AE644" s="242"/>
      <c r="AF644" s="892"/>
      <c r="AG644" s="892"/>
      <c r="AH644" s="8"/>
      <c r="AI644" s="146"/>
      <c r="AJ644" s="8"/>
      <c r="AK644" s="8"/>
      <c r="AL644" s="8"/>
      <c r="AM644" s="8"/>
      <c r="AN644" s="8"/>
      <c r="AO644" s="8"/>
      <c r="AP644" s="8"/>
      <c r="AQ644" s="8"/>
      <c r="AR644" s="177"/>
      <c r="AS644" s="8"/>
      <c r="AT644" s="8"/>
      <c r="AU644" s="8"/>
      <c r="AV644" s="8"/>
      <c r="AW644" s="8"/>
      <c r="AX644" s="8"/>
      <c r="AY644" s="8"/>
      <c r="AZ644" s="8"/>
      <c r="BA644" s="185"/>
      <c r="BB644" s="207"/>
      <c r="BC644" s="8"/>
      <c r="BD644" s="8"/>
      <c r="BE644" s="8"/>
      <c r="BF644" s="8"/>
      <c r="BG644" s="8"/>
      <c r="BH644" s="8"/>
      <c r="BI644" s="8"/>
      <c r="BJ644" s="8"/>
      <c r="BK644" s="8"/>
      <c r="BL644" s="8"/>
      <c r="BM644" s="8"/>
      <c r="BN644" s="8"/>
      <c r="BO644" s="8"/>
      <c r="BP644" s="8"/>
      <c r="BQ644" s="8"/>
      <c r="BR644" s="8"/>
      <c r="BS644" s="8"/>
      <c r="BT644" s="8"/>
      <c r="BU644" s="8"/>
      <c r="BV644" s="8"/>
      <c r="BW644" s="8"/>
      <c r="BX644" s="8"/>
      <c r="BY644" s="8"/>
      <c r="BZ644" s="8"/>
      <c r="CA644" s="8"/>
      <c r="CB644" s="8"/>
      <c r="CC644" s="8"/>
      <c r="CD644" s="8"/>
      <c r="CE644" s="8"/>
      <c r="CF644" s="8"/>
      <c r="CG644" s="8"/>
      <c r="CH644" s="8"/>
      <c r="CI644" s="8"/>
      <c r="CJ644" s="8"/>
      <c r="CK644" s="8"/>
      <c r="CL644" s="8"/>
      <c r="CM644" s="8"/>
      <c r="CN644" s="8"/>
      <c r="CO644" s="619"/>
      <c r="CP644" s="619"/>
      <c r="CQ644" s="8"/>
      <c r="CR644" s="8"/>
    </row>
    <row r="645" spans="1:96" s="24" customFormat="1" ht="25.5" hidden="1">
      <c r="A645" s="7"/>
      <c r="B645" s="23" t="s">
        <v>4840</v>
      </c>
      <c r="C645" s="8">
        <v>2014</v>
      </c>
      <c r="D645" s="8"/>
      <c r="E645" s="23" t="s">
        <v>4879</v>
      </c>
      <c r="F645" s="8" t="s">
        <v>778</v>
      </c>
      <c r="G645" s="8"/>
      <c r="H645" s="8"/>
      <c r="I645" s="106" t="s">
        <v>4907</v>
      </c>
      <c r="J645" s="648" t="s">
        <v>2685</v>
      </c>
      <c r="K645" s="8" t="s">
        <v>127</v>
      </c>
      <c r="L645" s="8" t="s">
        <v>127</v>
      </c>
      <c r="M645" s="155" t="s">
        <v>127</v>
      </c>
      <c r="N645" s="155"/>
      <c r="O645" s="155"/>
      <c r="P645" s="54" t="s">
        <v>1631</v>
      </c>
      <c r="Q645" s="7" t="s">
        <v>887</v>
      </c>
      <c r="R645" s="8"/>
      <c r="S645" s="8" t="s">
        <v>127</v>
      </c>
      <c r="T645" s="9" t="s">
        <v>127</v>
      </c>
      <c r="U645" s="410"/>
      <c r="V645" s="9" t="s">
        <v>127</v>
      </c>
      <c r="W645" s="9" t="s">
        <v>127</v>
      </c>
      <c r="X645" s="222" t="s">
        <v>127</v>
      </c>
      <c r="Y645" s="8" t="s">
        <v>127</v>
      </c>
      <c r="Z645" s="334" t="s">
        <v>127</v>
      </c>
      <c r="AA645" s="241"/>
      <c r="AB645" s="241"/>
      <c r="AC645" s="241"/>
      <c r="AD645" s="241"/>
      <c r="AE645" s="242"/>
      <c r="AF645" s="892"/>
      <c r="AG645" s="892"/>
      <c r="AH645" s="8"/>
      <c r="AI645" s="146"/>
      <c r="AJ645" s="8"/>
      <c r="AK645" s="8"/>
      <c r="AL645" s="8"/>
      <c r="AM645" s="8"/>
      <c r="AN645" s="8"/>
      <c r="AO645" s="8"/>
      <c r="AP645" s="8"/>
      <c r="AQ645" s="8"/>
      <c r="AR645" s="177"/>
      <c r="AS645" s="8"/>
      <c r="AT645" s="8"/>
      <c r="AU645" s="8"/>
      <c r="AV645" s="8"/>
      <c r="AW645" s="8"/>
      <c r="AX645" s="8"/>
      <c r="AY645" s="8"/>
      <c r="AZ645" s="8"/>
      <c r="BA645" s="185"/>
      <c r="BB645" s="207"/>
      <c r="BC645" s="8"/>
      <c r="BD645" s="8"/>
      <c r="BE645" s="8"/>
      <c r="BF645" s="8"/>
      <c r="BG645" s="8"/>
      <c r="BH645" s="8"/>
      <c r="BI645" s="8"/>
      <c r="BJ645" s="8"/>
      <c r="BK645" s="8"/>
      <c r="BL645" s="8"/>
      <c r="BM645" s="8"/>
      <c r="BN645" s="8"/>
      <c r="BO645" s="8"/>
      <c r="BP645" s="8"/>
      <c r="BQ645" s="8"/>
      <c r="BR645" s="8"/>
      <c r="BS645" s="8"/>
      <c r="BT645" s="8"/>
      <c r="BU645" s="8"/>
      <c r="BV645" s="8"/>
      <c r="BW645" s="8"/>
      <c r="BX645" s="8"/>
      <c r="BY645" s="8"/>
      <c r="BZ645" s="8"/>
      <c r="CA645" s="8"/>
      <c r="CB645" s="8"/>
      <c r="CC645" s="8"/>
      <c r="CD645" s="8"/>
      <c r="CE645" s="8"/>
      <c r="CF645" s="8"/>
      <c r="CG645" s="8"/>
      <c r="CH645" s="8"/>
      <c r="CI645" s="8"/>
      <c r="CJ645" s="8"/>
      <c r="CK645" s="8"/>
      <c r="CL645" s="8"/>
      <c r="CM645" s="8"/>
      <c r="CN645" s="8"/>
      <c r="CO645" s="619"/>
      <c r="CP645" s="619"/>
      <c r="CQ645" s="8"/>
      <c r="CR645" s="8"/>
    </row>
    <row r="646" spans="1:96" s="24" customFormat="1" ht="30" hidden="1">
      <c r="A646" s="7"/>
      <c r="B646" s="23" t="s">
        <v>4840</v>
      </c>
      <c r="C646" s="8">
        <v>2014</v>
      </c>
      <c r="D646" s="8"/>
      <c r="E646" s="23" t="s">
        <v>4880</v>
      </c>
      <c r="F646" s="8" t="s">
        <v>3090</v>
      </c>
      <c r="G646" s="8"/>
      <c r="H646" s="8"/>
      <c r="I646" s="8" t="s">
        <v>12</v>
      </c>
      <c r="J646" s="648" t="s">
        <v>1432</v>
      </c>
      <c r="K646" s="8" t="s">
        <v>127</v>
      </c>
      <c r="L646" s="8" t="s">
        <v>3102</v>
      </c>
      <c r="M646" s="155"/>
      <c r="N646" s="155"/>
      <c r="O646" s="155"/>
      <c r="P646" s="155"/>
      <c r="Q646" s="7" t="s">
        <v>4901</v>
      </c>
      <c r="R646" s="8"/>
      <c r="S646" s="8" t="s">
        <v>623</v>
      </c>
      <c r="T646" s="9" t="s">
        <v>654</v>
      </c>
      <c r="U646" s="410" t="s">
        <v>1437</v>
      </c>
      <c r="V646" s="9" t="s">
        <v>127</v>
      </c>
      <c r="W646" s="9" t="s">
        <v>127</v>
      </c>
      <c r="X646" s="222" t="s">
        <v>127</v>
      </c>
      <c r="Y646" s="8" t="s">
        <v>127</v>
      </c>
      <c r="Z646" s="334" t="s">
        <v>127</v>
      </c>
      <c r="AA646" s="241"/>
      <c r="AB646" s="241"/>
      <c r="AC646" s="241"/>
      <c r="AD646" s="241"/>
      <c r="AE646" s="242"/>
      <c r="AF646" s="892"/>
      <c r="AG646" s="892"/>
      <c r="AH646" s="8"/>
      <c r="AI646" s="146" t="s">
        <v>127</v>
      </c>
      <c r="AJ646" s="8" t="s">
        <v>127</v>
      </c>
      <c r="AK646" s="767" t="s">
        <v>127</v>
      </c>
      <c r="AL646" s="8"/>
      <c r="AM646" s="8"/>
      <c r="AN646" s="8"/>
      <c r="AO646" s="8"/>
      <c r="AP646" s="8"/>
      <c r="AQ646" s="8"/>
      <c r="AR646" s="177"/>
      <c r="AS646" s="8"/>
      <c r="AT646" s="8"/>
      <c r="AU646" s="8"/>
      <c r="AV646" s="8"/>
      <c r="AW646" s="8"/>
      <c r="AX646" s="8"/>
      <c r="AY646" s="8"/>
      <c r="AZ646" s="8"/>
      <c r="BA646" s="185"/>
      <c r="BB646" s="207"/>
      <c r="BC646" s="8"/>
      <c r="BD646" s="8"/>
      <c r="BE646" s="8"/>
      <c r="BF646" s="8"/>
      <c r="BG646" s="8"/>
      <c r="BH646" s="8"/>
      <c r="BI646" s="8"/>
      <c r="BJ646" s="8"/>
      <c r="BK646" s="8"/>
      <c r="BL646" s="8"/>
      <c r="BM646" s="8"/>
      <c r="BN646" s="8"/>
      <c r="BO646" s="8"/>
      <c r="BP646" s="8"/>
      <c r="BQ646" s="8"/>
      <c r="BR646" s="8"/>
      <c r="BS646" s="8"/>
      <c r="BT646" s="8"/>
      <c r="BU646" s="8"/>
      <c r="BV646" s="8"/>
      <c r="BW646" s="8"/>
      <c r="BX646" s="8"/>
      <c r="BY646" s="8"/>
      <c r="BZ646" s="8"/>
      <c r="CA646" s="8"/>
      <c r="CB646" s="8"/>
      <c r="CC646" s="8"/>
      <c r="CD646" s="8"/>
      <c r="CE646" s="8"/>
      <c r="CF646" s="8"/>
      <c r="CG646" s="8"/>
      <c r="CH646" s="8"/>
      <c r="CI646" s="8"/>
      <c r="CJ646" s="8"/>
      <c r="CK646" s="8"/>
      <c r="CL646" s="8"/>
      <c r="CM646" s="8"/>
      <c r="CN646" s="8"/>
      <c r="CO646" s="619"/>
      <c r="CP646" s="619"/>
      <c r="CQ646" s="8"/>
      <c r="CR646" s="8"/>
    </row>
    <row r="647" spans="1:96" s="24" customFormat="1" ht="30" hidden="1">
      <c r="A647" s="7"/>
      <c r="B647" s="23" t="s">
        <v>4840</v>
      </c>
      <c r="C647" s="8">
        <v>2014</v>
      </c>
      <c r="D647" s="8"/>
      <c r="E647" s="23" t="s">
        <v>4880</v>
      </c>
      <c r="F647" s="8" t="s">
        <v>3090</v>
      </c>
      <c r="G647" s="8"/>
      <c r="H647" s="8"/>
      <c r="I647" s="8" t="s">
        <v>12</v>
      </c>
      <c r="J647" s="648" t="s">
        <v>1432</v>
      </c>
      <c r="K647" s="8" t="s">
        <v>127</v>
      </c>
      <c r="L647" s="8" t="s">
        <v>3089</v>
      </c>
      <c r="M647" s="155"/>
      <c r="N647" s="155"/>
      <c r="O647" s="155"/>
      <c r="P647" s="155"/>
      <c r="Q647" s="7" t="s">
        <v>4901</v>
      </c>
      <c r="R647" s="8"/>
      <c r="S647" s="8" t="s">
        <v>2948</v>
      </c>
      <c r="T647" s="9" t="s">
        <v>654</v>
      </c>
      <c r="U647" s="410" t="s">
        <v>1437</v>
      </c>
      <c r="V647" s="9" t="s">
        <v>127</v>
      </c>
      <c r="W647" s="9" t="s">
        <v>127</v>
      </c>
      <c r="X647" s="222" t="s">
        <v>127</v>
      </c>
      <c r="Y647" s="8" t="s">
        <v>127</v>
      </c>
      <c r="Z647" s="334" t="s">
        <v>127</v>
      </c>
      <c r="AA647" s="241"/>
      <c r="AB647" s="241"/>
      <c r="AC647" s="241"/>
      <c r="AD647" s="241"/>
      <c r="AE647" s="242"/>
      <c r="AF647" s="892"/>
      <c r="AG647" s="892"/>
      <c r="AH647" s="8"/>
      <c r="AI647" s="146" t="s">
        <v>127</v>
      </c>
      <c r="AJ647" s="8" t="s">
        <v>127</v>
      </c>
      <c r="AK647" s="767" t="s">
        <v>127</v>
      </c>
      <c r="AL647" s="8"/>
      <c r="AM647" s="8"/>
      <c r="AN647" s="8"/>
      <c r="AO647" s="8"/>
      <c r="AP647" s="8"/>
      <c r="AQ647" s="8"/>
      <c r="AR647" s="177"/>
      <c r="AS647" s="8"/>
      <c r="AT647" s="8"/>
      <c r="AU647" s="8"/>
      <c r="AV647" s="8"/>
      <c r="AW647" s="8"/>
      <c r="AX647" s="8"/>
      <c r="AY647" s="8"/>
      <c r="AZ647" s="8"/>
      <c r="BA647" s="185"/>
      <c r="BB647" s="207"/>
      <c r="BC647" s="8"/>
      <c r="BD647" s="8"/>
      <c r="BE647" s="8"/>
      <c r="BF647" s="8"/>
      <c r="BG647" s="8"/>
      <c r="BH647" s="8"/>
      <c r="BI647" s="8"/>
      <c r="BJ647" s="8"/>
      <c r="BK647" s="8"/>
      <c r="BL647" s="8"/>
      <c r="BM647" s="8"/>
      <c r="BN647" s="8"/>
      <c r="BO647" s="8"/>
      <c r="BP647" s="8"/>
      <c r="BQ647" s="8"/>
      <c r="BR647" s="8"/>
      <c r="BS647" s="8"/>
      <c r="BT647" s="8"/>
      <c r="BU647" s="8"/>
      <c r="BV647" s="8"/>
      <c r="BW647" s="8"/>
      <c r="BX647" s="8"/>
      <c r="BY647" s="8"/>
      <c r="BZ647" s="8"/>
      <c r="CA647" s="8"/>
      <c r="CB647" s="8"/>
      <c r="CC647" s="8"/>
      <c r="CD647" s="8"/>
      <c r="CE647" s="8"/>
      <c r="CF647" s="8"/>
      <c r="CG647" s="8"/>
      <c r="CH647" s="8"/>
      <c r="CI647" s="8"/>
      <c r="CJ647" s="8"/>
      <c r="CK647" s="8"/>
      <c r="CL647" s="8"/>
      <c r="CM647" s="8"/>
      <c r="CN647" s="8"/>
      <c r="CO647" s="619"/>
      <c r="CP647" s="619"/>
      <c r="CQ647" s="8"/>
      <c r="CR647" s="8"/>
    </row>
    <row r="648" spans="1:96" s="24" customFormat="1" ht="30" hidden="1">
      <c r="A648" s="7"/>
      <c r="B648" s="23" t="s">
        <v>4909</v>
      </c>
      <c r="C648" s="8">
        <v>2010</v>
      </c>
      <c r="D648" s="8"/>
      <c r="E648" s="23" t="s">
        <v>4910</v>
      </c>
      <c r="F648" s="8" t="s">
        <v>1023</v>
      </c>
      <c r="G648" s="8"/>
      <c r="H648" s="8"/>
      <c r="I648" s="8" t="s">
        <v>616</v>
      </c>
      <c r="J648" s="648"/>
      <c r="K648" s="8" t="s">
        <v>127</v>
      </c>
      <c r="L648" s="8"/>
      <c r="M648" s="155" t="s">
        <v>127</v>
      </c>
      <c r="N648" s="155"/>
      <c r="O648" s="155"/>
      <c r="P648" s="155" t="s">
        <v>4915</v>
      </c>
      <c r="Q648" s="7" t="s">
        <v>692</v>
      </c>
      <c r="R648" s="8"/>
      <c r="S648" s="8" t="s">
        <v>1022</v>
      </c>
      <c r="T648" s="9" t="s">
        <v>712</v>
      </c>
      <c r="U648" s="410" t="s">
        <v>127</v>
      </c>
      <c r="V648" s="9" t="s">
        <v>127</v>
      </c>
      <c r="W648" s="9" t="s">
        <v>127</v>
      </c>
      <c r="X648" s="222" t="s">
        <v>127</v>
      </c>
      <c r="Y648" s="8" t="s">
        <v>127</v>
      </c>
      <c r="Z648" s="334" t="s">
        <v>127</v>
      </c>
      <c r="AA648" s="241"/>
      <c r="AB648" s="241"/>
      <c r="AC648" s="241"/>
      <c r="AD648" s="241"/>
      <c r="AE648" s="242"/>
      <c r="AF648" s="892"/>
      <c r="AG648" s="892"/>
      <c r="AH648" s="8" t="s">
        <v>1168</v>
      </c>
      <c r="AI648" s="146"/>
      <c r="AJ648" s="8"/>
      <c r="AK648" s="8"/>
      <c r="AL648" s="8"/>
      <c r="AM648" s="8"/>
      <c r="AN648" s="8"/>
      <c r="AO648" s="8"/>
      <c r="AP648" s="8"/>
      <c r="AQ648" s="8"/>
      <c r="AR648" s="177"/>
      <c r="AS648" s="8"/>
      <c r="AT648" s="8"/>
      <c r="AU648" s="8"/>
      <c r="AV648" s="8"/>
      <c r="AW648" s="8"/>
      <c r="AX648" s="8"/>
      <c r="AY648" s="8"/>
      <c r="AZ648" s="8"/>
      <c r="BA648" s="185"/>
      <c r="BB648" s="207"/>
      <c r="BC648" s="8"/>
      <c r="BD648" s="8"/>
      <c r="BE648" s="8"/>
      <c r="BF648" s="8"/>
      <c r="BG648" s="8"/>
      <c r="BH648" s="8"/>
      <c r="BI648" s="8"/>
      <c r="BJ648" s="8"/>
      <c r="BK648" s="8"/>
      <c r="BL648" s="8"/>
      <c r="BM648" s="8"/>
      <c r="BN648" s="8"/>
      <c r="BO648" s="8"/>
      <c r="BP648" s="8"/>
      <c r="BQ648" s="8"/>
      <c r="BR648" s="8"/>
      <c r="BS648" s="8"/>
      <c r="BT648" s="8"/>
      <c r="BU648" s="8"/>
      <c r="BV648" s="8"/>
      <c r="BW648" s="8"/>
      <c r="BX648" s="8"/>
      <c r="BY648" s="8"/>
      <c r="BZ648" s="8"/>
      <c r="CA648" s="8"/>
      <c r="CB648" s="8"/>
      <c r="CC648" s="8"/>
      <c r="CD648" s="8"/>
      <c r="CE648" s="8"/>
      <c r="CF648" s="8"/>
      <c r="CG648" s="8"/>
      <c r="CH648" s="8"/>
      <c r="CI648" s="8"/>
      <c r="CJ648" s="8"/>
      <c r="CK648" s="8"/>
      <c r="CL648" s="8"/>
      <c r="CM648" s="8"/>
      <c r="CN648" s="8"/>
      <c r="CO648" s="619"/>
      <c r="CP648" s="619"/>
      <c r="CQ648" s="8"/>
      <c r="CR648" s="8"/>
    </row>
    <row r="649" spans="1:96" s="24" customFormat="1" ht="25.5" hidden="1">
      <c r="A649" s="7"/>
      <c r="B649" s="23" t="s">
        <v>4909</v>
      </c>
      <c r="C649" s="8">
        <v>2011</v>
      </c>
      <c r="D649" s="8"/>
      <c r="E649" s="23" t="s">
        <v>4912</v>
      </c>
      <c r="F649" s="8" t="s">
        <v>1070</v>
      </c>
      <c r="G649" s="8"/>
      <c r="H649" s="8"/>
      <c r="I649" s="8" t="s">
        <v>616</v>
      </c>
      <c r="J649" s="648"/>
      <c r="K649" s="8" t="s">
        <v>127</v>
      </c>
      <c r="L649" s="8" t="s">
        <v>127</v>
      </c>
      <c r="M649" s="155" t="s">
        <v>127</v>
      </c>
      <c r="N649" s="155"/>
      <c r="O649" s="155"/>
      <c r="P649" s="155" t="s">
        <v>4511</v>
      </c>
      <c r="Q649" s="7"/>
      <c r="R649" s="8"/>
      <c r="S649" s="8" t="s">
        <v>127</v>
      </c>
      <c r="T649" s="9" t="s">
        <v>127</v>
      </c>
      <c r="U649" s="410" t="s">
        <v>127</v>
      </c>
      <c r="V649" s="9" t="s">
        <v>127</v>
      </c>
      <c r="W649" s="9" t="s">
        <v>127</v>
      </c>
      <c r="X649" s="222" t="s">
        <v>127</v>
      </c>
      <c r="Y649" s="8" t="s">
        <v>127</v>
      </c>
      <c r="Z649" s="334" t="s">
        <v>127</v>
      </c>
      <c r="AA649" s="241"/>
      <c r="AB649" s="241"/>
      <c r="AC649" s="241"/>
      <c r="AD649" s="241"/>
      <c r="AE649" s="242"/>
      <c r="AF649" s="892"/>
      <c r="AG649" s="892"/>
      <c r="AH649" s="8"/>
      <c r="AI649" s="146"/>
      <c r="AJ649" s="8"/>
      <c r="AK649" s="8"/>
      <c r="AL649" s="8"/>
      <c r="AM649" s="8"/>
      <c r="AN649" s="8"/>
      <c r="AO649" s="8"/>
      <c r="AP649" s="8"/>
      <c r="AQ649" s="8"/>
      <c r="AR649" s="177"/>
      <c r="AS649" s="8"/>
      <c r="AT649" s="8"/>
      <c r="AU649" s="8"/>
      <c r="AV649" s="8"/>
      <c r="AW649" s="8"/>
      <c r="AX649" s="8"/>
      <c r="AY649" s="8"/>
      <c r="AZ649" s="8"/>
      <c r="BA649" s="185"/>
      <c r="BB649" s="207"/>
      <c r="BC649" s="8"/>
      <c r="BD649" s="8"/>
      <c r="BE649" s="8"/>
      <c r="BF649" s="8"/>
      <c r="BG649" s="8"/>
      <c r="BH649" s="8"/>
      <c r="BI649" s="8"/>
      <c r="BJ649" s="8"/>
      <c r="BK649" s="8"/>
      <c r="BL649" s="8"/>
      <c r="BM649" s="8"/>
      <c r="BN649" s="8"/>
      <c r="BO649" s="8"/>
      <c r="BP649" s="8"/>
      <c r="BQ649" s="8"/>
      <c r="BR649" s="8"/>
      <c r="BS649" s="8"/>
      <c r="BT649" s="8"/>
      <c r="BU649" s="8"/>
      <c r="BV649" s="8"/>
      <c r="BW649" s="8"/>
      <c r="BX649" s="8"/>
      <c r="BY649" s="8"/>
      <c r="BZ649" s="8"/>
      <c r="CA649" s="8"/>
      <c r="CB649" s="8"/>
      <c r="CC649" s="8"/>
      <c r="CD649" s="8"/>
      <c r="CE649" s="8"/>
      <c r="CF649" s="8"/>
      <c r="CG649" s="8"/>
      <c r="CH649" s="8"/>
      <c r="CI649" s="8"/>
      <c r="CJ649" s="8"/>
      <c r="CK649" s="8"/>
      <c r="CL649" s="8"/>
      <c r="CM649" s="8"/>
      <c r="CN649" s="8"/>
      <c r="CO649" s="619"/>
      <c r="CP649" s="619"/>
      <c r="CQ649" s="8"/>
      <c r="CR649" s="8"/>
    </row>
    <row r="650" spans="1:96" s="24" customFormat="1" ht="25.5" hidden="1">
      <c r="A650" s="7"/>
      <c r="B650" s="23" t="s">
        <v>4909</v>
      </c>
      <c r="C650" s="8">
        <v>2010</v>
      </c>
      <c r="D650" s="8"/>
      <c r="E650" s="23"/>
      <c r="F650" s="8"/>
      <c r="G650" s="8"/>
      <c r="H650" s="8"/>
      <c r="I650" s="8"/>
      <c r="J650" s="648"/>
      <c r="K650" s="8" t="s">
        <v>127</v>
      </c>
      <c r="L650" s="8" t="s">
        <v>127</v>
      </c>
      <c r="M650" s="155" t="s">
        <v>127</v>
      </c>
      <c r="N650" s="155"/>
      <c r="O650" s="155"/>
      <c r="P650" s="155" t="s">
        <v>4913</v>
      </c>
      <c r="Q650" s="7"/>
      <c r="R650" s="8"/>
      <c r="S650" s="8" t="s">
        <v>127</v>
      </c>
      <c r="T650" s="9" t="s">
        <v>127</v>
      </c>
      <c r="U650" s="410" t="s">
        <v>127</v>
      </c>
      <c r="V650" s="9" t="s">
        <v>127</v>
      </c>
      <c r="W650" s="9" t="s">
        <v>127</v>
      </c>
      <c r="X650" s="222" t="s">
        <v>127</v>
      </c>
      <c r="Y650" s="8" t="s">
        <v>127</v>
      </c>
      <c r="Z650" s="334" t="s">
        <v>127</v>
      </c>
      <c r="AA650" s="241"/>
      <c r="AB650" s="241"/>
      <c r="AC650" s="241"/>
      <c r="AD650" s="241"/>
      <c r="AE650" s="242"/>
      <c r="AF650" s="892"/>
      <c r="AG650" s="892"/>
      <c r="AH650" s="8"/>
      <c r="AI650" s="146"/>
      <c r="AJ650" s="8"/>
      <c r="AK650" s="8"/>
      <c r="AL650" s="8"/>
      <c r="AM650" s="8"/>
      <c r="AN650" s="8"/>
      <c r="AO650" s="8"/>
      <c r="AP650" s="8"/>
      <c r="AQ650" s="8"/>
      <c r="AR650" s="177"/>
      <c r="AS650" s="8"/>
      <c r="AT650" s="8"/>
      <c r="AU650" s="8"/>
      <c r="AV650" s="8"/>
      <c r="AW650" s="8"/>
      <c r="AX650" s="8"/>
      <c r="AY650" s="8"/>
      <c r="AZ650" s="8"/>
      <c r="BA650" s="185"/>
      <c r="BB650" s="207"/>
      <c r="BC650" s="8"/>
      <c r="BD650" s="8"/>
      <c r="BE650" s="8"/>
      <c r="BF650" s="8"/>
      <c r="BG650" s="8"/>
      <c r="BH650" s="8"/>
      <c r="BI650" s="8"/>
      <c r="BJ650" s="8"/>
      <c r="BK650" s="8"/>
      <c r="BL650" s="8"/>
      <c r="BM650" s="8"/>
      <c r="BN650" s="8"/>
      <c r="BO650" s="8"/>
      <c r="BP650" s="8"/>
      <c r="BQ650" s="8"/>
      <c r="BR650" s="8"/>
      <c r="BS650" s="8"/>
      <c r="BT650" s="8"/>
      <c r="BU650" s="8"/>
      <c r="BV650" s="8"/>
      <c r="BW650" s="8"/>
      <c r="BX650" s="8"/>
      <c r="BY650" s="8"/>
      <c r="BZ650" s="8"/>
      <c r="CA650" s="8"/>
      <c r="CB650" s="8"/>
      <c r="CC650" s="8"/>
      <c r="CD650" s="8"/>
      <c r="CE650" s="8"/>
      <c r="CF650" s="8"/>
      <c r="CG650" s="8"/>
      <c r="CH650" s="8"/>
      <c r="CI650" s="8"/>
      <c r="CJ650" s="8"/>
      <c r="CK650" s="8"/>
      <c r="CL650" s="8"/>
      <c r="CM650" s="8"/>
      <c r="CN650" s="8"/>
      <c r="CO650" s="619"/>
      <c r="CP650" s="619"/>
      <c r="CQ650" s="8"/>
      <c r="CR650" s="8"/>
    </row>
    <row r="651" spans="1:96" s="24" customFormat="1" ht="25.5" hidden="1">
      <c r="A651" s="7"/>
      <c r="B651" s="23" t="s">
        <v>4909</v>
      </c>
      <c r="C651" s="8">
        <v>2011</v>
      </c>
      <c r="D651" s="8"/>
      <c r="E651" s="23"/>
      <c r="F651" s="8"/>
      <c r="G651" s="8"/>
      <c r="H651" s="8"/>
      <c r="I651" s="8"/>
      <c r="J651" s="648"/>
      <c r="K651" s="8" t="s">
        <v>127</v>
      </c>
      <c r="L651" s="8" t="s">
        <v>127</v>
      </c>
      <c r="M651" s="155" t="s">
        <v>127</v>
      </c>
      <c r="N651" s="155"/>
      <c r="O651" s="155"/>
      <c r="P651" s="155" t="s">
        <v>4913</v>
      </c>
      <c r="Q651" s="7"/>
      <c r="R651" s="8"/>
      <c r="S651" s="8" t="s">
        <v>127</v>
      </c>
      <c r="T651" s="9" t="s">
        <v>127</v>
      </c>
      <c r="U651" s="410" t="s">
        <v>127</v>
      </c>
      <c r="V651" s="9" t="s">
        <v>127</v>
      </c>
      <c r="W651" s="9" t="s">
        <v>127</v>
      </c>
      <c r="X651" s="222" t="s">
        <v>127</v>
      </c>
      <c r="Y651" s="8" t="s">
        <v>127</v>
      </c>
      <c r="Z651" s="334" t="s">
        <v>127</v>
      </c>
      <c r="AA651" s="241"/>
      <c r="AB651" s="241"/>
      <c r="AC651" s="241"/>
      <c r="AD651" s="241"/>
      <c r="AE651" s="242"/>
      <c r="AF651" s="892"/>
      <c r="AG651" s="892"/>
      <c r="AH651" s="8"/>
      <c r="AI651" s="146"/>
      <c r="AJ651" s="8"/>
      <c r="AK651" s="8"/>
      <c r="AL651" s="8"/>
      <c r="AM651" s="8"/>
      <c r="AN651" s="8"/>
      <c r="AO651" s="8"/>
      <c r="AP651" s="8"/>
      <c r="AQ651" s="8"/>
      <c r="AR651" s="177"/>
      <c r="AS651" s="8"/>
      <c r="AT651" s="8"/>
      <c r="AU651" s="8"/>
      <c r="AV651" s="8"/>
      <c r="AW651" s="8"/>
      <c r="AX651" s="8"/>
      <c r="AY651" s="8"/>
      <c r="AZ651" s="8"/>
      <c r="BA651" s="185"/>
      <c r="BB651" s="207"/>
      <c r="BC651" s="8"/>
      <c r="BD651" s="8"/>
      <c r="BE651" s="8"/>
      <c r="BF651" s="8"/>
      <c r="BG651" s="8"/>
      <c r="BH651" s="8"/>
      <c r="BI651" s="8"/>
      <c r="BJ651" s="8"/>
      <c r="BK651" s="8"/>
      <c r="BL651" s="8"/>
      <c r="BM651" s="8"/>
      <c r="BN651" s="8"/>
      <c r="BO651" s="8"/>
      <c r="BP651" s="8"/>
      <c r="BQ651" s="8"/>
      <c r="BR651" s="8"/>
      <c r="BS651" s="8"/>
      <c r="BT651" s="8"/>
      <c r="BU651" s="8"/>
      <c r="BV651" s="8"/>
      <c r="BW651" s="8"/>
      <c r="BX651" s="8"/>
      <c r="BY651" s="8"/>
      <c r="BZ651" s="8"/>
      <c r="CA651" s="8"/>
      <c r="CB651" s="8"/>
      <c r="CC651" s="8"/>
      <c r="CD651" s="8"/>
      <c r="CE651" s="8"/>
      <c r="CF651" s="8"/>
      <c r="CG651" s="8"/>
      <c r="CH651" s="8"/>
      <c r="CI651" s="8"/>
      <c r="CJ651" s="8"/>
      <c r="CK651" s="8"/>
      <c r="CL651" s="8"/>
      <c r="CM651" s="8"/>
      <c r="CN651" s="8"/>
      <c r="CO651" s="619"/>
      <c r="CP651" s="619"/>
      <c r="CQ651" s="8"/>
      <c r="CR651" s="8"/>
    </row>
    <row r="652" spans="1:96" s="24" customFormat="1" ht="25.5" hidden="1">
      <c r="A652" s="7"/>
      <c r="B652" s="23" t="s">
        <v>4909</v>
      </c>
      <c r="C652" s="8">
        <v>2012</v>
      </c>
      <c r="D652" s="8"/>
      <c r="E652" s="23"/>
      <c r="F652" s="8"/>
      <c r="G652" s="8"/>
      <c r="H652" s="8"/>
      <c r="I652" s="8"/>
      <c r="J652" s="648"/>
      <c r="K652" s="8" t="s">
        <v>127</v>
      </c>
      <c r="L652" s="8" t="s">
        <v>127</v>
      </c>
      <c r="M652" s="155" t="s">
        <v>127</v>
      </c>
      <c r="N652" s="155"/>
      <c r="O652" s="155"/>
      <c r="P652" s="155" t="s">
        <v>4914</v>
      </c>
      <c r="Q652" s="7"/>
      <c r="R652" s="8"/>
      <c r="S652" s="8" t="s">
        <v>127</v>
      </c>
      <c r="T652" s="9" t="s">
        <v>127</v>
      </c>
      <c r="U652" s="410" t="s">
        <v>127</v>
      </c>
      <c r="V652" s="9" t="s">
        <v>127</v>
      </c>
      <c r="W652" s="9" t="s">
        <v>127</v>
      </c>
      <c r="X652" s="222" t="s">
        <v>127</v>
      </c>
      <c r="Y652" s="8" t="s">
        <v>127</v>
      </c>
      <c r="Z652" s="334" t="s">
        <v>127</v>
      </c>
      <c r="AA652" s="241"/>
      <c r="AB652" s="241"/>
      <c r="AC652" s="241"/>
      <c r="AD652" s="241"/>
      <c r="AE652" s="242"/>
      <c r="AF652" s="892"/>
      <c r="AG652" s="892"/>
      <c r="AH652" s="8"/>
      <c r="AI652" s="146"/>
      <c r="AJ652" s="8"/>
      <c r="AK652" s="8"/>
      <c r="AL652" s="8"/>
      <c r="AM652" s="8"/>
      <c r="AN652" s="8"/>
      <c r="AO652" s="8"/>
      <c r="AP652" s="8"/>
      <c r="AQ652" s="8"/>
      <c r="AR652" s="177"/>
      <c r="AS652" s="8"/>
      <c r="AT652" s="8"/>
      <c r="AU652" s="8"/>
      <c r="AV652" s="8"/>
      <c r="AW652" s="8"/>
      <c r="AX652" s="8"/>
      <c r="AY652" s="8"/>
      <c r="AZ652" s="8"/>
      <c r="BA652" s="185"/>
      <c r="BB652" s="207"/>
      <c r="BC652" s="8"/>
      <c r="BD652" s="8"/>
      <c r="BE652" s="8"/>
      <c r="BF652" s="8"/>
      <c r="BG652" s="8"/>
      <c r="BH652" s="8"/>
      <c r="BI652" s="8"/>
      <c r="BJ652" s="8"/>
      <c r="BK652" s="8"/>
      <c r="BL652" s="8"/>
      <c r="BM652" s="8"/>
      <c r="BN652" s="8"/>
      <c r="BO652" s="8"/>
      <c r="BP652" s="8"/>
      <c r="BQ652" s="8"/>
      <c r="BR652" s="8"/>
      <c r="BS652" s="8"/>
      <c r="BT652" s="8"/>
      <c r="BU652" s="8"/>
      <c r="BV652" s="8"/>
      <c r="BW652" s="8"/>
      <c r="BX652" s="8"/>
      <c r="BY652" s="8"/>
      <c r="BZ652" s="8"/>
      <c r="CA652" s="8"/>
      <c r="CB652" s="8"/>
      <c r="CC652" s="8"/>
      <c r="CD652" s="8"/>
      <c r="CE652" s="8"/>
      <c r="CF652" s="8"/>
      <c r="CG652" s="8"/>
      <c r="CH652" s="8"/>
      <c r="CI652" s="8"/>
      <c r="CJ652" s="8"/>
      <c r="CK652" s="8"/>
      <c r="CL652" s="8"/>
      <c r="CM652" s="8"/>
      <c r="CN652" s="8"/>
      <c r="CO652" s="619"/>
      <c r="CP652" s="619"/>
      <c r="CQ652" s="8"/>
      <c r="CR652" s="8"/>
    </row>
    <row r="653" spans="1:96" s="24" customFormat="1" ht="25.5" hidden="1">
      <c r="A653" s="7"/>
      <c r="B653" s="23" t="s">
        <v>4909</v>
      </c>
      <c r="C653" s="8">
        <v>2011</v>
      </c>
      <c r="D653" s="8"/>
      <c r="E653" s="23"/>
      <c r="F653" s="8" t="s">
        <v>1023</v>
      </c>
      <c r="G653" s="8"/>
      <c r="H653" s="8"/>
      <c r="I653" s="8" t="s">
        <v>616</v>
      </c>
      <c r="J653" s="648"/>
      <c r="K653" s="8" t="s">
        <v>127</v>
      </c>
      <c r="L653" s="8"/>
      <c r="M653" s="155" t="s">
        <v>127</v>
      </c>
      <c r="N653" s="155"/>
      <c r="O653" s="155"/>
      <c r="P653" s="155" t="s">
        <v>4915</v>
      </c>
      <c r="Q653" s="7" t="s">
        <v>692</v>
      </c>
      <c r="R653" s="8"/>
      <c r="S653" s="8" t="s">
        <v>1022</v>
      </c>
      <c r="T653" s="9" t="s">
        <v>984</v>
      </c>
      <c r="U653" s="410" t="s">
        <v>127</v>
      </c>
      <c r="V653" s="9" t="s">
        <v>127</v>
      </c>
      <c r="W653" s="9" t="s">
        <v>127</v>
      </c>
      <c r="X653" s="222" t="s">
        <v>127</v>
      </c>
      <c r="Y653" s="8" t="s">
        <v>127</v>
      </c>
      <c r="Z653" s="334" t="s">
        <v>127</v>
      </c>
      <c r="AA653" s="241"/>
      <c r="AB653" s="241"/>
      <c r="AC653" s="241"/>
      <c r="AD653" s="241"/>
      <c r="AE653" s="242"/>
      <c r="AF653" s="892"/>
      <c r="AG653" s="892"/>
      <c r="AH653" s="8"/>
      <c r="AI653" s="146"/>
      <c r="AJ653" s="8"/>
      <c r="AK653" s="8"/>
      <c r="AL653" s="8"/>
      <c r="AM653" s="8"/>
      <c r="AN653" s="8"/>
      <c r="AO653" s="8"/>
      <c r="AP653" s="8"/>
      <c r="AQ653" s="8"/>
      <c r="AR653" s="177"/>
      <c r="AS653" s="8"/>
      <c r="AT653" s="8"/>
      <c r="AU653" s="8"/>
      <c r="AV653" s="8"/>
      <c r="AW653" s="8"/>
      <c r="AX653" s="8"/>
      <c r="AY653" s="8"/>
      <c r="AZ653" s="8"/>
      <c r="BA653" s="185"/>
      <c r="BB653" s="207"/>
      <c r="BC653" s="8"/>
      <c r="BD653" s="8"/>
      <c r="BE653" s="8"/>
      <c r="BF653" s="8"/>
      <c r="BG653" s="8"/>
      <c r="BH653" s="8"/>
      <c r="BI653" s="8"/>
      <c r="BJ653" s="8"/>
      <c r="BK653" s="8"/>
      <c r="BL653" s="8"/>
      <c r="BM653" s="8"/>
      <c r="BN653" s="8"/>
      <c r="BO653" s="8"/>
      <c r="BP653" s="8"/>
      <c r="BQ653" s="8"/>
      <c r="BR653" s="8"/>
      <c r="BS653" s="8"/>
      <c r="BT653" s="8"/>
      <c r="BU653" s="8"/>
      <c r="BV653" s="8"/>
      <c r="BW653" s="8"/>
      <c r="BX653" s="8"/>
      <c r="BY653" s="8"/>
      <c r="BZ653" s="8"/>
      <c r="CA653" s="8"/>
      <c r="CB653" s="8"/>
      <c r="CC653" s="8"/>
      <c r="CD653" s="8"/>
      <c r="CE653" s="8"/>
      <c r="CF653" s="8"/>
      <c r="CG653" s="8"/>
      <c r="CH653" s="8"/>
      <c r="CI653" s="8"/>
      <c r="CJ653" s="8"/>
      <c r="CK653" s="8"/>
      <c r="CL653" s="8"/>
      <c r="CM653" s="8"/>
      <c r="CN653" s="8"/>
      <c r="CO653" s="619"/>
      <c r="CP653" s="619"/>
      <c r="CQ653" s="8"/>
      <c r="CR653" s="8"/>
    </row>
    <row r="654" spans="1:96" s="24" customFormat="1" ht="25.5" hidden="1">
      <c r="A654" s="7"/>
      <c r="B654" s="23" t="s">
        <v>4909</v>
      </c>
      <c r="C654" s="8">
        <v>2011</v>
      </c>
      <c r="D654" s="8"/>
      <c r="E654" s="23"/>
      <c r="F654" s="8" t="s">
        <v>4916</v>
      </c>
      <c r="G654" s="8"/>
      <c r="H654" s="8"/>
      <c r="I654" s="8" t="s">
        <v>1020</v>
      </c>
      <c r="J654" s="648"/>
      <c r="K654" s="8" t="s">
        <v>127</v>
      </c>
      <c r="L654" s="8"/>
      <c r="M654" s="155" t="s">
        <v>127</v>
      </c>
      <c r="N654" s="155"/>
      <c r="O654" s="155"/>
      <c r="P654" s="155" t="s">
        <v>4917</v>
      </c>
      <c r="Q654" s="7" t="s">
        <v>980</v>
      </c>
      <c r="R654" s="8"/>
      <c r="S654" s="8" t="s">
        <v>127</v>
      </c>
      <c r="T654" s="9" t="s">
        <v>259</v>
      </c>
      <c r="U654" s="410" t="s">
        <v>127</v>
      </c>
      <c r="V654" s="9" t="s">
        <v>127</v>
      </c>
      <c r="W654" s="9" t="s">
        <v>127</v>
      </c>
      <c r="X654" s="222" t="s">
        <v>127</v>
      </c>
      <c r="Y654" s="8" t="s">
        <v>127</v>
      </c>
      <c r="Z654" s="334" t="s">
        <v>127</v>
      </c>
      <c r="AA654" s="241"/>
      <c r="AB654" s="241"/>
      <c r="AC654" s="241"/>
      <c r="AD654" s="241"/>
      <c r="AE654" s="242"/>
      <c r="AF654" s="892"/>
      <c r="AG654" s="892"/>
      <c r="AH654" s="8"/>
      <c r="AI654" s="146"/>
      <c r="AJ654" s="8"/>
      <c r="AK654" s="8"/>
      <c r="AL654" s="8"/>
      <c r="AM654" s="8"/>
      <c r="AN654" s="8"/>
      <c r="AO654" s="8"/>
      <c r="AP654" s="8"/>
      <c r="AQ654" s="8"/>
      <c r="AR654" s="177"/>
      <c r="AS654" s="8"/>
      <c r="AT654" s="8"/>
      <c r="AU654" s="8"/>
      <c r="AV654" s="8"/>
      <c r="AW654" s="8"/>
      <c r="AX654" s="8"/>
      <c r="AY654" s="8"/>
      <c r="AZ654" s="8"/>
      <c r="BA654" s="185"/>
      <c r="BB654" s="207"/>
      <c r="BC654" s="8"/>
      <c r="BD654" s="8"/>
      <c r="BE654" s="8"/>
      <c r="BF654" s="8"/>
      <c r="BG654" s="8"/>
      <c r="BH654" s="8"/>
      <c r="BI654" s="8"/>
      <c r="BJ654" s="8"/>
      <c r="BK654" s="8"/>
      <c r="BL654" s="8"/>
      <c r="BM654" s="8"/>
      <c r="BN654" s="8"/>
      <c r="BO654" s="8"/>
      <c r="BP654" s="8"/>
      <c r="BQ654" s="8"/>
      <c r="BR654" s="8"/>
      <c r="BS654" s="8"/>
      <c r="BT654" s="8"/>
      <c r="BU654" s="8"/>
      <c r="BV654" s="8"/>
      <c r="BW654" s="8"/>
      <c r="BX654" s="8"/>
      <c r="BY654" s="8"/>
      <c r="BZ654" s="8"/>
      <c r="CA654" s="8"/>
      <c r="CB654" s="8"/>
      <c r="CC654" s="8"/>
      <c r="CD654" s="8"/>
      <c r="CE654" s="8"/>
      <c r="CF654" s="8"/>
      <c r="CG654" s="8"/>
      <c r="CH654" s="8"/>
      <c r="CI654" s="8"/>
      <c r="CJ654" s="8"/>
      <c r="CK654" s="8"/>
      <c r="CL654" s="8"/>
      <c r="CM654" s="8"/>
      <c r="CN654" s="8"/>
      <c r="CO654" s="619"/>
      <c r="CP654" s="619"/>
      <c r="CQ654" s="8"/>
      <c r="CR654" s="8"/>
    </row>
    <row r="655" spans="1:96" s="24" customFormat="1" ht="30" hidden="1">
      <c r="A655" s="7"/>
      <c r="B655" s="23" t="s">
        <v>4909</v>
      </c>
      <c r="C655" s="8">
        <v>2011</v>
      </c>
      <c r="D655" s="8"/>
      <c r="E655" s="23"/>
      <c r="F655" s="8"/>
      <c r="G655" s="8"/>
      <c r="H655" s="8"/>
      <c r="I655" s="8" t="s">
        <v>1020</v>
      </c>
      <c r="J655" s="648"/>
      <c r="K655" s="8" t="s">
        <v>127</v>
      </c>
      <c r="L655" s="8"/>
      <c r="M655" s="155" t="s">
        <v>127</v>
      </c>
      <c r="N655" s="155"/>
      <c r="O655" s="155"/>
      <c r="P655" s="155" t="s">
        <v>4911</v>
      </c>
      <c r="Q655" s="7" t="s">
        <v>1821</v>
      </c>
      <c r="R655" s="8"/>
      <c r="S655" s="8" t="s">
        <v>4918</v>
      </c>
      <c r="T655" s="9" t="s">
        <v>264</v>
      </c>
      <c r="U655" s="410" t="s">
        <v>127</v>
      </c>
      <c r="V655" s="9" t="s">
        <v>127</v>
      </c>
      <c r="W655" s="9" t="s">
        <v>127</v>
      </c>
      <c r="X655" s="222" t="s">
        <v>127</v>
      </c>
      <c r="Y655" s="8" t="s">
        <v>127</v>
      </c>
      <c r="Z655" s="334" t="s">
        <v>127</v>
      </c>
      <c r="AA655" s="241"/>
      <c r="AB655" s="241"/>
      <c r="AC655" s="241"/>
      <c r="AD655" s="241"/>
      <c r="AE655" s="242"/>
      <c r="AF655" s="892"/>
      <c r="AG655" s="892"/>
      <c r="AH655" s="8"/>
      <c r="AI655" s="146"/>
      <c r="AJ655" s="8"/>
      <c r="AK655" s="8"/>
      <c r="AL655" s="8"/>
      <c r="AM655" s="8"/>
      <c r="AN655" s="8"/>
      <c r="AO655" s="8"/>
      <c r="AP655" s="8"/>
      <c r="AQ655" s="8"/>
      <c r="AR655" s="177"/>
      <c r="AS655" s="8"/>
      <c r="AT655" s="8"/>
      <c r="AU655" s="8"/>
      <c r="AV655" s="8"/>
      <c r="AW655" s="8"/>
      <c r="AX655" s="8"/>
      <c r="AY655" s="8"/>
      <c r="AZ655" s="8"/>
      <c r="BA655" s="185"/>
      <c r="BB655" s="207"/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/>
      <c r="BT655" s="8"/>
      <c r="BU655" s="8"/>
      <c r="BV655" s="8"/>
      <c r="BW655" s="8"/>
      <c r="BX655" s="8"/>
      <c r="BY655" s="8"/>
      <c r="BZ655" s="8"/>
      <c r="CA655" s="8"/>
      <c r="CB655" s="8"/>
      <c r="CC655" s="8"/>
      <c r="CD655" s="8"/>
      <c r="CE655" s="8"/>
      <c r="CF655" s="8"/>
      <c r="CG655" s="8"/>
      <c r="CH655" s="8"/>
      <c r="CI655" s="8"/>
      <c r="CJ655" s="8"/>
      <c r="CK655" s="8"/>
      <c r="CL655" s="8"/>
      <c r="CM655" s="8"/>
      <c r="CN655" s="8"/>
      <c r="CO655" s="619"/>
      <c r="CP655" s="619"/>
      <c r="CQ655" s="8"/>
      <c r="CR655" s="8"/>
    </row>
    <row r="656" spans="1:96" s="24" customFormat="1" ht="25.5" hidden="1">
      <c r="A656" s="7"/>
      <c r="B656" s="23" t="s">
        <v>4895</v>
      </c>
      <c r="C656" s="8">
        <v>2014</v>
      </c>
      <c r="D656" s="8"/>
      <c r="E656" s="23" t="s">
        <v>4886</v>
      </c>
      <c r="F656" s="8" t="s">
        <v>2828</v>
      </c>
      <c r="G656" s="8"/>
      <c r="H656" s="8"/>
      <c r="I656" s="8" t="s">
        <v>1183</v>
      </c>
      <c r="J656" s="8" t="s">
        <v>2685</v>
      </c>
      <c r="K656" s="8" t="s">
        <v>127</v>
      </c>
      <c r="L656" s="8" t="s">
        <v>127</v>
      </c>
      <c r="M656" s="155"/>
      <c r="N656" s="155"/>
      <c r="O656" s="155"/>
      <c r="P656" s="155" t="s">
        <v>1183</v>
      </c>
      <c r="Q656" s="7" t="s">
        <v>887</v>
      </c>
      <c r="R656" s="8"/>
      <c r="S656" s="8" t="s">
        <v>127</v>
      </c>
      <c r="T656" s="9" t="s">
        <v>127</v>
      </c>
      <c r="U656" s="410"/>
      <c r="V656" s="9" t="s">
        <v>127</v>
      </c>
      <c r="W656" s="9" t="s">
        <v>127</v>
      </c>
      <c r="X656" s="222" t="s">
        <v>127</v>
      </c>
      <c r="Y656" s="8" t="s">
        <v>127</v>
      </c>
      <c r="Z656" s="334" t="s">
        <v>127</v>
      </c>
      <c r="AA656" s="241"/>
      <c r="AB656" s="241"/>
      <c r="AC656" s="241"/>
      <c r="AD656" s="241"/>
      <c r="AE656" s="242"/>
      <c r="AF656" s="892"/>
      <c r="AG656" s="892"/>
      <c r="AH656" s="8" t="s">
        <v>4927</v>
      </c>
      <c r="AI656" s="146"/>
      <c r="AJ656" s="8"/>
      <c r="AK656" s="8"/>
      <c r="AL656" s="8"/>
      <c r="AM656" s="8"/>
      <c r="AN656" s="8"/>
      <c r="AO656" s="8"/>
      <c r="AP656" s="8"/>
      <c r="AQ656" s="8"/>
      <c r="AR656" s="177"/>
      <c r="AS656" s="8"/>
      <c r="AT656" s="8"/>
      <c r="AU656" s="8"/>
      <c r="AV656" s="8"/>
      <c r="AW656" s="8"/>
      <c r="AX656" s="8"/>
      <c r="AY656" s="8"/>
      <c r="AZ656" s="8"/>
      <c r="BA656" s="185"/>
      <c r="BB656" s="207"/>
      <c r="BC656" s="8"/>
      <c r="BD656" s="8"/>
      <c r="BE656" s="8"/>
      <c r="BF656" s="8"/>
      <c r="BG656" s="8"/>
      <c r="BH656" s="8"/>
      <c r="BI656" s="8"/>
      <c r="BJ656" s="8"/>
      <c r="BK656" s="8"/>
      <c r="BL656" s="8"/>
      <c r="BM656" s="8"/>
      <c r="BN656" s="8"/>
      <c r="BO656" s="8"/>
      <c r="BP656" s="8"/>
      <c r="BQ656" s="8"/>
      <c r="BR656" s="8"/>
      <c r="BS656" s="8"/>
      <c r="BT656" s="8"/>
      <c r="BU656" s="8"/>
      <c r="BV656" s="8"/>
      <c r="BW656" s="8"/>
      <c r="BX656" s="8"/>
      <c r="BY656" s="8"/>
      <c r="BZ656" s="8"/>
      <c r="CA656" s="8"/>
      <c r="CB656" s="8"/>
      <c r="CC656" s="8"/>
      <c r="CD656" s="8"/>
      <c r="CE656" s="8"/>
      <c r="CF656" s="8"/>
      <c r="CG656" s="8"/>
      <c r="CH656" s="8"/>
      <c r="CI656" s="8"/>
      <c r="CJ656" s="8"/>
      <c r="CK656" s="8"/>
      <c r="CL656" s="8"/>
      <c r="CM656" s="8"/>
      <c r="CN656" s="8"/>
      <c r="CO656" s="619"/>
      <c r="CP656" s="619"/>
      <c r="CQ656" s="8"/>
      <c r="CR656" s="8"/>
    </row>
    <row r="657" spans="1:96" s="24" customFormat="1" ht="25.5" hidden="1">
      <c r="A657" s="7"/>
      <c r="B657" s="23" t="s">
        <v>4895</v>
      </c>
      <c r="C657" s="8">
        <v>2015</v>
      </c>
      <c r="D657" s="8"/>
      <c r="E657" s="23" t="s">
        <v>4886</v>
      </c>
      <c r="F657" s="8" t="s">
        <v>4493</v>
      </c>
      <c r="G657" s="8"/>
      <c r="H657" s="8"/>
      <c r="I657" s="8" t="s">
        <v>1183</v>
      </c>
      <c r="J657" s="8" t="s">
        <v>2685</v>
      </c>
      <c r="K657" s="8" t="s">
        <v>127</v>
      </c>
      <c r="L657" s="8" t="s">
        <v>127</v>
      </c>
      <c r="M657" s="155"/>
      <c r="N657" s="155"/>
      <c r="O657" s="155"/>
      <c r="P657" s="155" t="s">
        <v>4928</v>
      </c>
      <c r="Q657" s="7" t="s">
        <v>887</v>
      </c>
      <c r="R657" s="8"/>
      <c r="S657" s="8" t="s">
        <v>127</v>
      </c>
      <c r="T657" s="9" t="s">
        <v>127</v>
      </c>
      <c r="U657" s="410"/>
      <c r="V657" s="9" t="s">
        <v>127</v>
      </c>
      <c r="W657" s="9" t="s">
        <v>127</v>
      </c>
      <c r="X657" s="222" t="s">
        <v>127</v>
      </c>
      <c r="Y657" s="8" t="s">
        <v>127</v>
      </c>
      <c r="Z657" s="334" t="s">
        <v>127</v>
      </c>
      <c r="AA657" s="241"/>
      <c r="AB657" s="241"/>
      <c r="AC657" s="241"/>
      <c r="AD657" s="241"/>
      <c r="AE657" s="242"/>
      <c r="AF657" s="892"/>
      <c r="AG657" s="892"/>
      <c r="AH657" s="8" t="s">
        <v>4929</v>
      </c>
      <c r="AI657" s="146"/>
      <c r="AJ657" s="8"/>
      <c r="AK657" s="8"/>
      <c r="AL657" s="8"/>
      <c r="AM657" s="8"/>
      <c r="AN657" s="8"/>
      <c r="AO657" s="8"/>
      <c r="AP657" s="8"/>
      <c r="AQ657" s="8"/>
      <c r="AR657" s="177"/>
      <c r="AS657" s="8"/>
      <c r="AT657" s="8"/>
      <c r="AU657" s="8"/>
      <c r="AV657" s="8"/>
      <c r="AW657" s="8"/>
      <c r="AX657" s="8"/>
      <c r="AY657" s="8"/>
      <c r="AZ657" s="8"/>
      <c r="BA657" s="185"/>
      <c r="BB657" s="207"/>
      <c r="BC657" s="8"/>
      <c r="BD657" s="8"/>
      <c r="BE657" s="8"/>
      <c r="BF657" s="8"/>
      <c r="BG657" s="8"/>
      <c r="BH657" s="8"/>
      <c r="BI657" s="8"/>
      <c r="BJ657" s="8"/>
      <c r="BK657" s="8"/>
      <c r="BL657" s="8"/>
      <c r="BM657" s="8"/>
      <c r="BN657" s="8"/>
      <c r="BO657" s="8"/>
      <c r="BP657" s="8"/>
      <c r="BQ657" s="8"/>
      <c r="BR657" s="8"/>
      <c r="BS657" s="8"/>
      <c r="BT657" s="8"/>
      <c r="BU657" s="8"/>
      <c r="BV657" s="8"/>
      <c r="BW657" s="8"/>
      <c r="BX657" s="8"/>
      <c r="BY657" s="8"/>
      <c r="BZ657" s="8"/>
      <c r="CA657" s="8"/>
      <c r="CB657" s="8"/>
      <c r="CC657" s="8"/>
      <c r="CD657" s="8"/>
      <c r="CE657" s="8"/>
      <c r="CF657" s="8"/>
      <c r="CG657" s="8"/>
      <c r="CH657" s="8"/>
      <c r="CI657" s="8"/>
      <c r="CJ657" s="8"/>
      <c r="CK657" s="8"/>
      <c r="CL657" s="8"/>
      <c r="CM657" s="8"/>
      <c r="CN657" s="8"/>
      <c r="CO657" s="619"/>
      <c r="CP657" s="619"/>
      <c r="CQ657" s="8"/>
      <c r="CR657" s="8"/>
    </row>
    <row r="658" spans="1:96" s="24" customFormat="1" ht="25.5" hidden="1">
      <c r="A658" s="7"/>
      <c r="B658" s="23" t="s">
        <v>4895</v>
      </c>
      <c r="C658" s="8">
        <v>2015</v>
      </c>
      <c r="D658" s="8"/>
      <c r="E658" s="23" t="s">
        <v>4886</v>
      </c>
      <c r="F658" s="8" t="s">
        <v>1182</v>
      </c>
      <c r="G658" s="8"/>
      <c r="H658" s="8"/>
      <c r="I658" s="8" t="s">
        <v>1183</v>
      </c>
      <c r="J658" s="8" t="s">
        <v>2685</v>
      </c>
      <c r="K658" s="8" t="s">
        <v>127</v>
      </c>
      <c r="L658" s="8" t="s">
        <v>127</v>
      </c>
      <c r="M658" s="155"/>
      <c r="N658" s="155"/>
      <c r="O658" s="155"/>
      <c r="P658" s="155" t="s">
        <v>1183</v>
      </c>
      <c r="Q658" s="7" t="s">
        <v>887</v>
      </c>
      <c r="R658" s="8"/>
      <c r="S658" s="8" t="s">
        <v>127</v>
      </c>
      <c r="T658" s="9" t="s">
        <v>127</v>
      </c>
      <c r="U658" s="410"/>
      <c r="V658" s="9" t="s">
        <v>127</v>
      </c>
      <c r="W658" s="9" t="s">
        <v>127</v>
      </c>
      <c r="X658" s="222" t="s">
        <v>127</v>
      </c>
      <c r="Y658" s="8" t="s">
        <v>127</v>
      </c>
      <c r="Z658" s="334" t="s">
        <v>127</v>
      </c>
      <c r="AA658" s="241"/>
      <c r="AB658" s="241"/>
      <c r="AC658" s="241"/>
      <c r="AD658" s="241"/>
      <c r="AE658" s="242"/>
      <c r="AF658" s="892"/>
      <c r="AG658" s="892"/>
      <c r="AH658" s="8"/>
      <c r="AI658" s="146"/>
      <c r="AJ658" s="8"/>
      <c r="AK658" s="8"/>
      <c r="AL658" s="8"/>
      <c r="AM658" s="8"/>
      <c r="AN658" s="8"/>
      <c r="AO658" s="8"/>
      <c r="AP658" s="8"/>
      <c r="AQ658" s="8"/>
      <c r="AR658" s="177"/>
      <c r="AS658" s="8"/>
      <c r="AT658" s="8"/>
      <c r="AU658" s="8"/>
      <c r="AV658" s="8"/>
      <c r="AW658" s="8"/>
      <c r="AX658" s="8"/>
      <c r="AY658" s="8"/>
      <c r="AZ658" s="8"/>
      <c r="BA658" s="185"/>
      <c r="BB658" s="207"/>
      <c r="BC658" s="8"/>
      <c r="BD658" s="8"/>
      <c r="BE658" s="8"/>
      <c r="BF658" s="8"/>
      <c r="BG658" s="8"/>
      <c r="BH658" s="8"/>
      <c r="BI658" s="8"/>
      <c r="BJ658" s="8"/>
      <c r="BK658" s="8"/>
      <c r="BL658" s="8"/>
      <c r="BM658" s="8"/>
      <c r="BN658" s="8"/>
      <c r="BO658" s="8"/>
      <c r="BP658" s="8"/>
      <c r="BQ658" s="8"/>
      <c r="BR658" s="8"/>
      <c r="BS658" s="8"/>
      <c r="BT658" s="8"/>
      <c r="BU658" s="8"/>
      <c r="BV658" s="8"/>
      <c r="BW658" s="8"/>
      <c r="BX658" s="8"/>
      <c r="BY658" s="8"/>
      <c r="BZ658" s="8"/>
      <c r="CA658" s="8"/>
      <c r="CB658" s="8"/>
      <c r="CC658" s="8"/>
      <c r="CD658" s="8"/>
      <c r="CE658" s="8"/>
      <c r="CF658" s="8"/>
      <c r="CG658" s="8"/>
      <c r="CH658" s="8"/>
      <c r="CI658" s="8"/>
      <c r="CJ658" s="8"/>
      <c r="CK658" s="8"/>
      <c r="CL658" s="8"/>
      <c r="CM658" s="8"/>
      <c r="CN658" s="8"/>
      <c r="CO658" s="619"/>
      <c r="CP658" s="619"/>
      <c r="CQ658" s="8"/>
      <c r="CR658" s="8"/>
    </row>
    <row r="659" spans="1:96" s="24" customFormat="1" ht="25.5" hidden="1">
      <c r="A659" s="7"/>
      <c r="B659" s="23" t="s">
        <v>4895</v>
      </c>
      <c r="C659" s="8">
        <v>2015</v>
      </c>
      <c r="D659" s="8"/>
      <c r="E659" s="23" t="s">
        <v>4886</v>
      </c>
      <c r="F659" s="8" t="s">
        <v>683</v>
      </c>
      <c r="G659" s="8"/>
      <c r="H659" s="8"/>
      <c r="I659" s="8" t="s">
        <v>1183</v>
      </c>
      <c r="J659" s="8" t="s">
        <v>2685</v>
      </c>
      <c r="K659" s="8" t="s">
        <v>127</v>
      </c>
      <c r="L659" s="8" t="s">
        <v>127</v>
      </c>
      <c r="M659" s="155"/>
      <c r="N659" s="155"/>
      <c r="O659" s="155"/>
      <c r="P659" s="155" t="s">
        <v>1183</v>
      </c>
      <c r="Q659" s="7" t="s">
        <v>887</v>
      </c>
      <c r="R659" s="8"/>
      <c r="S659" s="8" t="s">
        <v>127</v>
      </c>
      <c r="T659" s="9" t="s">
        <v>127</v>
      </c>
      <c r="U659" s="410"/>
      <c r="V659" s="9" t="s">
        <v>127</v>
      </c>
      <c r="W659" s="9" t="s">
        <v>127</v>
      </c>
      <c r="X659" s="222" t="s">
        <v>127</v>
      </c>
      <c r="Y659" s="8" t="s">
        <v>127</v>
      </c>
      <c r="Z659" s="334" t="s">
        <v>127</v>
      </c>
      <c r="AA659" s="241"/>
      <c r="AB659" s="241"/>
      <c r="AC659" s="241"/>
      <c r="AD659" s="241"/>
      <c r="AE659" s="242"/>
      <c r="AF659" s="892"/>
      <c r="AG659" s="892"/>
      <c r="AH659" s="8"/>
      <c r="AI659" s="146"/>
      <c r="AJ659" s="8"/>
      <c r="AK659" s="8"/>
      <c r="AL659" s="8"/>
      <c r="AM659" s="8"/>
      <c r="AN659" s="8"/>
      <c r="AO659" s="8"/>
      <c r="AP659" s="8"/>
      <c r="AQ659" s="8"/>
      <c r="AR659" s="177"/>
      <c r="AS659" s="8"/>
      <c r="AT659" s="8"/>
      <c r="AU659" s="8"/>
      <c r="AV659" s="8"/>
      <c r="AW659" s="8"/>
      <c r="AX659" s="8"/>
      <c r="AY659" s="8"/>
      <c r="AZ659" s="8"/>
      <c r="BA659" s="185"/>
      <c r="BB659" s="207"/>
      <c r="BC659" s="8"/>
      <c r="BD659" s="8"/>
      <c r="BE659" s="8"/>
      <c r="BF659" s="8"/>
      <c r="BG659" s="8"/>
      <c r="BH659" s="8"/>
      <c r="BI659" s="8"/>
      <c r="BJ659" s="8"/>
      <c r="BK659" s="8"/>
      <c r="BL659" s="8"/>
      <c r="BM659" s="8"/>
      <c r="BN659" s="8"/>
      <c r="BO659" s="8"/>
      <c r="BP659" s="8"/>
      <c r="BQ659" s="8"/>
      <c r="BR659" s="8"/>
      <c r="BS659" s="8"/>
      <c r="BT659" s="8"/>
      <c r="BU659" s="8"/>
      <c r="BV659" s="8"/>
      <c r="BW659" s="8"/>
      <c r="BX659" s="8"/>
      <c r="BY659" s="8"/>
      <c r="BZ659" s="8"/>
      <c r="CA659" s="8"/>
      <c r="CB659" s="8"/>
      <c r="CC659" s="8"/>
      <c r="CD659" s="8"/>
      <c r="CE659" s="8"/>
      <c r="CF659" s="8"/>
      <c r="CG659" s="8"/>
      <c r="CH659" s="8"/>
      <c r="CI659" s="8"/>
      <c r="CJ659" s="8"/>
      <c r="CK659" s="8"/>
      <c r="CL659" s="8"/>
      <c r="CM659" s="8"/>
      <c r="CN659" s="8"/>
      <c r="CO659" s="619"/>
      <c r="CP659" s="619"/>
      <c r="CQ659" s="8"/>
      <c r="CR659" s="8"/>
    </row>
    <row r="660" spans="1:96" s="24" customFormat="1" ht="25.5" hidden="1">
      <c r="A660" s="7"/>
      <c r="B660" s="23" t="s">
        <v>4895</v>
      </c>
      <c r="C660" s="8">
        <v>2014</v>
      </c>
      <c r="D660" s="8"/>
      <c r="E660" s="23" t="s">
        <v>4886</v>
      </c>
      <c r="F660" s="8" t="s">
        <v>778</v>
      </c>
      <c r="G660" s="8"/>
      <c r="H660" s="8"/>
      <c r="I660" s="8" t="s">
        <v>1183</v>
      </c>
      <c r="J660" s="8" t="s">
        <v>2685</v>
      </c>
      <c r="K660" s="8" t="s">
        <v>127</v>
      </c>
      <c r="L660" s="8" t="s">
        <v>127</v>
      </c>
      <c r="M660" s="155"/>
      <c r="N660" s="155"/>
      <c r="O660" s="155"/>
      <c r="P660" s="155" t="s">
        <v>1183</v>
      </c>
      <c r="Q660" s="7" t="s">
        <v>887</v>
      </c>
      <c r="R660" s="8"/>
      <c r="S660" s="8" t="s">
        <v>127</v>
      </c>
      <c r="T660" s="9" t="s">
        <v>127</v>
      </c>
      <c r="U660" s="410"/>
      <c r="V660" s="9" t="s">
        <v>127</v>
      </c>
      <c r="W660" s="9" t="s">
        <v>127</v>
      </c>
      <c r="X660" s="222" t="s">
        <v>127</v>
      </c>
      <c r="Y660" s="8" t="s">
        <v>127</v>
      </c>
      <c r="Z660" s="334" t="s">
        <v>127</v>
      </c>
      <c r="AA660" s="241"/>
      <c r="AB660" s="241"/>
      <c r="AC660" s="241"/>
      <c r="AD660" s="241"/>
      <c r="AE660" s="242"/>
      <c r="AF660" s="892"/>
      <c r="AG660" s="892"/>
      <c r="AH660" s="8"/>
      <c r="AI660" s="146"/>
      <c r="AJ660" s="8"/>
      <c r="AK660" s="8"/>
      <c r="AL660" s="8"/>
      <c r="AM660" s="8"/>
      <c r="AN660" s="8"/>
      <c r="AO660" s="8"/>
      <c r="AP660" s="8"/>
      <c r="AQ660" s="8"/>
      <c r="AR660" s="177"/>
      <c r="AS660" s="8"/>
      <c r="AT660" s="8"/>
      <c r="AU660" s="8"/>
      <c r="AV660" s="8"/>
      <c r="AW660" s="8"/>
      <c r="AX660" s="8"/>
      <c r="AY660" s="8"/>
      <c r="AZ660" s="8"/>
      <c r="BA660" s="185"/>
      <c r="BB660" s="207"/>
      <c r="BC660" s="8"/>
      <c r="BD660" s="8"/>
      <c r="BE660" s="8"/>
      <c r="BF660" s="8"/>
      <c r="BG660" s="8"/>
      <c r="BH660" s="8"/>
      <c r="BI660" s="8"/>
      <c r="BJ660" s="8"/>
      <c r="BK660" s="8"/>
      <c r="BL660" s="8"/>
      <c r="BM660" s="8"/>
      <c r="BN660" s="8"/>
      <c r="BO660" s="8"/>
      <c r="BP660" s="8"/>
      <c r="BQ660" s="8"/>
      <c r="BR660" s="8"/>
      <c r="BS660" s="8"/>
      <c r="BT660" s="8"/>
      <c r="BU660" s="8"/>
      <c r="BV660" s="8"/>
      <c r="BW660" s="8"/>
      <c r="BX660" s="8"/>
      <c r="BY660" s="8"/>
      <c r="BZ660" s="8"/>
      <c r="CA660" s="8"/>
      <c r="CB660" s="8"/>
      <c r="CC660" s="8"/>
      <c r="CD660" s="8"/>
      <c r="CE660" s="8"/>
      <c r="CF660" s="8"/>
      <c r="CG660" s="8"/>
      <c r="CH660" s="8"/>
      <c r="CI660" s="8"/>
      <c r="CJ660" s="8"/>
      <c r="CK660" s="8"/>
      <c r="CL660" s="8"/>
      <c r="CM660" s="8"/>
      <c r="CN660" s="8"/>
      <c r="CO660" s="619"/>
      <c r="CP660" s="619"/>
      <c r="CQ660" s="8"/>
      <c r="CR660" s="8"/>
    </row>
    <row r="661" spans="1:96" s="24" customFormat="1" ht="25.5" hidden="1">
      <c r="A661" s="7"/>
      <c r="B661" s="23" t="s">
        <v>4922</v>
      </c>
      <c r="C661" s="8"/>
      <c r="D661" s="8"/>
      <c r="E661" s="23"/>
      <c r="F661" s="8" t="s">
        <v>2828</v>
      </c>
      <c r="G661" s="8"/>
      <c r="H661" s="8"/>
      <c r="I661" s="8" t="s">
        <v>12</v>
      </c>
      <c r="J661" s="260" t="s">
        <v>4794</v>
      </c>
      <c r="K661" s="8" t="s">
        <v>127</v>
      </c>
      <c r="L661" s="8" t="s">
        <v>127</v>
      </c>
      <c r="M661" s="155" t="s">
        <v>127</v>
      </c>
      <c r="N661" s="155">
        <v>1</v>
      </c>
      <c r="O661" s="155"/>
      <c r="P661" s="155" t="s">
        <v>4484</v>
      </c>
      <c r="Q661" s="7" t="s">
        <v>887</v>
      </c>
      <c r="R661" s="8"/>
      <c r="S661" s="8" t="s">
        <v>127</v>
      </c>
      <c r="T661" s="9" t="s">
        <v>127</v>
      </c>
      <c r="U661" s="410" t="s">
        <v>127</v>
      </c>
      <c r="V661" s="785" t="s">
        <v>127</v>
      </c>
      <c r="W661" s="922" t="s">
        <v>127</v>
      </c>
      <c r="X661" s="922" t="s">
        <v>127</v>
      </c>
      <c r="Y661" s="767" t="s">
        <v>127</v>
      </c>
      <c r="Z661" s="787" t="s">
        <v>127</v>
      </c>
      <c r="AA661" s="241"/>
      <c r="AB661" s="241"/>
      <c r="AC661" s="241"/>
      <c r="AD661" s="241"/>
      <c r="AE661" s="242"/>
      <c r="AF661" s="892"/>
      <c r="AG661" s="892"/>
      <c r="AH661" s="8"/>
      <c r="AI661" s="146"/>
      <c r="AJ661" s="8"/>
      <c r="AK661" s="8"/>
      <c r="AL661" s="8"/>
      <c r="AM661" s="8"/>
      <c r="AN661" s="8"/>
      <c r="AO661" s="8"/>
      <c r="AP661" s="8"/>
      <c r="AQ661" s="8"/>
      <c r="AR661" s="177"/>
      <c r="AS661" s="8"/>
      <c r="AT661" s="8"/>
      <c r="AU661" s="8"/>
      <c r="AV661" s="8"/>
      <c r="AW661" s="8"/>
      <c r="AX661" s="8"/>
      <c r="AY661" s="8"/>
      <c r="AZ661" s="8"/>
      <c r="BA661" s="185"/>
      <c r="BB661" s="207"/>
      <c r="BC661" s="8"/>
      <c r="BD661" s="8"/>
      <c r="BE661" s="8"/>
      <c r="BF661" s="8"/>
      <c r="BG661" s="8"/>
      <c r="BH661" s="8"/>
      <c r="BI661" s="8"/>
      <c r="BJ661" s="8"/>
      <c r="BK661" s="8"/>
      <c r="BL661" s="8"/>
      <c r="BM661" s="8"/>
      <c r="BN661" s="8"/>
      <c r="BO661" s="8"/>
      <c r="BP661" s="8"/>
      <c r="BQ661" s="8"/>
      <c r="BR661" s="8"/>
      <c r="BS661" s="8"/>
      <c r="BT661" s="8"/>
      <c r="BU661" s="8"/>
      <c r="BV661" s="8"/>
      <c r="BW661" s="8"/>
      <c r="BX661" s="8"/>
      <c r="BY661" s="8"/>
      <c r="BZ661" s="8"/>
      <c r="CA661" s="8"/>
      <c r="CB661" s="8"/>
      <c r="CC661" s="8"/>
      <c r="CD661" s="8"/>
      <c r="CE661" s="8"/>
      <c r="CF661" s="8"/>
      <c r="CG661" s="8"/>
      <c r="CH661" s="8"/>
      <c r="CI661" s="8"/>
      <c r="CJ661" s="8"/>
      <c r="CK661" s="8"/>
      <c r="CL661" s="8"/>
      <c r="CM661" s="8"/>
      <c r="CN661" s="8"/>
      <c r="CO661" s="619"/>
      <c r="CP661" s="619"/>
      <c r="CQ661" s="8"/>
      <c r="CR661" s="8"/>
    </row>
    <row r="662" spans="1:96" s="24" customFormat="1" ht="25.5" hidden="1">
      <c r="A662" s="7"/>
      <c r="B662" s="23" t="s">
        <v>4922</v>
      </c>
      <c r="C662" s="8"/>
      <c r="D662" s="8"/>
      <c r="E662" s="23"/>
      <c r="F662" s="8" t="s">
        <v>778</v>
      </c>
      <c r="G662" s="8"/>
      <c r="H662" s="8"/>
      <c r="I662" s="8" t="s">
        <v>4934</v>
      </c>
      <c r="J662" s="260" t="s">
        <v>4794</v>
      </c>
      <c r="K662" s="8" t="s">
        <v>127</v>
      </c>
      <c r="L662" s="8" t="s">
        <v>127</v>
      </c>
      <c r="M662" s="155" t="s">
        <v>127</v>
      </c>
      <c r="N662" s="155">
        <v>2</v>
      </c>
      <c r="O662" s="155"/>
      <c r="P662" s="155" t="s">
        <v>4935</v>
      </c>
      <c r="Q662" s="7" t="s">
        <v>887</v>
      </c>
      <c r="R662" s="8"/>
      <c r="S662" s="8" t="s">
        <v>127</v>
      </c>
      <c r="T662" s="9" t="s">
        <v>127</v>
      </c>
      <c r="U662" s="410" t="s">
        <v>127</v>
      </c>
      <c r="V662" s="785" t="s">
        <v>127</v>
      </c>
      <c r="W662" s="922" t="s">
        <v>127</v>
      </c>
      <c r="X662" s="922" t="s">
        <v>127</v>
      </c>
      <c r="Y662" s="767" t="s">
        <v>127</v>
      </c>
      <c r="Z662" s="787" t="s">
        <v>127</v>
      </c>
      <c r="AA662" s="241"/>
      <c r="AB662" s="241"/>
      <c r="AC662" s="241"/>
      <c r="AD662" s="241"/>
      <c r="AE662" s="242"/>
      <c r="AF662" s="892"/>
      <c r="AG662" s="892"/>
      <c r="AH662" s="8"/>
      <c r="AI662" s="146"/>
      <c r="AJ662" s="8"/>
      <c r="AK662" s="8"/>
      <c r="AL662" s="8"/>
      <c r="AM662" s="8"/>
      <c r="AN662" s="8"/>
      <c r="AO662" s="8"/>
      <c r="AP662" s="8"/>
      <c r="AQ662" s="8"/>
      <c r="AR662" s="177"/>
      <c r="AS662" s="8"/>
      <c r="AT662" s="8"/>
      <c r="AU662" s="8"/>
      <c r="AV662" s="8"/>
      <c r="AW662" s="8"/>
      <c r="AX662" s="8"/>
      <c r="AY662" s="8"/>
      <c r="AZ662" s="8"/>
      <c r="BA662" s="185"/>
      <c r="BB662" s="207"/>
      <c r="BC662" s="8"/>
      <c r="BD662" s="8"/>
      <c r="BE662" s="8"/>
      <c r="BF662" s="8"/>
      <c r="BG662" s="8"/>
      <c r="BH662" s="8"/>
      <c r="BI662" s="8"/>
      <c r="BJ662" s="8"/>
      <c r="BK662" s="8"/>
      <c r="BL662" s="8"/>
      <c r="BM662" s="8"/>
      <c r="BN662" s="8"/>
      <c r="BO662" s="8"/>
      <c r="BP662" s="8"/>
      <c r="BQ662" s="8"/>
      <c r="BR662" s="8"/>
      <c r="BS662" s="8"/>
      <c r="BT662" s="8"/>
      <c r="BU662" s="8"/>
      <c r="BV662" s="8"/>
      <c r="BW662" s="8"/>
      <c r="BX662" s="8"/>
      <c r="BY662" s="8"/>
      <c r="BZ662" s="8"/>
      <c r="CA662" s="8"/>
      <c r="CB662" s="8"/>
      <c r="CC662" s="8"/>
      <c r="CD662" s="8"/>
      <c r="CE662" s="8"/>
      <c r="CF662" s="8"/>
      <c r="CG662" s="8"/>
      <c r="CH662" s="8"/>
      <c r="CI662" s="8"/>
      <c r="CJ662" s="8"/>
      <c r="CK662" s="8"/>
      <c r="CL662" s="8"/>
      <c r="CM662" s="8"/>
      <c r="CN662" s="8"/>
      <c r="CO662" s="619"/>
      <c r="CP662" s="619"/>
      <c r="CQ662" s="8"/>
      <c r="CR662" s="8"/>
    </row>
    <row r="663" spans="1:96" s="24" customFormat="1" ht="25.5" hidden="1">
      <c r="A663" s="7"/>
      <c r="B663" s="23" t="s">
        <v>4922</v>
      </c>
      <c r="C663" s="8">
        <v>2012</v>
      </c>
      <c r="D663" s="8"/>
      <c r="E663" s="23"/>
      <c r="F663" s="8" t="s">
        <v>1079</v>
      </c>
      <c r="G663" s="8"/>
      <c r="H663" s="8"/>
      <c r="I663" s="8" t="s">
        <v>4934</v>
      </c>
      <c r="J663" s="260" t="s">
        <v>4794</v>
      </c>
      <c r="K663" s="8" t="s">
        <v>127</v>
      </c>
      <c r="L663" s="8" t="s">
        <v>127</v>
      </c>
      <c r="M663" s="155" t="s">
        <v>127</v>
      </c>
      <c r="N663" s="155">
        <v>3</v>
      </c>
      <c r="O663" s="155"/>
      <c r="P663" s="155" t="s">
        <v>4935</v>
      </c>
      <c r="Q663" s="7" t="s">
        <v>887</v>
      </c>
      <c r="R663" s="8"/>
      <c r="S663" s="8" t="s">
        <v>127</v>
      </c>
      <c r="T663" s="9" t="s">
        <v>127</v>
      </c>
      <c r="U663" s="410" t="s">
        <v>127</v>
      </c>
      <c r="V663" s="785" t="s">
        <v>127</v>
      </c>
      <c r="W663" s="922" t="s">
        <v>127</v>
      </c>
      <c r="X663" s="922" t="s">
        <v>127</v>
      </c>
      <c r="Y663" s="767" t="s">
        <v>127</v>
      </c>
      <c r="Z663" s="787" t="s">
        <v>127</v>
      </c>
      <c r="AA663" s="241"/>
      <c r="AB663" s="241"/>
      <c r="AC663" s="241"/>
      <c r="AD663" s="241"/>
      <c r="AE663" s="242"/>
      <c r="AF663" s="892"/>
      <c r="AG663" s="892"/>
      <c r="AH663" s="8"/>
      <c r="AI663" s="146"/>
      <c r="AJ663" s="8"/>
      <c r="AK663" s="8"/>
      <c r="AL663" s="8"/>
      <c r="AM663" s="8"/>
      <c r="AN663" s="8"/>
      <c r="AO663" s="8"/>
      <c r="AP663" s="8"/>
      <c r="AQ663" s="8"/>
      <c r="AR663" s="177"/>
      <c r="AS663" s="8"/>
      <c r="AT663" s="8"/>
      <c r="AU663" s="8"/>
      <c r="AV663" s="8"/>
      <c r="AW663" s="8"/>
      <c r="AX663" s="8"/>
      <c r="AY663" s="8"/>
      <c r="AZ663" s="8"/>
      <c r="BA663" s="185"/>
      <c r="BB663" s="207"/>
      <c r="BC663" s="8"/>
      <c r="BD663" s="8"/>
      <c r="BE663" s="8"/>
      <c r="BF663" s="8"/>
      <c r="BG663" s="8"/>
      <c r="BH663" s="8"/>
      <c r="BI663" s="8"/>
      <c r="BJ663" s="8"/>
      <c r="BK663" s="8"/>
      <c r="BL663" s="8"/>
      <c r="BM663" s="8"/>
      <c r="BN663" s="8"/>
      <c r="BO663" s="8"/>
      <c r="BP663" s="8"/>
      <c r="BQ663" s="8"/>
      <c r="BR663" s="8"/>
      <c r="BS663" s="8"/>
      <c r="BT663" s="8"/>
      <c r="BU663" s="8"/>
      <c r="BV663" s="8"/>
      <c r="BW663" s="8"/>
      <c r="BX663" s="8"/>
      <c r="BY663" s="8"/>
      <c r="BZ663" s="8"/>
      <c r="CA663" s="8"/>
      <c r="CB663" s="8"/>
      <c r="CC663" s="8"/>
      <c r="CD663" s="8"/>
      <c r="CE663" s="8"/>
      <c r="CF663" s="8"/>
      <c r="CG663" s="8"/>
      <c r="CH663" s="8"/>
      <c r="CI663" s="8"/>
      <c r="CJ663" s="8"/>
      <c r="CK663" s="8"/>
      <c r="CL663" s="8"/>
      <c r="CM663" s="8"/>
      <c r="CN663" s="8"/>
      <c r="CO663" s="619"/>
      <c r="CP663" s="619"/>
      <c r="CQ663" s="8"/>
      <c r="CR663" s="8"/>
    </row>
    <row r="664" spans="1:96" s="24" customFormat="1" ht="25.5" hidden="1">
      <c r="A664" s="7"/>
      <c r="B664" s="23" t="s">
        <v>4922</v>
      </c>
      <c r="C664" s="8"/>
      <c r="D664" s="8"/>
      <c r="E664" s="23"/>
      <c r="F664" s="8" t="s">
        <v>778</v>
      </c>
      <c r="G664" s="8"/>
      <c r="H664" s="8"/>
      <c r="I664" s="8" t="s">
        <v>4934</v>
      </c>
      <c r="J664" s="260" t="s">
        <v>4794</v>
      </c>
      <c r="K664" s="8" t="s">
        <v>127</v>
      </c>
      <c r="L664" s="8" t="s">
        <v>127</v>
      </c>
      <c r="M664" s="155" t="s">
        <v>127</v>
      </c>
      <c r="N664" s="155">
        <v>4</v>
      </c>
      <c r="O664" s="155"/>
      <c r="P664" s="155" t="s">
        <v>4936</v>
      </c>
      <c r="Q664" s="7" t="s">
        <v>887</v>
      </c>
      <c r="R664" s="8"/>
      <c r="S664" s="8" t="s">
        <v>127</v>
      </c>
      <c r="T664" s="9" t="s">
        <v>127</v>
      </c>
      <c r="U664" s="410" t="s">
        <v>127</v>
      </c>
      <c r="V664" s="785" t="s">
        <v>127</v>
      </c>
      <c r="W664" s="922" t="s">
        <v>127</v>
      </c>
      <c r="X664" s="922" t="s">
        <v>127</v>
      </c>
      <c r="Y664" s="767" t="s">
        <v>127</v>
      </c>
      <c r="Z664" s="787" t="s">
        <v>127</v>
      </c>
      <c r="AA664" s="241"/>
      <c r="AB664" s="241"/>
      <c r="AC664" s="241"/>
      <c r="AD664" s="241"/>
      <c r="AE664" s="242"/>
      <c r="AF664" s="892"/>
      <c r="AG664" s="892"/>
      <c r="AH664" s="8"/>
      <c r="AI664" s="146"/>
      <c r="AJ664" s="8"/>
      <c r="AK664" s="8"/>
      <c r="AL664" s="8"/>
      <c r="AM664" s="8"/>
      <c r="AN664" s="8"/>
      <c r="AO664" s="8"/>
      <c r="AP664" s="8"/>
      <c r="AQ664" s="8"/>
      <c r="AR664" s="177"/>
      <c r="AS664" s="8"/>
      <c r="AT664" s="8"/>
      <c r="AU664" s="8"/>
      <c r="AV664" s="8"/>
      <c r="AW664" s="8"/>
      <c r="AX664" s="8"/>
      <c r="AY664" s="8"/>
      <c r="AZ664" s="8"/>
      <c r="BA664" s="185"/>
      <c r="BB664" s="207"/>
      <c r="BC664" s="8"/>
      <c r="BD664" s="8"/>
      <c r="BE664" s="8"/>
      <c r="BF664" s="8"/>
      <c r="BG664" s="8"/>
      <c r="BH664" s="8"/>
      <c r="BI664" s="8"/>
      <c r="BJ664" s="8"/>
      <c r="BK664" s="8"/>
      <c r="BL664" s="8"/>
      <c r="BM664" s="8"/>
      <c r="BN664" s="8"/>
      <c r="BO664" s="8"/>
      <c r="BP664" s="8"/>
      <c r="BQ664" s="8"/>
      <c r="BR664" s="8"/>
      <c r="BS664" s="8"/>
      <c r="BT664" s="8"/>
      <c r="BU664" s="8"/>
      <c r="BV664" s="8"/>
      <c r="BW664" s="8"/>
      <c r="BX664" s="8"/>
      <c r="BY664" s="8"/>
      <c r="BZ664" s="8"/>
      <c r="CA664" s="8"/>
      <c r="CB664" s="8"/>
      <c r="CC664" s="8"/>
      <c r="CD664" s="8"/>
      <c r="CE664" s="8"/>
      <c r="CF664" s="8"/>
      <c r="CG664" s="8"/>
      <c r="CH664" s="8"/>
      <c r="CI664" s="8"/>
      <c r="CJ664" s="8"/>
      <c r="CK664" s="8"/>
      <c r="CL664" s="8"/>
      <c r="CM664" s="8"/>
      <c r="CN664" s="8"/>
      <c r="CO664" s="619"/>
      <c r="CP664" s="619"/>
      <c r="CQ664" s="8"/>
      <c r="CR664" s="8"/>
    </row>
    <row r="665" spans="1:96" s="24" customFormat="1" ht="25.5" hidden="1">
      <c r="A665" s="7"/>
      <c r="B665" s="23" t="s">
        <v>4922</v>
      </c>
      <c r="C665" s="8">
        <v>2012</v>
      </c>
      <c r="D665" s="8"/>
      <c r="E665" s="23"/>
      <c r="F665" s="8" t="s">
        <v>778</v>
      </c>
      <c r="G665" s="8"/>
      <c r="H665" s="8"/>
      <c r="I665" s="8" t="s">
        <v>4934</v>
      </c>
      <c r="J665" s="260" t="s">
        <v>4794</v>
      </c>
      <c r="K665" s="8" t="s">
        <v>127</v>
      </c>
      <c r="L665" s="8" t="s">
        <v>127</v>
      </c>
      <c r="M665" s="155" t="s">
        <v>127</v>
      </c>
      <c r="N665" s="155">
        <v>5</v>
      </c>
      <c r="O665" s="155"/>
      <c r="P665" s="155" t="s">
        <v>4937</v>
      </c>
      <c r="Q665" s="7" t="s">
        <v>887</v>
      </c>
      <c r="R665" s="8"/>
      <c r="S665" s="8" t="s">
        <v>127</v>
      </c>
      <c r="T665" s="9" t="s">
        <v>127</v>
      </c>
      <c r="U665" s="410" t="s">
        <v>127</v>
      </c>
      <c r="V665" s="785" t="s">
        <v>127</v>
      </c>
      <c r="W665" s="922" t="s">
        <v>127</v>
      </c>
      <c r="X665" s="922" t="s">
        <v>127</v>
      </c>
      <c r="Y665" s="767" t="s">
        <v>127</v>
      </c>
      <c r="Z665" s="787" t="s">
        <v>127</v>
      </c>
      <c r="AA665" s="241"/>
      <c r="AB665" s="241"/>
      <c r="AC665" s="241"/>
      <c r="AD665" s="241"/>
      <c r="AE665" s="242"/>
      <c r="AF665" s="892"/>
      <c r="AG665" s="892"/>
      <c r="AH665" s="8" t="s">
        <v>525</v>
      </c>
      <c r="AI665" s="146"/>
      <c r="AJ665" s="8"/>
      <c r="AK665" s="8"/>
      <c r="AL665" s="8"/>
      <c r="AM665" s="8"/>
      <c r="AN665" s="8"/>
      <c r="AO665" s="8"/>
      <c r="AP665" s="8"/>
      <c r="AQ665" s="8"/>
      <c r="AR665" s="177"/>
      <c r="AS665" s="8"/>
      <c r="AT665" s="8"/>
      <c r="AU665" s="8"/>
      <c r="AV665" s="8"/>
      <c r="AW665" s="8"/>
      <c r="AX665" s="8"/>
      <c r="AY665" s="8"/>
      <c r="AZ665" s="8"/>
      <c r="BA665" s="185"/>
      <c r="BB665" s="207"/>
      <c r="BC665" s="8"/>
      <c r="BD665" s="8"/>
      <c r="BE665" s="8"/>
      <c r="BF665" s="8"/>
      <c r="BG665" s="8"/>
      <c r="BH665" s="8"/>
      <c r="BI665" s="8"/>
      <c r="BJ665" s="8"/>
      <c r="BK665" s="8"/>
      <c r="BL665" s="8"/>
      <c r="BM665" s="8"/>
      <c r="BN665" s="8"/>
      <c r="BO665" s="8"/>
      <c r="BP665" s="8"/>
      <c r="BQ665" s="8"/>
      <c r="BR665" s="8"/>
      <c r="BS665" s="8"/>
      <c r="BT665" s="8"/>
      <c r="BU665" s="8"/>
      <c r="BV665" s="8"/>
      <c r="BW665" s="8"/>
      <c r="BX665" s="8"/>
      <c r="BY665" s="8"/>
      <c r="BZ665" s="8"/>
      <c r="CA665" s="8"/>
      <c r="CB665" s="8"/>
      <c r="CC665" s="8"/>
      <c r="CD665" s="8"/>
      <c r="CE665" s="8"/>
      <c r="CF665" s="8"/>
      <c r="CG665" s="8"/>
      <c r="CH665" s="8"/>
      <c r="CI665" s="8"/>
      <c r="CJ665" s="8"/>
      <c r="CK665" s="8"/>
      <c r="CL665" s="8"/>
      <c r="CM665" s="8"/>
      <c r="CN665" s="8"/>
      <c r="CO665" s="619"/>
      <c r="CP665" s="619"/>
      <c r="CQ665" s="8"/>
      <c r="CR665" s="8"/>
    </row>
    <row r="666" spans="1:96" s="24" customFormat="1" ht="25.5" hidden="1">
      <c r="A666" s="7"/>
      <c r="B666" s="23" t="s">
        <v>4922</v>
      </c>
      <c r="C666" s="8">
        <v>2013</v>
      </c>
      <c r="D666" s="8"/>
      <c r="E666" s="23"/>
      <c r="F666" s="8" t="s">
        <v>778</v>
      </c>
      <c r="G666" s="8"/>
      <c r="H666" s="8"/>
      <c r="I666" s="8" t="s">
        <v>4934</v>
      </c>
      <c r="J666" s="260" t="s">
        <v>4794</v>
      </c>
      <c r="K666" s="8" t="s">
        <v>127</v>
      </c>
      <c r="L666" s="8" t="s">
        <v>127</v>
      </c>
      <c r="M666" s="155" t="s">
        <v>127</v>
      </c>
      <c r="N666" s="155">
        <v>6</v>
      </c>
      <c r="O666" s="155"/>
      <c r="P666" s="155" t="s">
        <v>4937</v>
      </c>
      <c r="Q666" s="7" t="s">
        <v>887</v>
      </c>
      <c r="R666" s="8"/>
      <c r="S666" s="8" t="s">
        <v>127</v>
      </c>
      <c r="T666" s="9" t="s">
        <v>127</v>
      </c>
      <c r="U666" s="410" t="s">
        <v>127</v>
      </c>
      <c r="V666" s="785" t="s">
        <v>127</v>
      </c>
      <c r="W666" s="922" t="s">
        <v>127</v>
      </c>
      <c r="X666" s="922" t="s">
        <v>127</v>
      </c>
      <c r="Y666" s="767" t="s">
        <v>127</v>
      </c>
      <c r="Z666" s="787" t="s">
        <v>127</v>
      </c>
      <c r="AA666" s="241"/>
      <c r="AB666" s="241"/>
      <c r="AC666" s="241"/>
      <c r="AD666" s="241"/>
      <c r="AE666" s="242"/>
      <c r="AF666" s="892"/>
      <c r="AG666" s="892"/>
      <c r="AH666" s="8" t="s">
        <v>525</v>
      </c>
      <c r="AI666" s="146"/>
      <c r="AJ666" s="8"/>
      <c r="AK666" s="8"/>
      <c r="AL666" s="8"/>
      <c r="AM666" s="8"/>
      <c r="AN666" s="8"/>
      <c r="AO666" s="8"/>
      <c r="AP666" s="8"/>
      <c r="AQ666" s="8"/>
      <c r="AR666" s="177"/>
      <c r="AS666" s="8"/>
      <c r="AT666" s="8"/>
      <c r="AU666" s="8"/>
      <c r="AV666" s="8"/>
      <c r="AW666" s="8"/>
      <c r="AX666" s="8"/>
      <c r="AY666" s="8"/>
      <c r="AZ666" s="8"/>
      <c r="BA666" s="185"/>
      <c r="BB666" s="207"/>
      <c r="BC666" s="8"/>
      <c r="BD666" s="8"/>
      <c r="BE666" s="8"/>
      <c r="BF666" s="8"/>
      <c r="BG666" s="8"/>
      <c r="BH666" s="8"/>
      <c r="BI666" s="8"/>
      <c r="BJ666" s="8"/>
      <c r="BK666" s="8"/>
      <c r="BL666" s="8"/>
      <c r="BM666" s="8"/>
      <c r="BN666" s="8"/>
      <c r="BO666" s="8"/>
      <c r="BP666" s="8"/>
      <c r="BQ666" s="8"/>
      <c r="BR666" s="8"/>
      <c r="BS666" s="8"/>
      <c r="BT666" s="8"/>
      <c r="BU666" s="8"/>
      <c r="BV666" s="8"/>
      <c r="BW666" s="8"/>
      <c r="BX666" s="8"/>
      <c r="BY666" s="8"/>
      <c r="BZ666" s="8"/>
      <c r="CA666" s="8"/>
      <c r="CB666" s="8"/>
      <c r="CC666" s="8"/>
      <c r="CD666" s="8"/>
      <c r="CE666" s="8"/>
      <c r="CF666" s="8"/>
      <c r="CG666" s="8"/>
      <c r="CH666" s="8"/>
      <c r="CI666" s="8"/>
      <c r="CJ666" s="8"/>
      <c r="CK666" s="8"/>
      <c r="CL666" s="8"/>
      <c r="CM666" s="8"/>
      <c r="CN666" s="8"/>
      <c r="CO666" s="619"/>
      <c r="CP666" s="619"/>
      <c r="CQ666" s="8"/>
      <c r="CR666" s="8"/>
    </row>
    <row r="667" spans="1:96" s="24" customFormat="1" ht="25.5" hidden="1">
      <c r="A667" s="7"/>
      <c r="B667" s="23" t="s">
        <v>4922</v>
      </c>
      <c r="C667" s="8">
        <v>2015</v>
      </c>
      <c r="D667" s="8"/>
      <c r="E667" s="23"/>
      <c r="F667" s="8" t="s">
        <v>778</v>
      </c>
      <c r="G667" s="8"/>
      <c r="H667" s="8"/>
      <c r="I667" s="8" t="s">
        <v>12</v>
      </c>
      <c r="J667" s="260" t="s">
        <v>4794</v>
      </c>
      <c r="K667" s="8" t="s">
        <v>127</v>
      </c>
      <c r="L667" s="8" t="s">
        <v>127</v>
      </c>
      <c r="M667" s="155" t="s">
        <v>127</v>
      </c>
      <c r="N667" s="155">
        <v>7</v>
      </c>
      <c r="O667" s="155"/>
      <c r="P667" s="155" t="s">
        <v>4387</v>
      </c>
      <c r="Q667" s="7" t="s">
        <v>887</v>
      </c>
      <c r="R667" s="8"/>
      <c r="S667" s="8" t="s">
        <v>127</v>
      </c>
      <c r="T667" s="9" t="s">
        <v>127</v>
      </c>
      <c r="U667" s="410" t="s">
        <v>127</v>
      </c>
      <c r="V667" s="785" t="s">
        <v>127</v>
      </c>
      <c r="W667" s="922" t="s">
        <v>127</v>
      </c>
      <c r="X667" s="922" t="s">
        <v>127</v>
      </c>
      <c r="Y667" s="767" t="s">
        <v>127</v>
      </c>
      <c r="Z667" s="787" t="s">
        <v>127</v>
      </c>
      <c r="AA667" s="241"/>
      <c r="AB667" s="241"/>
      <c r="AC667" s="241"/>
      <c r="AD667" s="241"/>
      <c r="AE667" s="242"/>
      <c r="AF667" s="892"/>
      <c r="AG667" s="892"/>
      <c r="AH667" s="8" t="s">
        <v>4938</v>
      </c>
      <c r="AI667" s="146"/>
      <c r="AJ667" s="8"/>
      <c r="AK667" s="8"/>
      <c r="AL667" s="8"/>
      <c r="AM667" s="8"/>
      <c r="AN667" s="8"/>
      <c r="AO667" s="8"/>
      <c r="AP667" s="8"/>
      <c r="AQ667" s="8"/>
      <c r="AR667" s="177"/>
      <c r="AS667" s="8"/>
      <c r="AT667" s="8"/>
      <c r="AU667" s="8"/>
      <c r="AV667" s="8"/>
      <c r="AW667" s="8"/>
      <c r="AX667" s="8"/>
      <c r="AY667" s="8"/>
      <c r="AZ667" s="8"/>
      <c r="BA667" s="185"/>
      <c r="BB667" s="207"/>
      <c r="BC667" s="8"/>
      <c r="BD667" s="8"/>
      <c r="BE667" s="8"/>
      <c r="BF667" s="8"/>
      <c r="BG667" s="8"/>
      <c r="BH667" s="8"/>
      <c r="BI667" s="8"/>
      <c r="BJ667" s="8"/>
      <c r="BK667" s="8"/>
      <c r="BL667" s="8"/>
      <c r="BM667" s="8"/>
      <c r="BN667" s="8"/>
      <c r="BO667" s="8"/>
      <c r="BP667" s="8"/>
      <c r="BQ667" s="8"/>
      <c r="BR667" s="8"/>
      <c r="BS667" s="8"/>
      <c r="BT667" s="8"/>
      <c r="BU667" s="8"/>
      <c r="BV667" s="8"/>
      <c r="BW667" s="8"/>
      <c r="BX667" s="8"/>
      <c r="BY667" s="8"/>
      <c r="BZ667" s="8"/>
      <c r="CA667" s="8"/>
      <c r="CB667" s="8"/>
      <c r="CC667" s="8"/>
      <c r="CD667" s="8"/>
      <c r="CE667" s="8"/>
      <c r="CF667" s="8"/>
      <c r="CG667" s="8"/>
      <c r="CH667" s="8"/>
      <c r="CI667" s="8"/>
      <c r="CJ667" s="8"/>
      <c r="CK667" s="8"/>
      <c r="CL667" s="8"/>
      <c r="CM667" s="8"/>
      <c r="CN667" s="8"/>
      <c r="CO667" s="619"/>
      <c r="CP667" s="619"/>
      <c r="CQ667" s="8"/>
      <c r="CR667" s="8"/>
    </row>
    <row r="668" spans="1:96" s="24" customFormat="1" ht="25.5" hidden="1">
      <c r="A668" s="7"/>
      <c r="B668" s="23" t="s">
        <v>4922</v>
      </c>
      <c r="C668" s="8">
        <v>2015</v>
      </c>
      <c r="D668" s="8"/>
      <c r="E668" s="23"/>
      <c r="F668" s="8" t="s">
        <v>778</v>
      </c>
      <c r="G668" s="8"/>
      <c r="H668" s="8"/>
      <c r="I668" s="8" t="s">
        <v>12</v>
      </c>
      <c r="J668" s="260" t="s">
        <v>4794</v>
      </c>
      <c r="K668" s="8" t="s">
        <v>127</v>
      </c>
      <c r="L668" s="8" t="s">
        <v>127</v>
      </c>
      <c r="M668" s="155" t="s">
        <v>127</v>
      </c>
      <c r="N668" s="155">
        <v>7</v>
      </c>
      <c r="O668" s="155"/>
      <c r="P668" s="155" t="s">
        <v>4388</v>
      </c>
      <c r="Q668" s="7" t="s">
        <v>887</v>
      </c>
      <c r="R668" s="8"/>
      <c r="S668" s="8" t="s">
        <v>127</v>
      </c>
      <c r="T668" s="9" t="s">
        <v>127</v>
      </c>
      <c r="U668" s="410" t="s">
        <v>127</v>
      </c>
      <c r="V668" s="785" t="s">
        <v>127</v>
      </c>
      <c r="W668" s="922" t="s">
        <v>127</v>
      </c>
      <c r="X668" s="922" t="s">
        <v>127</v>
      </c>
      <c r="Y668" s="767" t="s">
        <v>127</v>
      </c>
      <c r="Z668" s="787" t="s">
        <v>127</v>
      </c>
      <c r="AA668" s="241"/>
      <c r="AB668" s="241"/>
      <c r="AC668" s="241"/>
      <c r="AD668" s="241"/>
      <c r="AE668" s="242"/>
      <c r="AF668" s="892"/>
      <c r="AG668" s="892"/>
      <c r="AH668" s="8" t="s">
        <v>4938</v>
      </c>
      <c r="AI668" s="146"/>
      <c r="AJ668" s="8"/>
      <c r="AK668" s="8"/>
      <c r="AL668" s="8"/>
      <c r="AM668" s="8"/>
      <c r="AN668" s="8"/>
      <c r="AO668" s="8"/>
      <c r="AP668" s="8"/>
      <c r="AQ668" s="8"/>
      <c r="AR668" s="177"/>
      <c r="AS668" s="8"/>
      <c r="AT668" s="8"/>
      <c r="AU668" s="8"/>
      <c r="AV668" s="8"/>
      <c r="AW668" s="8"/>
      <c r="AX668" s="8"/>
      <c r="AY668" s="8"/>
      <c r="AZ668" s="8"/>
      <c r="BA668" s="185"/>
      <c r="BB668" s="207"/>
      <c r="BC668" s="8"/>
      <c r="BD668" s="8"/>
      <c r="BE668" s="8"/>
      <c r="BF668" s="8"/>
      <c r="BG668" s="8"/>
      <c r="BH668" s="8"/>
      <c r="BI668" s="8"/>
      <c r="BJ668" s="8"/>
      <c r="BK668" s="8"/>
      <c r="BL668" s="8"/>
      <c r="BM668" s="8"/>
      <c r="BN668" s="8"/>
      <c r="BO668" s="8"/>
      <c r="BP668" s="8"/>
      <c r="BQ668" s="8"/>
      <c r="BR668" s="8"/>
      <c r="BS668" s="8"/>
      <c r="BT668" s="8"/>
      <c r="BU668" s="8"/>
      <c r="BV668" s="8"/>
      <c r="BW668" s="8"/>
      <c r="BX668" s="8"/>
      <c r="BY668" s="8"/>
      <c r="BZ668" s="8"/>
      <c r="CA668" s="8"/>
      <c r="CB668" s="8"/>
      <c r="CC668" s="8"/>
      <c r="CD668" s="8"/>
      <c r="CE668" s="8"/>
      <c r="CF668" s="8"/>
      <c r="CG668" s="8"/>
      <c r="CH668" s="8"/>
      <c r="CI668" s="8"/>
      <c r="CJ668" s="8"/>
      <c r="CK668" s="8"/>
      <c r="CL668" s="8"/>
      <c r="CM668" s="8"/>
      <c r="CN668" s="8"/>
      <c r="CO668" s="619"/>
      <c r="CP668" s="619"/>
      <c r="CQ668" s="8"/>
      <c r="CR668" s="8"/>
    </row>
    <row r="669" spans="1:96" s="24" customFormat="1" ht="25.5" hidden="1">
      <c r="A669" s="7"/>
      <c r="B669" s="23" t="s">
        <v>4922</v>
      </c>
      <c r="C669" s="8"/>
      <c r="D669" s="8"/>
      <c r="E669" s="23"/>
      <c r="F669" s="8" t="s">
        <v>778</v>
      </c>
      <c r="G669" s="8"/>
      <c r="H669" s="8"/>
      <c r="I669" s="8" t="s">
        <v>12</v>
      </c>
      <c r="J669" s="260" t="s">
        <v>4794</v>
      </c>
      <c r="K669" s="8" t="s">
        <v>127</v>
      </c>
      <c r="L669" s="8" t="s">
        <v>127</v>
      </c>
      <c r="M669" s="155" t="s">
        <v>127</v>
      </c>
      <c r="N669" s="155">
        <v>8</v>
      </c>
      <c r="O669" s="155"/>
      <c r="P669" s="155" t="s">
        <v>4939</v>
      </c>
      <c r="Q669" s="7" t="s">
        <v>887</v>
      </c>
      <c r="R669" s="8"/>
      <c r="S669" s="8" t="s">
        <v>127</v>
      </c>
      <c r="T669" s="9" t="s">
        <v>127</v>
      </c>
      <c r="U669" s="410" t="s">
        <v>127</v>
      </c>
      <c r="V669" s="785" t="s">
        <v>127</v>
      </c>
      <c r="W669" s="922" t="s">
        <v>127</v>
      </c>
      <c r="X669" s="922" t="s">
        <v>127</v>
      </c>
      <c r="Y669" s="767" t="s">
        <v>127</v>
      </c>
      <c r="Z669" s="787" t="s">
        <v>127</v>
      </c>
      <c r="AA669" s="241"/>
      <c r="AB669" s="241"/>
      <c r="AC669" s="241"/>
      <c r="AD669" s="241"/>
      <c r="AE669" s="242"/>
      <c r="AF669" s="892"/>
      <c r="AG669" s="892"/>
      <c r="AH669" s="8"/>
      <c r="AI669" s="146"/>
      <c r="AJ669" s="8"/>
      <c r="AK669" s="8"/>
      <c r="AL669" s="8"/>
      <c r="AM669" s="8"/>
      <c r="AN669" s="8"/>
      <c r="AO669" s="8"/>
      <c r="AP669" s="8"/>
      <c r="AQ669" s="8"/>
      <c r="AR669" s="177"/>
      <c r="AS669" s="8"/>
      <c r="AT669" s="8"/>
      <c r="AU669" s="8"/>
      <c r="AV669" s="8"/>
      <c r="AW669" s="8"/>
      <c r="AX669" s="8"/>
      <c r="AY669" s="8"/>
      <c r="AZ669" s="8"/>
      <c r="BA669" s="185"/>
      <c r="BB669" s="207"/>
      <c r="BC669" s="8"/>
      <c r="BD669" s="8"/>
      <c r="BE669" s="8"/>
      <c r="BF669" s="8"/>
      <c r="BG669" s="8"/>
      <c r="BH669" s="8"/>
      <c r="BI669" s="8"/>
      <c r="BJ669" s="8"/>
      <c r="BK669" s="8"/>
      <c r="BL669" s="8"/>
      <c r="BM669" s="8"/>
      <c r="BN669" s="8"/>
      <c r="BO669" s="8"/>
      <c r="BP669" s="8"/>
      <c r="BQ669" s="8"/>
      <c r="BR669" s="8"/>
      <c r="BS669" s="8"/>
      <c r="BT669" s="8"/>
      <c r="BU669" s="8"/>
      <c r="BV669" s="8"/>
      <c r="BW669" s="8"/>
      <c r="BX669" s="8"/>
      <c r="BY669" s="8"/>
      <c r="BZ669" s="8"/>
      <c r="CA669" s="8"/>
      <c r="CB669" s="8"/>
      <c r="CC669" s="8"/>
      <c r="CD669" s="8"/>
      <c r="CE669" s="8"/>
      <c r="CF669" s="8"/>
      <c r="CG669" s="8"/>
      <c r="CH669" s="8"/>
      <c r="CI669" s="8"/>
      <c r="CJ669" s="8"/>
      <c r="CK669" s="8"/>
      <c r="CL669" s="8"/>
      <c r="CM669" s="8"/>
      <c r="CN669" s="8"/>
      <c r="CO669" s="619"/>
      <c r="CP669" s="619"/>
      <c r="CQ669" s="8"/>
      <c r="CR669" s="8"/>
    </row>
    <row r="670" spans="1:96" s="24" customFormat="1" ht="30" hidden="1">
      <c r="A670" s="7"/>
      <c r="B670" s="23" t="s">
        <v>4922</v>
      </c>
      <c r="C670" s="8"/>
      <c r="D670" s="8"/>
      <c r="E670" s="23"/>
      <c r="F670" s="8" t="s">
        <v>778</v>
      </c>
      <c r="G670" s="8"/>
      <c r="H670" s="8"/>
      <c r="I670" s="8" t="s">
        <v>12</v>
      </c>
      <c r="J670" s="260" t="s">
        <v>4794</v>
      </c>
      <c r="K670" s="8" t="s">
        <v>127</v>
      </c>
      <c r="L670" s="8" t="s">
        <v>127</v>
      </c>
      <c r="M670" s="155" t="s">
        <v>127</v>
      </c>
      <c r="N670" s="155">
        <v>9</v>
      </c>
      <c r="O670" s="155"/>
      <c r="P670" s="155" t="s">
        <v>4940</v>
      </c>
      <c r="Q670" s="7" t="s">
        <v>887</v>
      </c>
      <c r="R670" s="8"/>
      <c r="S670" s="8" t="s">
        <v>127</v>
      </c>
      <c r="T670" s="9" t="s">
        <v>712</v>
      </c>
      <c r="U670" s="410" t="s">
        <v>127</v>
      </c>
      <c r="V670" s="785" t="s">
        <v>127</v>
      </c>
      <c r="W670" s="922" t="s">
        <v>127</v>
      </c>
      <c r="X670" s="922" t="s">
        <v>127</v>
      </c>
      <c r="Y670" s="767" t="s">
        <v>127</v>
      </c>
      <c r="Z670" s="787" t="s">
        <v>127</v>
      </c>
      <c r="AA670" s="241"/>
      <c r="AB670" s="241"/>
      <c r="AC670" s="241"/>
      <c r="AD670" s="241"/>
      <c r="AE670" s="242"/>
      <c r="AF670" s="892"/>
      <c r="AG670" s="892"/>
      <c r="AH670" s="8"/>
      <c r="AI670" s="146"/>
      <c r="AJ670" s="8"/>
      <c r="AK670" s="8"/>
      <c r="AL670" s="8"/>
      <c r="AM670" s="8"/>
      <c r="AN670" s="8"/>
      <c r="AO670" s="8"/>
      <c r="AP670" s="8"/>
      <c r="AQ670" s="8"/>
      <c r="AR670" s="177"/>
      <c r="AS670" s="8"/>
      <c r="AT670" s="8"/>
      <c r="AU670" s="8"/>
      <c r="AV670" s="8"/>
      <c r="AW670" s="8"/>
      <c r="AX670" s="8"/>
      <c r="AY670" s="8"/>
      <c r="AZ670" s="8"/>
      <c r="BA670" s="185"/>
      <c r="BB670" s="207"/>
      <c r="BC670" s="8"/>
      <c r="BD670" s="8"/>
      <c r="BE670" s="8"/>
      <c r="BF670" s="8"/>
      <c r="BG670" s="8"/>
      <c r="BH670" s="8"/>
      <c r="BI670" s="8"/>
      <c r="BJ670" s="8"/>
      <c r="BK670" s="8"/>
      <c r="BL670" s="8"/>
      <c r="BM670" s="8"/>
      <c r="BN670" s="8"/>
      <c r="BO670" s="8"/>
      <c r="BP670" s="8"/>
      <c r="BQ670" s="8"/>
      <c r="BR670" s="8"/>
      <c r="BS670" s="8"/>
      <c r="BT670" s="8"/>
      <c r="BU670" s="8"/>
      <c r="BV670" s="8"/>
      <c r="BW670" s="8"/>
      <c r="BX670" s="8"/>
      <c r="BY670" s="8"/>
      <c r="BZ670" s="8"/>
      <c r="CA670" s="8"/>
      <c r="CB670" s="8"/>
      <c r="CC670" s="8"/>
      <c r="CD670" s="8"/>
      <c r="CE670" s="8"/>
      <c r="CF670" s="8"/>
      <c r="CG670" s="8"/>
      <c r="CH670" s="8"/>
      <c r="CI670" s="8"/>
      <c r="CJ670" s="8"/>
      <c r="CK670" s="8"/>
      <c r="CL670" s="8"/>
      <c r="CM670" s="8"/>
      <c r="CN670" s="8"/>
      <c r="CO670" s="619"/>
      <c r="CP670" s="619"/>
      <c r="CQ670" s="8"/>
      <c r="CR670" s="8"/>
    </row>
    <row r="671" spans="1:96" s="24" customFormat="1" ht="25.5" hidden="1">
      <c r="A671" s="7"/>
      <c r="B671" s="23" t="s">
        <v>4922</v>
      </c>
      <c r="C671" s="8"/>
      <c r="D671" s="8"/>
      <c r="E671" s="23"/>
      <c r="F671" s="8" t="s">
        <v>778</v>
      </c>
      <c r="G671" s="8"/>
      <c r="H671" s="8"/>
      <c r="I671" s="8" t="s">
        <v>12</v>
      </c>
      <c r="J671" s="260" t="s">
        <v>4794</v>
      </c>
      <c r="K671" s="8" t="s">
        <v>127</v>
      </c>
      <c r="L671" s="8" t="s">
        <v>127</v>
      </c>
      <c r="M671" s="155" t="s">
        <v>127</v>
      </c>
      <c r="N671" s="155">
        <v>11</v>
      </c>
      <c r="O671" s="155"/>
      <c r="P671" s="155" t="s">
        <v>441</v>
      </c>
      <c r="Q671" s="7" t="s">
        <v>887</v>
      </c>
      <c r="R671" s="8"/>
      <c r="S671" s="8" t="s">
        <v>127</v>
      </c>
      <c r="T671" s="9" t="s">
        <v>127</v>
      </c>
      <c r="U671" s="410" t="s">
        <v>127</v>
      </c>
      <c r="V671" s="785" t="s">
        <v>127</v>
      </c>
      <c r="W671" s="922" t="s">
        <v>127</v>
      </c>
      <c r="X671" s="922" t="s">
        <v>127</v>
      </c>
      <c r="Y671" s="767" t="s">
        <v>127</v>
      </c>
      <c r="Z671" s="787" t="s">
        <v>127</v>
      </c>
      <c r="AA671" s="241"/>
      <c r="AB671" s="241"/>
      <c r="AC671" s="241"/>
      <c r="AD671" s="241"/>
      <c r="AE671" s="242"/>
      <c r="AF671" s="892"/>
      <c r="AG671" s="892"/>
      <c r="AH671" s="8"/>
      <c r="AI671" s="146"/>
      <c r="AJ671" s="8"/>
      <c r="AK671" s="8"/>
      <c r="AL671" s="8"/>
      <c r="AM671" s="8"/>
      <c r="AN671" s="8"/>
      <c r="AO671" s="8"/>
      <c r="AP671" s="8"/>
      <c r="AQ671" s="8"/>
      <c r="AR671" s="177"/>
      <c r="AS671" s="8"/>
      <c r="AT671" s="8"/>
      <c r="AU671" s="8"/>
      <c r="AV671" s="8"/>
      <c r="AW671" s="8"/>
      <c r="AX671" s="8"/>
      <c r="AY671" s="8"/>
      <c r="AZ671" s="8"/>
      <c r="BA671" s="185"/>
      <c r="BB671" s="207"/>
      <c r="BC671" s="8"/>
      <c r="BD671" s="8"/>
      <c r="BE671" s="8"/>
      <c r="BF671" s="8"/>
      <c r="BG671" s="8"/>
      <c r="BH671" s="8"/>
      <c r="BI671" s="8"/>
      <c r="BJ671" s="8"/>
      <c r="BK671" s="8"/>
      <c r="BL671" s="8"/>
      <c r="BM671" s="8"/>
      <c r="BN671" s="8"/>
      <c r="BO671" s="8"/>
      <c r="BP671" s="8"/>
      <c r="BQ671" s="8"/>
      <c r="BR671" s="8"/>
      <c r="BS671" s="8"/>
      <c r="BT671" s="8"/>
      <c r="BU671" s="8"/>
      <c r="BV671" s="8"/>
      <c r="BW671" s="8"/>
      <c r="BX671" s="8"/>
      <c r="BY671" s="8"/>
      <c r="BZ671" s="8"/>
      <c r="CA671" s="8"/>
      <c r="CB671" s="8"/>
      <c r="CC671" s="8"/>
      <c r="CD671" s="8"/>
      <c r="CE671" s="8"/>
      <c r="CF671" s="8"/>
      <c r="CG671" s="8"/>
      <c r="CH671" s="8"/>
      <c r="CI671" s="8"/>
      <c r="CJ671" s="8"/>
      <c r="CK671" s="8"/>
      <c r="CL671" s="8"/>
      <c r="CM671" s="8"/>
      <c r="CN671" s="8"/>
      <c r="CO671" s="619"/>
      <c r="CP671" s="619"/>
      <c r="CQ671" s="8"/>
      <c r="CR671" s="8"/>
    </row>
    <row r="672" spans="1:96" s="24" customFormat="1" ht="25.5" hidden="1">
      <c r="A672" s="7"/>
      <c r="B672" s="23" t="s">
        <v>4922</v>
      </c>
      <c r="C672" s="8"/>
      <c r="D672" s="8"/>
      <c r="E672" s="23"/>
      <c r="F672" s="8" t="s">
        <v>778</v>
      </c>
      <c r="G672" s="8"/>
      <c r="H672" s="8"/>
      <c r="I672" s="8" t="s">
        <v>12</v>
      </c>
      <c r="J672" s="260" t="s">
        <v>4794</v>
      </c>
      <c r="K672" s="8" t="s">
        <v>127</v>
      </c>
      <c r="L672" s="8" t="s">
        <v>127</v>
      </c>
      <c r="M672" s="155" t="s">
        <v>127</v>
      </c>
      <c r="N672" s="155">
        <v>12</v>
      </c>
      <c r="O672" s="155"/>
      <c r="P672" s="155" t="s">
        <v>4941</v>
      </c>
      <c r="Q672" s="7" t="s">
        <v>887</v>
      </c>
      <c r="R672" s="8"/>
      <c r="S672" s="8" t="s">
        <v>127</v>
      </c>
      <c r="T672" s="9" t="s">
        <v>127</v>
      </c>
      <c r="U672" s="410" t="s">
        <v>127</v>
      </c>
      <c r="V672" s="785" t="s">
        <v>127</v>
      </c>
      <c r="W672" s="922" t="s">
        <v>127</v>
      </c>
      <c r="X672" s="922" t="s">
        <v>127</v>
      </c>
      <c r="Y672" s="767" t="s">
        <v>127</v>
      </c>
      <c r="Z672" s="787" t="s">
        <v>127</v>
      </c>
      <c r="AA672" s="241"/>
      <c r="AB672" s="241"/>
      <c r="AC672" s="241"/>
      <c r="AD672" s="241"/>
      <c r="AE672" s="242"/>
      <c r="AF672" s="892"/>
      <c r="AG672" s="892"/>
      <c r="AH672" s="8"/>
      <c r="AI672" s="146"/>
      <c r="AJ672" s="8"/>
      <c r="AK672" s="8"/>
      <c r="AL672" s="8"/>
      <c r="AM672" s="8"/>
      <c r="AN672" s="8"/>
      <c r="AO672" s="8"/>
      <c r="AP672" s="8"/>
      <c r="AQ672" s="8"/>
      <c r="AR672" s="177"/>
      <c r="AS672" s="8"/>
      <c r="AT672" s="8"/>
      <c r="AU672" s="8"/>
      <c r="AV672" s="8"/>
      <c r="AW672" s="8"/>
      <c r="AX672" s="8"/>
      <c r="AY672" s="8"/>
      <c r="AZ672" s="8"/>
      <c r="BA672" s="185"/>
      <c r="BB672" s="207"/>
      <c r="BC672" s="8"/>
      <c r="BD672" s="8"/>
      <c r="BE672" s="8"/>
      <c r="BF672" s="8"/>
      <c r="BG672" s="8"/>
      <c r="BH672" s="8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8"/>
      <c r="BV672" s="8"/>
      <c r="BW672" s="8"/>
      <c r="BX672" s="8"/>
      <c r="BY672" s="8"/>
      <c r="BZ672" s="8"/>
      <c r="CA672" s="8"/>
      <c r="CB672" s="8"/>
      <c r="CC672" s="8"/>
      <c r="CD672" s="8"/>
      <c r="CE672" s="8"/>
      <c r="CF672" s="8"/>
      <c r="CG672" s="8"/>
      <c r="CH672" s="8"/>
      <c r="CI672" s="8"/>
      <c r="CJ672" s="8"/>
      <c r="CK672" s="8"/>
      <c r="CL672" s="8"/>
      <c r="CM672" s="8"/>
      <c r="CN672" s="8"/>
      <c r="CO672" s="619"/>
      <c r="CP672" s="619"/>
      <c r="CQ672" s="8"/>
      <c r="CR672" s="8"/>
    </row>
    <row r="673" spans="1:96" s="24" customFormat="1" ht="25.5" hidden="1">
      <c r="A673" s="7"/>
      <c r="B673" s="23" t="s">
        <v>4922</v>
      </c>
      <c r="C673" s="8"/>
      <c r="D673" s="8"/>
      <c r="E673" s="23"/>
      <c r="F673" s="8" t="s">
        <v>778</v>
      </c>
      <c r="G673" s="8"/>
      <c r="H673" s="8"/>
      <c r="I673" s="8" t="s">
        <v>12</v>
      </c>
      <c r="J673" s="260" t="s">
        <v>4794</v>
      </c>
      <c r="K673" s="8" t="s">
        <v>127</v>
      </c>
      <c r="L673" s="8" t="s">
        <v>127</v>
      </c>
      <c r="M673" s="155" t="s">
        <v>127</v>
      </c>
      <c r="N673" s="155">
        <v>13</v>
      </c>
      <c r="O673" s="155"/>
      <c r="P673" s="155" t="s">
        <v>4942</v>
      </c>
      <c r="Q673" s="7" t="s">
        <v>887</v>
      </c>
      <c r="R673" s="8"/>
      <c r="S673" s="8" t="s">
        <v>127</v>
      </c>
      <c r="T673" s="9" t="s">
        <v>127</v>
      </c>
      <c r="U673" s="410" t="s">
        <v>127</v>
      </c>
      <c r="V673" s="785" t="s">
        <v>127</v>
      </c>
      <c r="W673" s="922" t="s">
        <v>127</v>
      </c>
      <c r="X673" s="922" t="s">
        <v>127</v>
      </c>
      <c r="Y673" s="767" t="s">
        <v>127</v>
      </c>
      <c r="Z673" s="787" t="s">
        <v>127</v>
      </c>
      <c r="AA673" s="241"/>
      <c r="AB673" s="241"/>
      <c r="AC673" s="241"/>
      <c r="AD673" s="241"/>
      <c r="AE673" s="242"/>
      <c r="AF673" s="892"/>
      <c r="AG673" s="892"/>
      <c r="AH673" s="8"/>
      <c r="AI673" s="146"/>
      <c r="AJ673" s="8"/>
      <c r="AK673" s="8"/>
      <c r="AL673" s="8"/>
      <c r="AM673" s="8"/>
      <c r="AN673" s="8"/>
      <c r="AO673" s="8"/>
      <c r="AP673" s="8"/>
      <c r="AQ673" s="8"/>
      <c r="AR673" s="177"/>
      <c r="AS673" s="8"/>
      <c r="AT673" s="8"/>
      <c r="AU673" s="8"/>
      <c r="AV673" s="8"/>
      <c r="AW673" s="8"/>
      <c r="AX673" s="8"/>
      <c r="AY673" s="8"/>
      <c r="AZ673" s="8"/>
      <c r="BA673" s="185"/>
      <c r="BB673" s="207"/>
      <c r="BC673" s="8"/>
      <c r="BD673" s="8"/>
      <c r="BE673" s="8"/>
      <c r="BF673" s="8"/>
      <c r="BG673" s="8"/>
      <c r="BH673" s="8"/>
      <c r="BI673" s="8"/>
      <c r="BJ673" s="8"/>
      <c r="BK673" s="8"/>
      <c r="BL673" s="8"/>
      <c r="BM673" s="8"/>
      <c r="BN673" s="8"/>
      <c r="BO673" s="8"/>
      <c r="BP673" s="8"/>
      <c r="BQ673" s="8"/>
      <c r="BR673" s="8"/>
      <c r="BS673" s="8"/>
      <c r="BT673" s="8"/>
      <c r="BU673" s="8"/>
      <c r="BV673" s="8"/>
      <c r="BW673" s="8"/>
      <c r="BX673" s="8"/>
      <c r="BY673" s="8"/>
      <c r="BZ673" s="8"/>
      <c r="CA673" s="8"/>
      <c r="CB673" s="8"/>
      <c r="CC673" s="8"/>
      <c r="CD673" s="8"/>
      <c r="CE673" s="8"/>
      <c r="CF673" s="8"/>
      <c r="CG673" s="8"/>
      <c r="CH673" s="8"/>
      <c r="CI673" s="8"/>
      <c r="CJ673" s="8"/>
      <c r="CK673" s="8"/>
      <c r="CL673" s="8"/>
      <c r="CM673" s="8"/>
      <c r="CN673" s="8"/>
      <c r="CO673" s="619"/>
      <c r="CP673" s="619"/>
      <c r="CQ673" s="8"/>
      <c r="CR673" s="8"/>
    </row>
    <row r="674" spans="1:96" s="24" customFormat="1" ht="25.5" hidden="1">
      <c r="A674" s="7"/>
      <c r="B674" s="23" t="s">
        <v>4922</v>
      </c>
      <c r="C674" s="8"/>
      <c r="D674" s="8"/>
      <c r="E674" s="23"/>
      <c r="F674" s="8" t="s">
        <v>778</v>
      </c>
      <c r="G674" s="8"/>
      <c r="H674" s="8"/>
      <c r="I674" s="8" t="s">
        <v>12</v>
      </c>
      <c r="J674" s="260" t="s">
        <v>4794</v>
      </c>
      <c r="K674" s="8" t="s">
        <v>127</v>
      </c>
      <c r="L674" s="8" t="s">
        <v>127</v>
      </c>
      <c r="M674" s="155" t="s">
        <v>127</v>
      </c>
      <c r="N674" s="155">
        <v>14</v>
      </c>
      <c r="O674" s="155"/>
      <c r="P674" s="155" t="s">
        <v>4943</v>
      </c>
      <c r="Q674" s="7" t="s">
        <v>887</v>
      </c>
      <c r="R674" s="8"/>
      <c r="S674" s="8" t="s">
        <v>127</v>
      </c>
      <c r="T674" s="9" t="s">
        <v>127</v>
      </c>
      <c r="U674" s="410" t="s">
        <v>127</v>
      </c>
      <c r="V674" s="785" t="s">
        <v>127</v>
      </c>
      <c r="W674" s="922" t="s">
        <v>127</v>
      </c>
      <c r="X674" s="922" t="s">
        <v>127</v>
      </c>
      <c r="Y674" s="767" t="s">
        <v>127</v>
      </c>
      <c r="Z674" s="787" t="s">
        <v>127</v>
      </c>
      <c r="AA674" s="241"/>
      <c r="AB674" s="241"/>
      <c r="AC674" s="241"/>
      <c r="AD674" s="241"/>
      <c r="AE674" s="242"/>
      <c r="AF674" s="892"/>
      <c r="AG674" s="892"/>
      <c r="AH674" s="8"/>
      <c r="AI674" s="146"/>
      <c r="AJ674" s="8"/>
      <c r="AK674" s="8"/>
      <c r="AL674" s="8"/>
      <c r="AM674" s="8"/>
      <c r="AN674" s="8"/>
      <c r="AO674" s="8"/>
      <c r="AP674" s="8"/>
      <c r="AQ674" s="8"/>
      <c r="AR674" s="177"/>
      <c r="AS674" s="8"/>
      <c r="AT674" s="8"/>
      <c r="AU674" s="8"/>
      <c r="AV674" s="8"/>
      <c r="AW674" s="8"/>
      <c r="AX674" s="8"/>
      <c r="AY674" s="8"/>
      <c r="AZ674" s="8"/>
      <c r="BA674" s="185"/>
      <c r="BB674" s="207"/>
      <c r="BC674" s="8"/>
      <c r="BD674" s="8"/>
      <c r="BE674" s="8"/>
      <c r="BF674" s="8"/>
      <c r="BG674" s="8"/>
      <c r="BH674" s="8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  <c r="BU674" s="8"/>
      <c r="BV674" s="8"/>
      <c r="BW674" s="8"/>
      <c r="BX674" s="8"/>
      <c r="BY674" s="8"/>
      <c r="BZ674" s="8"/>
      <c r="CA674" s="8"/>
      <c r="CB674" s="8"/>
      <c r="CC674" s="8"/>
      <c r="CD674" s="8"/>
      <c r="CE674" s="8"/>
      <c r="CF674" s="8"/>
      <c r="CG674" s="8"/>
      <c r="CH674" s="8"/>
      <c r="CI674" s="8"/>
      <c r="CJ674" s="8"/>
      <c r="CK674" s="8"/>
      <c r="CL674" s="8"/>
      <c r="CM674" s="8"/>
      <c r="CN674" s="8"/>
      <c r="CO674" s="619"/>
      <c r="CP674" s="619"/>
      <c r="CQ674" s="8"/>
      <c r="CR674" s="8"/>
    </row>
    <row r="675" spans="1:96" s="24" customFormat="1" ht="25.5" hidden="1">
      <c r="A675" s="7"/>
      <c r="B675" s="23" t="s">
        <v>4922</v>
      </c>
      <c r="C675" s="8"/>
      <c r="D675" s="8"/>
      <c r="E675" s="23"/>
      <c r="F675" s="8" t="s">
        <v>778</v>
      </c>
      <c r="G675" s="8"/>
      <c r="H675" s="8"/>
      <c r="I675" s="8" t="s">
        <v>12</v>
      </c>
      <c r="J675" s="260" t="s">
        <v>4794</v>
      </c>
      <c r="K675" s="8" t="s">
        <v>127</v>
      </c>
      <c r="L675" s="8" t="s">
        <v>127</v>
      </c>
      <c r="M675" s="155" t="s">
        <v>127</v>
      </c>
      <c r="N675" s="155">
        <v>15</v>
      </c>
      <c r="O675" s="155"/>
      <c r="P675" s="155" t="s">
        <v>4944</v>
      </c>
      <c r="Q675" s="7" t="s">
        <v>887</v>
      </c>
      <c r="R675" s="8"/>
      <c r="S675" s="8" t="s">
        <v>4945</v>
      </c>
      <c r="T675" s="9" t="s">
        <v>127</v>
      </c>
      <c r="U675" s="410" t="s">
        <v>127</v>
      </c>
      <c r="V675" s="785" t="s">
        <v>127</v>
      </c>
      <c r="W675" s="922" t="s">
        <v>127</v>
      </c>
      <c r="X675" s="922" t="s">
        <v>127</v>
      </c>
      <c r="Y675" s="767" t="s">
        <v>127</v>
      </c>
      <c r="Z675" s="787" t="s">
        <v>127</v>
      </c>
      <c r="AA675" s="241"/>
      <c r="AB675" s="241"/>
      <c r="AC675" s="241"/>
      <c r="AD675" s="241"/>
      <c r="AE675" s="242"/>
      <c r="AF675" s="892"/>
      <c r="AG675" s="892"/>
      <c r="AH675" s="8"/>
      <c r="AI675" s="146"/>
      <c r="AJ675" s="8"/>
      <c r="AK675" s="8"/>
      <c r="AL675" s="8"/>
      <c r="AM675" s="8"/>
      <c r="AN675" s="8"/>
      <c r="AO675" s="8"/>
      <c r="AP675" s="8"/>
      <c r="AQ675" s="8"/>
      <c r="AR675" s="177"/>
      <c r="AS675" s="8"/>
      <c r="AT675" s="8"/>
      <c r="AU675" s="8"/>
      <c r="AV675" s="8"/>
      <c r="AW675" s="8"/>
      <c r="AX675" s="8"/>
      <c r="AY675" s="8"/>
      <c r="AZ675" s="8"/>
      <c r="BA675" s="185"/>
      <c r="BB675" s="207"/>
      <c r="BC675" s="8"/>
      <c r="BD675" s="8"/>
      <c r="BE675" s="8"/>
      <c r="BF675" s="8"/>
      <c r="BG675" s="8"/>
      <c r="BH675" s="8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  <c r="BU675" s="8"/>
      <c r="BV675" s="8"/>
      <c r="BW675" s="8"/>
      <c r="BX675" s="8"/>
      <c r="BY675" s="8"/>
      <c r="BZ675" s="8"/>
      <c r="CA675" s="8"/>
      <c r="CB675" s="8"/>
      <c r="CC675" s="8"/>
      <c r="CD675" s="8"/>
      <c r="CE675" s="8"/>
      <c r="CF675" s="8"/>
      <c r="CG675" s="8"/>
      <c r="CH675" s="8"/>
      <c r="CI675" s="8"/>
      <c r="CJ675" s="8"/>
      <c r="CK675" s="8"/>
      <c r="CL675" s="8"/>
      <c r="CM675" s="8"/>
      <c r="CN675" s="8"/>
      <c r="CO675" s="619"/>
      <c r="CP675" s="619"/>
      <c r="CQ675" s="8"/>
      <c r="CR675" s="8"/>
    </row>
    <row r="676" spans="1:96" s="24" customFormat="1" ht="25.5" hidden="1">
      <c r="A676" s="7"/>
      <c r="B676" s="23" t="s">
        <v>4986</v>
      </c>
      <c r="C676" s="8">
        <v>2014</v>
      </c>
      <c r="D676" s="8"/>
      <c r="E676" s="23" t="s">
        <v>5005</v>
      </c>
      <c r="F676" s="8" t="s">
        <v>778</v>
      </c>
      <c r="G676" s="8"/>
      <c r="H676" s="8"/>
      <c r="I676" s="8" t="s">
        <v>12</v>
      </c>
      <c r="J676" s="106" t="s">
        <v>2685</v>
      </c>
      <c r="K676" s="8" t="s">
        <v>127</v>
      </c>
      <c r="L676" s="8" t="s">
        <v>127</v>
      </c>
      <c r="M676" s="155"/>
      <c r="N676" s="155"/>
      <c r="O676" s="155"/>
      <c r="P676" s="155" t="s">
        <v>5007</v>
      </c>
      <c r="Q676" s="7" t="s">
        <v>887</v>
      </c>
      <c r="R676" s="8"/>
      <c r="S676" s="8" t="s">
        <v>127</v>
      </c>
      <c r="T676" s="9" t="s">
        <v>127</v>
      </c>
      <c r="U676" s="410" t="s">
        <v>127</v>
      </c>
      <c r="V676" s="9" t="s">
        <v>127</v>
      </c>
      <c r="W676" s="9" t="s">
        <v>127</v>
      </c>
      <c r="X676" s="222" t="s">
        <v>127</v>
      </c>
      <c r="Y676" s="8" t="s">
        <v>127</v>
      </c>
      <c r="Z676" s="334" t="s">
        <v>127</v>
      </c>
      <c r="AA676" s="241"/>
      <c r="AB676" s="241"/>
      <c r="AC676" s="241"/>
      <c r="AD676" s="241"/>
      <c r="AE676" s="242"/>
      <c r="AF676" s="892"/>
      <c r="AG676" s="892"/>
      <c r="AH676" s="8" t="s">
        <v>5006</v>
      </c>
      <c r="AI676" s="146"/>
      <c r="AJ676" s="8"/>
      <c r="AK676" s="8"/>
      <c r="AL676" s="8"/>
      <c r="AM676" s="8"/>
      <c r="AN676" s="8"/>
      <c r="AO676" s="8"/>
      <c r="AP676" s="8"/>
      <c r="AQ676" s="8"/>
      <c r="AR676" s="177"/>
      <c r="AS676" s="8"/>
      <c r="AT676" s="8"/>
      <c r="AU676" s="8"/>
      <c r="AV676" s="8"/>
      <c r="AW676" s="8"/>
      <c r="AX676" s="8"/>
      <c r="AY676" s="8"/>
      <c r="AZ676" s="8"/>
      <c r="BA676" s="185"/>
      <c r="BB676" s="207"/>
      <c r="BC676" s="8"/>
      <c r="BD676" s="8"/>
      <c r="BE676" s="8"/>
      <c r="BF676" s="8"/>
      <c r="BG676" s="8"/>
      <c r="BH676" s="8"/>
      <c r="BI676" s="8"/>
      <c r="BJ676" s="8"/>
      <c r="BK676" s="8"/>
      <c r="BL676" s="8"/>
      <c r="BM676" s="8"/>
      <c r="BN676" s="8"/>
      <c r="BO676" s="8"/>
      <c r="BP676" s="8"/>
      <c r="BQ676" s="8"/>
      <c r="BR676" s="8"/>
      <c r="BS676" s="8"/>
      <c r="BT676" s="8"/>
      <c r="BU676" s="8"/>
      <c r="BV676" s="8"/>
      <c r="BW676" s="8"/>
      <c r="BX676" s="8"/>
      <c r="BY676" s="8"/>
      <c r="BZ676" s="8"/>
      <c r="CA676" s="8"/>
      <c r="CB676" s="8"/>
      <c r="CC676" s="8"/>
      <c r="CD676" s="8"/>
      <c r="CE676" s="8"/>
      <c r="CF676" s="8"/>
      <c r="CG676" s="8"/>
      <c r="CH676" s="8"/>
      <c r="CI676" s="8"/>
      <c r="CJ676" s="8"/>
      <c r="CK676" s="8"/>
      <c r="CL676" s="8"/>
      <c r="CM676" s="8"/>
      <c r="CN676" s="8"/>
      <c r="CO676" s="619"/>
      <c r="CP676" s="619"/>
      <c r="CQ676" s="8"/>
      <c r="CR676" s="8"/>
    </row>
    <row r="677" spans="1:96" s="24" customFormat="1" ht="25.5" hidden="1">
      <c r="A677" s="7"/>
      <c r="B677" s="23" t="s">
        <v>4986</v>
      </c>
      <c r="C677" s="8">
        <v>2015</v>
      </c>
      <c r="D677" s="8"/>
      <c r="E677" s="23" t="s">
        <v>5005</v>
      </c>
      <c r="F677" s="8" t="s">
        <v>778</v>
      </c>
      <c r="G677" s="8"/>
      <c r="H677" s="8"/>
      <c r="I677" s="8" t="s">
        <v>12</v>
      </c>
      <c r="J677" s="106" t="s">
        <v>2685</v>
      </c>
      <c r="K677" s="8" t="s">
        <v>127</v>
      </c>
      <c r="L677" s="8" t="s">
        <v>127</v>
      </c>
      <c r="M677" s="155"/>
      <c r="N677" s="155"/>
      <c r="O677" s="155"/>
      <c r="P677" s="155" t="s">
        <v>5007</v>
      </c>
      <c r="Q677" s="7" t="s">
        <v>887</v>
      </c>
      <c r="R677" s="8"/>
      <c r="S677" s="8" t="s">
        <v>127</v>
      </c>
      <c r="T677" s="9" t="s">
        <v>127</v>
      </c>
      <c r="U677" s="410" t="s">
        <v>127</v>
      </c>
      <c r="V677" s="9" t="s">
        <v>127</v>
      </c>
      <c r="W677" s="9" t="s">
        <v>127</v>
      </c>
      <c r="X677" s="222" t="s">
        <v>127</v>
      </c>
      <c r="Y677" s="8" t="s">
        <v>127</v>
      </c>
      <c r="Z677" s="334" t="s">
        <v>127</v>
      </c>
      <c r="AA677" s="241"/>
      <c r="AB677" s="241"/>
      <c r="AC677" s="241"/>
      <c r="AD677" s="241"/>
      <c r="AE677" s="242"/>
      <c r="AF677" s="892"/>
      <c r="AG677" s="892"/>
      <c r="AH677" s="8" t="s">
        <v>5006</v>
      </c>
      <c r="AI677" s="146"/>
      <c r="AJ677" s="8"/>
      <c r="AK677" s="8"/>
      <c r="AL677" s="8"/>
      <c r="AM677" s="8"/>
      <c r="AN677" s="8"/>
      <c r="AO677" s="8"/>
      <c r="AP677" s="8"/>
      <c r="AQ677" s="8"/>
      <c r="AR677" s="177"/>
      <c r="AS677" s="8"/>
      <c r="AT677" s="8"/>
      <c r="AU677" s="8"/>
      <c r="AV677" s="8"/>
      <c r="AW677" s="8"/>
      <c r="AX677" s="8"/>
      <c r="AY677" s="8"/>
      <c r="AZ677" s="8"/>
      <c r="BA677" s="185"/>
      <c r="BB677" s="207"/>
      <c r="BC677" s="8"/>
      <c r="BD677" s="8"/>
      <c r="BE677" s="8"/>
      <c r="BF677" s="8"/>
      <c r="BG677" s="8"/>
      <c r="BH677" s="8"/>
      <c r="BI677" s="8"/>
      <c r="BJ677" s="8"/>
      <c r="BK677" s="8"/>
      <c r="BL677" s="8"/>
      <c r="BM677" s="8"/>
      <c r="BN677" s="8"/>
      <c r="BO677" s="8"/>
      <c r="BP677" s="8"/>
      <c r="BQ677" s="8"/>
      <c r="BR677" s="8"/>
      <c r="BS677" s="8"/>
      <c r="BT677" s="8"/>
      <c r="BU677" s="8"/>
      <c r="BV677" s="8"/>
      <c r="BW677" s="8"/>
      <c r="BX677" s="8"/>
      <c r="BY677" s="8"/>
      <c r="BZ677" s="8"/>
      <c r="CA677" s="8"/>
      <c r="CB677" s="8"/>
      <c r="CC677" s="8"/>
      <c r="CD677" s="8"/>
      <c r="CE677" s="8"/>
      <c r="CF677" s="8"/>
      <c r="CG677" s="8"/>
      <c r="CH677" s="8"/>
      <c r="CI677" s="8"/>
      <c r="CJ677" s="8"/>
      <c r="CK677" s="8"/>
      <c r="CL677" s="8"/>
      <c r="CM677" s="8"/>
      <c r="CN677" s="8"/>
      <c r="CO677" s="619"/>
      <c r="CP677" s="619"/>
      <c r="CQ677" s="8"/>
      <c r="CR677" s="8"/>
    </row>
    <row r="678" spans="1:96" s="24" customFormat="1" ht="30" hidden="1">
      <c r="A678" s="7"/>
      <c r="B678" s="23" t="s">
        <v>4922</v>
      </c>
      <c r="C678" s="8"/>
      <c r="D678" s="8"/>
      <c r="E678" s="23"/>
      <c r="F678" s="8" t="s">
        <v>778</v>
      </c>
      <c r="G678" s="8"/>
      <c r="H678" s="8"/>
      <c r="I678" s="8" t="s">
        <v>12</v>
      </c>
      <c r="J678" s="260" t="s">
        <v>4794</v>
      </c>
      <c r="K678" s="8" t="s">
        <v>127</v>
      </c>
      <c r="L678" s="8" t="s">
        <v>127</v>
      </c>
      <c r="M678" s="155" t="s">
        <v>127</v>
      </c>
      <c r="N678" s="155">
        <v>16</v>
      </c>
      <c r="O678" s="155"/>
      <c r="P678" s="155"/>
      <c r="Q678" s="7" t="s">
        <v>887</v>
      </c>
      <c r="R678" s="8"/>
      <c r="S678" s="8" t="s">
        <v>4946</v>
      </c>
      <c r="T678" s="9" t="s">
        <v>654</v>
      </c>
      <c r="U678" s="410" t="s">
        <v>127</v>
      </c>
      <c r="V678" s="785" t="s">
        <v>127</v>
      </c>
      <c r="W678" s="922" t="s">
        <v>127</v>
      </c>
      <c r="X678" s="922" t="s">
        <v>127</v>
      </c>
      <c r="Y678" s="767" t="s">
        <v>127</v>
      </c>
      <c r="Z678" s="787" t="s">
        <v>127</v>
      </c>
      <c r="AA678" s="241"/>
      <c r="AB678" s="241"/>
      <c r="AC678" s="241"/>
      <c r="AD678" s="241"/>
      <c r="AE678" s="242"/>
      <c r="AF678" s="892"/>
      <c r="AG678" s="892"/>
      <c r="AH678" s="8"/>
      <c r="AI678" s="146"/>
      <c r="AJ678" s="8"/>
      <c r="AK678" s="8"/>
      <c r="AL678" s="8"/>
      <c r="AM678" s="8"/>
      <c r="AN678" s="8"/>
      <c r="AO678" s="8"/>
      <c r="AP678" s="8"/>
      <c r="AQ678" s="8"/>
      <c r="AR678" s="177"/>
      <c r="AS678" s="8"/>
      <c r="AT678" s="8"/>
      <c r="AU678" s="8"/>
      <c r="AV678" s="8"/>
      <c r="AW678" s="8"/>
      <c r="AX678" s="8"/>
      <c r="AY678" s="8"/>
      <c r="AZ678" s="8"/>
      <c r="BA678" s="185"/>
      <c r="BB678" s="207"/>
      <c r="BC678" s="8"/>
      <c r="BD678" s="8"/>
      <c r="BE678" s="8"/>
      <c r="BF678" s="8"/>
      <c r="BG678" s="8"/>
      <c r="BH678" s="8"/>
      <c r="BI678" s="8"/>
      <c r="BJ678" s="8"/>
      <c r="BK678" s="8"/>
      <c r="BL678" s="8"/>
      <c r="BM678" s="8"/>
      <c r="BN678" s="8"/>
      <c r="BO678" s="8"/>
      <c r="BP678" s="8"/>
      <c r="BQ678" s="8"/>
      <c r="BR678" s="8"/>
      <c r="BS678" s="8"/>
      <c r="BT678" s="8"/>
      <c r="BU678" s="8"/>
      <c r="BV678" s="8"/>
      <c r="BW678" s="8"/>
      <c r="BX678" s="8"/>
      <c r="BY678" s="8"/>
      <c r="BZ678" s="8"/>
      <c r="CA678" s="8"/>
      <c r="CB678" s="8"/>
      <c r="CC678" s="8"/>
      <c r="CD678" s="8"/>
      <c r="CE678" s="8"/>
      <c r="CF678" s="8"/>
      <c r="CG678" s="8"/>
      <c r="CH678" s="8"/>
      <c r="CI678" s="8"/>
      <c r="CJ678" s="8"/>
      <c r="CK678" s="8"/>
      <c r="CL678" s="8"/>
      <c r="CM678" s="8"/>
      <c r="CN678" s="8"/>
      <c r="CO678" s="619"/>
      <c r="CP678" s="619"/>
      <c r="CQ678" s="8"/>
      <c r="CR678" s="8"/>
    </row>
    <row r="679" spans="1:96" s="24" customFormat="1" ht="25.5" hidden="1">
      <c r="A679" s="7"/>
      <c r="B679" s="23" t="s">
        <v>4922</v>
      </c>
      <c r="C679" s="8"/>
      <c r="D679" s="8"/>
      <c r="E679" s="23"/>
      <c r="F679" s="8" t="s">
        <v>778</v>
      </c>
      <c r="G679" s="8"/>
      <c r="H679" s="8"/>
      <c r="I679" s="8" t="s">
        <v>12</v>
      </c>
      <c r="J679" s="260" t="s">
        <v>4794</v>
      </c>
      <c r="K679" s="8" t="s">
        <v>127</v>
      </c>
      <c r="L679" s="8" t="s">
        <v>127</v>
      </c>
      <c r="M679" s="155" t="s">
        <v>127</v>
      </c>
      <c r="N679" s="155">
        <v>17</v>
      </c>
      <c r="O679" s="155"/>
      <c r="P679" s="155" t="s">
        <v>4947</v>
      </c>
      <c r="Q679" s="7" t="s">
        <v>887</v>
      </c>
      <c r="R679" s="8"/>
      <c r="S679" s="8" t="s">
        <v>127</v>
      </c>
      <c r="T679" s="9" t="s">
        <v>127</v>
      </c>
      <c r="U679" s="410" t="s">
        <v>127</v>
      </c>
      <c r="V679" s="785" t="s">
        <v>127</v>
      </c>
      <c r="W679" s="922" t="s">
        <v>127</v>
      </c>
      <c r="X679" s="922" t="s">
        <v>127</v>
      </c>
      <c r="Y679" s="767" t="s">
        <v>127</v>
      </c>
      <c r="Z679" s="787" t="s">
        <v>127</v>
      </c>
      <c r="AA679" s="241"/>
      <c r="AB679" s="241"/>
      <c r="AC679" s="241"/>
      <c r="AD679" s="241"/>
      <c r="AE679" s="242"/>
      <c r="AF679" s="892"/>
      <c r="AG679" s="892"/>
      <c r="AH679" s="8"/>
      <c r="AI679" s="146"/>
      <c r="AJ679" s="8"/>
      <c r="AK679" s="8"/>
      <c r="AL679" s="8"/>
      <c r="AM679" s="8"/>
      <c r="AN679" s="8"/>
      <c r="AO679" s="8"/>
      <c r="AP679" s="8"/>
      <c r="AQ679" s="8"/>
      <c r="AR679" s="177"/>
      <c r="AS679" s="8"/>
      <c r="AT679" s="8"/>
      <c r="AU679" s="8"/>
      <c r="AV679" s="8"/>
      <c r="AW679" s="8"/>
      <c r="AX679" s="8"/>
      <c r="AY679" s="8"/>
      <c r="AZ679" s="8"/>
      <c r="BA679" s="185"/>
      <c r="BB679" s="207"/>
      <c r="BC679" s="8"/>
      <c r="BD679" s="8"/>
      <c r="BE679" s="8"/>
      <c r="BF679" s="8"/>
      <c r="BG679" s="8"/>
      <c r="BH679" s="8"/>
      <c r="BI679" s="8"/>
      <c r="BJ679" s="8"/>
      <c r="BK679" s="8"/>
      <c r="BL679" s="8"/>
      <c r="BM679" s="8"/>
      <c r="BN679" s="8"/>
      <c r="BO679" s="8"/>
      <c r="BP679" s="8"/>
      <c r="BQ679" s="8"/>
      <c r="BR679" s="8"/>
      <c r="BS679" s="8"/>
      <c r="BT679" s="8"/>
      <c r="BU679" s="8"/>
      <c r="BV679" s="8"/>
      <c r="BW679" s="8"/>
      <c r="BX679" s="8"/>
      <c r="BY679" s="8"/>
      <c r="BZ679" s="8"/>
      <c r="CA679" s="8"/>
      <c r="CB679" s="8"/>
      <c r="CC679" s="8"/>
      <c r="CD679" s="8"/>
      <c r="CE679" s="8"/>
      <c r="CF679" s="8"/>
      <c r="CG679" s="8"/>
      <c r="CH679" s="8"/>
      <c r="CI679" s="8"/>
      <c r="CJ679" s="8"/>
      <c r="CK679" s="8"/>
      <c r="CL679" s="8"/>
      <c r="CM679" s="8"/>
      <c r="CN679" s="8"/>
      <c r="CO679" s="619"/>
      <c r="CP679" s="619"/>
      <c r="CQ679" s="8"/>
      <c r="CR679" s="8"/>
    </row>
    <row r="680" spans="1:96" s="24" customFormat="1" ht="25.5" hidden="1">
      <c r="A680" s="7"/>
      <c r="B680" s="23" t="s">
        <v>4922</v>
      </c>
      <c r="C680" s="8"/>
      <c r="D680" s="8"/>
      <c r="E680" s="23"/>
      <c r="F680" s="8" t="s">
        <v>778</v>
      </c>
      <c r="G680" s="8"/>
      <c r="H680" s="8"/>
      <c r="I680" s="8" t="s">
        <v>12</v>
      </c>
      <c r="J680" s="260" t="s">
        <v>4794</v>
      </c>
      <c r="K680" s="8" t="s">
        <v>127</v>
      </c>
      <c r="L680" s="8" t="s">
        <v>127</v>
      </c>
      <c r="M680" s="155" t="s">
        <v>127</v>
      </c>
      <c r="N680" s="155">
        <v>18</v>
      </c>
      <c r="O680" s="155"/>
      <c r="P680" s="155" t="s">
        <v>4948</v>
      </c>
      <c r="Q680" s="7" t="s">
        <v>887</v>
      </c>
      <c r="R680" s="8"/>
      <c r="S680" s="8" t="s">
        <v>127</v>
      </c>
      <c r="T680" s="9" t="s">
        <v>127</v>
      </c>
      <c r="U680" s="410" t="s">
        <v>127</v>
      </c>
      <c r="V680" s="785" t="s">
        <v>127</v>
      </c>
      <c r="W680" s="922" t="s">
        <v>127</v>
      </c>
      <c r="X680" s="922" t="s">
        <v>127</v>
      </c>
      <c r="Y680" s="767" t="s">
        <v>127</v>
      </c>
      <c r="Z680" s="787" t="s">
        <v>127</v>
      </c>
      <c r="AA680" s="241"/>
      <c r="AB680" s="241"/>
      <c r="AC680" s="241"/>
      <c r="AD680" s="241"/>
      <c r="AE680" s="242"/>
      <c r="AF680" s="892"/>
      <c r="AG680" s="892"/>
      <c r="AH680" s="8"/>
      <c r="AI680" s="146"/>
      <c r="AJ680" s="8"/>
      <c r="AK680" s="8"/>
      <c r="AL680" s="8"/>
      <c r="AM680" s="8"/>
      <c r="AN680" s="8"/>
      <c r="AO680" s="8"/>
      <c r="AP680" s="8"/>
      <c r="AQ680" s="8"/>
      <c r="AR680" s="177"/>
      <c r="AS680" s="8"/>
      <c r="AT680" s="8"/>
      <c r="AU680" s="8"/>
      <c r="AV680" s="8"/>
      <c r="AW680" s="8"/>
      <c r="AX680" s="8"/>
      <c r="AY680" s="8"/>
      <c r="AZ680" s="8"/>
      <c r="BA680" s="185"/>
      <c r="BB680" s="207"/>
      <c r="BC680" s="8"/>
      <c r="BD680" s="8"/>
      <c r="BE680" s="8"/>
      <c r="BF680" s="8"/>
      <c r="BG680" s="8"/>
      <c r="BH680" s="8"/>
      <c r="BI680" s="8"/>
      <c r="BJ680" s="8"/>
      <c r="BK680" s="8"/>
      <c r="BL680" s="8"/>
      <c r="BM680" s="8"/>
      <c r="BN680" s="8"/>
      <c r="BO680" s="8"/>
      <c r="BP680" s="8"/>
      <c r="BQ680" s="8"/>
      <c r="BR680" s="8"/>
      <c r="BS680" s="8"/>
      <c r="BT680" s="8"/>
      <c r="BU680" s="8"/>
      <c r="BV680" s="8"/>
      <c r="BW680" s="8"/>
      <c r="BX680" s="8"/>
      <c r="BY680" s="8"/>
      <c r="BZ680" s="8"/>
      <c r="CA680" s="8"/>
      <c r="CB680" s="8"/>
      <c r="CC680" s="8"/>
      <c r="CD680" s="8"/>
      <c r="CE680" s="8"/>
      <c r="CF680" s="8"/>
      <c r="CG680" s="8"/>
      <c r="CH680" s="8"/>
      <c r="CI680" s="8"/>
      <c r="CJ680" s="8"/>
      <c r="CK680" s="8"/>
      <c r="CL680" s="8"/>
      <c r="CM680" s="8"/>
      <c r="CN680" s="8"/>
      <c r="CO680" s="619"/>
      <c r="CP680" s="619"/>
      <c r="CQ680" s="8"/>
      <c r="CR680" s="8"/>
    </row>
    <row r="681" spans="1:96" s="24" customFormat="1" ht="30" hidden="1">
      <c r="A681" s="7"/>
      <c r="B681" s="23" t="s">
        <v>4922</v>
      </c>
      <c r="C681" s="8"/>
      <c r="D681" s="8"/>
      <c r="E681" s="23"/>
      <c r="F681" s="8" t="s">
        <v>778</v>
      </c>
      <c r="G681" s="8"/>
      <c r="H681" s="8"/>
      <c r="I681" s="8" t="s">
        <v>12</v>
      </c>
      <c r="J681" s="260" t="s">
        <v>4794</v>
      </c>
      <c r="K681" s="8" t="s">
        <v>127</v>
      </c>
      <c r="L681" s="8" t="s">
        <v>127</v>
      </c>
      <c r="M681" s="155" t="s">
        <v>127</v>
      </c>
      <c r="N681" s="155">
        <v>19</v>
      </c>
      <c r="O681" s="155"/>
      <c r="P681" s="155" t="s">
        <v>4949</v>
      </c>
      <c r="Q681" s="7" t="s">
        <v>887</v>
      </c>
      <c r="R681" s="8"/>
      <c r="S681" s="8" t="s">
        <v>4950</v>
      </c>
      <c r="T681" s="9" t="s">
        <v>654</v>
      </c>
      <c r="U681" s="410" t="s">
        <v>127</v>
      </c>
      <c r="V681" s="785" t="s">
        <v>127</v>
      </c>
      <c r="W681" s="922" t="s">
        <v>127</v>
      </c>
      <c r="X681" s="922" t="s">
        <v>127</v>
      </c>
      <c r="Y681" s="767" t="s">
        <v>127</v>
      </c>
      <c r="Z681" s="787" t="s">
        <v>127</v>
      </c>
      <c r="AA681" s="241"/>
      <c r="AB681" s="241"/>
      <c r="AC681" s="241"/>
      <c r="AD681" s="241"/>
      <c r="AE681" s="242"/>
      <c r="AF681" s="892"/>
      <c r="AG681" s="892"/>
      <c r="AH681" s="8"/>
      <c r="AI681" s="146"/>
      <c r="AJ681" s="8"/>
      <c r="AK681" s="8"/>
      <c r="AL681" s="8"/>
      <c r="AM681" s="8"/>
      <c r="AN681" s="8"/>
      <c r="AO681" s="8"/>
      <c r="AP681" s="8"/>
      <c r="AQ681" s="8"/>
      <c r="AR681" s="177"/>
      <c r="AS681" s="8"/>
      <c r="AT681" s="8"/>
      <c r="AU681" s="8"/>
      <c r="AV681" s="8"/>
      <c r="AW681" s="8"/>
      <c r="AX681" s="8"/>
      <c r="AY681" s="8"/>
      <c r="AZ681" s="8"/>
      <c r="BA681" s="185"/>
      <c r="BB681" s="207"/>
      <c r="BC681" s="8"/>
      <c r="BD681" s="8"/>
      <c r="BE681" s="8"/>
      <c r="BF681" s="8"/>
      <c r="BG681" s="8"/>
      <c r="BH681" s="8"/>
      <c r="BI681" s="8"/>
      <c r="BJ681" s="8"/>
      <c r="BK681" s="8"/>
      <c r="BL681" s="8"/>
      <c r="BM681" s="8"/>
      <c r="BN681" s="8"/>
      <c r="BO681" s="8"/>
      <c r="BP681" s="8"/>
      <c r="BQ681" s="8"/>
      <c r="BR681" s="8"/>
      <c r="BS681" s="8"/>
      <c r="BT681" s="8"/>
      <c r="BU681" s="8"/>
      <c r="BV681" s="8"/>
      <c r="BW681" s="8"/>
      <c r="BX681" s="8"/>
      <c r="BY681" s="8"/>
      <c r="BZ681" s="8"/>
      <c r="CA681" s="8"/>
      <c r="CB681" s="8"/>
      <c r="CC681" s="8"/>
      <c r="CD681" s="8"/>
      <c r="CE681" s="8"/>
      <c r="CF681" s="8"/>
      <c r="CG681" s="8"/>
      <c r="CH681" s="8"/>
      <c r="CI681" s="8"/>
      <c r="CJ681" s="8"/>
      <c r="CK681" s="8"/>
      <c r="CL681" s="8"/>
      <c r="CM681" s="8"/>
      <c r="CN681" s="8"/>
      <c r="CO681" s="619"/>
      <c r="CP681" s="619"/>
      <c r="CQ681" s="8"/>
      <c r="CR681" s="8"/>
    </row>
    <row r="682" spans="1:96" s="24" customFormat="1" ht="25.5" hidden="1">
      <c r="A682" s="7"/>
      <c r="B682" s="23" t="s">
        <v>4922</v>
      </c>
      <c r="C682" s="8"/>
      <c r="D682" s="8"/>
      <c r="E682" s="23"/>
      <c r="F682" s="8" t="s">
        <v>778</v>
      </c>
      <c r="G682" s="8"/>
      <c r="H682" s="8"/>
      <c r="I682" s="8" t="s">
        <v>12</v>
      </c>
      <c r="J682" s="260" t="s">
        <v>4794</v>
      </c>
      <c r="K682" s="8" t="s">
        <v>127</v>
      </c>
      <c r="L682" s="8" t="s">
        <v>127</v>
      </c>
      <c r="M682" s="155" t="s">
        <v>127</v>
      </c>
      <c r="N682" s="155">
        <v>20</v>
      </c>
      <c r="O682" s="155"/>
      <c r="P682" s="155" t="s">
        <v>4951</v>
      </c>
      <c r="Q682" s="7" t="s">
        <v>887</v>
      </c>
      <c r="R682" s="8"/>
      <c r="S682" s="8" t="s">
        <v>127</v>
      </c>
      <c r="T682" s="9" t="s">
        <v>127</v>
      </c>
      <c r="U682" s="410" t="s">
        <v>127</v>
      </c>
      <c r="V682" s="785" t="s">
        <v>127</v>
      </c>
      <c r="W682" s="922" t="s">
        <v>127</v>
      </c>
      <c r="X682" s="922" t="s">
        <v>127</v>
      </c>
      <c r="Y682" s="767" t="s">
        <v>127</v>
      </c>
      <c r="Z682" s="787" t="s">
        <v>127</v>
      </c>
      <c r="AA682" s="241"/>
      <c r="AB682" s="241"/>
      <c r="AC682" s="241"/>
      <c r="AD682" s="241"/>
      <c r="AE682" s="242"/>
      <c r="AF682" s="892"/>
      <c r="AG682" s="892"/>
      <c r="AH682" s="8"/>
      <c r="AI682" s="146"/>
      <c r="AJ682" s="8"/>
      <c r="AK682" s="8"/>
      <c r="AL682" s="8"/>
      <c r="AM682" s="8"/>
      <c r="AN682" s="8"/>
      <c r="AO682" s="8"/>
      <c r="AP682" s="8"/>
      <c r="AQ682" s="8"/>
      <c r="AR682" s="177"/>
      <c r="AS682" s="8"/>
      <c r="AT682" s="8"/>
      <c r="AU682" s="8"/>
      <c r="AV682" s="8"/>
      <c r="AW682" s="8"/>
      <c r="AX682" s="8"/>
      <c r="AY682" s="8"/>
      <c r="AZ682" s="8"/>
      <c r="BA682" s="185"/>
      <c r="BB682" s="207"/>
      <c r="BC682" s="8"/>
      <c r="BD682" s="8"/>
      <c r="BE682" s="8"/>
      <c r="BF682" s="8"/>
      <c r="BG682" s="8"/>
      <c r="BH682" s="8"/>
      <c r="BI682" s="8"/>
      <c r="BJ682" s="8"/>
      <c r="BK682" s="8"/>
      <c r="BL682" s="8"/>
      <c r="BM682" s="8"/>
      <c r="BN682" s="8"/>
      <c r="BO682" s="8"/>
      <c r="BP682" s="8"/>
      <c r="BQ682" s="8"/>
      <c r="BR682" s="8"/>
      <c r="BS682" s="8"/>
      <c r="BT682" s="8"/>
      <c r="BU682" s="8"/>
      <c r="BV682" s="8"/>
      <c r="BW682" s="8"/>
      <c r="BX682" s="8"/>
      <c r="BY682" s="8"/>
      <c r="BZ682" s="8"/>
      <c r="CA682" s="8"/>
      <c r="CB682" s="8"/>
      <c r="CC682" s="8"/>
      <c r="CD682" s="8"/>
      <c r="CE682" s="8"/>
      <c r="CF682" s="8"/>
      <c r="CG682" s="8"/>
      <c r="CH682" s="8"/>
      <c r="CI682" s="8"/>
      <c r="CJ682" s="8"/>
      <c r="CK682" s="8"/>
      <c r="CL682" s="8"/>
      <c r="CM682" s="8"/>
      <c r="CN682" s="8"/>
      <c r="CO682" s="619"/>
      <c r="CP682" s="619"/>
      <c r="CQ682" s="8"/>
      <c r="CR682" s="8"/>
    </row>
    <row r="683" spans="1:96" s="24" customFormat="1" ht="25.5" hidden="1">
      <c r="A683" s="7"/>
      <c r="B683" s="23" t="s">
        <v>4922</v>
      </c>
      <c r="C683" s="8"/>
      <c r="D683" s="8"/>
      <c r="E683" s="23"/>
      <c r="F683" s="8" t="s">
        <v>778</v>
      </c>
      <c r="G683" s="8"/>
      <c r="H683" s="8"/>
      <c r="I683" s="8" t="s">
        <v>12</v>
      </c>
      <c r="J683" s="260" t="s">
        <v>4794</v>
      </c>
      <c r="K683" s="8" t="s">
        <v>127</v>
      </c>
      <c r="L683" s="8" t="s">
        <v>127</v>
      </c>
      <c r="M683" s="155" t="s">
        <v>127</v>
      </c>
      <c r="N683" s="155">
        <v>21</v>
      </c>
      <c r="O683" s="155"/>
      <c r="P683" s="155" t="s">
        <v>4952</v>
      </c>
      <c r="Q683" s="7" t="s">
        <v>887</v>
      </c>
      <c r="R683" s="8"/>
      <c r="S683" s="8" t="s">
        <v>127</v>
      </c>
      <c r="T683" s="9" t="s">
        <v>127</v>
      </c>
      <c r="U683" s="410" t="s">
        <v>127</v>
      </c>
      <c r="V683" s="785" t="s">
        <v>127</v>
      </c>
      <c r="W683" s="922" t="s">
        <v>127</v>
      </c>
      <c r="X683" s="922" t="s">
        <v>127</v>
      </c>
      <c r="Y683" s="767" t="s">
        <v>127</v>
      </c>
      <c r="Z683" s="787" t="s">
        <v>127</v>
      </c>
      <c r="AA683" s="241"/>
      <c r="AB683" s="241"/>
      <c r="AC683" s="241"/>
      <c r="AD683" s="241"/>
      <c r="AE683" s="242"/>
      <c r="AF683" s="892"/>
      <c r="AG683" s="892"/>
      <c r="AH683" s="8"/>
      <c r="AI683" s="146"/>
      <c r="AJ683" s="8"/>
      <c r="AK683" s="8"/>
      <c r="AL683" s="8"/>
      <c r="AM683" s="8"/>
      <c r="AN683" s="8"/>
      <c r="AO683" s="8"/>
      <c r="AP683" s="8"/>
      <c r="AQ683" s="8"/>
      <c r="AR683" s="177"/>
      <c r="AS683" s="8"/>
      <c r="AT683" s="8"/>
      <c r="AU683" s="8"/>
      <c r="AV683" s="8"/>
      <c r="AW683" s="8"/>
      <c r="AX683" s="8"/>
      <c r="AY683" s="8"/>
      <c r="AZ683" s="8"/>
      <c r="BA683" s="185"/>
      <c r="BB683" s="207"/>
      <c r="BC683" s="8"/>
      <c r="BD683" s="8"/>
      <c r="BE683" s="8"/>
      <c r="BF683" s="8"/>
      <c r="BG683" s="8"/>
      <c r="BH683" s="8"/>
      <c r="BI683" s="8"/>
      <c r="BJ683" s="8"/>
      <c r="BK683" s="8"/>
      <c r="BL683" s="8"/>
      <c r="BM683" s="8"/>
      <c r="BN683" s="8"/>
      <c r="BO683" s="8"/>
      <c r="BP683" s="8"/>
      <c r="BQ683" s="8"/>
      <c r="BR683" s="8"/>
      <c r="BS683" s="8"/>
      <c r="BT683" s="8"/>
      <c r="BU683" s="8"/>
      <c r="BV683" s="8"/>
      <c r="BW683" s="8"/>
      <c r="BX683" s="8"/>
      <c r="BY683" s="8"/>
      <c r="BZ683" s="8"/>
      <c r="CA683" s="8"/>
      <c r="CB683" s="8"/>
      <c r="CC683" s="8"/>
      <c r="CD683" s="8"/>
      <c r="CE683" s="8"/>
      <c r="CF683" s="8"/>
      <c r="CG683" s="8"/>
      <c r="CH683" s="8"/>
      <c r="CI683" s="8"/>
      <c r="CJ683" s="8"/>
      <c r="CK683" s="8"/>
      <c r="CL683" s="8"/>
      <c r="CM683" s="8"/>
      <c r="CN683" s="8"/>
      <c r="CO683" s="619"/>
      <c r="CP683" s="619"/>
      <c r="CQ683" s="8"/>
      <c r="CR683" s="8"/>
    </row>
    <row r="684" spans="1:96" s="24" customFormat="1" ht="25.5" hidden="1">
      <c r="A684" s="7"/>
      <c r="B684" s="23" t="s">
        <v>4922</v>
      </c>
      <c r="C684" s="8"/>
      <c r="D684" s="8"/>
      <c r="E684" s="23" t="s">
        <v>4408</v>
      </c>
      <c r="F684" s="8" t="s">
        <v>778</v>
      </c>
      <c r="G684" s="8"/>
      <c r="H684" s="8"/>
      <c r="I684" s="8" t="s">
        <v>1183</v>
      </c>
      <c r="J684" s="260" t="s">
        <v>4794</v>
      </c>
      <c r="K684" s="8" t="s">
        <v>127</v>
      </c>
      <c r="L684" s="8" t="s">
        <v>127</v>
      </c>
      <c r="M684" s="155" t="s">
        <v>127</v>
      </c>
      <c r="N684" s="155">
        <v>22</v>
      </c>
      <c r="O684" s="155"/>
      <c r="P684" s="155" t="s">
        <v>1183</v>
      </c>
      <c r="Q684" s="7" t="s">
        <v>887</v>
      </c>
      <c r="R684" s="8"/>
      <c r="S684" s="8" t="s">
        <v>4953</v>
      </c>
      <c r="T684" s="9" t="s">
        <v>127</v>
      </c>
      <c r="U684" s="410" t="s">
        <v>127</v>
      </c>
      <c r="V684" s="785" t="s">
        <v>127</v>
      </c>
      <c r="W684" s="922" t="s">
        <v>127</v>
      </c>
      <c r="X684" s="922" t="s">
        <v>127</v>
      </c>
      <c r="Y684" s="767" t="s">
        <v>127</v>
      </c>
      <c r="Z684" s="787" t="s">
        <v>127</v>
      </c>
      <c r="AA684" s="241"/>
      <c r="AB684" s="241"/>
      <c r="AC684" s="241"/>
      <c r="AD684" s="241"/>
      <c r="AE684" s="242"/>
      <c r="AF684" s="892"/>
      <c r="AG684" s="892"/>
      <c r="AH684" s="8"/>
      <c r="AI684" s="146"/>
      <c r="AJ684" s="8"/>
      <c r="AK684" s="8"/>
      <c r="AL684" s="8"/>
      <c r="AM684" s="8"/>
      <c r="AN684" s="8"/>
      <c r="AO684" s="8"/>
      <c r="AP684" s="8"/>
      <c r="AQ684" s="8"/>
      <c r="AR684" s="177"/>
      <c r="AS684" s="8"/>
      <c r="AT684" s="8"/>
      <c r="AU684" s="8"/>
      <c r="AV684" s="8"/>
      <c r="AW684" s="8"/>
      <c r="AX684" s="8"/>
      <c r="AY684" s="8"/>
      <c r="AZ684" s="8"/>
      <c r="BA684" s="185"/>
      <c r="BB684" s="207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619"/>
      <c r="CP684" s="619"/>
      <c r="CQ684" s="8"/>
      <c r="CR684" s="8"/>
    </row>
    <row r="685" spans="1:96" s="24" customFormat="1" ht="30" hidden="1">
      <c r="A685" s="7"/>
      <c r="B685" s="23" t="s">
        <v>4922</v>
      </c>
      <c r="C685" s="8"/>
      <c r="D685" s="8"/>
      <c r="E685" s="23"/>
      <c r="F685" s="8" t="s">
        <v>778</v>
      </c>
      <c r="G685" s="8"/>
      <c r="H685" s="8"/>
      <c r="I685" s="8" t="s">
        <v>4954</v>
      </c>
      <c r="J685" s="260" t="s">
        <v>4794</v>
      </c>
      <c r="K685" s="8" t="s">
        <v>127</v>
      </c>
      <c r="L685" s="8" t="s">
        <v>127</v>
      </c>
      <c r="M685" s="155" t="s">
        <v>127</v>
      </c>
      <c r="N685" s="155">
        <v>23</v>
      </c>
      <c r="O685" s="155"/>
      <c r="P685" s="155" t="s">
        <v>4955</v>
      </c>
      <c r="Q685" s="7" t="s">
        <v>887</v>
      </c>
      <c r="R685" s="8"/>
      <c r="S685" s="8" t="s">
        <v>2894</v>
      </c>
      <c r="T685" s="9" t="s">
        <v>654</v>
      </c>
      <c r="U685" s="410" t="s">
        <v>127</v>
      </c>
      <c r="V685" s="785" t="s">
        <v>127</v>
      </c>
      <c r="W685" s="922" t="s">
        <v>127</v>
      </c>
      <c r="X685" s="922" t="s">
        <v>127</v>
      </c>
      <c r="Y685" s="767" t="s">
        <v>127</v>
      </c>
      <c r="Z685" s="787" t="s">
        <v>127</v>
      </c>
      <c r="AA685" s="241"/>
      <c r="AB685" s="241"/>
      <c r="AC685" s="241"/>
      <c r="AD685" s="241"/>
      <c r="AE685" s="242"/>
      <c r="AF685" s="892"/>
      <c r="AG685" s="892"/>
      <c r="AH685" s="8"/>
      <c r="AI685" s="146"/>
      <c r="AJ685" s="8"/>
      <c r="AK685" s="8"/>
      <c r="AL685" s="8"/>
      <c r="AM685" s="8"/>
      <c r="AN685" s="8"/>
      <c r="AO685" s="8"/>
      <c r="AP685" s="8"/>
      <c r="AQ685" s="8"/>
      <c r="AR685" s="177"/>
      <c r="AS685" s="8"/>
      <c r="AT685" s="8"/>
      <c r="AU685" s="8"/>
      <c r="AV685" s="8"/>
      <c r="AW685" s="8"/>
      <c r="AX685" s="8"/>
      <c r="AY685" s="8"/>
      <c r="AZ685" s="8"/>
      <c r="BA685" s="185"/>
      <c r="BB685" s="207"/>
      <c r="BC685" s="8"/>
      <c r="BD685" s="8"/>
      <c r="BE685" s="8"/>
      <c r="BF685" s="8"/>
      <c r="BG685" s="8"/>
      <c r="BH685" s="8"/>
      <c r="BI685" s="8"/>
      <c r="BJ685" s="8"/>
      <c r="BK685" s="8"/>
      <c r="BL685" s="8"/>
      <c r="BM685" s="8"/>
      <c r="BN685" s="8"/>
      <c r="BO685" s="8"/>
      <c r="BP685" s="8"/>
      <c r="BQ685" s="8"/>
      <c r="BR685" s="8"/>
      <c r="BS685" s="8"/>
      <c r="BT685" s="8"/>
      <c r="BU685" s="8"/>
      <c r="BV685" s="8"/>
      <c r="BW685" s="8"/>
      <c r="BX685" s="8"/>
      <c r="BY685" s="8"/>
      <c r="BZ685" s="8"/>
      <c r="CA685" s="8"/>
      <c r="CB685" s="8"/>
      <c r="CC685" s="8"/>
      <c r="CD685" s="8"/>
      <c r="CE685" s="8"/>
      <c r="CF685" s="8"/>
      <c r="CG685" s="8"/>
      <c r="CH685" s="8"/>
      <c r="CI685" s="8"/>
      <c r="CJ685" s="8"/>
      <c r="CK685" s="8"/>
      <c r="CL685" s="8"/>
      <c r="CM685" s="8"/>
      <c r="CN685" s="8"/>
      <c r="CO685" s="619"/>
      <c r="CP685" s="619"/>
      <c r="CQ685" s="8"/>
      <c r="CR685" s="8"/>
    </row>
    <row r="686" spans="1:96" s="24" customFormat="1" ht="45" hidden="1">
      <c r="A686" s="7"/>
      <c r="B686" s="23" t="s">
        <v>4922</v>
      </c>
      <c r="C686" s="8"/>
      <c r="D686" s="8"/>
      <c r="E686" s="23"/>
      <c r="F686" s="8" t="s">
        <v>778</v>
      </c>
      <c r="G686" s="8"/>
      <c r="H686" s="8"/>
      <c r="I686" s="8" t="s">
        <v>12</v>
      </c>
      <c r="J686" s="260" t="s">
        <v>4794</v>
      </c>
      <c r="K686" s="8" t="s">
        <v>127</v>
      </c>
      <c r="L686" s="8" t="s">
        <v>127</v>
      </c>
      <c r="M686" s="155" t="s">
        <v>127</v>
      </c>
      <c r="N686" s="155">
        <v>24</v>
      </c>
      <c r="O686" s="155"/>
      <c r="P686" s="155" t="s">
        <v>4956</v>
      </c>
      <c r="Q686" s="7" t="s">
        <v>887</v>
      </c>
      <c r="R686" s="8" t="s">
        <v>3550</v>
      </c>
      <c r="S686" s="8" t="s">
        <v>4956</v>
      </c>
      <c r="T686" s="9" t="s">
        <v>654</v>
      </c>
      <c r="U686" s="410" t="s">
        <v>127</v>
      </c>
      <c r="V686" s="785" t="s">
        <v>127</v>
      </c>
      <c r="W686" s="922" t="s">
        <v>127</v>
      </c>
      <c r="X686" s="922" t="s">
        <v>127</v>
      </c>
      <c r="Y686" s="767" t="s">
        <v>127</v>
      </c>
      <c r="Z686" s="787" t="s">
        <v>127</v>
      </c>
      <c r="AA686" s="241"/>
      <c r="AB686" s="241"/>
      <c r="AC686" s="241"/>
      <c r="AD686" s="241"/>
      <c r="AE686" s="242"/>
      <c r="AF686" s="892"/>
      <c r="AG686" s="892"/>
      <c r="AH686" s="8"/>
      <c r="AI686" s="146"/>
      <c r="AJ686" s="8"/>
      <c r="AK686" s="8"/>
      <c r="AL686" s="8"/>
      <c r="AM686" s="8"/>
      <c r="AN686" s="8"/>
      <c r="AO686" s="8"/>
      <c r="AP686" s="8"/>
      <c r="AQ686" s="8"/>
      <c r="AR686" s="177"/>
      <c r="AS686" s="8"/>
      <c r="AT686" s="8"/>
      <c r="AU686" s="8"/>
      <c r="AV686" s="8"/>
      <c r="AW686" s="8"/>
      <c r="AX686" s="8"/>
      <c r="AY686" s="8"/>
      <c r="AZ686" s="8"/>
      <c r="BA686" s="185"/>
      <c r="BB686" s="207"/>
      <c r="BC686" s="8"/>
      <c r="BD686" s="8"/>
      <c r="BE686" s="8"/>
      <c r="BF686" s="8"/>
      <c r="BG686" s="8"/>
      <c r="BH686" s="8"/>
      <c r="BI686" s="8"/>
      <c r="BJ686" s="8"/>
      <c r="BK686" s="8"/>
      <c r="BL686" s="8"/>
      <c r="BM686" s="8"/>
      <c r="BN686" s="8"/>
      <c r="BO686" s="8"/>
      <c r="BP686" s="8"/>
      <c r="BQ686" s="8"/>
      <c r="BR686" s="8"/>
      <c r="BS686" s="8"/>
      <c r="BT686" s="8"/>
      <c r="BU686" s="8"/>
      <c r="BV686" s="8"/>
      <c r="BW686" s="8"/>
      <c r="BX686" s="8"/>
      <c r="BY686" s="8"/>
      <c r="BZ686" s="8"/>
      <c r="CA686" s="8"/>
      <c r="CB686" s="8"/>
      <c r="CC686" s="8"/>
      <c r="CD686" s="8"/>
      <c r="CE686" s="8"/>
      <c r="CF686" s="8"/>
      <c r="CG686" s="8"/>
      <c r="CH686" s="8"/>
      <c r="CI686" s="8"/>
      <c r="CJ686" s="8"/>
      <c r="CK686" s="8"/>
      <c r="CL686" s="8"/>
      <c r="CM686" s="8"/>
      <c r="CN686" s="8"/>
      <c r="CO686" s="619"/>
      <c r="CP686" s="619"/>
      <c r="CQ686" s="8"/>
      <c r="CR686" s="8"/>
    </row>
    <row r="687" spans="1:96" s="24" customFormat="1" ht="45" hidden="1">
      <c r="A687" s="7"/>
      <c r="B687" s="23" t="s">
        <v>4922</v>
      </c>
      <c r="C687" s="8"/>
      <c r="D687" s="8"/>
      <c r="E687" s="23"/>
      <c r="F687" s="8" t="s">
        <v>778</v>
      </c>
      <c r="G687" s="8"/>
      <c r="H687" s="8"/>
      <c r="I687" s="8" t="s">
        <v>12</v>
      </c>
      <c r="J687" s="260" t="s">
        <v>4794</v>
      </c>
      <c r="K687" s="8" t="s">
        <v>127</v>
      </c>
      <c r="L687" s="8" t="s">
        <v>127</v>
      </c>
      <c r="M687" s="155" t="s">
        <v>127</v>
      </c>
      <c r="N687" s="155">
        <v>24</v>
      </c>
      <c r="O687" s="155"/>
      <c r="P687" s="155" t="s">
        <v>4956</v>
      </c>
      <c r="Q687" s="7" t="s">
        <v>887</v>
      </c>
      <c r="R687" s="8" t="s">
        <v>3550</v>
      </c>
      <c r="S687" s="8" t="s">
        <v>4956</v>
      </c>
      <c r="T687" s="9" t="s">
        <v>1215</v>
      </c>
      <c r="U687" s="410" t="s">
        <v>127</v>
      </c>
      <c r="V687" s="785" t="s">
        <v>127</v>
      </c>
      <c r="W687" s="922" t="s">
        <v>127</v>
      </c>
      <c r="X687" s="922" t="s">
        <v>127</v>
      </c>
      <c r="Y687" s="767" t="s">
        <v>127</v>
      </c>
      <c r="Z687" s="787" t="s">
        <v>127</v>
      </c>
      <c r="AA687" s="241"/>
      <c r="AB687" s="241"/>
      <c r="AC687" s="241"/>
      <c r="AD687" s="241"/>
      <c r="AE687" s="242"/>
      <c r="AF687" s="892"/>
      <c r="AG687" s="892"/>
      <c r="AH687" s="8"/>
      <c r="AI687" s="146"/>
      <c r="AJ687" s="8"/>
      <c r="AK687" s="8"/>
      <c r="AL687" s="8"/>
      <c r="AM687" s="8"/>
      <c r="AN687" s="8"/>
      <c r="AO687" s="8"/>
      <c r="AP687" s="8"/>
      <c r="AQ687" s="8"/>
      <c r="AR687" s="177"/>
      <c r="AS687" s="8"/>
      <c r="AT687" s="8"/>
      <c r="AU687" s="8"/>
      <c r="AV687" s="8"/>
      <c r="AW687" s="8"/>
      <c r="AX687" s="8"/>
      <c r="AY687" s="8"/>
      <c r="AZ687" s="8"/>
      <c r="BA687" s="185"/>
      <c r="BB687" s="207"/>
      <c r="BC687" s="8"/>
      <c r="BD687" s="8"/>
      <c r="BE687" s="8"/>
      <c r="BF687" s="8"/>
      <c r="BG687" s="8"/>
      <c r="BH687" s="8"/>
      <c r="BI687" s="8"/>
      <c r="BJ687" s="8"/>
      <c r="BK687" s="8"/>
      <c r="BL687" s="8"/>
      <c r="BM687" s="8"/>
      <c r="BN687" s="8"/>
      <c r="BO687" s="8"/>
      <c r="BP687" s="8"/>
      <c r="BQ687" s="8"/>
      <c r="BR687" s="8"/>
      <c r="BS687" s="8"/>
      <c r="BT687" s="8"/>
      <c r="BU687" s="8"/>
      <c r="BV687" s="8"/>
      <c r="BW687" s="8"/>
      <c r="BX687" s="8"/>
      <c r="BY687" s="8"/>
      <c r="BZ687" s="8"/>
      <c r="CA687" s="8"/>
      <c r="CB687" s="8"/>
      <c r="CC687" s="8"/>
      <c r="CD687" s="8"/>
      <c r="CE687" s="8"/>
      <c r="CF687" s="8"/>
      <c r="CG687" s="8"/>
      <c r="CH687" s="8"/>
      <c r="CI687" s="8"/>
      <c r="CJ687" s="8"/>
      <c r="CK687" s="8"/>
      <c r="CL687" s="8"/>
      <c r="CM687" s="8"/>
      <c r="CN687" s="8"/>
      <c r="CO687" s="619"/>
      <c r="CP687" s="619"/>
      <c r="CQ687" s="8"/>
      <c r="CR687" s="8"/>
    </row>
    <row r="688" spans="1:96" s="24" customFormat="1" ht="25.5" hidden="1">
      <c r="A688" s="7"/>
      <c r="B688" s="23" t="s">
        <v>4922</v>
      </c>
      <c r="C688" s="8"/>
      <c r="D688" s="8"/>
      <c r="E688" s="23"/>
      <c r="F688" s="8" t="s">
        <v>778</v>
      </c>
      <c r="G688" s="8"/>
      <c r="H688" s="8"/>
      <c r="I688" s="8" t="s">
        <v>12</v>
      </c>
      <c r="J688" s="260" t="s">
        <v>4794</v>
      </c>
      <c r="K688" s="8" t="s">
        <v>127</v>
      </c>
      <c r="L688" s="8" t="s">
        <v>127</v>
      </c>
      <c r="M688" s="155" t="s">
        <v>127</v>
      </c>
      <c r="N688" s="155">
        <v>25</v>
      </c>
      <c r="O688" s="155"/>
      <c r="P688" s="155" t="s">
        <v>4957</v>
      </c>
      <c r="Q688" s="7" t="s">
        <v>887</v>
      </c>
      <c r="R688" s="8"/>
      <c r="S688" s="8" t="s">
        <v>127</v>
      </c>
      <c r="T688" s="9" t="s">
        <v>127</v>
      </c>
      <c r="U688" s="410" t="s">
        <v>127</v>
      </c>
      <c r="V688" s="785" t="s">
        <v>127</v>
      </c>
      <c r="W688" s="922" t="s">
        <v>127</v>
      </c>
      <c r="X688" s="922" t="s">
        <v>127</v>
      </c>
      <c r="Y688" s="767" t="s">
        <v>127</v>
      </c>
      <c r="Z688" s="787" t="s">
        <v>127</v>
      </c>
      <c r="AA688" s="241"/>
      <c r="AB688" s="241"/>
      <c r="AC688" s="241"/>
      <c r="AD688" s="241"/>
      <c r="AE688" s="242"/>
      <c r="AF688" s="892"/>
      <c r="AG688" s="892"/>
      <c r="AH688" s="8"/>
      <c r="AI688" s="146"/>
      <c r="AJ688" s="8"/>
      <c r="AK688" s="8"/>
      <c r="AL688" s="8"/>
      <c r="AM688" s="8"/>
      <c r="AN688" s="8"/>
      <c r="AO688" s="8"/>
      <c r="AP688" s="8"/>
      <c r="AQ688" s="8"/>
      <c r="AR688" s="177"/>
      <c r="AS688" s="8"/>
      <c r="AT688" s="8"/>
      <c r="AU688" s="8"/>
      <c r="AV688" s="8"/>
      <c r="AW688" s="8"/>
      <c r="AX688" s="8"/>
      <c r="AY688" s="8"/>
      <c r="AZ688" s="8"/>
      <c r="BA688" s="185"/>
      <c r="BB688" s="207"/>
      <c r="BC688" s="8"/>
      <c r="BD688" s="8"/>
      <c r="BE688" s="8"/>
      <c r="BF688" s="8"/>
      <c r="BG688" s="8"/>
      <c r="BH688" s="8"/>
      <c r="BI688" s="8"/>
      <c r="BJ688" s="8"/>
      <c r="BK688" s="8"/>
      <c r="BL688" s="8"/>
      <c r="BM688" s="8"/>
      <c r="BN688" s="8"/>
      <c r="BO688" s="8"/>
      <c r="BP688" s="8"/>
      <c r="BQ688" s="8"/>
      <c r="BR688" s="8"/>
      <c r="BS688" s="8"/>
      <c r="BT688" s="8"/>
      <c r="BU688" s="8"/>
      <c r="BV688" s="8"/>
      <c r="BW688" s="8"/>
      <c r="BX688" s="8"/>
      <c r="BY688" s="8"/>
      <c r="BZ688" s="8"/>
      <c r="CA688" s="8"/>
      <c r="CB688" s="8"/>
      <c r="CC688" s="8"/>
      <c r="CD688" s="8"/>
      <c r="CE688" s="8"/>
      <c r="CF688" s="8"/>
      <c r="CG688" s="8"/>
      <c r="CH688" s="8"/>
      <c r="CI688" s="8"/>
      <c r="CJ688" s="8"/>
      <c r="CK688" s="8"/>
      <c r="CL688" s="8"/>
      <c r="CM688" s="8"/>
      <c r="CN688" s="8"/>
      <c r="CO688" s="619"/>
      <c r="CP688" s="619"/>
      <c r="CQ688" s="8"/>
      <c r="CR688" s="8"/>
    </row>
    <row r="689" spans="1:96" s="24" customFormat="1" ht="36" hidden="1">
      <c r="A689" s="7"/>
      <c r="B689" s="23" t="s">
        <v>4922</v>
      </c>
      <c r="C689" s="8"/>
      <c r="D689" s="8"/>
      <c r="E689" s="23"/>
      <c r="F689" s="8" t="s">
        <v>778</v>
      </c>
      <c r="G689" s="8"/>
      <c r="H689" s="8"/>
      <c r="I689" s="8" t="s">
        <v>12</v>
      </c>
      <c r="J689" s="260" t="s">
        <v>4794</v>
      </c>
      <c r="K689" s="8" t="s">
        <v>127</v>
      </c>
      <c r="L689" s="8" t="s">
        <v>127</v>
      </c>
      <c r="M689" s="155" t="s">
        <v>127</v>
      </c>
      <c r="N689" s="155">
        <v>26</v>
      </c>
      <c r="O689" s="155"/>
      <c r="P689" s="155" t="s">
        <v>4958</v>
      </c>
      <c r="Q689" s="7" t="s">
        <v>887</v>
      </c>
      <c r="R689" s="8"/>
      <c r="S689" s="8" t="s">
        <v>127</v>
      </c>
      <c r="T689" s="9" t="s">
        <v>127</v>
      </c>
      <c r="U689" s="410" t="s">
        <v>127</v>
      </c>
      <c r="V689" s="785" t="s">
        <v>127</v>
      </c>
      <c r="W689" s="922" t="s">
        <v>127</v>
      </c>
      <c r="X689" s="922" t="s">
        <v>127</v>
      </c>
      <c r="Y689" s="767" t="s">
        <v>127</v>
      </c>
      <c r="Z689" s="787" t="s">
        <v>127</v>
      </c>
      <c r="AA689" s="241"/>
      <c r="AB689" s="241"/>
      <c r="AC689" s="241"/>
      <c r="AD689" s="241"/>
      <c r="AE689" s="242"/>
      <c r="AF689" s="892"/>
      <c r="AG689" s="892"/>
      <c r="AH689" s="8"/>
      <c r="AI689" s="146"/>
      <c r="AJ689" s="8"/>
      <c r="AK689" s="8"/>
      <c r="AL689" s="8"/>
      <c r="AM689" s="8"/>
      <c r="AN689" s="8"/>
      <c r="AO689" s="8"/>
      <c r="AP689" s="8"/>
      <c r="AQ689" s="8"/>
      <c r="AR689" s="177"/>
      <c r="AS689" s="8"/>
      <c r="AT689" s="8"/>
      <c r="AU689" s="8"/>
      <c r="AV689" s="8"/>
      <c r="AW689" s="8"/>
      <c r="AX689" s="8"/>
      <c r="AY689" s="8"/>
      <c r="AZ689" s="8"/>
      <c r="BA689" s="185"/>
      <c r="BB689" s="207"/>
      <c r="BC689" s="8"/>
      <c r="BD689" s="8"/>
      <c r="BE689" s="8"/>
      <c r="BF689" s="8"/>
      <c r="BG689" s="8"/>
      <c r="BH689" s="8"/>
      <c r="BI689" s="8"/>
      <c r="BJ689" s="8"/>
      <c r="BK689" s="8"/>
      <c r="BL689" s="8"/>
      <c r="BM689" s="8"/>
      <c r="BN689" s="8"/>
      <c r="BO689" s="8"/>
      <c r="BP689" s="8"/>
      <c r="BQ689" s="8"/>
      <c r="BR689" s="8"/>
      <c r="BS689" s="8"/>
      <c r="BT689" s="8"/>
      <c r="BU689" s="8"/>
      <c r="BV689" s="8"/>
      <c r="BW689" s="8"/>
      <c r="BX689" s="8"/>
      <c r="BY689" s="8"/>
      <c r="BZ689" s="8"/>
      <c r="CA689" s="8"/>
      <c r="CB689" s="8"/>
      <c r="CC689" s="8"/>
      <c r="CD689" s="8"/>
      <c r="CE689" s="8"/>
      <c r="CF689" s="8"/>
      <c r="CG689" s="8"/>
      <c r="CH689" s="8"/>
      <c r="CI689" s="8"/>
      <c r="CJ689" s="8"/>
      <c r="CK689" s="8"/>
      <c r="CL689" s="8"/>
      <c r="CM689" s="8"/>
      <c r="CN689" s="8"/>
      <c r="CO689" s="619"/>
      <c r="CP689" s="619"/>
      <c r="CQ689" s="8"/>
      <c r="CR689" s="8"/>
    </row>
    <row r="690" spans="1:96" s="24" customFormat="1" ht="25.5" hidden="1">
      <c r="A690" s="7"/>
      <c r="B690" s="23" t="s">
        <v>4922</v>
      </c>
      <c r="C690" s="8"/>
      <c r="D690" s="8"/>
      <c r="E690" s="23"/>
      <c r="F690" s="8" t="s">
        <v>778</v>
      </c>
      <c r="G690" s="8"/>
      <c r="H690" s="8"/>
      <c r="I690" s="8" t="s">
        <v>885</v>
      </c>
      <c r="J690" s="260" t="s">
        <v>4794</v>
      </c>
      <c r="K690" s="8" t="s">
        <v>127</v>
      </c>
      <c r="L690" s="8" t="s">
        <v>127</v>
      </c>
      <c r="M690" s="155" t="s">
        <v>127</v>
      </c>
      <c r="N690" s="155">
        <v>27</v>
      </c>
      <c r="O690" s="155"/>
      <c r="P690" s="155" t="s">
        <v>4959</v>
      </c>
      <c r="Q690" s="7" t="s">
        <v>887</v>
      </c>
      <c r="R690" s="8"/>
      <c r="S690" s="8" t="s">
        <v>127</v>
      </c>
      <c r="T690" s="9" t="s">
        <v>127</v>
      </c>
      <c r="U690" s="410" t="s">
        <v>127</v>
      </c>
      <c r="V690" s="785" t="s">
        <v>127</v>
      </c>
      <c r="W690" s="922" t="s">
        <v>127</v>
      </c>
      <c r="X690" s="922" t="s">
        <v>127</v>
      </c>
      <c r="Y690" s="767" t="s">
        <v>127</v>
      </c>
      <c r="Z690" s="787" t="s">
        <v>127</v>
      </c>
      <c r="AA690" s="241"/>
      <c r="AB690" s="241"/>
      <c r="AC690" s="241"/>
      <c r="AD690" s="241"/>
      <c r="AE690" s="242"/>
      <c r="AF690" s="892"/>
      <c r="AG690" s="892"/>
      <c r="AH690" s="8"/>
      <c r="AI690" s="146"/>
      <c r="AJ690" s="8"/>
      <c r="AK690" s="8"/>
      <c r="AL690" s="8"/>
      <c r="AM690" s="8"/>
      <c r="AN690" s="8"/>
      <c r="AO690" s="8"/>
      <c r="AP690" s="8"/>
      <c r="AQ690" s="8"/>
      <c r="AR690" s="177"/>
      <c r="AS690" s="8"/>
      <c r="AT690" s="8"/>
      <c r="AU690" s="8"/>
      <c r="AV690" s="8"/>
      <c r="AW690" s="8"/>
      <c r="AX690" s="8"/>
      <c r="AY690" s="8"/>
      <c r="AZ690" s="8"/>
      <c r="BA690" s="185"/>
      <c r="BB690" s="207"/>
      <c r="BC690" s="8"/>
      <c r="BD690" s="8"/>
      <c r="BE690" s="8"/>
      <c r="BF690" s="8"/>
      <c r="BG690" s="8"/>
      <c r="BH690" s="8"/>
      <c r="BI690" s="8"/>
      <c r="BJ690" s="8"/>
      <c r="BK690" s="8"/>
      <c r="BL690" s="8"/>
      <c r="BM690" s="8"/>
      <c r="BN690" s="8"/>
      <c r="BO690" s="8"/>
      <c r="BP690" s="8"/>
      <c r="BQ690" s="8"/>
      <c r="BR690" s="8"/>
      <c r="BS690" s="8"/>
      <c r="BT690" s="8"/>
      <c r="BU690" s="8"/>
      <c r="BV690" s="8"/>
      <c r="BW690" s="8"/>
      <c r="BX690" s="8"/>
      <c r="BY690" s="8"/>
      <c r="BZ690" s="8"/>
      <c r="CA690" s="8"/>
      <c r="CB690" s="8"/>
      <c r="CC690" s="8"/>
      <c r="CD690" s="8"/>
      <c r="CE690" s="8"/>
      <c r="CF690" s="8"/>
      <c r="CG690" s="8"/>
      <c r="CH690" s="8"/>
      <c r="CI690" s="8"/>
      <c r="CJ690" s="8"/>
      <c r="CK690" s="8"/>
      <c r="CL690" s="8"/>
      <c r="CM690" s="8"/>
      <c r="CN690" s="8"/>
      <c r="CO690" s="619"/>
      <c r="CP690" s="619"/>
      <c r="CQ690" s="8"/>
      <c r="CR690" s="8"/>
    </row>
    <row r="691" spans="1:96" s="24" customFormat="1" ht="25.5" hidden="1">
      <c r="A691" s="7"/>
      <c r="B691" s="23" t="s">
        <v>4922</v>
      </c>
      <c r="C691" s="8"/>
      <c r="D691" s="8"/>
      <c r="E691" s="23"/>
      <c r="F691" s="8" t="s">
        <v>778</v>
      </c>
      <c r="G691" s="8"/>
      <c r="H691" s="8"/>
      <c r="I691" s="8" t="s">
        <v>2231</v>
      </c>
      <c r="J691" s="260" t="s">
        <v>4794</v>
      </c>
      <c r="K691" s="8" t="s">
        <v>127</v>
      </c>
      <c r="L691" s="8" t="s">
        <v>127</v>
      </c>
      <c r="M691" s="155" t="s">
        <v>127</v>
      </c>
      <c r="N691" s="155">
        <v>28</v>
      </c>
      <c r="O691" s="155"/>
      <c r="P691" s="155"/>
      <c r="Q691" s="7" t="s">
        <v>887</v>
      </c>
      <c r="R691" s="8"/>
      <c r="S691" s="8" t="s">
        <v>127</v>
      </c>
      <c r="T691" s="9" t="s">
        <v>127</v>
      </c>
      <c r="U691" s="410" t="s">
        <v>127</v>
      </c>
      <c r="V691" s="785" t="s">
        <v>127</v>
      </c>
      <c r="W691" s="922" t="s">
        <v>127</v>
      </c>
      <c r="X691" s="922" t="s">
        <v>127</v>
      </c>
      <c r="Y691" s="767" t="s">
        <v>127</v>
      </c>
      <c r="Z691" s="787" t="s">
        <v>127</v>
      </c>
      <c r="AA691" s="241"/>
      <c r="AB691" s="241"/>
      <c r="AC691" s="241"/>
      <c r="AD691" s="241"/>
      <c r="AE691" s="242"/>
      <c r="AF691" s="892"/>
      <c r="AG691" s="892"/>
      <c r="AH691" s="8"/>
      <c r="AI691" s="146"/>
      <c r="AJ691" s="8"/>
      <c r="AK691" s="8"/>
      <c r="AL691" s="8"/>
      <c r="AM691" s="8"/>
      <c r="AN691" s="8"/>
      <c r="AO691" s="8"/>
      <c r="AP691" s="8"/>
      <c r="AQ691" s="8"/>
      <c r="AR691" s="177"/>
      <c r="AS691" s="8"/>
      <c r="AT691" s="8"/>
      <c r="AU691" s="8"/>
      <c r="AV691" s="8"/>
      <c r="AW691" s="8"/>
      <c r="AX691" s="8"/>
      <c r="AY691" s="8"/>
      <c r="AZ691" s="8"/>
      <c r="BA691" s="185"/>
      <c r="BB691" s="207"/>
      <c r="BC691" s="8"/>
      <c r="BD691" s="8"/>
      <c r="BE691" s="8"/>
      <c r="BF691" s="8"/>
      <c r="BG691" s="8"/>
      <c r="BH691" s="8"/>
      <c r="BI691" s="8"/>
      <c r="BJ691" s="8"/>
      <c r="BK691" s="8"/>
      <c r="BL691" s="8"/>
      <c r="BM691" s="8"/>
      <c r="BN691" s="8"/>
      <c r="BO691" s="8"/>
      <c r="BP691" s="8"/>
      <c r="BQ691" s="8"/>
      <c r="BR691" s="8"/>
      <c r="BS691" s="8"/>
      <c r="BT691" s="8"/>
      <c r="BU691" s="8"/>
      <c r="BV691" s="8"/>
      <c r="BW691" s="8"/>
      <c r="BX691" s="8"/>
      <c r="BY691" s="8"/>
      <c r="BZ691" s="8"/>
      <c r="CA691" s="8"/>
      <c r="CB691" s="8"/>
      <c r="CC691" s="8"/>
      <c r="CD691" s="8"/>
      <c r="CE691" s="8"/>
      <c r="CF691" s="8"/>
      <c r="CG691" s="8"/>
      <c r="CH691" s="8"/>
      <c r="CI691" s="8"/>
      <c r="CJ691" s="8"/>
      <c r="CK691" s="8"/>
      <c r="CL691" s="8"/>
      <c r="CM691" s="8"/>
      <c r="CN691" s="8"/>
      <c r="CO691" s="619"/>
      <c r="CP691" s="619"/>
      <c r="CQ691" s="8"/>
      <c r="CR691" s="8"/>
    </row>
    <row r="692" spans="1:96" s="24" customFormat="1" ht="25.5" hidden="1">
      <c r="A692" s="7"/>
      <c r="B692" s="23" t="s">
        <v>4922</v>
      </c>
      <c r="C692" s="8"/>
      <c r="D692" s="8"/>
      <c r="E692" s="23"/>
      <c r="F692" s="8" t="s">
        <v>778</v>
      </c>
      <c r="G692" s="8"/>
      <c r="H692" s="8"/>
      <c r="I692" s="8" t="s">
        <v>12</v>
      </c>
      <c r="J692" s="260" t="s">
        <v>4794</v>
      </c>
      <c r="K692" s="8" t="s">
        <v>127</v>
      </c>
      <c r="L692" s="8" t="s">
        <v>127</v>
      </c>
      <c r="M692" s="155" t="s">
        <v>127</v>
      </c>
      <c r="N692" s="155">
        <v>29</v>
      </c>
      <c r="O692" s="155"/>
      <c r="P692" s="155" t="s">
        <v>4960</v>
      </c>
      <c r="Q692" s="7" t="s">
        <v>887</v>
      </c>
      <c r="R692" s="8"/>
      <c r="S692" s="8" t="s">
        <v>127</v>
      </c>
      <c r="T692" s="9" t="s">
        <v>127</v>
      </c>
      <c r="U692" s="410" t="s">
        <v>127</v>
      </c>
      <c r="V692" s="785" t="s">
        <v>127</v>
      </c>
      <c r="W692" s="922" t="s">
        <v>127</v>
      </c>
      <c r="X692" s="922" t="s">
        <v>127</v>
      </c>
      <c r="Y692" s="767" t="s">
        <v>127</v>
      </c>
      <c r="Z692" s="787" t="s">
        <v>127</v>
      </c>
      <c r="AA692" s="241"/>
      <c r="AB692" s="241"/>
      <c r="AC692" s="241"/>
      <c r="AD692" s="241"/>
      <c r="AE692" s="242"/>
      <c r="AF692" s="892"/>
      <c r="AG692" s="892"/>
      <c r="AH692" s="8"/>
      <c r="AI692" s="146"/>
      <c r="AJ692" s="8"/>
      <c r="AK692" s="8"/>
      <c r="AL692" s="8"/>
      <c r="AM692" s="8"/>
      <c r="AN692" s="8"/>
      <c r="AO692" s="8"/>
      <c r="AP692" s="8"/>
      <c r="AQ692" s="8"/>
      <c r="AR692" s="177"/>
      <c r="AS692" s="8"/>
      <c r="AT692" s="8"/>
      <c r="AU692" s="8"/>
      <c r="AV692" s="8"/>
      <c r="AW692" s="8"/>
      <c r="AX692" s="8"/>
      <c r="AY692" s="8"/>
      <c r="AZ692" s="8"/>
      <c r="BA692" s="185"/>
      <c r="BB692" s="207"/>
      <c r="BC692" s="8"/>
      <c r="BD692" s="8"/>
      <c r="BE692" s="8"/>
      <c r="BF692" s="8"/>
      <c r="BG692" s="8"/>
      <c r="BH692" s="8"/>
      <c r="BI692" s="8"/>
      <c r="BJ692" s="8"/>
      <c r="BK692" s="8"/>
      <c r="BL692" s="8"/>
      <c r="BM692" s="8"/>
      <c r="BN692" s="8"/>
      <c r="BO692" s="8"/>
      <c r="BP692" s="8"/>
      <c r="BQ692" s="8"/>
      <c r="BR692" s="8"/>
      <c r="BS692" s="8"/>
      <c r="BT692" s="8"/>
      <c r="BU692" s="8"/>
      <c r="BV692" s="8"/>
      <c r="BW692" s="8"/>
      <c r="BX692" s="8"/>
      <c r="BY692" s="8"/>
      <c r="BZ692" s="8"/>
      <c r="CA692" s="8"/>
      <c r="CB692" s="8"/>
      <c r="CC692" s="8"/>
      <c r="CD692" s="8"/>
      <c r="CE692" s="8"/>
      <c r="CF692" s="8"/>
      <c r="CG692" s="8"/>
      <c r="CH692" s="8"/>
      <c r="CI692" s="8"/>
      <c r="CJ692" s="8"/>
      <c r="CK692" s="8"/>
      <c r="CL692" s="8"/>
      <c r="CM692" s="8"/>
      <c r="CN692" s="8"/>
      <c r="CO692" s="619"/>
      <c r="CP692" s="619"/>
      <c r="CQ692" s="8"/>
      <c r="CR692" s="8"/>
    </row>
    <row r="693" spans="1:96" s="24" customFormat="1" ht="25.5" hidden="1">
      <c r="A693" s="7"/>
      <c r="B693" s="23" t="s">
        <v>4922</v>
      </c>
      <c r="C693" s="8"/>
      <c r="D693" s="8"/>
      <c r="E693" s="23"/>
      <c r="F693" s="8" t="s">
        <v>778</v>
      </c>
      <c r="G693" s="8"/>
      <c r="H693" s="8"/>
      <c r="I693" s="8" t="s">
        <v>12</v>
      </c>
      <c r="J693" s="260" t="s">
        <v>4794</v>
      </c>
      <c r="K693" s="8" t="s">
        <v>127</v>
      </c>
      <c r="L693" s="8" t="s">
        <v>127</v>
      </c>
      <c r="M693" s="155" t="s">
        <v>127</v>
      </c>
      <c r="N693" s="155">
        <v>30</v>
      </c>
      <c r="O693" s="155"/>
      <c r="P693" s="155"/>
      <c r="Q693" s="7" t="s">
        <v>887</v>
      </c>
      <c r="R693" s="8"/>
      <c r="S693" s="8" t="s">
        <v>2689</v>
      </c>
      <c r="T693" s="9" t="s">
        <v>706</v>
      </c>
      <c r="U693" s="410" t="s">
        <v>127</v>
      </c>
      <c r="V693" s="785" t="s">
        <v>127</v>
      </c>
      <c r="W693" s="922" t="s">
        <v>127</v>
      </c>
      <c r="X693" s="922" t="s">
        <v>127</v>
      </c>
      <c r="Y693" s="767" t="s">
        <v>127</v>
      </c>
      <c r="Z693" s="787" t="s">
        <v>127</v>
      </c>
      <c r="AA693" s="241"/>
      <c r="AB693" s="241"/>
      <c r="AC693" s="241"/>
      <c r="AD693" s="241"/>
      <c r="AE693" s="242"/>
      <c r="AF693" s="892"/>
      <c r="AG693" s="892"/>
      <c r="AH693" s="8" t="s">
        <v>4961</v>
      </c>
      <c r="AI693" s="146"/>
      <c r="AJ693" s="8"/>
      <c r="AK693" s="8"/>
      <c r="AL693" s="8"/>
      <c r="AM693" s="8"/>
      <c r="AN693" s="8"/>
      <c r="AO693" s="8"/>
      <c r="AP693" s="8"/>
      <c r="AQ693" s="8"/>
      <c r="AR693" s="177"/>
      <c r="AS693" s="8"/>
      <c r="AT693" s="8"/>
      <c r="AU693" s="8"/>
      <c r="AV693" s="8"/>
      <c r="AW693" s="8"/>
      <c r="AX693" s="8"/>
      <c r="AY693" s="8"/>
      <c r="AZ693" s="8"/>
      <c r="BA693" s="185"/>
      <c r="BB693" s="207"/>
      <c r="BC693" s="8"/>
      <c r="BD693" s="8"/>
      <c r="BE693" s="8"/>
      <c r="BF693" s="8"/>
      <c r="BG693" s="8"/>
      <c r="BH693" s="8"/>
      <c r="BI693" s="8"/>
      <c r="BJ693" s="8"/>
      <c r="BK693" s="8"/>
      <c r="BL693" s="8"/>
      <c r="BM693" s="8"/>
      <c r="BN693" s="8"/>
      <c r="BO693" s="8"/>
      <c r="BP693" s="8"/>
      <c r="BQ693" s="8"/>
      <c r="BR693" s="8"/>
      <c r="BS693" s="8"/>
      <c r="BT693" s="8"/>
      <c r="BU693" s="8"/>
      <c r="BV693" s="8"/>
      <c r="BW693" s="8"/>
      <c r="BX693" s="8"/>
      <c r="BY693" s="8"/>
      <c r="BZ693" s="8"/>
      <c r="CA693" s="8"/>
      <c r="CB693" s="8"/>
      <c r="CC693" s="8"/>
      <c r="CD693" s="8"/>
      <c r="CE693" s="8"/>
      <c r="CF693" s="8"/>
      <c r="CG693" s="8"/>
      <c r="CH693" s="8"/>
      <c r="CI693" s="8"/>
      <c r="CJ693" s="8"/>
      <c r="CK693" s="8"/>
      <c r="CL693" s="8"/>
      <c r="CM693" s="8"/>
      <c r="CN693" s="8"/>
      <c r="CO693" s="619"/>
      <c r="CP693" s="619"/>
      <c r="CQ693" s="8"/>
      <c r="CR693" s="8"/>
    </row>
    <row r="694" spans="1:96" s="24" customFormat="1" ht="25.5" hidden="1">
      <c r="A694" s="7"/>
      <c r="B694" s="23" t="s">
        <v>4922</v>
      </c>
      <c r="C694" s="8"/>
      <c r="D694" s="8"/>
      <c r="E694" s="23"/>
      <c r="F694" s="8" t="s">
        <v>778</v>
      </c>
      <c r="G694" s="8"/>
      <c r="H694" s="8"/>
      <c r="I694" s="8" t="s">
        <v>12</v>
      </c>
      <c r="J694" s="260" t="s">
        <v>4794</v>
      </c>
      <c r="K694" s="8" t="s">
        <v>127</v>
      </c>
      <c r="L694" s="8" t="s">
        <v>127</v>
      </c>
      <c r="M694" s="155" t="s">
        <v>127</v>
      </c>
      <c r="N694" s="155">
        <v>31</v>
      </c>
      <c r="O694" s="155"/>
      <c r="P694" s="155" t="s">
        <v>4962</v>
      </c>
      <c r="Q694" s="7" t="s">
        <v>887</v>
      </c>
      <c r="R694" s="8"/>
      <c r="S694" s="8" t="s">
        <v>127</v>
      </c>
      <c r="T694" s="9" t="s">
        <v>981</v>
      </c>
      <c r="U694" s="410" t="s">
        <v>127</v>
      </c>
      <c r="V694" s="785" t="s">
        <v>127</v>
      </c>
      <c r="W694" s="922" t="s">
        <v>127</v>
      </c>
      <c r="X694" s="922" t="s">
        <v>127</v>
      </c>
      <c r="Y694" s="767" t="s">
        <v>127</v>
      </c>
      <c r="Z694" s="787" t="s">
        <v>127</v>
      </c>
      <c r="AA694" s="241"/>
      <c r="AB694" s="241"/>
      <c r="AC694" s="241"/>
      <c r="AD694" s="241"/>
      <c r="AE694" s="242"/>
      <c r="AF694" s="892"/>
      <c r="AG694" s="892"/>
      <c r="AH694" s="8"/>
      <c r="AI694" s="146"/>
      <c r="AJ694" s="8"/>
      <c r="AK694" s="8"/>
      <c r="AL694" s="8"/>
      <c r="AM694" s="8"/>
      <c r="AN694" s="8"/>
      <c r="AO694" s="8"/>
      <c r="AP694" s="8"/>
      <c r="AQ694" s="8"/>
      <c r="AR694" s="177"/>
      <c r="AS694" s="8"/>
      <c r="AT694" s="8"/>
      <c r="AU694" s="8"/>
      <c r="AV694" s="8"/>
      <c r="AW694" s="8"/>
      <c r="AX694" s="8"/>
      <c r="AY694" s="8"/>
      <c r="AZ694" s="8"/>
      <c r="BA694" s="185"/>
      <c r="BB694" s="207"/>
      <c r="BC694" s="8"/>
      <c r="BD694" s="8"/>
      <c r="BE694" s="8"/>
      <c r="BF694" s="8"/>
      <c r="BG694" s="8"/>
      <c r="BH694" s="8"/>
      <c r="BI694" s="8"/>
      <c r="BJ694" s="8"/>
      <c r="BK694" s="8"/>
      <c r="BL694" s="8"/>
      <c r="BM694" s="8"/>
      <c r="BN694" s="8"/>
      <c r="BO694" s="8"/>
      <c r="BP694" s="8"/>
      <c r="BQ694" s="8"/>
      <c r="BR694" s="8"/>
      <c r="BS694" s="8"/>
      <c r="BT694" s="8"/>
      <c r="BU694" s="8"/>
      <c r="BV694" s="8"/>
      <c r="BW694" s="8"/>
      <c r="BX694" s="8"/>
      <c r="BY694" s="8"/>
      <c r="BZ694" s="8"/>
      <c r="CA694" s="8"/>
      <c r="CB694" s="8"/>
      <c r="CC694" s="8"/>
      <c r="CD694" s="8"/>
      <c r="CE694" s="8"/>
      <c r="CF694" s="8"/>
      <c r="CG694" s="8"/>
      <c r="CH694" s="8"/>
      <c r="CI694" s="8"/>
      <c r="CJ694" s="8"/>
      <c r="CK694" s="8"/>
      <c r="CL694" s="8"/>
      <c r="CM694" s="8"/>
      <c r="CN694" s="8"/>
      <c r="CO694" s="619"/>
      <c r="CP694" s="619"/>
      <c r="CQ694" s="8"/>
      <c r="CR694" s="8"/>
    </row>
    <row r="695" spans="1:96" s="24" customFormat="1" ht="25.5" hidden="1">
      <c r="A695" s="7"/>
      <c r="B695" s="23" t="s">
        <v>4922</v>
      </c>
      <c r="C695" s="8"/>
      <c r="D695" s="8"/>
      <c r="E695" s="23"/>
      <c r="F695" s="8" t="s">
        <v>778</v>
      </c>
      <c r="G695" s="8"/>
      <c r="H695" s="8"/>
      <c r="I695" s="8" t="s">
        <v>12</v>
      </c>
      <c r="J695" s="260" t="s">
        <v>4794</v>
      </c>
      <c r="K695" s="8" t="s">
        <v>127</v>
      </c>
      <c r="L695" s="8" t="s">
        <v>127</v>
      </c>
      <c r="M695" s="155" t="s">
        <v>127</v>
      </c>
      <c r="N695" s="155">
        <v>31</v>
      </c>
      <c r="O695" s="155"/>
      <c r="P695" s="155" t="s">
        <v>4962</v>
      </c>
      <c r="Q695" s="7" t="s">
        <v>887</v>
      </c>
      <c r="R695" s="8"/>
      <c r="S695" s="8" t="s">
        <v>127</v>
      </c>
      <c r="T695" s="9" t="s">
        <v>4524</v>
      </c>
      <c r="U695" s="410" t="s">
        <v>127</v>
      </c>
      <c r="V695" s="785" t="s">
        <v>127</v>
      </c>
      <c r="W695" s="922" t="s">
        <v>127</v>
      </c>
      <c r="X695" s="922" t="s">
        <v>127</v>
      </c>
      <c r="Y695" s="767" t="s">
        <v>127</v>
      </c>
      <c r="Z695" s="787" t="s">
        <v>127</v>
      </c>
      <c r="AA695" s="241"/>
      <c r="AB695" s="241"/>
      <c r="AC695" s="241"/>
      <c r="AD695" s="241"/>
      <c r="AE695" s="242"/>
      <c r="AF695" s="892"/>
      <c r="AG695" s="892"/>
      <c r="AH695" s="8"/>
      <c r="AI695" s="146"/>
      <c r="AJ695" s="8"/>
      <c r="AK695" s="8"/>
      <c r="AL695" s="8"/>
      <c r="AM695" s="8"/>
      <c r="AN695" s="8"/>
      <c r="AO695" s="8"/>
      <c r="AP695" s="8"/>
      <c r="AQ695" s="8"/>
      <c r="AR695" s="177"/>
      <c r="AS695" s="8"/>
      <c r="AT695" s="8"/>
      <c r="AU695" s="8"/>
      <c r="AV695" s="8"/>
      <c r="AW695" s="8"/>
      <c r="AX695" s="8"/>
      <c r="AY695" s="8"/>
      <c r="AZ695" s="8"/>
      <c r="BA695" s="185"/>
      <c r="BB695" s="207"/>
      <c r="BC695" s="8"/>
      <c r="BD695" s="8"/>
      <c r="BE695" s="8"/>
      <c r="BF695" s="8"/>
      <c r="BG695" s="8"/>
      <c r="BH695" s="8"/>
      <c r="BI695" s="8"/>
      <c r="BJ695" s="8"/>
      <c r="BK695" s="8"/>
      <c r="BL695" s="8"/>
      <c r="BM695" s="8"/>
      <c r="BN695" s="8"/>
      <c r="BO695" s="8"/>
      <c r="BP695" s="8"/>
      <c r="BQ695" s="8"/>
      <c r="BR695" s="8"/>
      <c r="BS695" s="8"/>
      <c r="BT695" s="8"/>
      <c r="BU695" s="8"/>
      <c r="BV695" s="8"/>
      <c r="BW695" s="8"/>
      <c r="BX695" s="8"/>
      <c r="BY695" s="8"/>
      <c r="BZ695" s="8"/>
      <c r="CA695" s="8"/>
      <c r="CB695" s="8"/>
      <c r="CC695" s="8"/>
      <c r="CD695" s="8"/>
      <c r="CE695" s="8"/>
      <c r="CF695" s="8"/>
      <c r="CG695" s="8"/>
      <c r="CH695" s="8"/>
      <c r="CI695" s="8"/>
      <c r="CJ695" s="8"/>
      <c r="CK695" s="8"/>
      <c r="CL695" s="8"/>
      <c r="CM695" s="8"/>
      <c r="CN695" s="8"/>
      <c r="CO695" s="619"/>
      <c r="CP695" s="619"/>
      <c r="CQ695" s="8"/>
      <c r="CR695" s="8"/>
    </row>
    <row r="696" spans="1:96" s="24" customFormat="1" ht="30" hidden="1">
      <c r="A696" s="7"/>
      <c r="B696" s="23" t="s">
        <v>4922</v>
      </c>
      <c r="C696" s="8"/>
      <c r="D696" s="8"/>
      <c r="E696" s="23"/>
      <c r="F696" s="8" t="s">
        <v>778</v>
      </c>
      <c r="G696" s="8"/>
      <c r="H696" s="8"/>
      <c r="I696" s="8" t="s">
        <v>12</v>
      </c>
      <c r="J696" s="260" t="s">
        <v>4794</v>
      </c>
      <c r="K696" s="8" t="s">
        <v>127</v>
      </c>
      <c r="L696" s="8" t="s">
        <v>127</v>
      </c>
      <c r="M696" s="155" t="s">
        <v>127</v>
      </c>
      <c r="N696" s="155">
        <v>32</v>
      </c>
      <c r="O696" s="155"/>
      <c r="P696" s="155"/>
      <c r="Q696" s="7" t="s">
        <v>887</v>
      </c>
      <c r="R696" s="8"/>
      <c r="S696" s="8" t="s">
        <v>687</v>
      </c>
      <c r="T696" s="9" t="s">
        <v>654</v>
      </c>
      <c r="U696" s="410" t="s">
        <v>127</v>
      </c>
      <c r="V696" s="785" t="s">
        <v>127</v>
      </c>
      <c r="W696" s="922" t="s">
        <v>127</v>
      </c>
      <c r="X696" s="922" t="s">
        <v>127</v>
      </c>
      <c r="Y696" s="767" t="s">
        <v>127</v>
      </c>
      <c r="Z696" s="787" t="s">
        <v>127</v>
      </c>
      <c r="AA696" s="241"/>
      <c r="AB696" s="241"/>
      <c r="AC696" s="241"/>
      <c r="AD696" s="241"/>
      <c r="AE696" s="242"/>
      <c r="AF696" s="892"/>
      <c r="AG696" s="892"/>
      <c r="AH696" s="8"/>
      <c r="AI696" s="146"/>
      <c r="AJ696" s="8"/>
      <c r="AK696" s="8"/>
      <c r="AL696" s="8"/>
      <c r="AM696" s="8"/>
      <c r="AN696" s="8"/>
      <c r="AO696" s="8"/>
      <c r="AP696" s="8"/>
      <c r="AQ696" s="8"/>
      <c r="AR696" s="177"/>
      <c r="AS696" s="8"/>
      <c r="AT696" s="8"/>
      <c r="AU696" s="8"/>
      <c r="AV696" s="8"/>
      <c r="AW696" s="8"/>
      <c r="AX696" s="8"/>
      <c r="AY696" s="8"/>
      <c r="AZ696" s="8"/>
      <c r="BA696" s="185"/>
      <c r="BB696" s="207"/>
      <c r="BC696" s="8"/>
      <c r="BD696" s="8"/>
      <c r="BE696" s="8"/>
      <c r="BF696" s="8"/>
      <c r="BG696" s="8"/>
      <c r="BH696" s="8"/>
      <c r="BI696" s="8"/>
      <c r="BJ696" s="8"/>
      <c r="BK696" s="8"/>
      <c r="BL696" s="8"/>
      <c r="BM696" s="8"/>
      <c r="BN696" s="8"/>
      <c r="BO696" s="8"/>
      <c r="BP696" s="8"/>
      <c r="BQ696" s="8"/>
      <c r="BR696" s="8"/>
      <c r="BS696" s="8"/>
      <c r="BT696" s="8"/>
      <c r="BU696" s="8"/>
      <c r="BV696" s="8"/>
      <c r="BW696" s="8"/>
      <c r="BX696" s="8"/>
      <c r="BY696" s="8"/>
      <c r="BZ696" s="8"/>
      <c r="CA696" s="8"/>
      <c r="CB696" s="8"/>
      <c r="CC696" s="8"/>
      <c r="CD696" s="8"/>
      <c r="CE696" s="8"/>
      <c r="CF696" s="8"/>
      <c r="CG696" s="8"/>
      <c r="CH696" s="8"/>
      <c r="CI696" s="8"/>
      <c r="CJ696" s="8"/>
      <c r="CK696" s="8"/>
      <c r="CL696" s="8"/>
      <c r="CM696" s="8"/>
      <c r="CN696" s="8"/>
      <c r="CO696" s="619"/>
      <c r="CP696" s="619"/>
      <c r="CQ696" s="8"/>
      <c r="CR696" s="8"/>
    </row>
    <row r="697" spans="1:96" s="24" customFormat="1" ht="30" hidden="1">
      <c r="A697" s="7"/>
      <c r="B697" s="23" t="s">
        <v>4922</v>
      </c>
      <c r="C697" s="8"/>
      <c r="D697" s="8"/>
      <c r="E697" s="23"/>
      <c r="F697" s="8" t="s">
        <v>778</v>
      </c>
      <c r="G697" s="8"/>
      <c r="H697" s="8"/>
      <c r="I697" s="8" t="s">
        <v>12</v>
      </c>
      <c r="J697" s="260" t="s">
        <v>4794</v>
      </c>
      <c r="K697" s="8" t="s">
        <v>127</v>
      </c>
      <c r="L697" s="8" t="s">
        <v>127</v>
      </c>
      <c r="M697" s="155" t="s">
        <v>127</v>
      </c>
      <c r="N697" s="155">
        <v>32</v>
      </c>
      <c r="O697" s="155"/>
      <c r="P697" s="155"/>
      <c r="Q697" s="7" t="s">
        <v>887</v>
      </c>
      <c r="R697" s="8"/>
      <c r="S697" s="8" t="s">
        <v>1825</v>
      </c>
      <c r="T697" s="9" t="s">
        <v>654</v>
      </c>
      <c r="U697" s="410" t="s">
        <v>127</v>
      </c>
      <c r="V697" s="785" t="s">
        <v>127</v>
      </c>
      <c r="W697" s="922" t="s">
        <v>127</v>
      </c>
      <c r="X697" s="922" t="s">
        <v>127</v>
      </c>
      <c r="Y697" s="767" t="s">
        <v>127</v>
      </c>
      <c r="Z697" s="787" t="s">
        <v>127</v>
      </c>
      <c r="AA697" s="241"/>
      <c r="AB697" s="241"/>
      <c r="AC697" s="241"/>
      <c r="AD697" s="241"/>
      <c r="AE697" s="242"/>
      <c r="AF697" s="892"/>
      <c r="AG697" s="892"/>
      <c r="AH697" s="8"/>
      <c r="AI697" s="146"/>
      <c r="AJ697" s="8"/>
      <c r="AK697" s="8"/>
      <c r="AL697" s="8"/>
      <c r="AM697" s="8"/>
      <c r="AN697" s="8"/>
      <c r="AO697" s="8"/>
      <c r="AP697" s="8"/>
      <c r="AQ697" s="8"/>
      <c r="AR697" s="177"/>
      <c r="AS697" s="8"/>
      <c r="AT697" s="8"/>
      <c r="AU697" s="8"/>
      <c r="AV697" s="8"/>
      <c r="AW697" s="8"/>
      <c r="AX697" s="8"/>
      <c r="AY697" s="8"/>
      <c r="AZ697" s="8"/>
      <c r="BA697" s="185"/>
      <c r="BB697" s="207"/>
      <c r="BC697" s="8"/>
      <c r="BD697" s="8"/>
      <c r="BE697" s="8"/>
      <c r="BF697" s="8"/>
      <c r="BG697" s="8"/>
      <c r="BH697" s="8"/>
      <c r="BI697" s="8"/>
      <c r="BJ697" s="8"/>
      <c r="BK697" s="8"/>
      <c r="BL697" s="8"/>
      <c r="BM697" s="8"/>
      <c r="BN697" s="8"/>
      <c r="BO697" s="8"/>
      <c r="BP697" s="8"/>
      <c r="BQ697" s="8"/>
      <c r="BR697" s="8"/>
      <c r="BS697" s="8"/>
      <c r="BT697" s="8"/>
      <c r="BU697" s="8"/>
      <c r="BV697" s="8"/>
      <c r="BW697" s="8"/>
      <c r="BX697" s="8"/>
      <c r="BY697" s="8"/>
      <c r="BZ697" s="8"/>
      <c r="CA697" s="8"/>
      <c r="CB697" s="8"/>
      <c r="CC697" s="8"/>
      <c r="CD697" s="8"/>
      <c r="CE697" s="8"/>
      <c r="CF697" s="8"/>
      <c r="CG697" s="8"/>
      <c r="CH697" s="8"/>
      <c r="CI697" s="8"/>
      <c r="CJ697" s="8"/>
      <c r="CK697" s="8"/>
      <c r="CL697" s="8"/>
      <c r="CM697" s="8"/>
      <c r="CN697" s="8"/>
      <c r="CO697" s="619"/>
      <c r="CP697" s="619"/>
      <c r="CQ697" s="8"/>
      <c r="CR697" s="8"/>
    </row>
    <row r="698" spans="1:96" s="24" customFormat="1" ht="25.5" hidden="1" customHeight="1">
      <c r="A698" s="7"/>
      <c r="B698" s="23" t="s">
        <v>4922</v>
      </c>
      <c r="C698" s="8"/>
      <c r="D698" s="8"/>
      <c r="E698" s="23"/>
      <c r="F698" s="8" t="s">
        <v>778</v>
      </c>
      <c r="G698" s="8"/>
      <c r="H698" s="8"/>
      <c r="I698" s="8" t="s">
        <v>12</v>
      </c>
      <c r="J698" s="260" t="s">
        <v>4794</v>
      </c>
      <c r="K698" s="8" t="s">
        <v>127</v>
      </c>
      <c r="L698" s="8" t="s">
        <v>127</v>
      </c>
      <c r="M698" s="155" t="s">
        <v>127</v>
      </c>
      <c r="N698" s="155">
        <v>33</v>
      </c>
      <c r="O698" s="155"/>
      <c r="P698" s="155" t="s">
        <v>4963</v>
      </c>
      <c r="Q698" s="7" t="s">
        <v>887</v>
      </c>
      <c r="R698" s="8"/>
      <c r="S698" s="8" t="s">
        <v>127</v>
      </c>
      <c r="T698" s="9" t="s">
        <v>127</v>
      </c>
      <c r="U698" s="410" t="s">
        <v>127</v>
      </c>
      <c r="V698" s="785" t="s">
        <v>127</v>
      </c>
      <c r="W698" s="922" t="s">
        <v>127</v>
      </c>
      <c r="X698" s="922" t="s">
        <v>127</v>
      </c>
      <c r="Y698" s="767" t="s">
        <v>127</v>
      </c>
      <c r="Z698" s="787" t="s">
        <v>127</v>
      </c>
      <c r="AA698" s="241"/>
      <c r="AB698" s="241"/>
      <c r="AC698" s="241"/>
      <c r="AD698" s="241"/>
      <c r="AE698" s="242"/>
      <c r="AF698" s="892"/>
      <c r="AG698" s="892"/>
      <c r="AH698" s="8"/>
      <c r="AI698" s="146"/>
      <c r="AJ698" s="8"/>
      <c r="AK698" s="8"/>
      <c r="AL698" s="8"/>
      <c r="AM698" s="8"/>
      <c r="AN698" s="8"/>
      <c r="AO698" s="8"/>
      <c r="AP698" s="8"/>
      <c r="AQ698" s="8"/>
      <c r="AR698" s="177"/>
      <c r="AS698" s="8"/>
      <c r="AT698" s="8"/>
      <c r="AU698" s="8"/>
      <c r="AV698" s="8"/>
      <c r="AW698" s="8"/>
      <c r="AX698" s="8"/>
      <c r="AY698" s="8"/>
      <c r="AZ698" s="8"/>
      <c r="BA698" s="185"/>
      <c r="BB698" s="207"/>
      <c r="BC698" s="8"/>
      <c r="BD698" s="8"/>
      <c r="BE698" s="8"/>
      <c r="BF698" s="8"/>
      <c r="BG698" s="8"/>
      <c r="BH698" s="8"/>
      <c r="BI698" s="8"/>
      <c r="BJ698" s="8"/>
      <c r="BK698" s="8"/>
      <c r="BL698" s="8"/>
      <c r="BM698" s="8"/>
      <c r="BN698" s="8"/>
      <c r="BO698" s="8"/>
      <c r="BP698" s="8"/>
      <c r="BQ698" s="8"/>
      <c r="BR698" s="8"/>
      <c r="BS698" s="8"/>
      <c r="BT698" s="8"/>
      <c r="BU698" s="8"/>
      <c r="BV698" s="8"/>
      <c r="BW698" s="8"/>
      <c r="BX698" s="8"/>
      <c r="BY698" s="8"/>
      <c r="BZ698" s="8"/>
      <c r="CA698" s="8"/>
      <c r="CB698" s="8"/>
      <c r="CC698" s="8"/>
      <c r="CD698" s="8"/>
      <c r="CE698" s="8"/>
      <c r="CF698" s="8"/>
      <c r="CG698" s="8"/>
      <c r="CH698" s="8"/>
      <c r="CI698" s="8"/>
      <c r="CJ698" s="8"/>
      <c r="CK698" s="8"/>
      <c r="CL698" s="8"/>
      <c r="CM698" s="8"/>
      <c r="CN698" s="8"/>
      <c r="CO698" s="619"/>
      <c r="CP698" s="619"/>
      <c r="CQ698" s="8"/>
      <c r="CR698" s="8"/>
    </row>
    <row r="699" spans="1:96" s="24" customFormat="1" ht="45" hidden="1">
      <c r="A699" s="7"/>
      <c r="B699" s="23" t="s">
        <v>4763</v>
      </c>
      <c r="C699" s="8">
        <v>2015</v>
      </c>
      <c r="D699" s="8"/>
      <c r="E699" s="23" t="s">
        <v>4408</v>
      </c>
      <c r="F699" s="8" t="s">
        <v>1182</v>
      </c>
      <c r="G699" s="8"/>
      <c r="H699" s="8"/>
      <c r="I699" s="8" t="s">
        <v>4490</v>
      </c>
      <c r="J699" s="8" t="s">
        <v>1436</v>
      </c>
      <c r="K699" s="8" t="s">
        <v>3546</v>
      </c>
      <c r="L699" s="8" t="s">
        <v>3545</v>
      </c>
      <c r="M699" s="155"/>
      <c r="N699" s="155">
        <v>24</v>
      </c>
      <c r="O699" s="155">
        <v>1196</v>
      </c>
      <c r="P699" s="155" t="s">
        <v>3547</v>
      </c>
      <c r="Q699" s="7" t="s">
        <v>1235</v>
      </c>
      <c r="R699" s="8" t="s">
        <v>3550</v>
      </c>
      <c r="S699" s="8" t="s">
        <v>4662</v>
      </c>
      <c r="T699" s="9" t="s">
        <v>294</v>
      </c>
      <c r="U699" s="410" t="s">
        <v>1437</v>
      </c>
      <c r="V699" s="9"/>
      <c r="W699" s="9">
        <v>61579.99</v>
      </c>
      <c r="X699" s="222"/>
      <c r="Y699" s="8"/>
      <c r="Z699" s="334"/>
      <c r="AA699" s="241"/>
      <c r="AB699" s="241"/>
      <c r="AC699" s="241"/>
      <c r="AD699" s="241"/>
      <c r="AE699" s="242"/>
      <c r="AF699" s="892"/>
      <c r="AG699" s="892"/>
      <c r="AH699" s="8" t="s">
        <v>4490</v>
      </c>
      <c r="AI699" s="146"/>
      <c r="AJ699" s="8"/>
      <c r="AK699" s="767" t="s">
        <v>127</v>
      </c>
      <c r="AL699" s="8"/>
      <c r="AM699" s="8"/>
      <c r="AN699" s="8"/>
      <c r="AO699" s="8"/>
      <c r="AP699" s="8"/>
      <c r="AQ699" s="8"/>
      <c r="AR699" s="177"/>
      <c r="AS699" s="8"/>
      <c r="AT699" s="8"/>
      <c r="AU699" s="8"/>
      <c r="AV699" s="8"/>
      <c r="AW699" s="8"/>
      <c r="AX699" s="8"/>
      <c r="AY699" s="8"/>
      <c r="AZ699" s="8"/>
      <c r="BA699" s="185"/>
      <c r="BB699" s="207"/>
      <c r="BC699" s="8"/>
      <c r="BD699" s="8"/>
      <c r="BE699" s="8"/>
      <c r="BF699" s="8"/>
      <c r="BG699" s="8"/>
      <c r="BH699" s="8"/>
      <c r="BI699" s="8"/>
      <c r="BJ699" s="8"/>
      <c r="BK699" s="8"/>
      <c r="BL699" s="8"/>
      <c r="BM699" s="8"/>
      <c r="BN699" s="8"/>
      <c r="BO699" s="8"/>
      <c r="BP699" s="8"/>
      <c r="BQ699" s="8"/>
      <c r="BR699" s="8"/>
      <c r="BS699" s="8"/>
      <c r="BT699" s="8"/>
      <c r="BU699" s="8"/>
      <c r="BV699" s="8"/>
      <c r="BW699" s="8"/>
      <c r="BX699" s="8"/>
      <c r="BY699" s="8"/>
      <c r="BZ699" s="8"/>
      <c r="CA699" s="8"/>
      <c r="CB699" s="8"/>
      <c r="CC699" s="8"/>
      <c r="CD699" s="8"/>
      <c r="CE699" s="8"/>
      <c r="CF699" s="8"/>
      <c r="CG699" s="8"/>
      <c r="CH699" s="8"/>
      <c r="CI699" s="8"/>
      <c r="CJ699" s="8"/>
      <c r="CK699" s="8"/>
      <c r="CL699" s="8"/>
      <c r="CM699" s="8"/>
      <c r="CN699" s="8"/>
      <c r="CO699" s="619"/>
      <c r="CP699" s="619"/>
      <c r="CQ699" s="8"/>
      <c r="CR699" s="8"/>
    </row>
    <row r="700" spans="1:96" s="24" customFormat="1" ht="36" hidden="1">
      <c r="A700" s="7"/>
      <c r="B700" s="23" t="s">
        <v>4763</v>
      </c>
      <c r="C700" s="8">
        <v>2015</v>
      </c>
      <c r="D700" s="8"/>
      <c r="E700" s="23" t="s">
        <v>4785</v>
      </c>
      <c r="F700" s="8" t="s">
        <v>1182</v>
      </c>
      <c r="G700" s="8"/>
      <c r="H700" s="8"/>
      <c r="I700" s="8" t="s">
        <v>616</v>
      </c>
      <c r="J700" s="8"/>
      <c r="K700" s="8"/>
      <c r="L700" s="8"/>
      <c r="M700" s="155"/>
      <c r="N700" s="155">
        <v>32</v>
      </c>
      <c r="O700" s="155"/>
      <c r="P700" s="155" t="s">
        <v>4965</v>
      </c>
      <c r="Q700" s="7" t="s">
        <v>266</v>
      </c>
      <c r="R700" s="8"/>
      <c r="S700" s="8" t="s">
        <v>1250</v>
      </c>
      <c r="T700" s="9" t="s">
        <v>654</v>
      </c>
      <c r="U700" s="410" t="s">
        <v>1437</v>
      </c>
      <c r="V700" s="9"/>
      <c r="W700" s="9"/>
      <c r="X700" s="222"/>
      <c r="Y700" s="8"/>
      <c r="Z700" s="334"/>
      <c r="AA700" s="241"/>
      <c r="AB700" s="241"/>
      <c r="AC700" s="241"/>
      <c r="AD700" s="241"/>
      <c r="AE700" s="242"/>
      <c r="AF700" s="892"/>
      <c r="AG700" s="892"/>
      <c r="AH700" s="8"/>
      <c r="AI700" s="146"/>
      <c r="AJ700" s="8"/>
      <c r="AK700" s="8"/>
      <c r="AL700" s="8"/>
      <c r="AM700" s="8"/>
      <c r="AN700" s="8"/>
      <c r="AO700" s="8"/>
      <c r="AP700" s="8"/>
      <c r="AQ700" s="8"/>
      <c r="AR700" s="177"/>
      <c r="AS700" s="8"/>
      <c r="AT700" s="8"/>
      <c r="AU700" s="8"/>
      <c r="AV700" s="8"/>
      <c r="AW700" s="8"/>
      <c r="AX700" s="8"/>
      <c r="AY700" s="8"/>
      <c r="AZ700" s="8"/>
      <c r="BA700" s="185"/>
      <c r="BB700" s="207"/>
      <c r="BC700" s="8"/>
      <c r="BD700" s="8"/>
      <c r="BE700" s="8"/>
      <c r="BF700" s="8"/>
      <c r="BG700" s="8"/>
      <c r="BH700" s="8"/>
      <c r="BI700" s="8"/>
      <c r="BJ700" s="8"/>
      <c r="BK700" s="8"/>
      <c r="BL700" s="8"/>
      <c r="BM700" s="8"/>
      <c r="BN700" s="8"/>
      <c r="BO700" s="8"/>
      <c r="BP700" s="8"/>
      <c r="BQ700" s="8"/>
      <c r="BR700" s="8"/>
      <c r="BS700" s="8"/>
      <c r="BT700" s="8"/>
      <c r="BU700" s="8"/>
      <c r="BV700" s="8"/>
      <c r="BW700" s="8"/>
      <c r="BX700" s="8"/>
      <c r="BY700" s="8"/>
      <c r="BZ700" s="8"/>
      <c r="CA700" s="8"/>
      <c r="CB700" s="8"/>
      <c r="CC700" s="8"/>
      <c r="CD700" s="8"/>
      <c r="CE700" s="8"/>
      <c r="CF700" s="8"/>
      <c r="CG700" s="8"/>
      <c r="CH700" s="8"/>
      <c r="CI700" s="8"/>
      <c r="CJ700" s="8"/>
      <c r="CK700" s="8"/>
      <c r="CL700" s="8"/>
      <c r="CM700" s="8"/>
      <c r="CN700" s="8"/>
      <c r="CO700" s="619"/>
      <c r="CP700" s="619"/>
      <c r="CQ700" s="8"/>
      <c r="CR700" s="8"/>
    </row>
    <row r="701" spans="1:96" s="24" customFormat="1" ht="30" hidden="1">
      <c r="A701" s="7"/>
      <c r="B701" s="23" t="s">
        <v>4729</v>
      </c>
      <c r="C701" s="8">
        <v>2015</v>
      </c>
      <c r="D701" s="8"/>
      <c r="E701" s="23" t="s">
        <v>4411</v>
      </c>
      <c r="F701" s="8"/>
      <c r="G701" s="8"/>
      <c r="H701" s="8"/>
      <c r="I701" s="8" t="s">
        <v>616</v>
      </c>
      <c r="J701" s="8" t="s">
        <v>1432</v>
      </c>
      <c r="K701" s="8" t="s">
        <v>127</v>
      </c>
      <c r="L701" s="8" t="s">
        <v>127</v>
      </c>
      <c r="M701" s="155"/>
      <c r="N701" s="155">
        <v>5</v>
      </c>
      <c r="O701" s="155"/>
      <c r="P701" s="155" t="s">
        <v>4970</v>
      </c>
      <c r="Q701" s="7" t="s">
        <v>4901</v>
      </c>
      <c r="R701" s="8"/>
      <c r="S701" s="8" t="s">
        <v>4559</v>
      </c>
      <c r="T701" s="9" t="s">
        <v>276</v>
      </c>
      <c r="U701" s="410" t="s">
        <v>1437</v>
      </c>
      <c r="V701" s="9"/>
      <c r="W701" s="9"/>
      <c r="X701" s="222"/>
      <c r="Y701" s="8"/>
      <c r="Z701" s="334"/>
      <c r="AA701" s="241"/>
      <c r="AB701" s="241"/>
      <c r="AC701" s="241"/>
      <c r="AD701" s="241"/>
      <c r="AE701" s="242"/>
      <c r="AF701" s="892"/>
      <c r="AG701" s="892"/>
      <c r="AH701" s="8"/>
      <c r="AI701" s="146"/>
      <c r="AJ701" s="8"/>
      <c r="AK701" s="8"/>
      <c r="AL701" s="8"/>
      <c r="AM701" s="8"/>
      <c r="AN701" s="8"/>
      <c r="AO701" s="8"/>
      <c r="AP701" s="8"/>
      <c r="AQ701" s="8"/>
      <c r="AR701" s="177"/>
      <c r="AS701" s="8"/>
      <c r="AT701" s="8"/>
      <c r="AU701" s="8"/>
      <c r="AV701" s="8"/>
      <c r="AW701" s="8"/>
      <c r="AX701" s="8"/>
      <c r="AY701" s="8"/>
      <c r="AZ701" s="8"/>
      <c r="BA701" s="185"/>
      <c r="BB701" s="207"/>
      <c r="BC701" s="8"/>
      <c r="BD701" s="8"/>
      <c r="BE701" s="8"/>
      <c r="BF701" s="8"/>
      <c r="BG701" s="8"/>
      <c r="BH701" s="8"/>
      <c r="BI701" s="8"/>
      <c r="BJ701" s="8"/>
      <c r="BK701" s="8"/>
      <c r="BL701" s="8"/>
      <c r="BM701" s="8"/>
      <c r="BN701" s="8"/>
      <c r="BO701" s="8"/>
      <c r="BP701" s="8"/>
      <c r="BQ701" s="8"/>
      <c r="BR701" s="8"/>
      <c r="BS701" s="8"/>
      <c r="BT701" s="8"/>
      <c r="BU701" s="8"/>
      <c r="BV701" s="8"/>
      <c r="BW701" s="8"/>
      <c r="BX701" s="8"/>
      <c r="BY701" s="8"/>
      <c r="BZ701" s="8"/>
      <c r="CA701" s="8"/>
      <c r="CB701" s="8"/>
      <c r="CC701" s="8"/>
      <c r="CD701" s="8"/>
      <c r="CE701" s="8"/>
      <c r="CF701" s="8"/>
      <c r="CG701" s="8"/>
      <c r="CH701" s="8"/>
      <c r="CI701" s="8"/>
      <c r="CJ701" s="8"/>
      <c r="CK701" s="8"/>
      <c r="CL701" s="8"/>
      <c r="CM701" s="8"/>
      <c r="CN701" s="8"/>
      <c r="CO701" s="619"/>
      <c r="CP701" s="619"/>
      <c r="CQ701" s="8"/>
      <c r="CR701" s="8"/>
    </row>
    <row r="702" spans="1:96" s="24" customFormat="1" ht="25.5" hidden="1">
      <c r="A702" s="7"/>
      <c r="B702" s="23" t="s">
        <v>4840</v>
      </c>
      <c r="C702" s="8">
        <v>2013</v>
      </c>
      <c r="D702" s="8"/>
      <c r="E702" s="23" t="s">
        <v>4971</v>
      </c>
      <c r="F702" s="8" t="s">
        <v>683</v>
      </c>
      <c r="G702" s="8"/>
      <c r="H702" s="8"/>
      <c r="I702" s="8" t="s">
        <v>616</v>
      </c>
      <c r="J702" s="8" t="s">
        <v>1436</v>
      </c>
      <c r="K702" s="8"/>
      <c r="L702" s="8"/>
      <c r="M702" s="155"/>
      <c r="N702" s="155"/>
      <c r="O702" s="155"/>
      <c r="P702" s="155" t="s">
        <v>4972</v>
      </c>
      <c r="Q702" s="7" t="s">
        <v>692</v>
      </c>
      <c r="R702" s="8"/>
      <c r="S702" s="8" t="s">
        <v>1022</v>
      </c>
      <c r="T702" s="9" t="s">
        <v>984</v>
      </c>
      <c r="U702" s="410" t="s">
        <v>1437</v>
      </c>
      <c r="V702" s="9"/>
      <c r="W702" s="9"/>
      <c r="X702" s="222"/>
      <c r="Y702" s="8"/>
      <c r="Z702" s="334"/>
      <c r="AA702" s="241"/>
      <c r="AB702" s="241"/>
      <c r="AC702" s="241"/>
      <c r="AD702" s="241"/>
      <c r="AE702" s="242"/>
      <c r="AF702" s="892"/>
      <c r="AG702" s="892"/>
      <c r="AH702" s="8"/>
      <c r="AI702" s="146"/>
      <c r="AJ702" s="8"/>
      <c r="AK702" s="8"/>
      <c r="AL702" s="8"/>
      <c r="AM702" s="8"/>
      <c r="AN702" s="8"/>
      <c r="AO702" s="8"/>
      <c r="AP702" s="8"/>
      <c r="AQ702" s="8"/>
      <c r="AR702" s="177"/>
      <c r="AS702" s="8"/>
      <c r="AT702" s="8"/>
      <c r="AU702" s="8"/>
      <c r="AV702" s="8"/>
      <c r="AW702" s="8"/>
      <c r="AX702" s="8"/>
      <c r="AY702" s="8"/>
      <c r="AZ702" s="8"/>
      <c r="BA702" s="185"/>
      <c r="BB702" s="207"/>
      <c r="BC702" s="8"/>
      <c r="BD702" s="8"/>
      <c r="BE702" s="8"/>
      <c r="BF702" s="8"/>
      <c r="BG702" s="8"/>
      <c r="BH702" s="8"/>
      <c r="BI702" s="8"/>
      <c r="BJ702" s="8"/>
      <c r="BK702" s="8"/>
      <c r="BL702" s="8"/>
      <c r="BM702" s="8"/>
      <c r="BN702" s="8"/>
      <c r="BO702" s="8"/>
      <c r="BP702" s="8"/>
      <c r="BQ702" s="8"/>
      <c r="BR702" s="8"/>
      <c r="BS702" s="8"/>
      <c r="BT702" s="8"/>
      <c r="BU702" s="8"/>
      <c r="BV702" s="8"/>
      <c r="BW702" s="8"/>
      <c r="BX702" s="8"/>
      <c r="BY702" s="8"/>
      <c r="BZ702" s="8"/>
      <c r="CA702" s="8"/>
      <c r="CB702" s="8"/>
      <c r="CC702" s="8"/>
      <c r="CD702" s="8"/>
      <c r="CE702" s="8"/>
      <c r="CF702" s="8"/>
      <c r="CG702" s="8"/>
      <c r="CH702" s="8"/>
      <c r="CI702" s="8"/>
      <c r="CJ702" s="8"/>
      <c r="CK702" s="8"/>
      <c r="CL702" s="8"/>
      <c r="CM702" s="8"/>
      <c r="CN702" s="8"/>
      <c r="CO702" s="619"/>
      <c r="CP702" s="619"/>
      <c r="CQ702" s="8"/>
      <c r="CR702" s="8"/>
    </row>
    <row r="703" spans="1:96" s="24" customFormat="1" ht="25.5" hidden="1">
      <c r="A703" s="7"/>
      <c r="B703" s="23" t="s">
        <v>4973</v>
      </c>
      <c r="C703" s="8"/>
      <c r="D703" s="8"/>
      <c r="E703" s="23"/>
      <c r="F703" s="8"/>
      <c r="G703" s="8"/>
      <c r="H703" s="8"/>
      <c r="I703" s="8" t="s">
        <v>1020</v>
      </c>
      <c r="J703" s="8" t="s">
        <v>4974</v>
      </c>
      <c r="K703" s="8" t="s">
        <v>127</v>
      </c>
      <c r="L703" s="8" t="s">
        <v>127</v>
      </c>
      <c r="M703" s="155" t="s">
        <v>127</v>
      </c>
      <c r="N703" s="155"/>
      <c r="O703" s="155"/>
      <c r="P703" s="155" t="s">
        <v>4975</v>
      </c>
      <c r="Q703" s="7" t="s">
        <v>4976</v>
      </c>
      <c r="R703" s="8"/>
      <c r="S703" s="8" t="s">
        <v>127</v>
      </c>
      <c r="T703" s="9" t="s">
        <v>127</v>
      </c>
      <c r="U703" s="410" t="s">
        <v>4977</v>
      </c>
      <c r="V703" s="9" t="s">
        <v>127</v>
      </c>
      <c r="W703" s="9" t="s">
        <v>127</v>
      </c>
      <c r="X703" s="222" t="s">
        <v>127</v>
      </c>
      <c r="Y703" s="8" t="s">
        <v>127</v>
      </c>
      <c r="Z703" s="334" t="s">
        <v>127</v>
      </c>
      <c r="AA703" s="241"/>
      <c r="AB703" s="241"/>
      <c r="AC703" s="241"/>
      <c r="AD703" s="241"/>
      <c r="AE703" s="242"/>
      <c r="AF703" s="892"/>
      <c r="AG703" s="892"/>
      <c r="AH703" s="8"/>
      <c r="AI703" s="146"/>
      <c r="AJ703" s="8"/>
      <c r="AK703" s="8"/>
      <c r="AL703" s="8"/>
      <c r="AM703" s="8"/>
      <c r="AN703" s="8"/>
      <c r="AO703" s="8"/>
      <c r="AP703" s="8"/>
      <c r="AQ703" s="8"/>
      <c r="AR703" s="177"/>
      <c r="AS703" s="8"/>
      <c r="AT703" s="8"/>
      <c r="AU703" s="8"/>
      <c r="AV703" s="8"/>
      <c r="AW703" s="8"/>
      <c r="AX703" s="8"/>
      <c r="AY703" s="8"/>
      <c r="AZ703" s="8"/>
      <c r="BA703" s="185"/>
      <c r="BB703" s="207"/>
      <c r="BC703" s="8"/>
      <c r="BD703" s="8"/>
      <c r="BE703" s="8"/>
      <c r="BF703" s="8"/>
      <c r="BG703" s="8"/>
      <c r="BH703" s="8"/>
      <c r="BI703" s="8"/>
      <c r="BJ703" s="8"/>
      <c r="BK703" s="8"/>
      <c r="BL703" s="8"/>
      <c r="BM703" s="8"/>
      <c r="BN703" s="8"/>
      <c r="BO703" s="8"/>
      <c r="BP703" s="8"/>
      <c r="BQ703" s="8"/>
      <c r="BR703" s="8"/>
      <c r="BS703" s="8"/>
      <c r="BT703" s="8"/>
      <c r="BU703" s="8"/>
      <c r="BV703" s="8"/>
      <c r="BW703" s="8"/>
      <c r="BX703" s="8"/>
      <c r="BY703" s="8"/>
      <c r="BZ703" s="8"/>
      <c r="CA703" s="8"/>
      <c r="CB703" s="8"/>
      <c r="CC703" s="8"/>
      <c r="CD703" s="8"/>
      <c r="CE703" s="8"/>
      <c r="CF703" s="8"/>
      <c r="CG703" s="8"/>
      <c r="CH703" s="8"/>
      <c r="CI703" s="8"/>
      <c r="CJ703" s="8"/>
      <c r="CK703" s="8"/>
      <c r="CL703" s="8"/>
      <c r="CM703" s="8"/>
      <c r="CN703" s="8"/>
      <c r="CO703" s="619"/>
      <c r="CP703" s="619"/>
      <c r="CQ703" s="8"/>
      <c r="CR703" s="8"/>
    </row>
    <row r="704" spans="1:96" s="24" customFormat="1" ht="27.95" hidden="1" customHeight="1">
      <c r="A704" s="7"/>
      <c r="B704" s="23" t="s">
        <v>4986</v>
      </c>
      <c r="C704" s="8">
        <v>2013</v>
      </c>
      <c r="D704" s="8" t="s">
        <v>1538</v>
      </c>
      <c r="E704" s="23" t="s">
        <v>4978</v>
      </c>
      <c r="F704" s="8" t="s">
        <v>2828</v>
      </c>
      <c r="G704" s="8"/>
      <c r="H704" s="8"/>
      <c r="I704" s="8" t="s">
        <v>616</v>
      </c>
      <c r="J704" s="8" t="s">
        <v>127</v>
      </c>
      <c r="K704" s="8" t="s">
        <v>127</v>
      </c>
      <c r="L704" s="8" t="s">
        <v>127</v>
      </c>
      <c r="M704" s="155" t="s">
        <v>127</v>
      </c>
      <c r="N704" s="155"/>
      <c r="O704" s="155"/>
      <c r="P704" s="155" t="s">
        <v>4979</v>
      </c>
      <c r="Q704" s="7" t="s">
        <v>887</v>
      </c>
      <c r="R704" s="8"/>
      <c r="S704" s="8" t="s">
        <v>127</v>
      </c>
      <c r="T704" s="9" t="s">
        <v>127</v>
      </c>
      <c r="U704" s="410" t="s">
        <v>127</v>
      </c>
      <c r="V704" s="9" t="s">
        <v>127</v>
      </c>
      <c r="W704" s="9" t="s">
        <v>127</v>
      </c>
      <c r="X704" s="222" t="s">
        <v>127</v>
      </c>
      <c r="Y704" s="8" t="s">
        <v>127</v>
      </c>
      <c r="Z704" s="334" t="s">
        <v>127</v>
      </c>
      <c r="AA704" s="241" t="s">
        <v>127</v>
      </c>
      <c r="AB704" s="241"/>
      <c r="AC704" s="241"/>
      <c r="AD704" s="241"/>
      <c r="AE704" s="242"/>
      <c r="AF704" s="892"/>
      <c r="AG704" s="892"/>
      <c r="AH704" s="8" t="s">
        <v>1163</v>
      </c>
      <c r="AI704" s="146"/>
      <c r="AJ704" s="8"/>
      <c r="AK704" s="8"/>
      <c r="AL704" s="8"/>
      <c r="AM704" s="8"/>
      <c r="AN704" s="8"/>
      <c r="AO704" s="8"/>
      <c r="AP704" s="8"/>
      <c r="AQ704" s="8"/>
      <c r="AR704" s="177"/>
      <c r="AS704" s="8"/>
      <c r="AT704" s="8"/>
      <c r="AU704" s="8"/>
      <c r="AV704" s="8"/>
      <c r="AW704" s="8"/>
      <c r="AX704" s="8"/>
      <c r="AY704" s="8"/>
      <c r="AZ704" s="8"/>
      <c r="BA704" s="185"/>
      <c r="BB704" s="207"/>
      <c r="BC704" s="8"/>
      <c r="BD704" s="8"/>
      <c r="BE704" s="8"/>
      <c r="BF704" s="8"/>
      <c r="BG704" s="8"/>
      <c r="BH704" s="8"/>
      <c r="BI704" s="8"/>
      <c r="BJ704" s="8"/>
      <c r="BK704" s="8"/>
      <c r="BL704" s="8"/>
      <c r="BM704" s="8"/>
      <c r="BN704" s="8"/>
      <c r="BO704" s="8"/>
      <c r="BP704" s="8"/>
      <c r="BQ704" s="8"/>
      <c r="BR704" s="8"/>
      <c r="BS704" s="8"/>
      <c r="BT704" s="8"/>
      <c r="BU704" s="8"/>
      <c r="BV704" s="8"/>
      <c r="BW704" s="8"/>
      <c r="BX704" s="8"/>
      <c r="BY704" s="8"/>
      <c r="BZ704" s="8"/>
      <c r="CA704" s="8"/>
      <c r="CB704" s="8"/>
      <c r="CC704" s="8"/>
      <c r="CD704" s="8"/>
      <c r="CE704" s="8"/>
      <c r="CF704" s="8"/>
      <c r="CG704" s="8"/>
      <c r="CH704" s="8"/>
      <c r="CI704" s="8"/>
      <c r="CJ704" s="8"/>
      <c r="CK704" s="8"/>
      <c r="CL704" s="8"/>
      <c r="CM704" s="8"/>
      <c r="CN704" s="8"/>
      <c r="CO704" s="619"/>
      <c r="CP704" s="619"/>
      <c r="CQ704" s="8"/>
      <c r="CR704" s="8"/>
    </row>
    <row r="705" spans="1:96" s="24" customFormat="1" ht="27.95" hidden="1" customHeight="1">
      <c r="A705" s="7"/>
      <c r="B705" s="23" t="s">
        <v>4986</v>
      </c>
      <c r="C705" s="8">
        <v>2013</v>
      </c>
      <c r="D705" s="8" t="s">
        <v>1538</v>
      </c>
      <c r="E705" s="23" t="s">
        <v>4980</v>
      </c>
      <c r="F705" s="8" t="s">
        <v>2828</v>
      </c>
      <c r="G705" s="8"/>
      <c r="H705" s="8"/>
      <c r="I705" s="8" t="s">
        <v>616</v>
      </c>
      <c r="J705" s="8" t="s">
        <v>127</v>
      </c>
      <c r="K705" s="8" t="s">
        <v>127</v>
      </c>
      <c r="L705" s="8" t="s">
        <v>127</v>
      </c>
      <c r="M705" s="155" t="s">
        <v>127</v>
      </c>
      <c r="N705" s="155"/>
      <c r="O705" s="155"/>
      <c r="P705" s="155" t="s">
        <v>4979</v>
      </c>
      <c r="Q705" s="7" t="s">
        <v>887</v>
      </c>
      <c r="R705" s="8"/>
      <c r="S705" s="8" t="s">
        <v>127</v>
      </c>
      <c r="T705" s="9" t="s">
        <v>127</v>
      </c>
      <c r="U705" s="410" t="s">
        <v>127</v>
      </c>
      <c r="V705" s="9" t="s">
        <v>127</v>
      </c>
      <c r="W705" s="9" t="s">
        <v>127</v>
      </c>
      <c r="X705" s="222" t="s">
        <v>127</v>
      </c>
      <c r="Y705" s="8" t="s">
        <v>127</v>
      </c>
      <c r="Z705" s="334" t="s">
        <v>127</v>
      </c>
      <c r="AA705" s="241" t="s">
        <v>127</v>
      </c>
      <c r="AB705" s="241"/>
      <c r="AC705" s="241"/>
      <c r="AD705" s="241"/>
      <c r="AE705" s="242"/>
      <c r="AF705" s="892"/>
      <c r="AG705" s="892"/>
      <c r="AH705" s="8" t="s">
        <v>1168</v>
      </c>
      <c r="AI705" s="146"/>
      <c r="AJ705" s="8"/>
      <c r="AK705" s="8"/>
      <c r="AL705" s="8"/>
      <c r="AM705" s="8"/>
      <c r="AN705" s="8"/>
      <c r="AO705" s="8"/>
      <c r="AP705" s="8"/>
      <c r="AQ705" s="8"/>
      <c r="AR705" s="177"/>
      <c r="AS705" s="8"/>
      <c r="AT705" s="8"/>
      <c r="AU705" s="8"/>
      <c r="AV705" s="8"/>
      <c r="AW705" s="8"/>
      <c r="AX705" s="8"/>
      <c r="AY705" s="8"/>
      <c r="AZ705" s="8"/>
      <c r="BA705" s="185"/>
      <c r="BB705" s="207"/>
      <c r="BC705" s="8"/>
      <c r="BD705" s="8"/>
      <c r="BE705" s="8"/>
      <c r="BF705" s="8"/>
      <c r="BG705" s="8"/>
      <c r="BH705" s="8"/>
      <c r="BI705" s="8"/>
      <c r="BJ705" s="8"/>
      <c r="BK705" s="8"/>
      <c r="BL705" s="8"/>
      <c r="BM705" s="8"/>
      <c r="BN705" s="8"/>
      <c r="BO705" s="8"/>
      <c r="BP705" s="8"/>
      <c r="BQ705" s="8"/>
      <c r="BR705" s="8"/>
      <c r="BS705" s="8"/>
      <c r="BT705" s="8"/>
      <c r="BU705" s="8"/>
      <c r="BV705" s="8"/>
      <c r="BW705" s="8"/>
      <c r="BX705" s="8"/>
      <c r="BY705" s="8"/>
      <c r="BZ705" s="8"/>
      <c r="CA705" s="8"/>
      <c r="CB705" s="8"/>
      <c r="CC705" s="8"/>
      <c r="CD705" s="8"/>
      <c r="CE705" s="8"/>
      <c r="CF705" s="8"/>
      <c r="CG705" s="8"/>
      <c r="CH705" s="8"/>
      <c r="CI705" s="8"/>
      <c r="CJ705" s="8"/>
      <c r="CK705" s="8"/>
      <c r="CL705" s="8"/>
      <c r="CM705" s="8"/>
      <c r="CN705" s="8"/>
      <c r="CO705" s="619"/>
      <c r="CP705" s="619"/>
      <c r="CQ705" s="8"/>
      <c r="CR705" s="8"/>
    </row>
    <row r="706" spans="1:96" s="24" customFormat="1" ht="25.5" hidden="1">
      <c r="A706" s="7"/>
      <c r="B706" s="23" t="s">
        <v>4986</v>
      </c>
      <c r="C706" s="8">
        <v>2013</v>
      </c>
      <c r="D706" s="8" t="s">
        <v>1538</v>
      </c>
      <c r="E706" s="23" t="s">
        <v>4981</v>
      </c>
      <c r="F706" s="8"/>
      <c r="G706" s="8"/>
      <c r="H706" s="8"/>
      <c r="I706" s="8" t="s">
        <v>12</v>
      </c>
      <c r="J706" s="8" t="s">
        <v>2685</v>
      </c>
      <c r="K706" s="8" t="s">
        <v>127</v>
      </c>
      <c r="L706" s="8" t="s">
        <v>127</v>
      </c>
      <c r="M706" s="155" t="s">
        <v>127</v>
      </c>
      <c r="N706" s="155"/>
      <c r="O706" s="155"/>
      <c r="P706" s="155" t="s">
        <v>1631</v>
      </c>
      <c r="Q706" s="7" t="s">
        <v>887</v>
      </c>
      <c r="R706" s="8"/>
      <c r="S706" s="8" t="s">
        <v>127</v>
      </c>
      <c r="T706" s="9" t="s">
        <v>127</v>
      </c>
      <c r="U706" s="410" t="s">
        <v>127</v>
      </c>
      <c r="V706" s="9" t="s">
        <v>127</v>
      </c>
      <c r="W706" s="9" t="s">
        <v>127</v>
      </c>
      <c r="X706" s="222" t="s">
        <v>127</v>
      </c>
      <c r="Y706" s="8" t="s">
        <v>127</v>
      </c>
      <c r="Z706" s="334" t="s">
        <v>127</v>
      </c>
      <c r="AA706" s="241" t="s">
        <v>127</v>
      </c>
      <c r="AB706" s="241"/>
      <c r="AC706" s="241"/>
      <c r="AD706" s="241"/>
      <c r="AE706" s="242"/>
      <c r="AF706" s="892"/>
      <c r="AG706" s="892"/>
      <c r="AH706" s="8"/>
      <c r="AI706" s="146"/>
      <c r="AJ706" s="8"/>
      <c r="AK706" s="8"/>
      <c r="AL706" s="8"/>
      <c r="AM706" s="8"/>
      <c r="AN706" s="8"/>
      <c r="AO706" s="8"/>
      <c r="AP706" s="8"/>
      <c r="AQ706" s="8"/>
      <c r="AR706" s="177"/>
      <c r="AS706" s="8"/>
      <c r="AT706" s="8"/>
      <c r="AU706" s="8"/>
      <c r="AV706" s="8"/>
      <c r="AW706" s="8"/>
      <c r="AX706" s="8"/>
      <c r="AY706" s="8"/>
      <c r="AZ706" s="8"/>
      <c r="BA706" s="185"/>
      <c r="BB706" s="207"/>
      <c r="BC706" s="8"/>
      <c r="BD706" s="8"/>
      <c r="BE706" s="8"/>
      <c r="BF706" s="8"/>
      <c r="BG706" s="8"/>
      <c r="BH706" s="8"/>
      <c r="BI706" s="8"/>
      <c r="BJ706" s="8"/>
      <c r="BK706" s="8"/>
      <c r="BL706" s="8"/>
      <c r="BM706" s="8"/>
      <c r="BN706" s="8"/>
      <c r="BO706" s="8"/>
      <c r="BP706" s="8"/>
      <c r="BQ706" s="8"/>
      <c r="BR706" s="8"/>
      <c r="BS706" s="8"/>
      <c r="BT706" s="8"/>
      <c r="BU706" s="8"/>
      <c r="BV706" s="8"/>
      <c r="BW706" s="8"/>
      <c r="BX706" s="8"/>
      <c r="BY706" s="8"/>
      <c r="BZ706" s="8"/>
      <c r="CA706" s="8"/>
      <c r="CB706" s="8"/>
      <c r="CC706" s="8"/>
      <c r="CD706" s="8"/>
      <c r="CE706" s="8"/>
      <c r="CF706" s="8"/>
      <c r="CG706" s="8"/>
      <c r="CH706" s="8"/>
      <c r="CI706" s="8"/>
      <c r="CJ706" s="8"/>
      <c r="CK706" s="8"/>
      <c r="CL706" s="8"/>
      <c r="CM706" s="8"/>
      <c r="CN706" s="8"/>
      <c r="CO706" s="619"/>
      <c r="CP706" s="619"/>
      <c r="CQ706" s="8"/>
      <c r="CR706" s="8"/>
    </row>
    <row r="707" spans="1:96" s="24" customFormat="1" ht="25.5" hidden="1">
      <c r="A707" s="7"/>
      <c r="B707" s="23" t="s">
        <v>4986</v>
      </c>
      <c r="C707" s="8">
        <v>2015</v>
      </c>
      <c r="D707" s="8" t="s">
        <v>1538</v>
      </c>
      <c r="E707" s="23" t="s">
        <v>4982</v>
      </c>
      <c r="F707" s="8"/>
      <c r="G707" s="8"/>
      <c r="H707" s="8"/>
      <c r="I707" s="8" t="s">
        <v>239</v>
      </c>
      <c r="J707" s="8" t="s">
        <v>2685</v>
      </c>
      <c r="K707" s="8" t="s">
        <v>127</v>
      </c>
      <c r="L707" s="8" t="s">
        <v>127</v>
      </c>
      <c r="M707" s="155" t="s">
        <v>127</v>
      </c>
      <c r="N707" s="155"/>
      <c r="O707" s="155"/>
      <c r="P707" s="155" t="s">
        <v>4983</v>
      </c>
      <c r="Q707" s="7" t="s">
        <v>704</v>
      </c>
      <c r="R707" s="8"/>
      <c r="S707" s="8" t="s">
        <v>622</v>
      </c>
      <c r="T707" s="9" t="s">
        <v>1231</v>
      </c>
      <c r="U707" s="410" t="s">
        <v>127</v>
      </c>
      <c r="V707" s="9" t="s">
        <v>127</v>
      </c>
      <c r="W707" s="9" t="s">
        <v>127</v>
      </c>
      <c r="X707" s="222" t="s">
        <v>127</v>
      </c>
      <c r="Y707" s="8" t="s">
        <v>127</v>
      </c>
      <c r="Z707" s="334" t="s">
        <v>127</v>
      </c>
      <c r="AA707" s="241" t="s">
        <v>127</v>
      </c>
      <c r="AB707" s="241"/>
      <c r="AC707" s="241"/>
      <c r="AD707" s="241"/>
      <c r="AE707" s="242"/>
      <c r="AF707" s="892"/>
      <c r="AG707" s="892"/>
      <c r="AH707" s="8"/>
      <c r="AI707" s="146"/>
      <c r="AJ707" s="8"/>
      <c r="AK707" s="8"/>
      <c r="AL707" s="8"/>
      <c r="AM707" s="8"/>
      <c r="AN707" s="8"/>
      <c r="AO707" s="8"/>
      <c r="AP707" s="8"/>
      <c r="AQ707" s="8"/>
      <c r="AR707" s="177"/>
      <c r="AS707" s="8"/>
      <c r="AT707" s="8"/>
      <c r="AU707" s="8"/>
      <c r="AV707" s="8"/>
      <c r="AW707" s="8"/>
      <c r="AX707" s="8"/>
      <c r="AY707" s="8"/>
      <c r="AZ707" s="8"/>
      <c r="BA707" s="185"/>
      <c r="BB707" s="207"/>
      <c r="BC707" s="8"/>
      <c r="BD707" s="8"/>
      <c r="BE707" s="8"/>
      <c r="BF707" s="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8"/>
      <c r="BV707" s="8"/>
      <c r="BW707" s="8"/>
      <c r="BX707" s="8"/>
      <c r="BY707" s="8"/>
      <c r="BZ707" s="8"/>
      <c r="CA707" s="8"/>
      <c r="CB707" s="8"/>
      <c r="CC707" s="8"/>
      <c r="CD707" s="8"/>
      <c r="CE707" s="8"/>
      <c r="CF707" s="8"/>
      <c r="CG707" s="8"/>
      <c r="CH707" s="8"/>
      <c r="CI707" s="8"/>
      <c r="CJ707" s="8"/>
      <c r="CK707" s="8"/>
      <c r="CL707" s="8"/>
      <c r="CM707" s="8"/>
      <c r="CN707" s="8"/>
      <c r="CO707" s="619"/>
      <c r="CP707" s="619"/>
      <c r="CQ707" s="8"/>
      <c r="CR707" s="8"/>
    </row>
    <row r="708" spans="1:96" s="24" customFormat="1" ht="25.5" hidden="1">
      <c r="A708" s="7"/>
      <c r="B708" s="23" t="s">
        <v>4986</v>
      </c>
      <c r="C708" s="8">
        <v>2015</v>
      </c>
      <c r="D708" s="8" t="s">
        <v>1538</v>
      </c>
      <c r="E708" s="23" t="s">
        <v>4982</v>
      </c>
      <c r="F708" s="8"/>
      <c r="G708" s="8"/>
      <c r="H708" s="8"/>
      <c r="I708" s="8" t="s">
        <v>12</v>
      </c>
      <c r="J708" s="8" t="s">
        <v>2685</v>
      </c>
      <c r="K708" s="8" t="s">
        <v>127</v>
      </c>
      <c r="L708" s="8" t="s">
        <v>127</v>
      </c>
      <c r="M708" s="155" t="s">
        <v>127</v>
      </c>
      <c r="N708" s="155"/>
      <c r="O708" s="155"/>
      <c r="P708" s="155" t="s">
        <v>1104</v>
      </c>
      <c r="Q708" s="7"/>
      <c r="R708" s="8"/>
      <c r="S708" s="8" t="s">
        <v>4428</v>
      </c>
      <c r="T708" s="9" t="s">
        <v>264</v>
      </c>
      <c r="U708" s="410" t="s">
        <v>127</v>
      </c>
      <c r="V708" s="9" t="s">
        <v>127</v>
      </c>
      <c r="W708" s="9" t="s">
        <v>127</v>
      </c>
      <c r="X708" s="222" t="s">
        <v>127</v>
      </c>
      <c r="Y708" s="8" t="s">
        <v>127</v>
      </c>
      <c r="Z708" s="334" t="s">
        <v>127</v>
      </c>
      <c r="AA708" s="241" t="s">
        <v>127</v>
      </c>
      <c r="AB708" s="241"/>
      <c r="AC708" s="241"/>
      <c r="AD708" s="241"/>
      <c r="AE708" s="242"/>
      <c r="AF708" s="892"/>
      <c r="AG708" s="892"/>
      <c r="AH708" s="8"/>
      <c r="AI708" s="146"/>
      <c r="AJ708" s="8"/>
      <c r="AK708" s="8"/>
      <c r="AL708" s="8"/>
      <c r="AM708" s="8"/>
      <c r="AN708" s="8"/>
      <c r="AO708" s="8"/>
      <c r="AP708" s="8"/>
      <c r="AQ708" s="8"/>
      <c r="AR708" s="177"/>
      <c r="AS708" s="8"/>
      <c r="AT708" s="8"/>
      <c r="AU708" s="8"/>
      <c r="AV708" s="8"/>
      <c r="AW708" s="8"/>
      <c r="AX708" s="8"/>
      <c r="AY708" s="8"/>
      <c r="AZ708" s="8"/>
      <c r="BA708" s="185"/>
      <c r="BB708" s="207"/>
      <c r="BC708" s="8"/>
      <c r="BD708" s="8"/>
      <c r="BE708" s="8"/>
      <c r="BF708" s="8"/>
      <c r="BG708" s="8"/>
      <c r="BH708" s="8"/>
      <c r="BI708" s="8"/>
      <c r="BJ708" s="8"/>
      <c r="BK708" s="8"/>
      <c r="BL708" s="8"/>
      <c r="BM708" s="8"/>
      <c r="BN708" s="8"/>
      <c r="BO708" s="8"/>
      <c r="BP708" s="8"/>
      <c r="BQ708" s="8"/>
      <c r="BR708" s="8"/>
      <c r="BS708" s="8"/>
      <c r="BT708" s="8"/>
      <c r="BU708" s="8"/>
      <c r="BV708" s="8"/>
      <c r="BW708" s="8"/>
      <c r="BX708" s="8"/>
      <c r="BY708" s="8"/>
      <c r="BZ708" s="8"/>
      <c r="CA708" s="8"/>
      <c r="CB708" s="8"/>
      <c r="CC708" s="8"/>
      <c r="CD708" s="8"/>
      <c r="CE708" s="8"/>
      <c r="CF708" s="8"/>
      <c r="CG708" s="8"/>
      <c r="CH708" s="8"/>
      <c r="CI708" s="8"/>
      <c r="CJ708" s="8"/>
      <c r="CK708" s="8"/>
      <c r="CL708" s="8"/>
      <c r="CM708" s="8"/>
      <c r="CN708" s="8"/>
      <c r="CO708" s="619"/>
      <c r="CP708" s="619"/>
      <c r="CQ708" s="8"/>
      <c r="CR708" s="8"/>
    </row>
    <row r="709" spans="1:96" s="24" customFormat="1" ht="45" hidden="1">
      <c r="A709" s="7"/>
      <c r="B709" s="23" t="s">
        <v>4986</v>
      </c>
      <c r="C709" s="8">
        <v>2013</v>
      </c>
      <c r="D709" s="8" t="s">
        <v>1538</v>
      </c>
      <c r="E709" s="23" t="s">
        <v>4982</v>
      </c>
      <c r="F709" s="8" t="s">
        <v>979</v>
      </c>
      <c r="G709" s="8"/>
      <c r="H709" s="8"/>
      <c r="I709" s="8" t="s">
        <v>1020</v>
      </c>
      <c r="J709" s="8" t="s">
        <v>2685</v>
      </c>
      <c r="K709" s="8" t="s">
        <v>127</v>
      </c>
      <c r="L709" s="8" t="s">
        <v>127</v>
      </c>
      <c r="M709" s="155" t="s">
        <v>127</v>
      </c>
      <c r="N709" s="155"/>
      <c r="O709" s="155"/>
      <c r="P709" s="155" t="s">
        <v>4917</v>
      </c>
      <c r="Q709" s="7" t="s">
        <v>980</v>
      </c>
      <c r="R709" s="8" t="s">
        <v>3610</v>
      </c>
      <c r="S709" s="8" t="s">
        <v>127</v>
      </c>
      <c r="T709" s="9" t="s">
        <v>984</v>
      </c>
      <c r="U709" s="410" t="s">
        <v>127</v>
      </c>
      <c r="V709" s="9" t="s">
        <v>127</v>
      </c>
      <c r="W709" s="9" t="s">
        <v>127</v>
      </c>
      <c r="X709" s="222" t="s">
        <v>127</v>
      </c>
      <c r="Y709" s="8" t="s">
        <v>127</v>
      </c>
      <c r="Z709" s="334" t="s">
        <v>127</v>
      </c>
      <c r="AA709" s="241" t="s">
        <v>127</v>
      </c>
      <c r="AB709" s="241"/>
      <c r="AC709" s="241"/>
      <c r="AD709" s="241"/>
      <c r="AE709" s="242"/>
      <c r="AF709" s="892"/>
      <c r="AG709" s="892"/>
      <c r="AH709" s="8"/>
      <c r="AI709" s="146"/>
      <c r="AJ709" s="8"/>
      <c r="AK709" s="8"/>
      <c r="AL709" s="8"/>
      <c r="AM709" s="8"/>
      <c r="AN709" s="8"/>
      <c r="AO709" s="8"/>
      <c r="AP709" s="8"/>
      <c r="AQ709" s="8"/>
      <c r="AR709" s="177"/>
      <c r="AS709" s="8"/>
      <c r="AT709" s="8"/>
      <c r="AU709" s="8"/>
      <c r="AV709" s="8"/>
      <c r="AW709" s="8"/>
      <c r="AX709" s="8"/>
      <c r="AY709" s="8"/>
      <c r="AZ709" s="8"/>
      <c r="BA709" s="185"/>
      <c r="BB709" s="207"/>
      <c r="BC709" s="8"/>
      <c r="BD709" s="8"/>
      <c r="BE709" s="8"/>
      <c r="BF709" s="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8"/>
      <c r="BX709" s="8"/>
      <c r="BY709" s="8"/>
      <c r="BZ709" s="8"/>
      <c r="CA709" s="8"/>
      <c r="CB709" s="8"/>
      <c r="CC709" s="8"/>
      <c r="CD709" s="8"/>
      <c r="CE709" s="8"/>
      <c r="CF709" s="8"/>
      <c r="CG709" s="8"/>
      <c r="CH709" s="8"/>
      <c r="CI709" s="8"/>
      <c r="CJ709" s="8"/>
      <c r="CK709" s="8"/>
      <c r="CL709" s="8"/>
      <c r="CM709" s="8"/>
      <c r="CN709" s="8"/>
      <c r="CO709" s="619"/>
      <c r="CP709" s="619"/>
      <c r="CQ709" s="8"/>
      <c r="CR709" s="8"/>
    </row>
    <row r="710" spans="1:96" s="24" customFormat="1" ht="25.5" hidden="1">
      <c r="A710" s="7"/>
      <c r="B710" s="23" t="s">
        <v>4986</v>
      </c>
      <c r="C710" s="8">
        <v>2013</v>
      </c>
      <c r="D710" s="8" t="s">
        <v>1538</v>
      </c>
      <c r="E710" s="23" t="s">
        <v>4982</v>
      </c>
      <c r="F710" s="8" t="s">
        <v>979</v>
      </c>
      <c r="G710" s="8"/>
      <c r="H710" s="8"/>
      <c r="I710" s="8" t="s">
        <v>1020</v>
      </c>
      <c r="J710" s="8" t="s">
        <v>2685</v>
      </c>
      <c r="K710" s="8" t="s">
        <v>127</v>
      </c>
      <c r="L710" s="8" t="s">
        <v>127</v>
      </c>
      <c r="M710" s="155" t="s">
        <v>127</v>
      </c>
      <c r="N710" s="155"/>
      <c r="O710" s="155"/>
      <c r="P710" s="155" t="s">
        <v>4917</v>
      </c>
      <c r="Q710" s="7" t="s">
        <v>980</v>
      </c>
      <c r="R710" s="8"/>
      <c r="S710" s="8" t="s">
        <v>127</v>
      </c>
      <c r="T710" s="9" t="s">
        <v>981</v>
      </c>
      <c r="U710" s="410" t="s">
        <v>127</v>
      </c>
      <c r="V710" s="9" t="s">
        <v>127</v>
      </c>
      <c r="W710" s="9" t="s">
        <v>127</v>
      </c>
      <c r="X710" s="222" t="s">
        <v>127</v>
      </c>
      <c r="Y710" s="8" t="s">
        <v>127</v>
      </c>
      <c r="Z710" s="334" t="s">
        <v>127</v>
      </c>
      <c r="AA710" s="241" t="s">
        <v>127</v>
      </c>
      <c r="AB710" s="241"/>
      <c r="AC710" s="241"/>
      <c r="AD710" s="241"/>
      <c r="AE710" s="242"/>
      <c r="AF710" s="892"/>
      <c r="AG710" s="892"/>
      <c r="AH710" s="8"/>
      <c r="AI710" s="146"/>
      <c r="AJ710" s="8"/>
      <c r="AK710" s="8"/>
      <c r="AL710" s="8"/>
      <c r="AM710" s="8"/>
      <c r="AN710" s="8"/>
      <c r="AO710" s="8"/>
      <c r="AP710" s="8"/>
      <c r="AQ710" s="8"/>
      <c r="AR710" s="177"/>
      <c r="AS710" s="8"/>
      <c r="AT710" s="8"/>
      <c r="AU710" s="8"/>
      <c r="AV710" s="8"/>
      <c r="AW710" s="8"/>
      <c r="AX710" s="8"/>
      <c r="AY710" s="8"/>
      <c r="AZ710" s="8"/>
      <c r="BA710" s="185"/>
      <c r="BB710" s="207"/>
      <c r="BC710" s="8"/>
      <c r="BD710" s="8"/>
      <c r="BE710" s="8"/>
      <c r="BF710" s="8"/>
      <c r="BG710" s="8"/>
      <c r="BH710" s="8"/>
      <c r="BI710" s="8"/>
      <c r="BJ710" s="8"/>
      <c r="BK710" s="8"/>
      <c r="BL710" s="8"/>
      <c r="BM710" s="8"/>
      <c r="BN710" s="8"/>
      <c r="BO710" s="8"/>
      <c r="BP710" s="8"/>
      <c r="BQ710" s="8"/>
      <c r="BR710" s="8"/>
      <c r="BS710" s="8"/>
      <c r="BT710" s="8"/>
      <c r="BU710" s="8"/>
      <c r="BV710" s="8"/>
      <c r="BW710" s="8"/>
      <c r="BX710" s="8"/>
      <c r="BY710" s="8"/>
      <c r="BZ710" s="8"/>
      <c r="CA710" s="8"/>
      <c r="CB710" s="8"/>
      <c r="CC710" s="8"/>
      <c r="CD710" s="8"/>
      <c r="CE710" s="8"/>
      <c r="CF710" s="8"/>
      <c r="CG710" s="8"/>
      <c r="CH710" s="8"/>
      <c r="CI710" s="8"/>
      <c r="CJ710" s="8"/>
      <c r="CK710" s="8"/>
      <c r="CL710" s="8"/>
      <c r="CM710" s="8"/>
      <c r="CN710" s="8"/>
      <c r="CO710" s="619"/>
      <c r="CP710" s="619"/>
      <c r="CQ710" s="8"/>
      <c r="CR710" s="8"/>
    </row>
    <row r="711" spans="1:96" s="24" customFormat="1" ht="25.5" hidden="1">
      <c r="A711" s="7"/>
      <c r="B711" s="23" t="s">
        <v>4986</v>
      </c>
      <c r="C711" s="8">
        <v>2015</v>
      </c>
      <c r="D711" s="8" t="s">
        <v>1538</v>
      </c>
      <c r="E711" s="23" t="s">
        <v>4982</v>
      </c>
      <c r="F711" s="8"/>
      <c r="G711" s="8"/>
      <c r="H711" s="8"/>
      <c r="I711" s="8" t="s">
        <v>1173</v>
      </c>
      <c r="J711" s="8" t="s">
        <v>2685</v>
      </c>
      <c r="K711" s="8" t="s">
        <v>127</v>
      </c>
      <c r="L711" s="8" t="s">
        <v>127</v>
      </c>
      <c r="M711" s="155" t="s">
        <v>127</v>
      </c>
      <c r="N711" s="155"/>
      <c r="O711" s="155"/>
      <c r="P711" s="155" t="s">
        <v>4984</v>
      </c>
      <c r="Q711" s="7" t="s">
        <v>887</v>
      </c>
      <c r="R711" s="8"/>
      <c r="S711" s="8" t="s">
        <v>127</v>
      </c>
      <c r="T711" s="9" t="s">
        <v>127</v>
      </c>
      <c r="U711" s="410" t="s">
        <v>127</v>
      </c>
      <c r="V711" s="9" t="s">
        <v>127</v>
      </c>
      <c r="W711" s="9" t="s">
        <v>127</v>
      </c>
      <c r="X711" s="222" t="s">
        <v>127</v>
      </c>
      <c r="Y711" s="8" t="s">
        <v>127</v>
      </c>
      <c r="Z711" s="334" t="s">
        <v>127</v>
      </c>
      <c r="AA711" s="241" t="s">
        <v>127</v>
      </c>
      <c r="AB711" s="241"/>
      <c r="AC711" s="241"/>
      <c r="AD711" s="241"/>
      <c r="AE711" s="242"/>
      <c r="AF711" s="892"/>
      <c r="AG711" s="892"/>
      <c r="AH711" s="8"/>
      <c r="AI711" s="146"/>
      <c r="AJ711" s="8"/>
      <c r="AK711" s="8"/>
      <c r="AL711" s="8"/>
      <c r="AM711" s="8"/>
      <c r="AN711" s="8"/>
      <c r="AO711" s="8"/>
      <c r="AP711" s="8"/>
      <c r="AQ711" s="8"/>
      <c r="AR711" s="177"/>
      <c r="AS711" s="8"/>
      <c r="AT711" s="8"/>
      <c r="AU711" s="8"/>
      <c r="AV711" s="8"/>
      <c r="AW711" s="8"/>
      <c r="AX711" s="8"/>
      <c r="AY711" s="8"/>
      <c r="AZ711" s="8"/>
      <c r="BA711" s="185"/>
      <c r="BB711" s="207"/>
      <c r="BC711" s="8"/>
      <c r="BD711" s="8"/>
      <c r="BE711" s="8"/>
      <c r="BF711" s="8"/>
      <c r="BG711" s="8"/>
      <c r="BH711" s="8"/>
      <c r="BI711" s="8"/>
      <c r="BJ711" s="8"/>
      <c r="BK711" s="8"/>
      <c r="BL711" s="8"/>
      <c r="BM711" s="8"/>
      <c r="BN711" s="8"/>
      <c r="BO711" s="8"/>
      <c r="BP711" s="8"/>
      <c r="BQ711" s="8"/>
      <c r="BR711" s="8"/>
      <c r="BS711" s="8"/>
      <c r="BT711" s="8"/>
      <c r="BU711" s="8"/>
      <c r="BV711" s="8"/>
      <c r="BW711" s="8"/>
      <c r="BX711" s="8"/>
      <c r="BY711" s="8"/>
      <c r="BZ711" s="8"/>
      <c r="CA711" s="8"/>
      <c r="CB711" s="8"/>
      <c r="CC711" s="8"/>
      <c r="CD711" s="8"/>
      <c r="CE711" s="8"/>
      <c r="CF711" s="8"/>
      <c r="CG711" s="8"/>
      <c r="CH711" s="8"/>
      <c r="CI711" s="8"/>
      <c r="CJ711" s="8"/>
      <c r="CK711" s="8"/>
      <c r="CL711" s="8"/>
      <c r="CM711" s="8"/>
      <c r="CN711" s="8"/>
      <c r="CO711" s="619"/>
      <c r="CP711" s="619"/>
      <c r="CQ711" s="8"/>
      <c r="CR711" s="8"/>
    </row>
    <row r="712" spans="1:96" s="24" customFormat="1" ht="25.5" hidden="1">
      <c r="A712" s="7"/>
      <c r="B712" s="23" t="s">
        <v>4986</v>
      </c>
      <c r="C712" s="8">
        <v>2014</v>
      </c>
      <c r="D712" s="8" t="s">
        <v>1538</v>
      </c>
      <c r="E712" s="23" t="s">
        <v>4982</v>
      </c>
      <c r="F712" s="8"/>
      <c r="G712" s="8"/>
      <c r="H712" s="8"/>
      <c r="I712" s="8" t="s">
        <v>1234</v>
      </c>
      <c r="J712" s="8" t="s">
        <v>2685</v>
      </c>
      <c r="K712" s="8" t="s">
        <v>127</v>
      </c>
      <c r="L712" s="8" t="s">
        <v>127</v>
      </c>
      <c r="M712" s="155" t="s">
        <v>127</v>
      </c>
      <c r="N712" s="155"/>
      <c r="O712" s="155"/>
      <c r="P712" s="155" t="s">
        <v>4985</v>
      </c>
      <c r="Q712" s="7" t="s">
        <v>887</v>
      </c>
      <c r="R712" s="8"/>
      <c r="S712" s="8" t="s">
        <v>127</v>
      </c>
      <c r="T712" s="9" t="s">
        <v>127</v>
      </c>
      <c r="U712" s="410" t="s">
        <v>127</v>
      </c>
      <c r="V712" s="9" t="s">
        <v>127</v>
      </c>
      <c r="W712" s="9" t="s">
        <v>127</v>
      </c>
      <c r="X712" s="222" t="s">
        <v>127</v>
      </c>
      <c r="Y712" s="8" t="s">
        <v>127</v>
      </c>
      <c r="Z712" s="334" t="s">
        <v>127</v>
      </c>
      <c r="AA712" s="241" t="s">
        <v>127</v>
      </c>
      <c r="AB712" s="241"/>
      <c r="AC712" s="241"/>
      <c r="AD712" s="241"/>
      <c r="AE712" s="242"/>
      <c r="AF712" s="892"/>
      <c r="AG712" s="892"/>
      <c r="AH712" s="8"/>
      <c r="AI712" s="146"/>
      <c r="AJ712" s="8"/>
      <c r="AK712" s="8"/>
      <c r="AL712" s="8"/>
      <c r="AM712" s="8"/>
      <c r="AN712" s="8"/>
      <c r="AO712" s="8"/>
      <c r="AP712" s="8"/>
      <c r="AQ712" s="8"/>
      <c r="AR712" s="177"/>
      <c r="AS712" s="8"/>
      <c r="AT712" s="8"/>
      <c r="AU712" s="8"/>
      <c r="AV712" s="8"/>
      <c r="AW712" s="8"/>
      <c r="AX712" s="8"/>
      <c r="AY712" s="8"/>
      <c r="AZ712" s="8"/>
      <c r="BA712" s="185"/>
      <c r="BB712" s="207"/>
      <c r="BC712" s="8"/>
      <c r="BD712" s="8"/>
      <c r="BE712" s="8"/>
      <c r="BF712" s="8"/>
      <c r="BG712" s="8"/>
      <c r="BH712" s="8"/>
      <c r="BI712" s="8"/>
      <c r="BJ712" s="8"/>
      <c r="BK712" s="8"/>
      <c r="BL712" s="8"/>
      <c r="BM712" s="8"/>
      <c r="BN712" s="8"/>
      <c r="BO712" s="8"/>
      <c r="BP712" s="8"/>
      <c r="BQ712" s="8"/>
      <c r="BR712" s="8"/>
      <c r="BS712" s="8"/>
      <c r="BT712" s="8"/>
      <c r="BU712" s="8"/>
      <c r="BV712" s="8"/>
      <c r="BW712" s="8"/>
      <c r="BX712" s="8"/>
      <c r="BY712" s="8"/>
      <c r="BZ712" s="8"/>
      <c r="CA712" s="8"/>
      <c r="CB712" s="8"/>
      <c r="CC712" s="8"/>
      <c r="CD712" s="8"/>
      <c r="CE712" s="8"/>
      <c r="CF712" s="8"/>
      <c r="CG712" s="8"/>
      <c r="CH712" s="8"/>
      <c r="CI712" s="8"/>
      <c r="CJ712" s="8"/>
      <c r="CK712" s="8"/>
      <c r="CL712" s="8"/>
      <c r="CM712" s="8"/>
      <c r="CN712" s="8"/>
      <c r="CO712" s="619"/>
      <c r="CP712" s="619"/>
      <c r="CQ712" s="8"/>
      <c r="CR712" s="8"/>
    </row>
    <row r="713" spans="1:96" s="24" customFormat="1" ht="25.5" hidden="1">
      <c r="A713" s="7"/>
      <c r="B713" s="23" t="s">
        <v>4986</v>
      </c>
      <c r="C713" s="8">
        <v>2015</v>
      </c>
      <c r="D713" s="8" t="s">
        <v>1538</v>
      </c>
      <c r="E713" s="23" t="s">
        <v>4982</v>
      </c>
      <c r="F713" s="8"/>
      <c r="G713" s="8"/>
      <c r="H713" s="8"/>
      <c r="I713" s="8" t="s">
        <v>1234</v>
      </c>
      <c r="J713" s="8" t="s">
        <v>2685</v>
      </c>
      <c r="K713" s="8" t="s">
        <v>127</v>
      </c>
      <c r="L713" s="8" t="s">
        <v>127</v>
      </c>
      <c r="M713" s="155" t="s">
        <v>127</v>
      </c>
      <c r="N713" s="155"/>
      <c r="O713" s="155"/>
      <c r="P713" s="155" t="s">
        <v>4985</v>
      </c>
      <c r="Q713" s="7" t="s">
        <v>887</v>
      </c>
      <c r="R713" s="8"/>
      <c r="S713" s="8" t="s">
        <v>127</v>
      </c>
      <c r="T713" s="9" t="s">
        <v>127</v>
      </c>
      <c r="U713" s="410" t="s">
        <v>127</v>
      </c>
      <c r="V713" s="9" t="s">
        <v>127</v>
      </c>
      <c r="W713" s="9" t="s">
        <v>127</v>
      </c>
      <c r="X713" s="222" t="s">
        <v>127</v>
      </c>
      <c r="Y713" s="8" t="s">
        <v>127</v>
      </c>
      <c r="Z713" s="334" t="s">
        <v>127</v>
      </c>
      <c r="AA713" s="241" t="s">
        <v>127</v>
      </c>
      <c r="AB713" s="241"/>
      <c r="AC713" s="241"/>
      <c r="AD713" s="241"/>
      <c r="AE713" s="242"/>
      <c r="AF713" s="892"/>
      <c r="AG713" s="892"/>
      <c r="AH713" s="8"/>
      <c r="AI713" s="146"/>
      <c r="AJ713" s="8"/>
      <c r="AK713" s="8"/>
      <c r="AL713" s="8"/>
      <c r="AM713" s="8"/>
      <c r="AN713" s="8"/>
      <c r="AO713" s="8"/>
      <c r="AP713" s="8"/>
      <c r="AQ713" s="8"/>
      <c r="AR713" s="177"/>
      <c r="AS713" s="8"/>
      <c r="AT713" s="8"/>
      <c r="AU713" s="8"/>
      <c r="AV713" s="8"/>
      <c r="AW713" s="8"/>
      <c r="AX713" s="8"/>
      <c r="AY713" s="8"/>
      <c r="AZ713" s="8"/>
      <c r="BA713" s="185"/>
      <c r="BB713" s="207"/>
      <c r="BC713" s="8"/>
      <c r="BD713" s="8"/>
      <c r="BE713" s="8"/>
      <c r="BF713" s="8"/>
      <c r="BG713" s="8"/>
      <c r="BH713" s="8"/>
      <c r="BI713" s="8"/>
      <c r="BJ713" s="8"/>
      <c r="BK713" s="8"/>
      <c r="BL713" s="8"/>
      <c r="BM713" s="8"/>
      <c r="BN713" s="8"/>
      <c r="BO713" s="8"/>
      <c r="BP713" s="8"/>
      <c r="BQ713" s="8"/>
      <c r="BR713" s="8"/>
      <c r="BS713" s="8"/>
      <c r="BT713" s="8"/>
      <c r="BU713" s="8"/>
      <c r="BV713" s="8"/>
      <c r="BW713" s="8"/>
      <c r="BX713" s="8"/>
      <c r="BY713" s="8"/>
      <c r="BZ713" s="8"/>
      <c r="CA713" s="8"/>
      <c r="CB713" s="8"/>
      <c r="CC713" s="8"/>
      <c r="CD713" s="8"/>
      <c r="CE713" s="8"/>
      <c r="CF713" s="8"/>
      <c r="CG713" s="8"/>
      <c r="CH713" s="8"/>
      <c r="CI713" s="8"/>
      <c r="CJ713" s="8"/>
      <c r="CK713" s="8"/>
      <c r="CL713" s="8"/>
      <c r="CM713" s="8"/>
      <c r="CN713" s="8"/>
      <c r="CO713" s="619"/>
      <c r="CP713" s="619"/>
      <c r="CQ713" s="8"/>
      <c r="CR713" s="8"/>
    </row>
    <row r="714" spans="1:96" s="24" customFormat="1" ht="30" hidden="1">
      <c r="A714" s="7"/>
      <c r="B714" s="23" t="s">
        <v>4986</v>
      </c>
      <c r="C714" s="8">
        <v>2014</v>
      </c>
      <c r="D714" s="8" t="s">
        <v>1538</v>
      </c>
      <c r="E714" s="23" t="s">
        <v>5008</v>
      </c>
      <c r="F714" s="8"/>
      <c r="G714" s="8"/>
      <c r="H714" s="8"/>
      <c r="I714" s="8" t="s">
        <v>1020</v>
      </c>
      <c r="J714" s="8" t="s">
        <v>4974</v>
      </c>
      <c r="K714" s="8" t="s">
        <v>127</v>
      </c>
      <c r="L714" s="8" t="s">
        <v>127</v>
      </c>
      <c r="M714" s="155" t="s">
        <v>127</v>
      </c>
      <c r="N714" s="155"/>
      <c r="O714" s="155"/>
      <c r="P714" s="155" t="s">
        <v>5009</v>
      </c>
      <c r="Q714" s="7" t="s">
        <v>704</v>
      </c>
      <c r="R714" s="8"/>
      <c r="S714" s="8" t="s">
        <v>3074</v>
      </c>
      <c r="T714" s="9" t="s">
        <v>712</v>
      </c>
      <c r="U714" s="410" t="s">
        <v>1438</v>
      </c>
      <c r="V714" s="9" t="s">
        <v>127</v>
      </c>
      <c r="W714" s="9" t="s">
        <v>127</v>
      </c>
      <c r="X714" s="222" t="s">
        <v>127</v>
      </c>
      <c r="Y714" s="8" t="s">
        <v>127</v>
      </c>
      <c r="Z714" s="334" t="s">
        <v>127</v>
      </c>
      <c r="AA714" s="241" t="s">
        <v>127</v>
      </c>
      <c r="AB714" s="241"/>
      <c r="AC714" s="241"/>
      <c r="AD714" s="241"/>
      <c r="AE714" s="242"/>
      <c r="AF714" s="892"/>
      <c r="AG714" s="892"/>
      <c r="AH714" s="8"/>
      <c r="AI714" s="146"/>
      <c r="AJ714" s="8"/>
      <c r="AK714" s="8"/>
      <c r="AL714" s="8"/>
      <c r="AM714" s="8"/>
      <c r="AN714" s="8"/>
      <c r="AO714" s="8"/>
      <c r="AP714" s="8"/>
      <c r="AQ714" s="8"/>
      <c r="AR714" s="177"/>
      <c r="AS714" s="8"/>
      <c r="AT714" s="8"/>
      <c r="AU714" s="8"/>
      <c r="AV714" s="8"/>
      <c r="AW714" s="8"/>
      <c r="AX714" s="8"/>
      <c r="AY714" s="8"/>
      <c r="AZ714" s="8"/>
      <c r="BA714" s="185"/>
      <c r="BB714" s="207"/>
      <c r="BC714" s="8"/>
      <c r="BD714" s="8"/>
      <c r="BE714" s="8"/>
      <c r="BF714" s="8"/>
      <c r="BG714" s="8"/>
      <c r="BH714" s="8"/>
      <c r="BI714" s="8"/>
      <c r="BJ714" s="8"/>
      <c r="BK714" s="8"/>
      <c r="BL714" s="8"/>
      <c r="BM714" s="8"/>
      <c r="BN714" s="8"/>
      <c r="BO714" s="8"/>
      <c r="BP714" s="8"/>
      <c r="BQ714" s="8"/>
      <c r="BR714" s="8"/>
      <c r="BS714" s="8"/>
      <c r="BT714" s="8"/>
      <c r="BU714" s="8"/>
      <c r="BV714" s="8"/>
      <c r="BW714" s="8"/>
      <c r="BX714" s="8"/>
      <c r="BY714" s="8"/>
      <c r="BZ714" s="8"/>
      <c r="CA714" s="8"/>
      <c r="CB714" s="8"/>
      <c r="CC714" s="8"/>
      <c r="CD714" s="8"/>
      <c r="CE714" s="8"/>
      <c r="CF714" s="8"/>
      <c r="CG714" s="8"/>
      <c r="CH714" s="8"/>
      <c r="CI714" s="8"/>
      <c r="CJ714" s="8"/>
      <c r="CK714" s="8"/>
      <c r="CL714" s="8"/>
      <c r="CM714" s="8"/>
      <c r="CN714" s="8"/>
      <c r="CO714" s="619"/>
      <c r="CP714" s="619"/>
      <c r="CQ714" s="8"/>
      <c r="CR714" s="8"/>
    </row>
    <row r="715" spans="1:96" s="24" customFormat="1" ht="25.5" hidden="1">
      <c r="A715" s="7"/>
      <c r="B715" s="23" t="s">
        <v>4986</v>
      </c>
      <c r="C715" s="8">
        <v>2014</v>
      </c>
      <c r="D715" s="8" t="s">
        <v>1538</v>
      </c>
      <c r="E715" s="23" t="s">
        <v>5008</v>
      </c>
      <c r="F715" s="8"/>
      <c r="G715" s="8"/>
      <c r="H715" s="8"/>
      <c r="I715" s="8" t="s">
        <v>1020</v>
      </c>
      <c r="J715" s="8" t="s">
        <v>4974</v>
      </c>
      <c r="K715" s="8" t="s">
        <v>127</v>
      </c>
      <c r="L715" s="8" t="s">
        <v>127</v>
      </c>
      <c r="M715" s="155" t="s">
        <v>127</v>
      </c>
      <c r="N715" s="155"/>
      <c r="O715" s="155"/>
      <c r="P715" s="155"/>
      <c r="Q715" s="7"/>
      <c r="R715" s="8"/>
      <c r="S715" s="8"/>
      <c r="T715" s="9"/>
      <c r="U715" s="410" t="s">
        <v>1438</v>
      </c>
      <c r="V715" s="9" t="s">
        <v>127</v>
      </c>
      <c r="W715" s="9" t="s">
        <v>127</v>
      </c>
      <c r="X715" s="222" t="s">
        <v>127</v>
      </c>
      <c r="Y715" s="8" t="s">
        <v>127</v>
      </c>
      <c r="Z715" s="334" t="s">
        <v>127</v>
      </c>
      <c r="AA715" s="241" t="s">
        <v>127</v>
      </c>
      <c r="AB715" s="241"/>
      <c r="AC715" s="241"/>
      <c r="AD715" s="241"/>
      <c r="AE715" s="242"/>
      <c r="AF715" s="892"/>
      <c r="AG715" s="892"/>
      <c r="AH715" s="8"/>
      <c r="AI715" s="146"/>
      <c r="AJ715" s="8"/>
      <c r="AK715" s="8"/>
      <c r="AL715" s="8"/>
      <c r="AM715" s="8"/>
      <c r="AN715" s="8"/>
      <c r="AO715" s="8"/>
      <c r="AP715" s="8"/>
      <c r="AQ715" s="8"/>
      <c r="AR715" s="177"/>
      <c r="AS715" s="8"/>
      <c r="AT715" s="8"/>
      <c r="AU715" s="8"/>
      <c r="AV715" s="8"/>
      <c r="AW715" s="8"/>
      <c r="AX715" s="8"/>
      <c r="AY715" s="8"/>
      <c r="AZ715" s="8"/>
      <c r="BA715" s="185"/>
      <c r="BB715" s="207"/>
      <c r="BC715" s="8"/>
      <c r="BD715" s="8"/>
      <c r="BE715" s="8"/>
      <c r="BF715" s="8"/>
      <c r="BG715" s="8"/>
      <c r="BH715" s="8"/>
      <c r="BI715" s="8"/>
      <c r="BJ715" s="8"/>
      <c r="BK715" s="8"/>
      <c r="BL715" s="8"/>
      <c r="BM715" s="8"/>
      <c r="BN715" s="8"/>
      <c r="BO715" s="8"/>
      <c r="BP715" s="8"/>
      <c r="BQ715" s="8"/>
      <c r="BR715" s="8"/>
      <c r="BS715" s="8"/>
      <c r="BT715" s="8"/>
      <c r="BU715" s="8"/>
      <c r="BV715" s="8"/>
      <c r="BW715" s="8"/>
      <c r="BX715" s="8"/>
      <c r="BY715" s="8"/>
      <c r="BZ715" s="8"/>
      <c r="CA715" s="8"/>
      <c r="CB715" s="8"/>
      <c r="CC715" s="8"/>
      <c r="CD715" s="8"/>
      <c r="CE715" s="8"/>
      <c r="CF715" s="8"/>
      <c r="CG715" s="8"/>
      <c r="CH715" s="8"/>
      <c r="CI715" s="8"/>
      <c r="CJ715" s="8"/>
      <c r="CK715" s="8"/>
      <c r="CL715" s="8"/>
      <c r="CM715" s="8"/>
      <c r="CN715" s="8"/>
      <c r="CO715" s="619"/>
      <c r="CP715" s="619"/>
      <c r="CQ715" s="8"/>
      <c r="CR715" s="8"/>
    </row>
    <row r="716" spans="1:96" s="24" customFormat="1" ht="25.5" hidden="1">
      <c r="A716" s="7"/>
      <c r="B716" s="23" t="s">
        <v>4986</v>
      </c>
      <c r="C716" s="8">
        <v>2014</v>
      </c>
      <c r="D716" s="8" t="s">
        <v>1538</v>
      </c>
      <c r="E716" s="23" t="s">
        <v>5008</v>
      </c>
      <c r="F716" s="8"/>
      <c r="G716" s="8"/>
      <c r="H716" s="8"/>
      <c r="I716" s="8" t="s">
        <v>1020</v>
      </c>
      <c r="J716" s="8" t="s">
        <v>4974</v>
      </c>
      <c r="K716" s="8" t="s">
        <v>127</v>
      </c>
      <c r="L716" s="8" t="s">
        <v>127</v>
      </c>
      <c r="M716" s="155" t="s">
        <v>127</v>
      </c>
      <c r="N716" s="155"/>
      <c r="O716" s="155"/>
      <c r="P716" s="155"/>
      <c r="Q716" s="7"/>
      <c r="R716" s="8"/>
      <c r="S716" s="8"/>
      <c r="T716" s="9"/>
      <c r="U716" s="410" t="s">
        <v>1438</v>
      </c>
      <c r="V716" s="9" t="s">
        <v>127</v>
      </c>
      <c r="W716" s="9" t="s">
        <v>127</v>
      </c>
      <c r="X716" s="222" t="s">
        <v>127</v>
      </c>
      <c r="Y716" s="8" t="s">
        <v>127</v>
      </c>
      <c r="Z716" s="334" t="s">
        <v>127</v>
      </c>
      <c r="AA716" s="241" t="s">
        <v>127</v>
      </c>
      <c r="AB716" s="241"/>
      <c r="AC716" s="241"/>
      <c r="AD716" s="241"/>
      <c r="AE716" s="242"/>
      <c r="AF716" s="892"/>
      <c r="AG716" s="892"/>
      <c r="AH716" s="8"/>
      <c r="AI716" s="146"/>
      <c r="AJ716" s="8"/>
      <c r="AK716" s="8"/>
      <c r="AL716" s="8"/>
      <c r="AM716" s="8"/>
      <c r="AN716" s="8"/>
      <c r="AO716" s="8"/>
      <c r="AP716" s="8"/>
      <c r="AQ716" s="8"/>
      <c r="AR716" s="177"/>
      <c r="AS716" s="8"/>
      <c r="AT716" s="8"/>
      <c r="AU716" s="8"/>
      <c r="AV716" s="8"/>
      <c r="AW716" s="8"/>
      <c r="AX716" s="8"/>
      <c r="AY716" s="8"/>
      <c r="AZ716" s="8"/>
      <c r="BA716" s="185"/>
      <c r="BB716" s="207"/>
      <c r="BC716" s="8"/>
      <c r="BD716" s="8"/>
      <c r="BE716" s="8"/>
      <c r="BF716" s="8"/>
      <c r="BG716" s="8"/>
      <c r="BH716" s="8"/>
      <c r="BI716" s="8"/>
      <c r="BJ716" s="8"/>
      <c r="BK716" s="8"/>
      <c r="BL716" s="8"/>
      <c r="BM716" s="8"/>
      <c r="BN716" s="8"/>
      <c r="BO716" s="8"/>
      <c r="BP716" s="8"/>
      <c r="BQ716" s="8"/>
      <c r="BR716" s="8"/>
      <c r="BS716" s="8"/>
      <c r="BT716" s="8"/>
      <c r="BU716" s="8"/>
      <c r="BV716" s="8"/>
      <c r="BW716" s="8"/>
      <c r="BX716" s="8"/>
      <c r="BY716" s="8"/>
      <c r="BZ716" s="8"/>
      <c r="CA716" s="8"/>
      <c r="CB716" s="8"/>
      <c r="CC716" s="8"/>
      <c r="CD716" s="8"/>
      <c r="CE716" s="8"/>
      <c r="CF716" s="8"/>
      <c r="CG716" s="8"/>
      <c r="CH716" s="8"/>
      <c r="CI716" s="8"/>
      <c r="CJ716" s="8"/>
      <c r="CK716" s="8"/>
      <c r="CL716" s="8"/>
      <c r="CM716" s="8"/>
      <c r="CN716" s="8"/>
      <c r="CO716" s="619"/>
      <c r="CP716" s="619"/>
      <c r="CQ716" s="8"/>
      <c r="CR716" s="8"/>
    </row>
    <row r="717" spans="1:96" s="24" customFormat="1" ht="25.5" hidden="1">
      <c r="A717" s="7"/>
      <c r="B717" s="23" t="s">
        <v>4986</v>
      </c>
      <c r="C717" s="8">
        <v>2014</v>
      </c>
      <c r="D717" s="8" t="s">
        <v>1538</v>
      </c>
      <c r="E717" s="23" t="s">
        <v>5008</v>
      </c>
      <c r="F717" s="8"/>
      <c r="G717" s="8"/>
      <c r="H717" s="8"/>
      <c r="I717" s="8" t="s">
        <v>1020</v>
      </c>
      <c r="J717" s="8" t="s">
        <v>4974</v>
      </c>
      <c r="K717" s="8" t="s">
        <v>127</v>
      </c>
      <c r="L717" s="8" t="s">
        <v>127</v>
      </c>
      <c r="M717" s="155" t="s">
        <v>127</v>
      </c>
      <c r="N717" s="155"/>
      <c r="O717" s="155"/>
      <c r="P717" s="155"/>
      <c r="Q717" s="7"/>
      <c r="R717" s="8"/>
      <c r="S717" s="8"/>
      <c r="T717" s="9"/>
      <c r="U717" s="410" t="s">
        <v>1438</v>
      </c>
      <c r="V717" s="9" t="s">
        <v>127</v>
      </c>
      <c r="W717" s="9" t="s">
        <v>127</v>
      </c>
      <c r="X717" s="222" t="s">
        <v>127</v>
      </c>
      <c r="Y717" s="8" t="s">
        <v>127</v>
      </c>
      <c r="Z717" s="334" t="s">
        <v>127</v>
      </c>
      <c r="AA717" s="241" t="s">
        <v>127</v>
      </c>
      <c r="AB717" s="241"/>
      <c r="AC717" s="241"/>
      <c r="AD717" s="241"/>
      <c r="AE717" s="242"/>
      <c r="AF717" s="892"/>
      <c r="AG717" s="892"/>
      <c r="AH717" s="8"/>
      <c r="AI717" s="146"/>
      <c r="AJ717" s="8"/>
      <c r="AK717" s="8"/>
      <c r="AL717" s="8"/>
      <c r="AM717" s="8"/>
      <c r="AN717" s="8"/>
      <c r="AO717" s="8"/>
      <c r="AP717" s="8"/>
      <c r="AQ717" s="8"/>
      <c r="AR717" s="177"/>
      <c r="AS717" s="8"/>
      <c r="AT717" s="8"/>
      <c r="AU717" s="8"/>
      <c r="AV717" s="8"/>
      <c r="AW717" s="8"/>
      <c r="AX717" s="8"/>
      <c r="AY717" s="8"/>
      <c r="AZ717" s="8"/>
      <c r="BA717" s="185"/>
      <c r="BB717" s="207"/>
      <c r="BC717" s="8"/>
      <c r="BD717" s="8"/>
      <c r="BE717" s="8"/>
      <c r="BF717" s="8"/>
      <c r="BG717" s="8"/>
      <c r="BH717" s="8"/>
      <c r="BI717" s="8"/>
      <c r="BJ717" s="8"/>
      <c r="BK717" s="8"/>
      <c r="BL717" s="8"/>
      <c r="BM717" s="8"/>
      <c r="BN717" s="8"/>
      <c r="BO717" s="8"/>
      <c r="BP717" s="8"/>
      <c r="BQ717" s="8"/>
      <c r="BR717" s="8"/>
      <c r="BS717" s="8"/>
      <c r="BT717" s="8"/>
      <c r="BU717" s="8"/>
      <c r="BV717" s="8"/>
      <c r="BW717" s="8"/>
      <c r="BX717" s="8"/>
      <c r="BY717" s="8"/>
      <c r="BZ717" s="8"/>
      <c r="CA717" s="8"/>
      <c r="CB717" s="8"/>
      <c r="CC717" s="8"/>
      <c r="CD717" s="8"/>
      <c r="CE717" s="8"/>
      <c r="CF717" s="8"/>
      <c r="CG717" s="8"/>
      <c r="CH717" s="8"/>
      <c r="CI717" s="8"/>
      <c r="CJ717" s="8"/>
      <c r="CK717" s="8"/>
      <c r="CL717" s="8"/>
      <c r="CM717" s="8"/>
      <c r="CN717" s="8"/>
      <c r="CO717" s="619"/>
      <c r="CP717" s="619"/>
      <c r="CQ717" s="8"/>
      <c r="CR717" s="8"/>
    </row>
    <row r="718" spans="1:96" s="24" customFormat="1" ht="25.5" hidden="1">
      <c r="A718" s="7"/>
      <c r="B718" s="23" t="s">
        <v>4986</v>
      </c>
      <c r="C718" s="8">
        <v>2014</v>
      </c>
      <c r="D718" s="8" t="s">
        <v>1538</v>
      </c>
      <c r="E718" s="23" t="s">
        <v>5008</v>
      </c>
      <c r="F718" s="8"/>
      <c r="G718" s="8"/>
      <c r="H718" s="8"/>
      <c r="I718" s="8" t="s">
        <v>1020</v>
      </c>
      <c r="J718" s="8" t="s">
        <v>4974</v>
      </c>
      <c r="K718" s="8" t="s">
        <v>127</v>
      </c>
      <c r="L718" s="8" t="s">
        <v>127</v>
      </c>
      <c r="M718" s="155" t="s">
        <v>127</v>
      </c>
      <c r="N718" s="155"/>
      <c r="O718" s="155"/>
      <c r="P718" s="155"/>
      <c r="Q718" s="7"/>
      <c r="R718" s="8"/>
      <c r="S718" s="8"/>
      <c r="T718" s="9"/>
      <c r="U718" s="410" t="s">
        <v>1438</v>
      </c>
      <c r="V718" s="9" t="s">
        <v>127</v>
      </c>
      <c r="W718" s="9" t="s">
        <v>127</v>
      </c>
      <c r="X718" s="222" t="s">
        <v>127</v>
      </c>
      <c r="Y718" s="8" t="s">
        <v>127</v>
      </c>
      <c r="Z718" s="334" t="s">
        <v>127</v>
      </c>
      <c r="AA718" s="241" t="s">
        <v>127</v>
      </c>
      <c r="AB718" s="241"/>
      <c r="AC718" s="241"/>
      <c r="AD718" s="241"/>
      <c r="AE718" s="242"/>
      <c r="AF718" s="892"/>
      <c r="AG718" s="892"/>
      <c r="AH718" s="8"/>
      <c r="AI718" s="146"/>
      <c r="AJ718" s="8"/>
      <c r="AK718" s="8"/>
      <c r="AL718" s="8"/>
      <c r="AM718" s="8"/>
      <c r="AN718" s="8"/>
      <c r="AO718" s="8"/>
      <c r="AP718" s="8"/>
      <c r="AQ718" s="8"/>
      <c r="AR718" s="177"/>
      <c r="AS718" s="8"/>
      <c r="AT718" s="8"/>
      <c r="AU718" s="8"/>
      <c r="AV718" s="8"/>
      <c r="AW718" s="8"/>
      <c r="AX718" s="8"/>
      <c r="AY718" s="8"/>
      <c r="AZ718" s="8"/>
      <c r="BA718" s="185"/>
      <c r="BB718" s="207"/>
      <c r="BC718" s="8"/>
      <c r="BD718" s="8"/>
      <c r="BE718" s="8"/>
      <c r="BF718" s="8"/>
      <c r="BG718" s="8"/>
      <c r="BH718" s="8"/>
      <c r="BI718" s="8"/>
      <c r="BJ718" s="8"/>
      <c r="BK718" s="8"/>
      <c r="BL718" s="8"/>
      <c r="BM718" s="8"/>
      <c r="BN718" s="8"/>
      <c r="BO718" s="8"/>
      <c r="BP718" s="8"/>
      <c r="BQ718" s="8"/>
      <c r="BR718" s="8"/>
      <c r="BS718" s="8"/>
      <c r="BT718" s="8"/>
      <c r="BU718" s="8"/>
      <c r="BV718" s="8"/>
      <c r="BW718" s="8"/>
      <c r="BX718" s="8"/>
      <c r="BY718" s="8"/>
      <c r="BZ718" s="8"/>
      <c r="CA718" s="8"/>
      <c r="CB718" s="8"/>
      <c r="CC718" s="8"/>
      <c r="CD718" s="8"/>
      <c r="CE718" s="8"/>
      <c r="CF718" s="8"/>
      <c r="CG718" s="8"/>
      <c r="CH718" s="8"/>
      <c r="CI718" s="8"/>
      <c r="CJ718" s="8"/>
      <c r="CK718" s="8"/>
      <c r="CL718" s="8"/>
      <c r="CM718" s="8"/>
      <c r="CN718" s="8"/>
      <c r="CO718" s="619"/>
      <c r="CP718" s="619"/>
      <c r="CQ718" s="8"/>
      <c r="CR718" s="8"/>
    </row>
    <row r="719" spans="1:96" s="24" customFormat="1" ht="25.5" hidden="1">
      <c r="A719" s="7"/>
      <c r="B719" s="23" t="s">
        <v>4986</v>
      </c>
      <c r="C719" s="8">
        <v>2014</v>
      </c>
      <c r="D719" s="8" t="s">
        <v>1538</v>
      </c>
      <c r="E719" s="23" t="s">
        <v>5008</v>
      </c>
      <c r="F719" s="8"/>
      <c r="G719" s="8"/>
      <c r="H719" s="8"/>
      <c r="I719" s="8" t="s">
        <v>1020</v>
      </c>
      <c r="J719" s="8" t="s">
        <v>4974</v>
      </c>
      <c r="K719" s="8" t="s">
        <v>127</v>
      </c>
      <c r="L719" s="8" t="s">
        <v>127</v>
      </c>
      <c r="M719" s="155" t="s">
        <v>127</v>
      </c>
      <c r="N719" s="155"/>
      <c r="O719" s="155"/>
      <c r="P719" s="155"/>
      <c r="Q719" s="7"/>
      <c r="R719" s="8"/>
      <c r="S719" s="8"/>
      <c r="T719" s="9"/>
      <c r="U719" s="410" t="s">
        <v>1438</v>
      </c>
      <c r="V719" s="9" t="s">
        <v>127</v>
      </c>
      <c r="W719" s="9" t="s">
        <v>127</v>
      </c>
      <c r="X719" s="222" t="s">
        <v>127</v>
      </c>
      <c r="Y719" s="8" t="s">
        <v>127</v>
      </c>
      <c r="Z719" s="334" t="s">
        <v>127</v>
      </c>
      <c r="AA719" s="241" t="s">
        <v>127</v>
      </c>
      <c r="AB719" s="241"/>
      <c r="AC719" s="241"/>
      <c r="AD719" s="241"/>
      <c r="AE719" s="242"/>
      <c r="AF719" s="892"/>
      <c r="AG719" s="892"/>
      <c r="AH719" s="8"/>
      <c r="AI719" s="146"/>
      <c r="AJ719" s="8"/>
      <c r="AK719" s="8"/>
      <c r="AL719" s="8"/>
      <c r="AM719" s="8"/>
      <c r="AN719" s="8"/>
      <c r="AO719" s="8"/>
      <c r="AP719" s="8"/>
      <c r="AQ719" s="8"/>
      <c r="AR719" s="177"/>
      <c r="AS719" s="8"/>
      <c r="AT719" s="8"/>
      <c r="AU719" s="8"/>
      <c r="AV719" s="8"/>
      <c r="AW719" s="8"/>
      <c r="AX719" s="8"/>
      <c r="AY719" s="8"/>
      <c r="AZ719" s="8"/>
      <c r="BA719" s="185"/>
      <c r="BB719" s="207"/>
      <c r="BC719" s="8"/>
      <c r="BD719" s="8"/>
      <c r="BE719" s="8"/>
      <c r="BF719" s="8"/>
      <c r="BG719" s="8"/>
      <c r="BH719" s="8"/>
      <c r="BI719" s="8"/>
      <c r="BJ719" s="8"/>
      <c r="BK719" s="8"/>
      <c r="BL719" s="8"/>
      <c r="BM719" s="8"/>
      <c r="BN719" s="8"/>
      <c r="BO719" s="8"/>
      <c r="BP719" s="8"/>
      <c r="BQ719" s="8"/>
      <c r="BR719" s="8"/>
      <c r="BS719" s="8"/>
      <c r="BT719" s="8"/>
      <c r="BU719" s="8"/>
      <c r="BV719" s="8"/>
      <c r="BW719" s="8"/>
      <c r="BX719" s="8"/>
      <c r="BY719" s="8"/>
      <c r="BZ719" s="8"/>
      <c r="CA719" s="8"/>
      <c r="CB719" s="8"/>
      <c r="CC719" s="8"/>
      <c r="CD719" s="8"/>
      <c r="CE719" s="8"/>
      <c r="CF719" s="8"/>
      <c r="CG719" s="8"/>
      <c r="CH719" s="8"/>
      <c r="CI719" s="8"/>
      <c r="CJ719" s="8"/>
      <c r="CK719" s="8"/>
      <c r="CL719" s="8"/>
      <c r="CM719" s="8"/>
      <c r="CN719" s="8"/>
      <c r="CO719" s="619"/>
      <c r="CP719" s="619"/>
      <c r="CQ719" s="8"/>
      <c r="CR719" s="8"/>
    </row>
    <row r="720" spans="1:96" s="24" customFormat="1" ht="25.5" hidden="1">
      <c r="A720" s="7"/>
      <c r="B720" s="23" t="s">
        <v>4986</v>
      </c>
      <c r="C720" s="8">
        <v>2014</v>
      </c>
      <c r="D720" s="8" t="s">
        <v>1538</v>
      </c>
      <c r="E720" s="23" t="s">
        <v>5008</v>
      </c>
      <c r="F720" s="8"/>
      <c r="G720" s="8"/>
      <c r="H720" s="8"/>
      <c r="I720" s="8" t="s">
        <v>1020</v>
      </c>
      <c r="J720" s="8" t="s">
        <v>4974</v>
      </c>
      <c r="K720" s="8" t="s">
        <v>127</v>
      </c>
      <c r="L720" s="8" t="s">
        <v>127</v>
      </c>
      <c r="M720" s="155" t="s">
        <v>127</v>
      </c>
      <c r="N720" s="155"/>
      <c r="O720" s="155"/>
      <c r="P720" s="155"/>
      <c r="Q720" s="7"/>
      <c r="R720" s="8"/>
      <c r="S720" s="8"/>
      <c r="T720" s="9"/>
      <c r="U720" s="410" t="s">
        <v>1438</v>
      </c>
      <c r="V720" s="9" t="s">
        <v>127</v>
      </c>
      <c r="W720" s="9" t="s">
        <v>127</v>
      </c>
      <c r="X720" s="222" t="s">
        <v>127</v>
      </c>
      <c r="Y720" s="8" t="s">
        <v>127</v>
      </c>
      <c r="Z720" s="334" t="s">
        <v>127</v>
      </c>
      <c r="AA720" s="241" t="s">
        <v>127</v>
      </c>
      <c r="AB720" s="241"/>
      <c r="AC720" s="241"/>
      <c r="AD720" s="241"/>
      <c r="AE720" s="242"/>
      <c r="AF720" s="892"/>
      <c r="AG720" s="892"/>
      <c r="AH720" s="8"/>
      <c r="AI720" s="146"/>
      <c r="AJ720" s="8"/>
      <c r="AK720" s="8"/>
      <c r="AL720" s="8"/>
      <c r="AM720" s="8"/>
      <c r="AN720" s="8"/>
      <c r="AO720" s="8"/>
      <c r="AP720" s="8"/>
      <c r="AQ720" s="8"/>
      <c r="AR720" s="177"/>
      <c r="AS720" s="8"/>
      <c r="AT720" s="8"/>
      <c r="AU720" s="8"/>
      <c r="AV720" s="8"/>
      <c r="AW720" s="8"/>
      <c r="AX720" s="8"/>
      <c r="AY720" s="8"/>
      <c r="AZ720" s="8"/>
      <c r="BA720" s="185"/>
      <c r="BB720" s="207"/>
      <c r="BC720" s="8"/>
      <c r="BD720" s="8"/>
      <c r="BE720" s="8"/>
      <c r="BF720" s="8"/>
      <c r="BG720" s="8"/>
      <c r="BH720" s="8"/>
      <c r="BI720" s="8"/>
      <c r="BJ720" s="8"/>
      <c r="BK720" s="8"/>
      <c r="BL720" s="8"/>
      <c r="BM720" s="8"/>
      <c r="BN720" s="8"/>
      <c r="BO720" s="8"/>
      <c r="BP720" s="8"/>
      <c r="BQ720" s="8"/>
      <c r="BR720" s="8"/>
      <c r="BS720" s="8"/>
      <c r="BT720" s="8"/>
      <c r="BU720" s="8"/>
      <c r="BV720" s="8"/>
      <c r="BW720" s="8"/>
      <c r="BX720" s="8"/>
      <c r="BY720" s="8"/>
      <c r="BZ720" s="8"/>
      <c r="CA720" s="8"/>
      <c r="CB720" s="8"/>
      <c r="CC720" s="8"/>
      <c r="CD720" s="8"/>
      <c r="CE720" s="8"/>
      <c r="CF720" s="8"/>
      <c r="CG720" s="8"/>
      <c r="CH720" s="8"/>
      <c r="CI720" s="8"/>
      <c r="CJ720" s="8"/>
      <c r="CK720" s="8"/>
      <c r="CL720" s="8"/>
      <c r="CM720" s="8"/>
      <c r="CN720" s="8"/>
      <c r="CO720" s="619"/>
      <c r="CP720" s="619"/>
      <c r="CQ720" s="8"/>
      <c r="CR720" s="8"/>
    </row>
    <row r="721" spans="1:96" s="24" customFormat="1" ht="25.5" hidden="1">
      <c r="A721" s="7"/>
      <c r="B721" s="23" t="s">
        <v>4986</v>
      </c>
      <c r="C721" s="8">
        <v>2014</v>
      </c>
      <c r="D721" s="8" t="s">
        <v>1538</v>
      </c>
      <c r="E721" s="23" t="s">
        <v>5008</v>
      </c>
      <c r="F721" s="8"/>
      <c r="G721" s="8"/>
      <c r="H721" s="8"/>
      <c r="I721" s="8" t="s">
        <v>1020</v>
      </c>
      <c r="J721" s="8" t="s">
        <v>4974</v>
      </c>
      <c r="K721" s="8" t="s">
        <v>127</v>
      </c>
      <c r="L721" s="8" t="s">
        <v>127</v>
      </c>
      <c r="M721" s="155" t="s">
        <v>127</v>
      </c>
      <c r="N721" s="155"/>
      <c r="O721" s="155"/>
      <c r="P721" s="155"/>
      <c r="Q721" s="7"/>
      <c r="R721" s="8"/>
      <c r="S721" s="8"/>
      <c r="T721" s="9"/>
      <c r="U721" s="410" t="s">
        <v>1438</v>
      </c>
      <c r="V721" s="9" t="s">
        <v>127</v>
      </c>
      <c r="W721" s="9" t="s">
        <v>127</v>
      </c>
      <c r="X721" s="222" t="s">
        <v>127</v>
      </c>
      <c r="Y721" s="8" t="s">
        <v>127</v>
      </c>
      <c r="Z721" s="334" t="s">
        <v>127</v>
      </c>
      <c r="AA721" s="241" t="s">
        <v>127</v>
      </c>
      <c r="AB721" s="241"/>
      <c r="AC721" s="241"/>
      <c r="AD721" s="241"/>
      <c r="AE721" s="242"/>
      <c r="AF721" s="892"/>
      <c r="AG721" s="892"/>
      <c r="AH721" s="8"/>
      <c r="AI721" s="146"/>
      <c r="AJ721" s="8"/>
      <c r="AK721" s="8"/>
      <c r="AL721" s="8"/>
      <c r="AM721" s="8"/>
      <c r="AN721" s="8"/>
      <c r="AO721" s="8"/>
      <c r="AP721" s="8"/>
      <c r="AQ721" s="8"/>
      <c r="AR721" s="177"/>
      <c r="AS721" s="8"/>
      <c r="AT721" s="8"/>
      <c r="AU721" s="8"/>
      <c r="AV721" s="8"/>
      <c r="AW721" s="8"/>
      <c r="AX721" s="8"/>
      <c r="AY721" s="8"/>
      <c r="AZ721" s="8"/>
      <c r="BA721" s="185"/>
      <c r="BB721" s="207"/>
      <c r="BC721" s="8"/>
      <c r="BD721" s="8"/>
      <c r="BE721" s="8"/>
      <c r="BF721" s="8"/>
      <c r="BG721" s="8"/>
      <c r="BH721" s="8"/>
      <c r="BI721" s="8"/>
      <c r="BJ721" s="8"/>
      <c r="BK721" s="8"/>
      <c r="BL721" s="8"/>
      <c r="BM721" s="8"/>
      <c r="BN721" s="8"/>
      <c r="BO721" s="8"/>
      <c r="BP721" s="8"/>
      <c r="BQ721" s="8"/>
      <c r="BR721" s="8"/>
      <c r="BS721" s="8"/>
      <c r="BT721" s="8"/>
      <c r="BU721" s="8"/>
      <c r="BV721" s="8"/>
      <c r="BW721" s="8"/>
      <c r="BX721" s="8"/>
      <c r="BY721" s="8"/>
      <c r="BZ721" s="8"/>
      <c r="CA721" s="8"/>
      <c r="CB721" s="8"/>
      <c r="CC721" s="8"/>
      <c r="CD721" s="8"/>
      <c r="CE721" s="8"/>
      <c r="CF721" s="8"/>
      <c r="CG721" s="8"/>
      <c r="CH721" s="8"/>
      <c r="CI721" s="8"/>
      <c r="CJ721" s="8"/>
      <c r="CK721" s="8"/>
      <c r="CL721" s="8"/>
      <c r="CM721" s="8"/>
      <c r="CN721" s="8"/>
      <c r="CO721" s="619"/>
      <c r="CP721" s="619"/>
      <c r="CQ721" s="8"/>
      <c r="CR721" s="8"/>
    </row>
    <row r="722" spans="1:96" s="24" customFormat="1" ht="25.5" hidden="1">
      <c r="A722" s="7"/>
      <c r="B722" s="23" t="s">
        <v>4986</v>
      </c>
      <c r="C722" s="8">
        <v>2014</v>
      </c>
      <c r="D722" s="8" t="s">
        <v>1538</v>
      </c>
      <c r="E722" s="23" t="s">
        <v>5008</v>
      </c>
      <c r="F722" s="8"/>
      <c r="G722" s="8"/>
      <c r="H722" s="8"/>
      <c r="I722" s="8" t="s">
        <v>1020</v>
      </c>
      <c r="J722" s="8" t="s">
        <v>4974</v>
      </c>
      <c r="K722" s="8" t="s">
        <v>127</v>
      </c>
      <c r="L722" s="8" t="s">
        <v>127</v>
      </c>
      <c r="M722" s="155" t="s">
        <v>127</v>
      </c>
      <c r="N722" s="155"/>
      <c r="O722" s="155"/>
      <c r="P722" s="155"/>
      <c r="Q722" s="7"/>
      <c r="R722" s="8"/>
      <c r="S722" s="8"/>
      <c r="T722" s="9"/>
      <c r="U722" s="410" t="s">
        <v>1438</v>
      </c>
      <c r="V722" s="9" t="s">
        <v>127</v>
      </c>
      <c r="W722" s="9" t="s">
        <v>127</v>
      </c>
      <c r="X722" s="222" t="s">
        <v>127</v>
      </c>
      <c r="Y722" s="8" t="s">
        <v>127</v>
      </c>
      <c r="Z722" s="334" t="s">
        <v>127</v>
      </c>
      <c r="AA722" s="241" t="s">
        <v>127</v>
      </c>
      <c r="AB722" s="241"/>
      <c r="AC722" s="241"/>
      <c r="AD722" s="241"/>
      <c r="AE722" s="242"/>
      <c r="AF722" s="892"/>
      <c r="AG722" s="892"/>
      <c r="AH722" s="8"/>
      <c r="AI722" s="146"/>
      <c r="AJ722" s="8"/>
      <c r="AK722" s="8"/>
      <c r="AL722" s="8"/>
      <c r="AM722" s="8"/>
      <c r="AN722" s="8"/>
      <c r="AO722" s="8"/>
      <c r="AP722" s="8"/>
      <c r="AQ722" s="8"/>
      <c r="AR722" s="177"/>
      <c r="AS722" s="8"/>
      <c r="AT722" s="8"/>
      <c r="AU722" s="8"/>
      <c r="AV722" s="8"/>
      <c r="AW722" s="8"/>
      <c r="AX722" s="8"/>
      <c r="AY722" s="8"/>
      <c r="AZ722" s="8"/>
      <c r="BA722" s="185"/>
      <c r="BB722" s="207"/>
      <c r="BC722" s="8"/>
      <c r="BD722" s="8"/>
      <c r="BE722" s="8"/>
      <c r="BF722" s="8"/>
      <c r="BG722" s="8"/>
      <c r="BH722" s="8"/>
      <c r="BI722" s="8"/>
      <c r="BJ722" s="8"/>
      <c r="BK722" s="8"/>
      <c r="BL722" s="8"/>
      <c r="BM722" s="8"/>
      <c r="BN722" s="8"/>
      <c r="BO722" s="8"/>
      <c r="BP722" s="8"/>
      <c r="BQ722" s="8"/>
      <c r="BR722" s="8"/>
      <c r="BS722" s="8"/>
      <c r="BT722" s="8"/>
      <c r="BU722" s="8"/>
      <c r="BV722" s="8"/>
      <c r="BW722" s="8"/>
      <c r="BX722" s="8"/>
      <c r="BY722" s="8"/>
      <c r="BZ722" s="8"/>
      <c r="CA722" s="8"/>
      <c r="CB722" s="8"/>
      <c r="CC722" s="8"/>
      <c r="CD722" s="8"/>
      <c r="CE722" s="8"/>
      <c r="CF722" s="8"/>
      <c r="CG722" s="8"/>
      <c r="CH722" s="8"/>
      <c r="CI722" s="8"/>
      <c r="CJ722" s="8"/>
      <c r="CK722" s="8"/>
      <c r="CL722" s="8"/>
      <c r="CM722" s="8"/>
      <c r="CN722" s="8"/>
      <c r="CO722" s="619"/>
      <c r="CP722" s="619"/>
      <c r="CQ722" s="8"/>
      <c r="CR722" s="8"/>
    </row>
    <row r="723" spans="1:96" s="24" customFormat="1" ht="25.5" hidden="1">
      <c r="A723" s="7"/>
      <c r="B723" s="23" t="s">
        <v>4986</v>
      </c>
      <c r="C723" s="8">
        <v>2014</v>
      </c>
      <c r="D723" s="8" t="s">
        <v>1538</v>
      </c>
      <c r="E723" s="23" t="s">
        <v>5008</v>
      </c>
      <c r="F723" s="8"/>
      <c r="G723" s="8"/>
      <c r="H723" s="8"/>
      <c r="I723" s="8" t="s">
        <v>1020</v>
      </c>
      <c r="J723" s="8" t="s">
        <v>4974</v>
      </c>
      <c r="K723" s="8" t="s">
        <v>127</v>
      </c>
      <c r="L723" s="8" t="s">
        <v>127</v>
      </c>
      <c r="M723" s="155" t="s">
        <v>127</v>
      </c>
      <c r="N723" s="155"/>
      <c r="O723" s="155"/>
      <c r="P723" s="155"/>
      <c r="Q723" s="7"/>
      <c r="R723" s="8"/>
      <c r="S723" s="8"/>
      <c r="T723" s="9"/>
      <c r="U723" s="410" t="s">
        <v>1438</v>
      </c>
      <c r="V723" s="9" t="s">
        <v>127</v>
      </c>
      <c r="W723" s="9" t="s">
        <v>127</v>
      </c>
      <c r="X723" s="222" t="s">
        <v>127</v>
      </c>
      <c r="Y723" s="8" t="s">
        <v>127</v>
      </c>
      <c r="Z723" s="334" t="s">
        <v>127</v>
      </c>
      <c r="AA723" s="241" t="s">
        <v>127</v>
      </c>
      <c r="AB723" s="241"/>
      <c r="AC723" s="241"/>
      <c r="AD723" s="241"/>
      <c r="AE723" s="242"/>
      <c r="AF723" s="892"/>
      <c r="AG723" s="892"/>
      <c r="AH723" s="8"/>
      <c r="AI723" s="146"/>
      <c r="AJ723" s="8"/>
      <c r="AK723" s="8"/>
      <c r="AL723" s="8"/>
      <c r="AM723" s="8"/>
      <c r="AN723" s="8"/>
      <c r="AO723" s="8"/>
      <c r="AP723" s="8"/>
      <c r="AQ723" s="8"/>
      <c r="AR723" s="177"/>
      <c r="AS723" s="8"/>
      <c r="AT723" s="8"/>
      <c r="AU723" s="8"/>
      <c r="AV723" s="8"/>
      <c r="AW723" s="8"/>
      <c r="AX723" s="8"/>
      <c r="AY723" s="8"/>
      <c r="AZ723" s="8"/>
      <c r="BA723" s="185"/>
      <c r="BB723" s="207"/>
      <c r="BC723" s="8"/>
      <c r="BD723" s="8"/>
      <c r="BE723" s="8"/>
      <c r="BF723" s="8"/>
      <c r="BG723" s="8"/>
      <c r="BH723" s="8"/>
      <c r="BI723" s="8"/>
      <c r="BJ723" s="8"/>
      <c r="BK723" s="8"/>
      <c r="BL723" s="8"/>
      <c r="BM723" s="8"/>
      <c r="BN723" s="8"/>
      <c r="BO723" s="8"/>
      <c r="BP723" s="8"/>
      <c r="BQ723" s="8"/>
      <c r="BR723" s="8"/>
      <c r="BS723" s="8"/>
      <c r="BT723" s="8"/>
      <c r="BU723" s="8"/>
      <c r="BV723" s="8"/>
      <c r="BW723" s="8"/>
      <c r="BX723" s="8"/>
      <c r="BY723" s="8"/>
      <c r="BZ723" s="8"/>
      <c r="CA723" s="8"/>
      <c r="CB723" s="8"/>
      <c r="CC723" s="8"/>
      <c r="CD723" s="8"/>
      <c r="CE723" s="8"/>
      <c r="CF723" s="8"/>
      <c r="CG723" s="8"/>
      <c r="CH723" s="8"/>
      <c r="CI723" s="8"/>
      <c r="CJ723" s="8"/>
      <c r="CK723" s="8"/>
      <c r="CL723" s="8"/>
      <c r="CM723" s="8"/>
      <c r="CN723" s="8"/>
      <c r="CO723" s="619"/>
      <c r="CP723" s="619"/>
      <c r="CQ723" s="8"/>
      <c r="CR723" s="8"/>
    </row>
    <row r="724" spans="1:96" s="24" customFormat="1" ht="25.5" hidden="1">
      <c r="A724" s="7"/>
      <c r="B724" s="23" t="s">
        <v>4986</v>
      </c>
      <c r="C724" s="8"/>
      <c r="D724" s="8" t="s">
        <v>1538</v>
      </c>
      <c r="E724" s="23"/>
      <c r="F724" s="8"/>
      <c r="G724" s="8"/>
      <c r="H724" s="8"/>
      <c r="I724" s="8" t="s">
        <v>1020</v>
      </c>
      <c r="J724" s="8" t="s">
        <v>4974</v>
      </c>
      <c r="K724" s="8" t="s">
        <v>127</v>
      </c>
      <c r="L724" s="8" t="s">
        <v>127</v>
      </c>
      <c r="M724" s="155" t="s">
        <v>127</v>
      </c>
      <c r="N724" s="155"/>
      <c r="O724" s="155"/>
      <c r="P724" s="155"/>
      <c r="Q724" s="7"/>
      <c r="R724" s="8"/>
      <c r="S724" s="8"/>
      <c r="T724" s="9"/>
      <c r="U724" s="410"/>
      <c r="V724" s="9" t="s">
        <v>127</v>
      </c>
      <c r="W724" s="9" t="s">
        <v>127</v>
      </c>
      <c r="X724" s="222" t="s">
        <v>127</v>
      </c>
      <c r="Y724" s="8" t="s">
        <v>127</v>
      </c>
      <c r="Z724" s="334" t="s">
        <v>127</v>
      </c>
      <c r="AA724" s="241" t="s">
        <v>127</v>
      </c>
      <c r="AB724" s="241"/>
      <c r="AC724" s="241"/>
      <c r="AD724" s="241"/>
      <c r="AE724" s="242"/>
      <c r="AF724" s="892"/>
      <c r="AG724" s="892"/>
      <c r="AH724" s="8"/>
      <c r="AI724" s="146"/>
      <c r="AJ724" s="8"/>
      <c r="AK724" s="8"/>
      <c r="AL724" s="8"/>
      <c r="AM724" s="8"/>
      <c r="AN724" s="8"/>
      <c r="AO724" s="8"/>
      <c r="AP724" s="8"/>
      <c r="AQ724" s="8"/>
      <c r="AR724" s="177"/>
      <c r="AS724" s="8"/>
      <c r="AT724" s="8"/>
      <c r="AU724" s="8"/>
      <c r="AV724" s="8"/>
      <c r="AW724" s="8"/>
      <c r="AX724" s="8"/>
      <c r="AY724" s="8"/>
      <c r="AZ724" s="8"/>
      <c r="BA724" s="185"/>
      <c r="BB724" s="207"/>
      <c r="BC724" s="8"/>
      <c r="BD724" s="8"/>
      <c r="BE724" s="8"/>
      <c r="BF724" s="8"/>
      <c r="BG724" s="8"/>
      <c r="BH724" s="8"/>
      <c r="BI724" s="8"/>
      <c r="BJ724" s="8"/>
      <c r="BK724" s="8"/>
      <c r="BL724" s="8"/>
      <c r="BM724" s="8"/>
      <c r="BN724" s="8"/>
      <c r="BO724" s="8"/>
      <c r="BP724" s="8"/>
      <c r="BQ724" s="8"/>
      <c r="BR724" s="8"/>
      <c r="BS724" s="8"/>
      <c r="BT724" s="8"/>
      <c r="BU724" s="8"/>
      <c r="BV724" s="8"/>
      <c r="BW724" s="8"/>
      <c r="BX724" s="8"/>
      <c r="BY724" s="8"/>
      <c r="BZ724" s="8"/>
      <c r="CA724" s="8"/>
      <c r="CB724" s="8"/>
      <c r="CC724" s="8"/>
      <c r="CD724" s="8"/>
      <c r="CE724" s="8"/>
      <c r="CF724" s="8"/>
      <c r="CG724" s="8"/>
      <c r="CH724" s="8"/>
      <c r="CI724" s="8"/>
      <c r="CJ724" s="8"/>
      <c r="CK724" s="8"/>
      <c r="CL724" s="8"/>
      <c r="CM724" s="8"/>
      <c r="CN724" s="8"/>
      <c r="CO724" s="619"/>
      <c r="CP724" s="619"/>
      <c r="CQ724" s="8"/>
      <c r="CR724" s="8"/>
    </row>
    <row r="725" spans="1:96" s="24" customFormat="1" ht="25.5" hidden="1">
      <c r="A725" s="7"/>
      <c r="B725" s="23" t="s">
        <v>4986</v>
      </c>
      <c r="C725" s="8"/>
      <c r="D725" s="8" t="s">
        <v>1538</v>
      </c>
      <c r="E725" s="23"/>
      <c r="F725" s="8"/>
      <c r="G725" s="8"/>
      <c r="H725" s="8"/>
      <c r="I725" s="8" t="s">
        <v>1020</v>
      </c>
      <c r="J725" s="8" t="s">
        <v>4974</v>
      </c>
      <c r="K725" s="8" t="s">
        <v>127</v>
      </c>
      <c r="L725" s="8" t="s">
        <v>127</v>
      </c>
      <c r="M725" s="155" t="s">
        <v>127</v>
      </c>
      <c r="N725" s="155"/>
      <c r="O725" s="155"/>
      <c r="P725" s="155"/>
      <c r="Q725" s="7"/>
      <c r="R725" s="8"/>
      <c r="S725" s="8"/>
      <c r="T725" s="9"/>
      <c r="U725" s="410"/>
      <c r="V725" s="9" t="s">
        <v>127</v>
      </c>
      <c r="W725" s="9" t="s">
        <v>127</v>
      </c>
      <c r="X725" s="222" t="s">
        <v>127</v>
      </c>
      <c r="Y725" s="8" t="s">
        <v>127</v>
      </c>
      <c r="Z725" s="334" t="s">
        <v>127</v>
      </c>
      <c r="AA725" s="241" t="s">
        <v>127</v>
      </c>
      <c r="AB725" s="241"/>
      <c r="AC725" s="241"/>
      <c r="AD725" s="241"/>
      <c r="AE725" s="242"/>
      <c r="AF725" s="892"/>
      <c r="AG725" s="892"/>
      <c r="AH725" s="8"/>
      <c r="AI725" s="146"/>
      <c r="AJ725" s="8"/>
      <c r="AK725" s="8"/>
      <c r="AL725" s="8"/>
      <c r="AM725" s="8"/>
      <c r="AN725" s="8"/>
      <c r="AO725" s="8"/>
      <c r="AP725" s="8"/>
      <c r="AQ725" s="8"/>
      <c r="AR725" s="177"/>
      <c r="AS725" s="8"/>
      <c r="AT725" s="8"/>
      <c r="AU725" s="8"/>
      <c r="AV725" s="8"/>
      <c r="AW725" s="8"/>
      <c r="AX725" s="8"/>
      <c r="AY725" s="8"/>
      <c r="AZ725" s="8"/>
      <c r="BA725" s="185"/>
      <c r="BB725" s="207"/>
      <c r="BC725" s="8"/>
      <c r="BD725" s="8"/>
      <c r="BE725" s="8"/>
      <c r="BF725" s="8"/>
      <c r="BG725" s="8"/>
      <c r="BH725" s="8"/>
      <c r="BI725" s="8"/>
      <c r="BJ725" s="8"/>
      <c r="BK725" s="8"/>
      <c r="BL725" s="8"/>
      <c r="BM725" s="8"/>
      <c r="BN725" s="8"/>
      <c r="BO725" s="8"/>
      <c r="BP725" s="8"/>
      <c r="BQ725" s="8"/>
      <c r="BR725" s="8"/>
      <c r="BS725" s="8"/>
      <c r="BT725" s="8"/>
      <c r="BU725" s="8"/>
      <c r="BV725" s="8"/>
      <c r="BW725" s="8"/>
      <c r="BX725" s="8"/>
      <c r="BY725" s="8"/>
      <c r="BZ725" s="8"/>
      <c r="CA725" s="8"/>
      <c r="CB725" s="8"/>
      <c r="CC725" s="8"/>
      <c r="CD725" s="8"/>
      <c r="CE725" s="8"/>
      <c r="CF725" s="8"/>
      <c r="CG725" s="8"/>
      <c r="CH725" s="8"/>
      <c r="CI725" s="8"/>
      <c r="CJ725" s="8"/>
      <c r="CK725" s="8"/>
      <c r="CL725" s="8"/>
      <c r="CM725" s="8"/>
      <c r="CN725" s="8"/>
      <c r="CO725" s="619"/>
      <c r="CP725" s="619"/>
      <c r="CQ725" s="8"/>
      <c r="CR725" s="8"/>
    </row>
    <row r="726" spans="1:96" s="24" customFormat="1" ht="25.5" hidden="1">
      <c r="A726" s="7"/>
      <c r="B726" s="23" t="s">
        <v>4986</v>
      </c>
      <c r="C726" s="8"/>
      <c r="D726" s="8" t="s">
        <v>1538</v>
      </c>
      <c r="E726" s="23"/>
      <c r="F726" s="8"/>
      <c r="G726" s="8"/>
      <c r="H726" s="8"/>
      <c r="I726" s="8" t="s">
        <v>1020</v>
      </c>
      <c r="J726" s="8" t="s">
        <v>4974</v>
      </c>
      <c r="K726" s="8" t="s">
        <v>127</v>
      </c>
      <c r="L726" s="8" t="s">
        <v>127</v>
      </c>
      <c r="M726" s="155" t="s">
        <v>127</v>
      </c>
      <c r="N726" s="155"/>
      <c r="O726" s="155"/>
      <c r="P726" s="155"/>
      <c r="Q726" s="7"/>
      <c r="R726" s="8"/>
      <c r="S726" s="8"/>
      <c r="T726" s="9"/>
      <c r="U726" s="410"/>
      <c r="V726" s="9" t="s">
        <v>127</v>
      </c>
      <c r="W726" s="9" t="s">
        <v>127</v>
      </c>
      <c r="X726" s="222" t="s">
        <v>127</v>
      </c>
      <c r="Y726" s="8" t="s">
        <v>127</v>
      </c>
      <c r="Z726" s="334" t="s">
        <v>127</v>
      </c>
      <c r="AA726" s="241" t="s">
        <v>127</v>
      </c>
      <c r="AB726" s="241"/>
      <c r="AC726" s="241"/>
      <c r="AD726" s="241"/>
      <c r="AE726" s="242"/>
      <c r="AF726" s="892"/>
      <c r="AG726" s="892"/>
      <c r="AH726" s="8"/>
      <c r="AI726" s="146"/>
      <c r="AJ726" s="8"/>
      <c r="AK726" s="8"/>
      <c r="AL726" s="8"/>
      <c r="AM726" s="8"/>
      <c r="AN726" s="8"/>
      <c r="AO726" s="8"/>
      <c r="AP726" s="8"/>
      <c r="AQ726" s="8"/>
      <c r="AR726" s="177"/>
      <c r="AS726" s="8"/>
      <c r="AT726" s="8"/>
      <c r="AU726" s="8"/>
      <c r="AV726" s="8"/>
      <c r="AW726" s="8"/>
      <c r="AX726" s="8"/>
      <c r="AY726" s="8"/>
      <c r="AZ726" s="8"/>
      <c r="BA726" s="185"/>
      <c r="BB726" s="207"/>
      <c r="BC726" s="8"/>
      <c r="BD726" s="8"/>
      <c r="BE726" s="8"/>
      <c r="BF726" s="8"/>
      <c r="BG726" s="8"/>
      <c r="BH726" s="8"/>
      <c r="BI726" s="8"/>
      <c r="BJ726" s="8"/>
      <c r="BK726" s="8"/>
      <c r="BL726" s="8"/>
      <c r="BM726" s="8"/>
      <c r="BN726" s="8"/>
      <c r="BO726" s="8"/>
      <c r="BP726" s="8"/>
      <c r="BQ726" s="8"/>
      <c r="BR726" s="8"/>
      <c r="BS726" s="8"/>
      <c r="BT726" s="8"/>
      <c r="BU726" s="8"/>
      <c r="BV726" s="8"/>
      <c r="BW726" s="8"/>
      <c r="BX726" s="8"/>
      <c r="BY726" s="8"/>
      <c r="BZ726" s="8"/>
      <c r="CA726" s="8"/>
      <c r="CB726" s="8"/>
      <c r="CC726" s="8"/>
      <c r="CD726" s="8"/>
      <c r="CE726" s="8"/>
      <c r="CF726" s="8"/>
      <c r="CG726" s="8"/>
      <c r="CH726" s="8"/>
      <c r="CI726" s="8"/>
      <c r="CJ726" s="8"/>
      <c r="CK726" s="8"/>
      <c r="CL726" s="8"/>
      <c r="CM726" s="8"/>
      <c r="CN726" s="8"/>
      <c r="CO726" s="619"/>
      <c r="CP726" s="619"/>
      <c r="CQ726" s="8"/>
      <c r="CR726" s="8"/>
    </row>
    <row r="727" spans="1:96" s="24" customFormat="1" ht="25.5" hidden="1">
      <c r="A727" s="7"/>
      <c r="B727" s="23" t="s">
        <v>4986</v>
      </c>
      <c r="C727" s="8"/>
      <c r="D727" s="8" t="s">
        <v>1538</v>
      </c>
      <c r="E727" s="23"/>
      <c r="F727" s="8"/>
      <c r="G727" s="8"/>
      <c r="H727" s="8"/>
      <c r="I727" s="8" t="s">
        <v>1020</v>
      </c>
      <c r="J727" s="8" t="s">
        <v>4974</v>
      </c>
      <c r="K727" s="8" t="s">
        <v>127</v>
      </c>
      <c r="L727" s="8" t="s">
        <v>127</v>
      </c>
      <c r="M727" s="155" t="s">
        <v>127</v>
      </c>
      <c r="N727" s="155"/>
      <c r="O727" s="155"/>
      <c r="P727" s="155"/>
      <c r="Q727" s="7"/>
      <c r="R727" s="8"/>
      <c r="S727" s="8"/>
      <c r="T727" s="9"/>
      <c r="U727" s="410"/>
      <c r="V727" s="9" t="s">
        <v>127</v>
      </c>
      <c r="W727" s="9" t="s">
        <v>127</v>
      </c>
      <c r="X727" s="222" t="s">
        <v>127</v>
      </c>
      <c r="Y727" s="8" t="s">
        <v>127</v>
      </c>
      <c r="Z727" s="334" t="s">
        <v>127</v>
      </c>
      <c r="AA727" s="241" t="s">
        <v>127</v>
      </c>
      <c r="AB727" s="241"/>
      <c r="AC727" s="241"/>
      <c r="AD727" s="241"/>
      <c r="AE727" s="242"/>
      <c r="AF727" s="892"/>
      <c r="AG727" s="892"/>
      <c r="AH727" s="8"/>
      <c r="AI727" s="146"/>
      <c r="AJ727" s="8"/>
      <c r="AK727" s="8"/>
      <c r="AL727" s="8"/>
      <c r="AM727" s="8"/>
      <c r="AN727" s="8"/>
      <c r="AO727" s="8"/>
      <c r="AP727" s="8"/>
      <c r="AQ727" s="8"/>
      <c r="AR727" s="177"/>
      <c r="AS727" s="8"/>
      <c r="AT727" s="8"/>
      <c r="AU727" s="8"/>
      <c r="AV727" s="8"/>
      <c r="AW727" s="8"/>
      <c r="AX727" s="8"/>
      <c r="AY727" s="8"/>
      <c r="AZ727" s="8"/>
      <c r="BA727" s="185"/>
      <c r="BB727" s="207"/>
      <c r="BC727" s="8"/>
      <c r="BD727" s="8"/>
      <c r="BE727" s="8"/>
      <c r="BF727" s="8"/>
      <c r="BG727" s="8"/>
      <c r="BH727" s="8"/>
      <c r="BI727" s="8"/>
      <c r="BJ727" s="8"/>
      <c r="BK727" s="8"/>
      <c r="BL727" s="8"/>
      <c r="BM727" s="8"/>
      <c r="BN727" s="8"/>
      <c r="BO727" s="8"/>
      <c r="BP727" s="8"/>
      <c r="BQ727" s="8"/>
      <c r="BR727" s="8"/>
      <c r="BS727" s="8"/>
      <c r="BT727" s="8"/>
      <c r="BU727" s="8"/>
      <c r="BV727" s="8"/>
      <c r="BW727" s="8"/>
      <c r="BX727" s="8"/>
      <c r="BY727" s="8"/>
      <c r="BZ727" s="8"/>
      <c r="CA727" s="8"/>
      <c r="CB727" s="8"/>
      <c r="CC727" s="8"/>
      <c r="CD727" s="8"/>
      <c r="CE727" s="8"/>
      <c r="CF727" s="8"/>
      <c r="CG727" s="8"/>
      <c r="CH727" s="8"/>
      <c r="CI727" s="8"/>
      <c r="CJ727" s="8"/>
      <c r="CK727" s="8"/>
      <c r="CL727" s="8"/>
      <c r="CM727" s="8"/>
      <c r="CN727" s="8"/>
      <c r="CO727" s="619"/>
      <c r="CP727" s="619"/>
      <c r="CQ727" s="8"/>
      <c r="CR727" s="8"/>
    </row>
    <row r="728" spans="1:96" s="24" customFormat="1" ht="25.5" hidden="1">
      <c r="A728" s="7"/>
      <c r="B728" s="23" t="s">
        <v>4986</v>
      </c>
      <c r="C728" s="8"/>
      <c r="D728" s="8"/>
      <c r="E728" s="23"/>
      <c r="F728" s="8" t="s">
        <v>778</v>
      </c>
      <c r="G728" s="8"/>
      <c r="H728" s="8"/>
      <c r="I728" s="8" t="s">
        <v>12</v>
      </c>
      <c r="J728" s="8" t="s">
        <v>2685</v>
      </c>
      <c r="K728" s="8" t="s">
        <v>127</v>
      </c>
      <c r="L728" s="8" t="s">
        <v>127</v>
      </c>
      <c r="M728" s="155" t="s">
        <v>127</v>
      </c>
      <c r="N728" s="155"/>
      <c r="O728" s="155"/>
      <c r="P728" s="155" t="s">
        <v>4987</v>
      </c>
      <c r="Q728" s="7"/>
      <c r="R728" s="8"/>
      <c r="S728" s="8" t="s">
        <v>127</v>
      </c>
      <c r="T728" s="9" t="s">
        <v>127</v>
      </c>
      <c r="U728" s="410" t="s">
        <v>127</v>
      </c>
      <c r="V728" s="9" t="s">
        <v>127</v>
      </c>
      <c r="W728" s="9" t="s">
        <v>127</v>
      </c>
      <c r="X728" s="222" t="s">
        <v>127</v>
      </c>
      <c r="Y728" s="8" t="s">
        <v>127</v>
      </c>
      <c r="Z728" s="334" t="s">
        <v>127</v>
      </c>
      <c r="AA728" s="241" t="s">
        <v>127</v>
      </c>
      <c r="AB728" s="241"/>
      <c r="AC728" s="241"/>
      <c r="AD728" s="241"/>
      <c r="AE728" s="242"/>
      <c r="AF728" s="892"/>
      <c r="AG728" s="892"/>
      <c r="AH728" s="8"/>
      <c r="AI728" s="146"/>
      <c r="AJ728" s="8"/>
      <c r="AK728" s="8"/>
      <c r="AL728" s="8"/>
      <c r="AM728" s="8"/>
      <c r="AN728" s="8"/>
      <c r="AO728" s="8"/>
      <c r="AP728" s="8"/>
      <c r="AQ728" s="8"/>
      <c r="AR728" s="177"/>
      <c r="AS728" s="8"/>
      <c r="AT728" s="8"/>
      <c r="AU728" s="8"/>
      <c r="AV728" s="8"/>
      <c r="AW728" s="8"/>
      <c r="AX728" s="8"/>
      <c r="AY728" s="8"/>
      <c r="AZ728" s="8"/>
      <c r="BA728" s="185"/>
      <c r="BB728" s="207"/>
      <c r="BC728" s="8"/>
      <c r="BD728" s="8"/>
      <c r="BE728" s="8"/>
      <c r="BF728" s="8"/>
      <c r="BG728" s="8"/>
      <c r="BH728" s="8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  <c r="BT728" s="8"/>
      <c r="BU728" s="8"/>
      <c r="BV728" s="8"/>
      <c r="BW728" s="8"/>
      <c r="BX728" s="8"/>
      <c r="BY728" s="8"/>
      <c r="BZ728" s="8"/>
      <c r="CA728" s="8"/>
      <c r="CB728" s="8"/>
      <c r="CC728" s="8"/>
      <c r="CD728" s="8"/>
      <c r="CE728" s="8"/>
      <c r="CF728" s="8"/>
      <c r="CG728" s="8"/>
      <c r="CH728" s="8"/>
      <c r="CI728" s="8"/>
      <c r="CJ728" s="8"/>
      <c r="CK728" s="8"/>
      <c r="CL728" s="8"/>
      <c r="CM728" s="8"/>
      <c r="CN728" s="8"/>
      <c r="CO728" s="619"/>
      <c r="CP728" s="619"/>
      <c r="CQ728" s="8"/>
      <c r="CR728" s="8"/>
    </row>
    <row r="729" spans="1:96" s="24" customFormat="1" ht="54" hidden="1" customHeight="1">
      <c r="A729" s="7"/>
      <c r="B729" s="23" t="s">
        <v>4840</v>
      </c>
      <c r="C729" s="8">
        <v>2014</v>
      </c>
      <c r="D729" s="8"/>
      <c r="E729" s="23" t="s">
        <v>4877</v>
      </c>
      <c r="F729" s="8" t="s">
        <v>1079</v>
      </c>
      <c r="G729" s="1763" t="s">
        <v>4988</v>
      </c>
      <c r="H729" s="8"/>
      <c r="I729" s="8" t="s">
        <v>4418</v>
      </c>
      <c r="J729" s="648" t="s">
        <v>1434</v>
      </c>
      <c r="K729" s="8"/>
      <c r="L729" s="8"/>
      <c r="M729" s="155"/>
      <c r="N729" s="155"/>
      <c r="O729" s="155"/>
      <c r="P729" s="8" t="s">
        <v>3197</v>
      </c>
      <c r="Q729" s="7" t="s">
        <v>1021</v>
      </c>
      <c r="R729" s="8" t="s">
        <v>1293</v>
      </c>
      <c r="S729" s="8" t="s">
        <v>3070</v>
      </c>
      <c r="T729" s="9" t="s">
        <v>276</v>
      </c>
      <c r="U729" s="410" t="s">
        <v>4997</v>
      </c>
      <c r="V729" s="785" t="s">
        <v>127</v>
      </c>
      <c r="W729" s="922" t="s">
        <v>127</v>
      </c>
      <c r="X729" s="922" t="s">
        <v>127</v>
      </c>
      <c r="Y729" s="767" t="s">
        <v>127</v>
      </c>
      <c r="Z729" s="787" t="s">
        <v>127</v>
      </c>
      <c r="AA729" s="241"/>
      <c r="AB729" s="241"/>
      <c r="AC729" s="241"/>
      <c r="AD729" s="241"/>
      <c r="AE729" s="242"/>
      <c r="AF729" s="892"/>
      <c r="AG729" s="892"/>
      <c r="AH729" s="8" t="s">
        <v>4903</v>
      </c>
      <c r="AI729" s="146"/>
      <c r="AJ729" s="8"/>
      <c r="AK729" s="767" t="s">
        <v>127</v>
      </c>
      <c r="AL729" s="8"/>
      <c r="AM729" s="8"/>
      <c r="AN729" s="8"/>
      <c r="AO729" s="8"/>
      <c r="AP729" s="8"/>
      <c r="AQ729" s="8"/>
      <c r="AR729" s="177"/>
      <c r="AS729" s="8"/>
      <c r="AT729" s="8"/>
      <c r="AU729" s="8"/>
      <c r="AV729" s="8"/>
      <c r="AW729" s="8"/>
      <c r="AX729" s="8"/>
      <c r="AY729" s="8"/>
      <c r="AZ729" s="8"/>
      <c r="BA729" s="185"/>
      <c r="BB729" s="207"/>
      <c r="BC729" s="8"/>
      <c r="BD729" s="8"/>
      <c r="BE729" s="8"/>
      <c r="BF729" s="8"/>
      <c r="BG729" s="8"/>
      <c r="BH729" s="8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  <c r="BT729" s="8"/>
      <c r="BU729" s="8"/>
      <c r="BV729" s="8"/>
      <c r="BW729" s="8"/>
      <c r="BX729" s="8"/>
      <c r="BY729" s="8"/>
      <c r="BZ729" s="8"/>
      <c r="CA729" s="8"/>
      <c r="CB729" s="8"/>
      <c r="CC729" s="8"/>
      <c r="CD729" s="8"/>
      <c r="CE729" s="8"/>
      <c r="CF729" s="8"/>
      <c r="CG729" s="8"/>
      <c r="CH729" s="8"/>
      <c r="CI729" s="8"/>
      <c r="CJ729" s="8"/>
      <c r="CK729" s="8"/>
      <c r="CL729" s="8"/>
      <c r="CM729" s="8"/>
      <c r="CN729" s="8"/>
      <c r="CO729" s="619"/>
      <c r="CP729" s="619"/>
      <c r="CQ729" s="8"/>
      <c r="CR729" s="8"/>
    </row>
    <row r="730" spans="1:96" s="24" customFormat="1" hidden="1">
      <c r="A730" s="7"/>
      <c r="B730" s="23"/>
      <c r="C730" s="8"/>
      <c r="D730" s="8"/>
      <c r="E730" s="23"/>
      <c r="F730" s="8"/>
      <c r="G730" s="8"/>
      <c r="H730" s="8"/>
      <c r="I730" s="8"/>
      <c r="J730" s="648"/>
      <c r="K730" s="8"/>
      <c r="L730" s="8"/>
      <c r="M730" s="155"/>
      <c r="N730" s="155"/>
      <c r="O730" s="155"/>
      <c r="P730" s="155"/>
      <c r="Q730" s="7"/>
      <c r="R730" s="8"/>
      <c r="S730" s="8"/>
      <c r="T730" s="9"/>
      <c r="U730" s="410"/>
      <c r="V730" s="785"/>
      <c r="W730" s="922"/>
      <c r="X730" s="961"/>
      <c r="Y730" s="767"/>
      <c r="Z730" s="787"/>
      <c r="AA730" s="241"/>
      <c r="AB730" s="241"/>
      <c r="AC730" s="241"/>
      <c r="AD730" s="241"/>
      <c r="AE730" s="242"/>
      <c r="AF730" s="892"/>
      <c r="AG730" s="892"/>
      <c r="AH730" s="8"/>
      <c r="AI730" s="146"/>
      <c r="AJ730" s="8"/>
      <c r="AK730" s="8"/>
      <c r="AL730" s="8"/>
      <c r="AM730" s="8"/>
      <c r="AN730" s="8"/>
      <c r="AO730" s="8"/>
      <c r="AP730" s="8"/>
      <c r="AQ730" s="8"/>
      <c r="AR730" s="177"/>
      <c r="AS730" s="8"/>
      <c r="AT730" s="8"/>
      <c r="AU730" s="8"/>
      <c r="AV730" s="8"/>
      <c r="AW730" s="8"/>
      <c r="AX730" s="8"/>
      <c r="AY730" s="8"/>
      <c r="AZ730" s="8"/>
      <c r="BA730" s="185"/>
      <c r="BB730" s="207"/>
      <c r="BC730" s="8"/>
      <c r="BD730" s="8"/>
      <c r="BE730" s="8"/>
      <c r="BF730" s="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  <c r="BU730" s="8"/>
      <c r="BV730" s="8"/>
      <c r="BW730" s="8"/>
      <c r="BX730" s="8"/>
      <c r="BY730" s="8"/>
      <c r="BZ730" s="8"/>
      <c r="CA730" s="8"/>
      <c r="CB730" s="8"/>
      <c r="CC730" s="8"/>
      <c r="CD730" s="8"/>
      <c r="CE730" s="8"/>
      <c r="CF730" s="8"/>
      <c r="CG730" s="8"/>
      <c r="CH730" s="8"/>
      <c r="CI730" s="8"/>
      <c r="CJ730" s="8"/>
      <c r="CK730" s="8"/>
      <c r="CL730" s="8"/>
      <c r="CM730" s="8"/>
      <c r="CN730" s="8"/>
      <c r="CO730" s="619"/>
      <c r="CP730" s="619"/>
      <c r="CQ730" s="8"/>
      <c r="CR730" s="8"/>
    </row>
    <row r="731" spans="1:96" s="1103" customFormat="1" ht="25.5" hidden="1">
      <c r="A731" s="249"/>
      <c r="B731" s="250" t="s">
        <v>127</v>
      </c>
      <c r="C731" s="1102">
        <v>2013</v>
      </c>
      <c r="D731" s="1102"/>
      <c r="E731" s="250" t="s">
        <v>655</v>
      </c>
      <c r="F731" s="1102" t="s">
        <v>683</v>
      </c>
      <c r="G731" s="1102"/>
      <c r="H731" s="1102"/>
      <c r="I731" s="1102" t="s">
        <v>655</v>
      </c>
      <c r="J731" s="1102" t="s">
        <v>655</v>
      </c>
      <c r="K731" s="1102"/>
      <c r="L731" s="1102" t="s">
        <v>718</v>
      </c>
      <c r="M731" s="360" t="s">
        <v>655</v>
      </c>
      <c r="N731" s="360"/>
      <c r="O731" s="360"/>
      <c r="P731" s="176" t="s">
        <v>266</v>
      </c>
      <c r="Q731" s="249" t="s">
        <v>692</v>
      </c>
      <c r="R731" s="1102"/>
      <c r="S731" s="1102" t="s">
        <v>1022</v>
      </c>
      <c r="T731" s="1583" t="s">
        <v>291</v>
      </c>
      <c r="U731" s="1584" t="s">
        <v>1437</v>
      </c>
      <c r="V731" s="1583"/>
      <c r="W731" s="1583"/>
      <c r="X731" s="259"/>
      <c r="Y731" s="1585">
        <f>Y50+Y51+Y153</f>
        <v>32340.480000000003</v>
      </c>
      <c r="Z731" s="369"/>
      <c r="AA731" s="253">
        <v>0</v>
      </c>
      <c r="AB731" s="253">
        <v>0</v>
      </c>
      <c r="AC731" s="253">
        <v>0</v>
      </c>
      <c r="AD731" s="253">
        <v>0</v>
      </c>
      <c r="AE731" s="254">
        <v>0</v>
      </c>
      <c r="AF731" s="1102"/>
      <c r="AG731" s="1102"/>
      <c r="AH731" s="1102"/>
      <c r="AI731" s="1102"/>
      <c r="AJ731" s="1102"/>
      <c r="AK731" s="1102"/>
      <c r="AL731" s="1102"/>
      <c r="AM731" s="1102"/>
      <c r="AN731" s="1102"/>
      <c r="AO731" s="1102"/>
      <c r="AP731" s="1102"/>
      <c r="AQ731" s="1102"/>
      <c r="AR731" s="255"/>
      <c r="AS731" s="1102"/>
      <c r="AT731" s="1102"/>
      <c r="AU731" s="1102"/>
      <c r="AV731" s="1102"/>
      <c r="AW731" s="1102"/>
      <c r="AX731" s="1102"/>
      <c r="AY731" s="1102"/>
      <c r="AZ731" s="1102"/>
      <c r="BA731" s="257"/>
      <c r="BB731" s="257"/>
      <c r="BC731" s="1102"/>
      <c r="BD731" s="1102"/>
      <c r="BE731" s="1102"/>
      <c r="BF731" s="1102"/>
      <c r="BG731" s="1102"/>
      <c r="BH731" s="1102"/>
      <c r="BI731" s="1102"/>
      <c r="BJ731" s="1102"/>
      <c r="BK731" s="1102"/>
      <c r="BL731" s="1102"/>
      <c r="BM731" s="1102"/>
      <c r="BN731" s="1102"/>
      <c r="BO731" s="1102"/>
      <c r="BP731" s="1102"/>
      <c r="BQ731" s="1102"/>
      <c r="BR731" s="1102"/>
      <c r="BS731" s="1102"/>
      <c r="BT731" s="1102"/>
      <c r="BU731" s="1102"/>
      <c r="BV731" s="1102"/>
      <c r="BW731" s="1102"/>
      <c r="BX731" s="1102"/>
      <c r="BY731" s="1102"/>
      <c r="BZ731" s="1102"/>
      <c r="CA731" s="1102"/>
      <c r="CB731" s="1102"/>
      <c r="CC731" s="1102"/>
      <c r="CD731" s="1102"/>
      <c r="CE731" s="1102"/>
      <c r="CF731" s="1102"/>
      <c r="CG731" s="1102"/>
      <c r="CH731" s="1102"/>
      <c r="CI731" s="1102"/>
      <c r="CJ731" s="1102"/>
      <c r="CK731" s="1102"/>
      <c r="CL731" s="1102"/>
      <c r="CM731" s="1102"/>
      <c r="CN731" s="1102"/>
      <c r="CO731" s="1102"/>
      <c r="CP731" s="1102"/>
      <c r="CQ731" s="1102"/>
      <c r="CR731" s="1102"/>
    </row>
    <row r="732" spans="1:96" s="1103" customFormat="1" ht="25.5" hidden="1">
      <c r="A732" s="249"/>
      <c r="B732" s="250" t="s">
        <v>127</v>
      </c>
      <c r="C732" s="1102">
        <v>2013</v>
      </c>
      <c r="D732" s="1102"/>
      <c r="E732" s="250" t="s">
        <v>655</v>
      </c>
      <c r="F732" s="1102" t="s">
        <v>683</v>
      </c>
      <c r="G732" s="1102"/>
      <c r="H732" s="1102"/>
      <c r="I732" s="1102" t="s">
        <v>655</v>
      </c>
      <c r="J732" s="1102" t="s">
        <v>655</v>
      </c>
      <c r="K732" s="1102"/>
      <c r="L732" s="1102" t="s">
        <v>693</v>
      </c>
      <c r="M732" s="360"/>
      <c r="N732" s="360"/>
      <c r="O732" s="360"/>
      <c r="P732" s="176" t="s">
        <v>2944</v>
      </c>
      <c r="Q732" s="249" t="s">
        <v>693</v>
      </c>
      <c r="R732" s="1102"/>
      <c r="S732" s="1102" t="s">
        <v>269</v>
      </c>
      <c r="T732" s="1583" t="s">
        <v>264</v>
      </c>
      <c r="U732" s="1584" t="s">
        <v>1437</v>
      </c>
      <c r="V732" s="1583"/>
      <c r="W732" s="1583"/>
      <c r="X732" s="259"/>
      <c r="Y732" s="1585">
        <f>Y114+Y215</f>
        <v>118897.45</v>
      </c>
      <c r="Z732" s="369"/>
      <c r="AA732" s="253"/>
      <c r="AB732" s="253"/>
      <c r="AC732" s="253"/>
      <c r="AD732" s="253"/>
      <c r="AE732" s="254"/>
      <c r="AF732" s="1102"/>
      <c r="AG732" s="1102"/>
      <c r="AH732" s="1102"/>
      <c r="AI732" s="1102"/>
      <c r="AJ732" s="1102"/>
      <c r="AK732" s="1102"/>
      <c r="AL732" s="1102"/>
      <c r="AM732" s="1102"/>
      <c r="AN732" s="1102"/>
      <c r="AO732" s="1102"/>
      <c r="AP732" s="1102"/>
      <c r="AQ732" s="1102"/>
      <c r="AR732" s="255"/>
      <c r="AS732" s="1102"/>
      <c r="AT732" s="1102"/>
      <c r="AU732" s="1102"/>
      <c r="AV732" s="1102"/>
      <c r="AW732" s="1102"/>
      <c r="AX732" s="1102"/>
      <c r="AY732" s="1102"/>
      <c r="AZ732" s="1102"/>
      <c r="BA732" s="257"/>
      <c r="BB732" s="257"/>
      <c r="BC732" s="1102"/>
      <c r="BD732" s="1102"/>
      <c r="BE732" s="1102"/>
      <c r="BF732" s="1102"/>
      <c r="BG732" s="1102"/>
      <c r="BH732" s="1102"/>
      <c r="BI732" s="1102"/>
      <c r="BJ732" s="1102"/>
      <c r="BK732" s="1102"/>
      <c r="BL732" s="1102"/>
      <c r="BM732" s="1102"/>
      <c r="BN732" s="1102"/>
      <c r="BO732" s="1102"/>
      <c r="BP732" s="1102"/>
      <c r="BQ732" s="1102"/>
      <c r="BR732" s="1102"/>
      <c r="BS732" s="1102"/>
      <c r="BT732" s="1102"/>
      <c r="BU732" s="1102"/>
      <c r="BV732" s="1102"/>
      <c r="BW732" s="1102"/>
      <c r="BX732" s="1102"/>
      <c r="BY732" s="1102"/>
      <c r="BZ732" s="1102"/>
      <c r="CA732" s="1102"/>
      <c r="CB732" s="1102"/>
      <c r="CC732" s="1102"/>
      <c r="CD732" s="1102"/>
      <c r="CE732" s="1102"/>
      <c r="CF732" s="1102"/>
      <c r="CG732" s="1102"/>
      <c r="CH732" s="1102"/>
      <c r="CI732" s="1102"/>
      <c r="CJ732" s="1102"/>
      <c r="CK732" s="1102"/>
      <c r="CL732" s="1102"/>
      <c r="CM732" s="1102"/>
      <c r="CN732" s="1102"/>
      <c r="CO732" s="1102"/>
      <c r="CP732" s="1102"/>
      <c r="CQ732" s="1102"/>
      <c r="CR732" s="1102"/>
    </row>
    <row r="733" spans="1:96" s="1103" customFormat="1" ht="30" hidden="1">
      <c r="A733" s="249"/>
      <c r="B733" s="250" t="s">
        <v>127</v>
      </c>
      <c r="C733" s="1102">
        <v>2013</v>
      </c>
      <c r="D733" s="1102"/>
      <c r="E733" s="250" t="s">
        <v>655</v>
      </c>
      <c r="F733" s="1102" t="s">
        <v>683</v>
      </c>
      <c r="G733" s="1102"/>
      <c r="H733" s="1102"/>
      <c r="I733" s="1102" t="s">
        <v>655</v>
      </c>
      <c r="J733" s="1102" t="s">
        <v>655</v>
      </c>
      <c r="K733" s="1102"/>
      <c r="L733" s="1102" t="s">
        <v>693</v>
      </c>
      <c r="M733" s="360"/>
      <c r="N733" s="360"/>
      <c r="O733" s="360"/>
      <c r="P733" s="176" t="s">
        <v>2944</v>
      </c>
      <c r="Q733" s="249" t="s">
        <v>693</v>
      </c>
      <c r="R733" s="1102"/>
      <c r="S733" s="1102" t="s">
        <v>269</v>
      </c>
      <c r="T733" s="1583" t="s">
        <v>4344</v>
      </c>
      <c r="U733" s="1584" t="s">
        <v>1437</v>
      </c>
      <c r="V733" s="1583"/>
      <c r="W733" s="1583"/>
      <c r="X733" s="259"/>
      <c r="Y733" s="1585">
        <f>Y152</f>
        <v>806.97</v>
      </c>
      <c r="Z733" s="369"/>
      <c r="AA733" s="253"/>
      <c r="AB733" s="253"/>
      <c r="AC733" s="253"/>
      <c r="AD733" s="253"/>
      <c r="AE733" s="254"/>
      <c r="AF733" s="1102"/>
      <c r="AG733" s="1102"/>
      <c r="AH733" s="1102"/>
      <c r="AI733" s="1102"/>
      <c r="AJ733" s="1102"/>
      <c r="AK733" s="1102"/>
      <c r="AL733" s="1102"/>
      <c r="AM733" s="1102"/>
      <c r="AN733" s="1102"/>
      <c r="AO733" s="1102"/>
      <c r="AP733" s="1102"/>
      <c r="AQ733" s="1102"/>
      <c r="AR733" s="255"/>
      <c r="AS733" s="1102"/>
      <c r="AT733" s="1102"/>
      <c r="AU733" s="1102"/>
      <c r="AV733" s="1102"/>
      <c r="AW733" s="1102"/>
      <c r="AX733" s="1102"/>
      <c r="AY733" s="1102"/>
      <c r="AZ733" s="1102"/>
      <c r="BA733" s="257"/>
      <c r="BB733" s="257"/>
      <c r="BC733" s="1102"/>
      <c r="BD733" s="1102"/>
      <c r="BE733" s="1102"/>
      <c r="BF733" s="1102"/>
      <c r="BG733" s="1102"/>
      <c r="BH733" s="1102"/>
      <c r="BI733" s="1102"/>
      <c r="BJ733" s="1102"/>
      <c r="BK733" s="1102"/>
      <c r="BL733" s="1102"/>
      <c r="BM733" s="1102"/>
      <c r="BN733" s="1102"/>
      <c r="BO733" s="1102"/>
      <c r="BP733" s="1102"/>
      <c r="BQ733" s="1102"/>
      <c r="BR733" s="1102"/>
      <c r="BS733" s="1102"/>
      <c r="BT733" s="1102"/>
      <c r="BU733" s="1102"/>
      <c r="BV733" s="1102"/>
      <c r="BW733" s="1102"/>
      <c r="BX733" s="1102"/>
      <c r="BY733" s="1102"/>
      <c r="BZ733" s="1102"/>
      <c r="CA733" s="1102"/>
      <c r="CB733" s="1102"/>
      <c r="CC733" s="1102"/>
      <c r="CD733" s="1102"/>
      <c r="CE733" s="1102"/>
      <c r="CF733" s="1102"/>
      <c r="CG733" s="1102"/>
      <c r="CH733" s="1102"/>
      <c r="CI733" s="1102"/>
      <c r="CJ733" s="1102"/>
      <c r="CK733" s="1102"/>
      <c r="CL733" s="1102"/>
      <c r="CM733" s="1102"/>
      <c r="CN733" s="1102"/>
      <c r="CO733" s="1102"/>
      <c r="CP733" s="1102"/>
      <c r="CQ733" s="1102"/>
      <c r="CR733" s="1102"/>
    </row>
    <row r="734" spans="1:96" s="1592" customFormat="1" ht="30" hidden="1">
      <c r="A734" s="1581"/>
      <c r="B734" s="250" t="s">
        <v>127</v>
      </c>
      <c r="C734" s="257">
        <v>2013</v>
      </c>
      <c r="D734" s="257"/>
      <c r="E734" s="1582" t="s">
        <v>655</v>
      </c>
      <c r="F734" s="257" t="s">
        <v>683</v>
      </c>
      <c r="G734" s="257"/>
      <c r="H734" s="257"/>
      <c r="I734" s="257" t="s">
        <v>655</v>
      </c>
      <c r="J734" s="257" t="s">
        <v>655</v>
      </c>
      <c r="K734" s="257"/>
      <c r="L734" s="257" t="s">
        <v>718</v>
      </c>
      <c r="M734" s="345" t="s">
        <v>655</v>
      </c>
      <c r="N734" s="345"/>
      <c r="O734" s="345"/>
      <c r="P734" s="1586" t="s">
        <v>2380</v>
      </c>
      <c r="Q734" s="1581" t="s">
        <v>266</v>
      </c>
      <c r="R734" s="257"/>
      <c r="S734" s="257" t="s">
        <v>696</v>
      </c>
      <c r="T734" s="1587" t="s">
        <v>264</v>
      </c>
      <c r="U734" s="1588" t="s">
        <v>1437</v>
      </c>
      <c r="V734" s="1587"/>
      <c r="W734" s="1587"/>
      <c r="X734" s="1589">
        <f>X200+X201</f>
        <v>0</v>
      </c>
      <c r="Y734" s="1587">
        <f>Y21+Y88+Y93+Y200+Y201</f>
        <v>4638.8999999999996</v>
      </c>
      <c r="Z734" s="1590">
        <f>X734-Y734</f>
        <v>-4638.8999999999996</v>
      </c>
      <c r="AA734" s="253">
        <v>0</v>
      </c>
      <c r="AB734" s="253">
        <v>0</v>
      </c>
      <c r="AC734" s="253">
        <v>0</v>
      </c>
      <c r="AD734" s="253">
        <v>0</v>
      </c>
      <c r="AE734" s="254">
        <v>0</v>
      </c>
      <c r="AF734" s="257"/>
      <c r="AG734" s="257"/>
      <c r="AH734" s="257" t="s">
        <v>2381</v>
      </c>
      <c r="AI734" s="257"/>
      <c r="AJ734" s="257"/>
      <c r="AK734" s="257"/>
      <c r="AL734" s="257"/>
      <c r="AM734" s="257"/>
      <c r="AN734" s="257"/>
      <c r="AO734" s="257"/>
      <c r="AP734" s="257"/>
      <c r="AQ734" s="257"/>
      <c r="AR734" s="1591"/>
      <c r="AS734" s="257"/>
      <c r="AT734" s="257"/>
      <c r="AU734" s="257"/>
      <c r="AV734" s="257"/>
      <c r="AW734" s="257"/>
      <c r="AX734" s="257"/>
      <c r="AY734" s="257"/>
      <c r="AZ734" s="257"/>
      <c r="BA734" s="257"/>
      <c r="BB734" s="257"/>
      <c r="BC734" s="257"/>
      <c r="BD734" s="257"/>
      <c r="BE734" s="257"/>
      <c r="BF734" s="257"/>
      <c r="BG734" s="257"/>
      <c r="BH734" s="257"/>
      <c r="BI734" s="257"/>
      <c r="BJ734" s="257"/>
      <c r="BK734" s="257"/>
      <c r="BL734" s="257"/>
      <c r="BM734" s="257"/>
      <c r="BN734" s="257"/>
      <c r="BO734" s="257"/>
      <c r="BP734" s="257"/>
      <c r="BQ734" s="257"/>
      <c r="BR734" s="257"/>
      <c r="BS734" s="257"/>
      <c r="BT734" s="257"/>
      <c r="BU734" s="257"/>
      <c r="BV734" s="257"/>
      <c r="BW734" s="257"/>
      <c r="BX734" s="257"/>
      <c r="BY734" s="257"/>
      <c r="BZ734" s="257"/>
      <c r="CA734" s="257"/>
      <c r="CB734" s="257"/>
      <c r="CC734" s="257"/>
      <c r="CD734" s="257"/>
      <c r="CE734" s="257"/>
      <c r="CF734" s="257"/>
      <c r="CG734" s="257"/>
      <c r="CH734" s="257"/>
      <c r="CI734" s="257"/>
      <c r="CJ734" s="257"/>
      <c r="CK734" s="257"/>
      <c r="CL734" s="257"/>
      <c r="CM734" s="257"/>
      <c r="CN734" s="257"/>
      <c r="CO734" s="257"/>
      <c r="CP734" s="257"/>
      <c r="CQ734" s="257"/>
      <c r="CR734" s="257"/>
    </row>
    <row r="735" spans="1:96" s="1103" customFormat="1" ht="34.5" hidden="1" customHeight="1">
      <c r="A735" s="1102"/>
      <c r="B735" s="250" t="s">
        <v>127</v>
      </c>
      <c r="C735" s="257">
        <v>2013</v>
      </c>
      <c r="D735" s="257"/>
      <c r="E735" s="257" t="s">
        <v>655</v>
      </c>
      <c r="F735" s="257" t="s">
        <v>683</v>
      </c>
      <c r="G735" s="257"/>
      <c r="H735" s="257"/>
      <c r="I735" s="257" t="s">
        <v>655</v>
      </c>
      <c r="J735" s="257" t="s">
        <v>655</v>
      </c>
      <c r="K735" s="257"/>
      <c r="L735" s="257" t="s">
        <v>718</v>
      </c>
      <c r="M735" s="256" t="s">
        <v>655</v>
      </c>
      <c r="N735" s="256"/>
      <c r="O735" s="256"/>
      <c r="P735" s="257" t="s">
        <v>2377</v>
      </c>
      <c r="Q735" s="257" t="s">
        <v>948</v>
      </c>
      <c r="R735" s="257"/>
      <c r="S735" s="257" t="s">
        <v>948</v>
      </c>
      <c r="T735" s="1587" t="s">
        <v>291</v>
      </c>
      <c r="U735" s="1588" t="s">
        <v>1437</v>
      </c>
      <c r="V735" s="1587"/>
      <c r="W735" s="1587"/>
      <c r="X735" s="1587"/>
      <c r="Y735" s="1593">
        <f>Y8+Y30+Y32+Y54+Y154+Y159+Y196+Y197+Y198+Y199</f>
        <v>95083.819999999992</v>
      </c>
      <c r="Z735" s="369"/>
      <c r="AA735" s="253">
        <v>0</v>
      </c>
      <c r="AB735" s="253">
        <v>0</v>
      </c>
      <c r="AC735" s="253">
        <v>0</v>
      </c>
      <c r="AD735" s="253">
        <v>0</v>
      </c>
      <c r="AE735" s="254">
        <v>0</v>
      </c>
      <c r="AF735" s="1102"/>
      <c r="AG735" s="1102"/>
      <c r="AH735" s="257" t="s">
        <v>2378</v>
      </c>
      <c r="AI735" s="1102"/>
      <c r="AJ735" s="1102"/>
      <c r="AK735" s="1102"/>
      <c r="AL735" s="1102"/>
      <c r="AM735" s="1102"/>
      <c r="AN735" s="1102"/>
      <c r="AO735" s="1102"/>
      <c r="AP735" s="1102"/>
      <c r="AQ735" s="1102"/>
      <c r="AR735" s="1102"/>
      <c r="AS735" s="1102"/>
      <c r="AT735" s="1102"/>
      <c r="AU735" s="1102"/>
      <c r="AV735" s="1102"/>
      <c r="AW735" s="1102"/>
      <c r="AX735" s="1102"/>
      <c r="AY735" s="1102"/>
      <c r="AZ735" s="1102"/>
      <c r="BA735" s="257"/>
      <c r="BB735" s="257"/>
      <c r="BC735" s="1102"/>
      <c r="BD735" s="1102"/>
      <c r="BE735" s="1102"/>
      <c r="BF735" s="1102"/>
      <c r="BG735" s="1102"/>
      <c r="BH735" s="1102"/>
      <c r="BI735" s="1102"/>
      <c r="BJ735" s="1102"/>
      <c r="BK735" s="1102"/>
      <c r="BL735" s="1102"/>
      <c r="BM735" s="1102"/>
      <c r="BN735" s="1102"/>
      <c r="BO735" s="1102"/>
      <c r="BP735" s="1102"/>
      <c r="BQ735" s="1102"/>
      <c r="BR735" s="1102"/>
      <c r="BS735" s="1102"/>
      <c r="BT735" s="1102"/>
      <c r="BU735" s="1102"/>
      <c r="BV735" s="1102"/>
      <c r="BW735" s="1102"/>
      <c r="BX735" s="1102"/>
      <c r="BY735" s="1102"/>
      <c r="BZ735" s="1102"/>
      <c r="CA735" s="1102"/>
      <c r="CB735" s="1102"/>
      <c r="CC735" s="1102"/>
      <c r="CD735" s="1102"/>
      <c r="CE735" s="1102"/>
      <c r="CF735" s="1102"/>
      <c r="CG735" s="1102"/>
      <c r="CH735" s="1102"/>
      <c r="CI735" s="1102"/>
      <c r="CJ735" s="1102"/>
      <c r="CK735" s="1102"/>
      <c r="CL735" s="1102"/>
      <c r="CM735" s="1102"/>
      <c r="CN735" s="1102"/>
      <c r="CO735" s="1102"/>
      <c r="CP735" s="1102"/>
      <c r="CQ735" s="1102"/>
      <c r="CR735" s="1102"/>
    </row>
    <row r="736" spans="1:96" s="662" customFormat="1" ht="57.75" hidden="1" customHeight="1">
      <c r="A736" s="657"/>
      <c r="B736" s="250" t="s">
        <v>127</v>
      </c>
      <c r="C736" s="657">
        <v>2013</v>
      </c>
      <c r="D736" s="657"/>
      <c r="E736" s="657" t="s">
        <v>655</v>
      </c>
      <c r="F736" s="657" t="s">
        <v>683</v>
      </c>
      <c r="G736" s="657"/>
      <c r="H736" s="657"/>
      <c r="I736" s="657" t="s">
        <v>655</v>
      </c>
      <c r="J736" s="1747" t="s">
        <v>655</v>
      </c>
      <c r="K736" s="657"/>
      <c r="L736" s="657" t="s">
        <v>718</v>
      </c>
      <c r="M736" s="657" t="s">
        <v>655</v>
      </c>
      <c r="N736" s="657"/>
      <c r="O736" s="657"/>
      <c r="P736" s="657" t="s">
        <v>4347</v>
      </c>
      <c r="Q736" s="657" t="s">
        <v>266</v>
      </c>
      <c r="R736" s="657"/>
      <c r="S736" s="657" t="s">
        <v>289</v>
      </c>
      <c r="T736" s="658" t="s">
        <v>291</v>
      </c>
      <c r="U736" s="659" t="s">
        <v>1437</v>
      </c>
      <c r="V736" s="658"/>
      <c r="W736" s="658"/>
      <c r="X736" s="658"/>
      <c r="Y736" s="660">
        <f>Y5+Y6+Y7+Y9+Y10+Y11+Y13+Y14+Y16+Y17+Y18+Y20+Y22+Y24+Y25+Y29+Y53+Y55+Y57+Y58+Y73+Y74+Y96+Y117+Y148+Y149+Y150+Y158+Y162+Y186+Y193+Y194+Y203+Y207+Y208+Y209+Y210+Y211+Y731+Y732+Y733+Y734+Y735+Y737</f>
        <v>790252.07999999973</v>
      </c>
      <c r="Z736" s="660"/>
      <c r="AA736" s="660">
        <v>0</v>
      </c>
      <c r="AB736" s="660">
        <v>0</v>
      </c>
      <c r="AC736" s="660">
        <v>0</v>
      </c>
      <c r="AD736" s="660">
        <v>0</v>
      </c>
      <c r="AE736" s="661">
        <v>0</v>
      </c>
      <c r="AF736" s="657"/>
      <c r="AG736" s="657"/>
      <c r="AH736" s="657"/>
      <c r="AI736" s="657"/>
      <c r="AJ736" s="657"/>
      <c r="AK736" s="657"/>
      <c r="AL736" s="657"/>
      <c r="AM736" s="657"/>
      <c r="AN736" s="657"/>
      <c r="AO736" s="657"/>
      <c r="AP736" s="657"/>
      <c r="AQ736" s="657"/>
      <c r="AR736" s="657"/>
      <c r="AS736" s="657"/>
      <c r="AT736" s="657"/>
      <c r="AU736" s="657"/>
      <c r="AV736" s="657"/>
      <c r="AW736" s="657"/>
      <c r="AX736" s="657"/>
      <c r="AY736" s="657"/>
      <c r="AZ736" s="657"/>
      <c r="BA736" s="657"/>
      <c r="BB736" s="657"/>
      <c r="BC736" s="657"/>
      <c r="BD736" s="657"/>
      <c r="BE736" s="657"/>
      <c r="BF736" s="657"/>
      <c r="BG736" s="657"/>
      <c r="BH736" s="657"/>
      <c r="BI736" s="657"/>
      <c r="BJ736" s="657"/>
      <c r="BK736" s="657"/>
      <c r="BL736" s="657"/>
      <c r="BM736" s="657"/>
      <c r="BN736" s="657"/>
      <c r="BO736" s="657"/>
      <c r="BP736" s="657"/>
      <c r="BQ736" s="657"/>
      <c r="BR736" s="657"/>
      <c r="BS736" s="657"/>
      <c r="BT736" s="657"/>
      <c r="BU736" s="657"/>
      <c r="BV736" s="657"/>
      <c r="BW736" s="657"/>
      <c r="BX736" s="657"/>
      <c r="BY736" s="657"/>
      <c r="BZ736" s="657"/>
      <c r="CA736" s="657"/>
      <c r="CB736" s="657"/>
      <c r="CC736" s="657"/>
      <c r="CD736" s="657"/>
      <c r="CE736" s="657"/>
      <c r="CF736" s="657"/>
      <c r="CG736" s="657"/>
      <c r="CH736" s="657"/>
      <c r="CI736" s="657"/>
      <c r="CJ736" s="657"/>
      <c r="CK736" s="657"/>
      <c r="CL736" s="657"/>
      <c r="CM736" s="657"/>
      <c r="CN736" s="657"/>
      <c r="CO736" s="657"/>
      <c r="CP736" s="657"/>
      <c r="CQ736" s="657"/>
      <c r="CR736" s="657"/>
    </row>
    <row r="737" spans="1:96" s="1103" customFormat="1" hidden="1">
      <c r="A737" s="249"/>
      <c r="B737" s="250" t="s">
        <v>127</v>
      </c>
      <c r="C737" s="1102">
        <v>2013</v>
      </c>
      <c r="D737" s="1102"/>
      <c r="E737" s="250" t="s">
        <v>127</v>
      </c>
      <c r="F737" s="1102" t="s">
        <v>683</v>
      </c>
      <c r="G737" s="1102"/>
      <c r="H737" s="1102"/>
      <c r="I737" s="1102" t="s">
        <v>1309</v>
      </c>
      <c r="J737" s="1594" t="s">
        <v>127</v>
      </c>
      <c r="K737" s="1102" t="s">
        <v>127</v>
      </c>
      <c r="L737" s="1102" t="s">
        <v>718</v>
      </c>
      <c r="M737" s="360"/>
      <c r="N737" s="360"/>
      <c r="O737" s="360"/>
      <c r="P737" s="176" t="s">
        <v>266</v>
      </c>
      <c r="Q737" s="249" t="s">
        <v>266</v>
      </c>
      <c r="R737" s="1102"/>
      <c r="S737" s="1102" t="s">
        <v>282</v>
      </c>
      <c r="T737" s="1583" t="s">
        <v>264</v>
      </c>
      <c r="U737" s="1584" t="s">
        <v>1437</v>
      </c>
      <c r="V737" s="1583"/>
      <c r="W737" s="1583"/>
      <c r="X737" s="259"/>
      <c r="Y737" s="1585">
        <f>Y7+Y17</f>
        <v>13934.32</v>
      </c>
      <c r="Z737" s="369">
        <f>Z7+Z17</f>
        <v>0</v>
      </c>
      <c r="AA737" s="253">
        <v>0</v>
      </c>
      <c r="AB737" s="253">
        <v>0</v>
      </c>
      <c r="AC737" s="253">
        <v>0</v>
      </c>
      <c r="AD737" s="253">
        <v>0</v>
      </c>
      <c r="AE737" s="254">
        <v>0</v>
      </c>
      <c r="AF737" s="1102"/>
      <c r="AG737" s="1102"/>
      <c r="AH737" s="1102"/>
      <c r="AI737" s="1102"/>
      <c r="AJ737" s="1102"/>
      <c r="AK737" s="1102"/>
      <c r="AL737" s="1102"/>
      <c r="AM737" s="1102"/>
      <c r="AN737" s="1102"/>
      <c r="AO737" s="1102"/>
      <c r="AP737" s="1102"/>
      <c r="AQ737" s="1102"/>
      <c r="AR737" s="255"/>
      <c r="AS737" s="1102"/>
      <c r="AT737" s="1102"/>
      <c r="AU737" s="1102"/>
      <c r="AV737" s="1102"/>
      <c r="AW737" s="1102"/>
      <c r="AX737" s="1102"/>
      <c r="AY737" s="1102"/>
      <c r="AZ737" s="1102"/>
      <c r="BA737" s="257"/>
      <c r="BB737" s="257"/>
      <c r="BC737" s="1102"/>
      <c r="BD737" s="1102"/>
      <c r="BE737" s="1102"/>
      <c r="BF737" s="1102"/>
      <c r="BG737" s="1102"/>
      <c r="BH737" s="1102"/>
      <c r="BI737" s="1102"/>
      <c r="BJ737" s="1102"/>
      <c r="BK737" s="1102"/>
      <c r="BL737" s="1102"/>
      <c r="BM737" s="1102"/>
      <c r="BN737" s="1102"/>
      <c r="BO737" s="1102"/>
      <c r="BP737" s="1102"/>
      <c r="BQ737" s="1102"/>
      <c r="BR737" s="1102"/>
      <c r="BS737" s="1102"/>
      <c r="BT737" s="1102"/>
      <c r="BU737" s="1102"/>
      <c r="BV737" s="1102"/>
      <c r="BW737" s="1102"/>
      <c r="BX737" s="1102"/>
      <c r="BY737" s="1102"/>
      <c r="BZ737" s="1102"/>
      <c r="CA737" s="1102"/>
      <c r="CB737" s="1102"/>
      <c r="CC737" s="1102"/>
      <c r="CD737" s="1102"/>
      <c r="CE737" s="1102"/>
      <c r="CF737" s="1102"/>
      <c r="CG737" s="1102"/>
      <c r="CH737" s="1102"/>
      <c r="CI737" s="1102"/>
      <c r="CJ737" s="1102"/>
      <c r="CK737" s="1102"/>
      <c r="CL737" s="1102"/>
      <c r="CM737" s="1102"/>
      <c r="CN737" s="1102"/>
      <c r="CO737" s="1102"/>
      <c r="CP737" s="1102"/>
      <c r="CQ737" s="1102"/>
      <c r="CR737" s="1102"/>
    </row>
    <row r="738" spans="1:96" s="258" customFormat="1" ht="30" hidden="1">
      <c r="A738" s="249"/>
      <c r="B738" s="250" t="s">
        <v>127</v>
      </c>
      <c r="C738" s="251">
        <v>2013</v>
      </c>
      <c r="D738" s="251"/>
      <c r="E738" s="250"/>
      <c r="F738" s="251" t="s">
        <v>1823</v>
      </c>
      <c r="G738" s="251"/>
      <c r="H738" s="251"/>
      <c r="I738" s="251" t="s">
        <v>1020</v>
      </c>
      <c r="J738" s="1102"/>
      <c r="K738" s="251"/>
      <c r="L738" s="251"/>
      <c r="M738" s="350"/>
      <c r="N738" s="350"/>
      <c r="O738" s="350"/>
      <c r="P738" s="176" t="s">
        <v>1219</v>
      </c>
      <c r="Q738" s="249" t="s">
        <v>1220</v>
      </c>
      <c r="R738" s="251" t="s">
        <v>2989</v>
      </c>
      <c r="S738" s="251" t="s">
        <v>1825</v>
      </c>
      <c r="T738" s="252" t="s">
        <v>654</v>
      </c>
      <c r="U738" s="1611" t="s">
        <v>1233</v>
      </c>
      <c r="V738" s="252"/>
      <c r="W738" s="252"/>
      <c r="X738" s="259"/>
      <c r="Y738" s="251"/>
      <c r="Z738" s="369"/>
      <c r="AA738" s="253">
        <v>867257</v>
      </c>
      <c r="AB738" s="253">
        <v>289085.67</v>
      </c>
      <c r="AC738" s="253">
        <v>289085.67</v>
      </c>
      <c r="AD738" s="253" t="s">
        <v>127</v>
      </c>
      <c r="AE738" s="254" t="s">
        <v>127</v>
      </c>
      <c r="AF738" s="1104"/>
      <c r="AG738" s="1104"/>
      <c r="AH738" s="1105" t="s">
        <v>2445</v>
      </c>
      <c r="AI738" s="251"/>
      <c r="AJ738" s="251"/>
      <c r="AK738" s="251"/>
      <c r="AL738" s="251"/>
      <c r="AM738" s="251"/>
      <c r="AN738" s="251"/>
      <c r="AO738" s="251"/>
      <c r="AP738" s="251"/>
      <c r="AQ738" s="251"/>
      <c r="AR738" s="255" t="s">
        <v>2136</v>
      </c>
      <c r="AS738" s="251" t="s">
        <v>260</v>
      </c>
      <c r="AT738" s="251" t="s">
        <v>260</v>
      </c>
      <c r="AU738" s="251" t="s">
        <v>260</v>
      </c>
      <c r="AV738" s="251"/>
      <c r="AW738" s="251" t="s">
        <v>260</v>
      </c>
      <c r="AX738" s="251" t="s">
        <v>260</v>
      </c>
      <c r="AY738" s="251" t="s">
        <v>260</v>
      </c>
      <c r="AZ738" s="251"/>
      <c r="BA738" s="256" t="s">
        <v>260</v>
      </c>
      <c r="BB738" s="257"/>
      <c r="BC738" s="251"/>
      <c r="BD738" s="251"/>
      <c r="BE738" s="251"/>
      <c r="BF738" s="251"/>
      <c r="BG738" s="251"/>
      <c r="BH738" s="251"/>
      <c r="BI738" s="251" t="s">
        <v>260</v>
      </c>
      <c r="BJ738" s="251" t="s">
        <v>260</v>
      </c>
      <c r="BK738" s="251"/>
      <c r="BL738" s="251" t="s">
        <v>260</v>
      </c>
      <c r="BM738" s="251" t="s">
        <v>260</v>
      </c>
      <c r="BN738" s="251" t="s">
        <v>127</v>
      </c>
      <c r="BO738" s="251" t="s">
        <v>127</v>
      </c>
      <c r="BP738" s="251"/>
      <c r="BQ738" s="251" t="s">
        <v>127</v>
      </c>
      <c r="BR738" s="251" t="s">
        <v>127</v>
      </c>
      <c r="BS738" s="251"/>
      <c r="BT738" s="251" t="s">
        <v>260</v>
      </c>
      <c r="BU738" s="251"/>
      <c r="BV738" s="251"/>
      <c r="BW738" s="251"/>
      <c r="BX738" s="251"/>
      <c r="BY738" s="251"/>
      <c r="BZ738" s="251"/>
      <c r="CA738" s="251"/>
      <c r="CB738" s="251"/>
      <c r="CC738" s="251" t="s">
        <v>260</v>
      </c>
      <c r="CD738" s="251" t="s">
        <v>260</v>
      </c>
      <c r="CE738" s="251" t="s">
        <v>260</v>
      </c>
      <c r="CF738" s="251"/>
      <c r="CG738" s="251"/>
      <c r="CH738" s="251" t="s">
        <v>260</v>
      </c>
      <c r="CI738" s="251" t="s">
        <v>260</v>
      </c>
      <c r="CJ738" s="251" t="s">
        <v>260</v>
      </c>
      <c r="CK738" s="251"/>
      <c r="CL738" s="251" t="s">
        <v>1442</v>
      </c>
      <c r="CM738" s="251" t="s">
        <v>127</v>
      </c>
      <c r="CN738" s="251" t="s">
        <v>260</v>
      </c>
      <c r="CO738" s="251" t="s">
        <v>2509</v>
      </c>
      <c r="CP738" s="251"/>
      <c r="CQ738" s="251" t="s">
        <v>2508</v>
      </c>
      <c r="CR738" s="251"/>
    </row>
    <row r="739" spans="1:96" s="258" customFormat="1" ht="30" hidden="1">
      <c r="A739" s="249"/>
      <c r="B739" s="250" t="s">
        <v>3706</v>
      </c>
      <c r="C739" s="251">
        <v>2013</v>
      </c>
      <c r="D739" s="251"/>
      <c r="E739" s="250" t="s">
        <v>3677</v>
      </c>
      <c r="F739" s="251" t="s">
        <v>1311</v>
      </c>
      <c r="G739" s="251"/>
      <c r="H739" s="251"/>
      <c r="I739" s="251" t="s">
        <v>1309</v>
      </c>
      <c r="J739" s="526" t="s">
        <v>1435</v>
      </c>
      <c r="K739" s="249"/>
      <c r="L739" s="251" t="s">
        <v>1309</v>
      </c>
      <c r="M739" s="350" t="s">
        <v>1309</v>
      </c>
      <c r="N739" s="350"/>
      <c r="O739" s="350"/>
      <c r="P739" s="176" t="s">
        <v>3286</v>
      </c>
      <c r="Q739" s="249" t="s">
        <v>1021</v>
      </c>
      <c r="R739" s="251"/>
      <c r="S739" s="251" t="s">
        <v>1053</v>
      </c>
      <c r="T739" s="252" t="s">
        <v>1067</v>
      </c>
      <c r="U739" s="422" t="s">
        <v>1437</v>
      </c>
      <c r="V739" s="252">
        <f>V39+V40+V41</f>
        <v>1077020</v>
      </c>
      <c r="W739" s="252"/>
      <c r="X739" s="259">
        <v>1077020</v>
      </c>
      <c r="Y739" s="252">
        <f>Y39+Y40+Y41</f>
        <v>584200.88000000012</v>
      </c>
      <c r="Z739" s="369">
        <f t="shared" ref="Z739:Z745" si="62">X739-Y739</f>
        <v>492819.11999999988</v>
      </c>
      <c r="AA739" s="253">
        <f>X739*0.25</f>
        <v>269255</v>
      </c>
      <c r="AB739" s="253">
        <f>AA739</f>
        <v>269255</v>
      </c>
      <c r="AC739" s="253">
        <f>AB739</f>
        <v>269255</v>
      </c>
      <c r="AD739" s="253">
        <f>AC739</f>
        <v>269255</v>
      </c>
      <c r="AE739" s="254"/>
      <c r="AF739" s="251"/>
      <c r="AG739" s="251"/>
      <c r="AH739" s="251"/>
      <c r="AI739" s="251"/>
      <c r="AJ739" s="251"/>
      <c r="AK739" s="251"/>
      <c r="AL739" s="251"/>
      <c r="AM739" s="251"/>
      <c r="AN739" s="251"/>
      <c r="AO739" s="251"/>
      <c r="AP739" s="251"/>
      <c r="AQ739" s="251"/>
      <c r="AR739" s="255"/>
      <c r="AS739" s="251"/>
      <c r="AT739" s="251"/>
      <c r="AU739" s="251"/>
      <c r="AV739" s="251"/>
      <c r="AW739" s="251"/>
      <c r="AX739" s="251"/>
      <c r="AY739" s="251"/>
      <c r="AZ739" s="251"/>
      <c r="BA739" s="256"/>
      <c r="BB739" s="257"/>
      <c r="BC739" s="251"/>
      <c r="BD739" s="251"/>
      <c r="BE739" s="251"/>
      <c r="BF739" s="251"/>
      <c r="BG739" s="251"/>
      <c r="BH739" s="251"/>
      <c r="BI739" s="251"/>
      <c r="BJ739" s="251"/>
      <c r="BK739" s="251"/>
      <c r="BL739" s="251"/>
      <c r="BM739" s="251"/>
      <c r="BN739" s="251"/>
      <c r="BO739" s="251"/>
      <c r="BP739" s="251"/>
      <c r="BQ739" s="251"/>
      <c r="BR739" s="251"/>
      <c r="BS739" s="251"/>
      <c r="BT739" s="251"/>
      <c r="BU739" s="251"/>
      <c r="BV739" s="251"/>
      <c r="BW739" s="251"/>
      <c r="BX739" s="251"/>
      <c r="BY739" s="251"/>
      <c r="BZ739" s="251"/>
      <c r="CA739" s="251"/>
      <c r="CB739" s="251"/>
      <c r="CC739" s="251"/>
      <c r="CD739" s="251"/>
      <c r="CE739" s="251"/>
      <c r="CF739" s="251"/>
      <c r="CG739" s="251"/>
      <c r="CH739" s="251"/>
      <c r="CI739" s="251"/>
      <c r="CJ739" s="251"/>
      <c r="CK739" s="251"/>
      <c r="CL739" s="251"/>
      <c r="CM739" s="251"/>
      <c r="CN739" s="251"/>
      <c r="CO739" s="251"/>
      <c r="CP739" s="251"/>
      <c r="CQ739" s="251"/>
      <c r="CR739" s="251"/>
    </row>
    <row r="740" spans="1:96" s="258" customFormat="1" ht="25.5" hidden="1">
      <c r="A740" s="249"/>
      <c r="B740" s="250" t="s">
        <v>3670</v>
      </c>
      <c r="C740" s="251">
        <v>2013</v>
      </c>
      <c r="D740" s="251"/>
      <c r="E740" s="250"/>
      <c r="F740" s="251" t="s">
        <v>1311</v>
      </c>
      <c r="G740" s="251"/>
      <c r="H740" s="251"/>
      <c r="I740" s="251" t="s">
        <v>1309</v>
      </c>
      <c r="J740" s="1594"/>
      <c r="K740" s="251"/>
      <c r="L740" s="251" t="s">
        <v>1309</v>
      </c>
      <c r="M740" s="350" t="s">
        <v>1309</v>
      </c>
      <c r="N740" s="350"/>
      <c r="O740" s="350"/>
      <c r="P740" s="350" t="s">
        <v>3286</v>
      </c>
      <c r="Q740" s="350" t="s">
        <v>1021</v>
      </c>
      <c r="R740" s="350"/>
      <c r="S740" s="350" t="s">
        <v>1053</v>
      </c>
      <c r="T740" s="1644" t="s">
        <v>654</v>
      </c>
      <c r="U740" s="1645" t="s">
        <v>1233</v>
      </c>
      <c r="V740" s="252">
        <f>V36+V37+V38</f>
        <v>3494519</v>
      </c>
      <c r="W740" s="252"/>
      <c r="X740" s="259">
        <v>3501579</v>
      </c>
      <c r="Y740" s="252">
        <f>Y36+Y37+Y38</f>
        <v>0</v>
      </c>
      <c r="Z740" s="369">
        <f t="shared" si="62"/>
        <v>3501579</v>
      </c>
      <c r="AA740" s="253">
        <f>X740*0.25-0.75</f>
        <v>875394</v>
      </c>
      <c r="AB740" s="253">
        <f>AA740</f>
        <v>875394</v>
      </c>
      <c r="AC740" s="253">
        <f>AB740</f>
        <v>875394</v>
      </c>
      <c r="AD740" s="253">
        <f>AC740+3</f>
        <v>875397</v>
      </c>
      <c r="AE740" s="254"/>
      <c r="AF740" s="251"/>
      <c r="AG740" s="251"/>
      <c r="AH740" s="251"/>
      <c r="AI740" s="251"/>
      <c r="AJ740" s="251"/>
      <c r="AK740" s="251"/>
      <c r="AL740" s="251"/>
      <c r="AM740" s="251"/>
      <c r="AN740" s="251"/>
      <c r="AO740" s="251"/>
      <c r="AP740" s="251"/>
      <c r="AQ740" s="251"/>
      <c r="AR740" s="255"/>
      <c r="AS740" s="251"/>
      <c r="AT740" s="251"/>
      <c r="AU740" s="251"/>
      <c r="AV740" s="251"/>
      <c r="AW740" s="251"/>
      <c r="AX740" s="251"/>
      <c r="AY740" s="251"/>
      <c r="AZ740" s="251"/>
      <c r="BA740" s="256"/>
      <c r="BB740" s="257"/>
      <c r="BC740" s="251"/>
      <c r="BD740" s="251"/>
      <c r="BE740" s="251"/>
      <c r="BF740" s="251"/>
      <c r="BG740" s="251"/>
      <c r="BH740" s="251"/>
      <c r="BI740" s="251"/>
      <c r="BJ740" s="251"/>
      <c r="BK740" s="251"/>
      <c r="BL740" s="251"/>
      <c r="BM740" s="251"/>
      <c r="BN740" s="251"/>
      <c r="BO740" s="251"/>
      <c r="BP740" s="251"/>
      <c r="BQ740" s="251"/>
      <c r="BR740" s="251"/>
      <c r="BS740" s="251"/>
      <c r="BT740" s="251"/>
      <c r="BU740" s="251"/>
      <c r="BV740" s="251"/>
      <c r="BW740" s="251"/>
      <c r="BX740" s="251"/>
      <c r="BY740" s="251"/>
      <c r="BZ740" s="251"/>
      <c r="CA740" s="251"/>
      <c r="CB740" s="251"/>
      <c r="CC740" s="251"/>
      <c r="CD740" s="251"/>
      <c r="CE740" s="251"/>
      <c r="CF740" s="251"/>
      <c r="CG740" s="251"/>
      <c r="CH740" s="251"/>
      <c r="CI740" s="251"/>
      <c r="CJ740" s="251"/>
      <c r="CK740" s="251"/>
      <c r="CL740" s="251"/>
      <c r="CM740" s="251"/>
      <c r="CN740" s="251"/>
      <c r="CO740" s="251"/>
      <c r="CP740" s="251"/>
      <c r="CQ740" s="251"/>
      <c r="CR740" s="251"/>
    </row>
    <row r="741" spans="1:96" s="366" customFormat="1" ht="45" hidden="1" customHeight="1">
      <c r="A741" s="364"/>
      <c r="B741" s="250" t="s">
        <v>3670</v>
      </c>
      <c r="C741" s="359">
        <v>2013</v>
      </c>
      <c r="D741" s="359"/>
      <c r="E741" s="358"/>
      <c r="F741" s="359" t="s">
        <v>1070</v>
      </c>
      <c r="G741" s="359"/>
      <c r="H741" s="359"/>
      <c r="I741" s="359" t="s">
        <v>1309</v>
      </c>
      <c r="J741" s="1594"/>
      <c r="K741" s="359"/>
      <c r="L741" s="359" t="s">
        <v>1309</v>
      </c>
      <c r="M741" s="360" t="s">
        <v>1309</v>
      </c>
      <c r="N741" s="360"/>
      <c r="O741" s="360"/>
      <c r="P741" s="360" t="s">
        <v>3286</v>
      </c>
      <c r="Q741" s="360" t="s">
        <v>1021</v>
      </c>
      <c r="R741" s="360"/>
      <c r="S741" s="360" t="s">
        <v>1051</v>
      </c>
      <c r="T741" s="1646" t="s">
        <v>654</v>
      </c>
      <c r="U741" s="1647" t="s">
        <v>1233</v>
      </c>
      <c r="V741" s="361">
        <f>V42+V43+V44</f>
        <v>3637479</v>
      </c>
      <c r="W741" s="361"/>
      <c r="X741" s="362">
        <v>4089095</v>
      </c>
      <c r="Y741" s="361">
        <f>Y42+Y43+Y44</f>
        <v>0</v>
      </c>
      <c r="Z741" s="363">
        <f t="shared" si="62"/>
        <v>4089095</v>
      </c>
      <c r="AA741" s="367" t="s">
        <v>127</v>
      </c>
      <c r="AB741" s="367">
        <f>X741*0.5-0.5</f>
        <v>2044547</v>
      </c>
      <c r="AC741" s="367">
        <f>X741*0.25-0.75</f>
        <v>1022273</v>
      </c>
      <c r="AD741" s="367">
        <f>X741*0.25+1.25</f>
        <v>1022275</v>
      </c>
      <c r="AE741" s="368">
        <v>0</v>
      </c>
      <c r="AF741" s="359"/>
      <c r="AG741" s="359"/>
      <c r="AH741" s="359" t="s">
        <v>1310</v>
      </c>
      <c r="AI741" s="359"/>
      <c r="AJ741" s="359"/>
      <c r="AK741" s="359"/>
      <c r="AL741" s="359"/>
      <c r="AM741" s="359"/>
      <c r="AN741" s="359"/>
      <c r="AO741" s="359"/>
      <c r="AP741" s="359"/>
      <c r="AQ741" s="359"/>
      <c r="AR741" s="365"/>
      <c r="AS741" s="359"/>
      <c r="AT741" s="359"/>
      <c r="AU741" s="359"/>
      <c r="AV741" s="359"/>
      <c r="AW741" s="359"/>
      <c r="AX741" s="359"/>
      <c r="AY741" s="359"/>
      <c r="AZ741" s="359"/>
      <c r="BA741" s="256"/>
      <c r="BB741" s="256"/>
      <c r="BC741" s="359"/>
      <c r="BD741" s="359"/>
      <c r="BE741" s="359"/>
      <c r="BF741" s="359"/>
      <c r="BG741" s="359"/>
      <c r="BH741" s="359"/>
      <c r="BI741" s="359"/>
      <c r="BJ741" s="359"/>
      <c r="BK741" s="359"/>
      <c r="BL741" s="359"/>
      <c r="BM741" s="359"/>
      <c r="BN741" s="359"/>
      <c r="BO741" s="359"/>
      <c r="BP741" s="359"/>
      <c r="BQ741" s="359"/>
      <c r="BR741" s="359"/>
      <c r="BS741" s="359"/>
      <c r="BT741" s="359"/>
      <c r="BU741" s="359"/>
      <c r="BV741" s="359"/>
      <c r="BW741" s="359"/>
      <c r="BX741" s="359"/>
      <c r="BY741" s="359"/>
      <c r="BZ741" s="359"/>
      <c r="CA741" s="359"/>
      <c r="CB741" s="359"/>
      <c r="CC741" s="359"/>
      <c r="CD741" s="359"/>
      <c r="CE741" s="359"/>
      <c r="CF741" s="359"/>
      <c r="CG741" s="359"/>
      <c r="CH741" s="359"/>
      <c r="CI741" s="359"/>
      <c r="CJ741" s="359"/>
      <c r="CK741" s="359"/>
      <c r="CL741" s="359"/>
      <c r="CM741" s="359"/>
      <c r="CN741" s="359"/>
      <c r="CO741" s="359"/>
      <c r="CP741" s="359"/>
      <c r="CQ741" s="359"/>
      <c r="CR741" s="359"/>
    </row>
    <row r="742" spans="1:96" s="349" customFormat="1" ht="27" hidden="1">
      <c r="A742" s="343"/>
      <c r="B742" s="250" t="s">
        <v>127</v>
      </c>
      <c r="C742" s="256">
        <v>2013</v>
      </c>
      <c r="D742" s="256"/>
      <c r="E742" s="344"/>
      <c r="F742" s="256" t="s">
        <v>683</v>
      </c>
      <c r="G742" s="256"/>
      <c r="H742" s="256"/>
      <c r="I742" s="256" t="s">
        <v>1309</v>
      </c>
      <c r="J742" s="1748"/>
      <c r="K742" s="256"/>
      <c r="L742" s="256" t="s">
        <v>718</v>
      </c>
      <c r="M742" s="345" t="s">
        <v>655</v>
      </c>
      <c r="N742" s="345"/>
      <c r="O742" s="345"/>
      <c r="P742" s="346" t="s">
        <v>1308</v>
      </c>
      <c r="Q742" s="343" t="s">
        <v>266</v>
      </c>
      <c r="R742" s="256"/>
      <c r="S742" s="256" t="s">
        <v>655</v>
      </c>
      <c r="T742" s="347" t="s">
        <v>291</v>
      </c>
      <c r="U742" s="414" t="s">
        <v>1437</v>
      </c>
      <c r="V742" s="341"/>
      <c r="W742" s="341"/>
      <c r="X742" s="342">
        <v>500000</v>
      </c>
      <c r="Y742" s="341"/>
      <c r="Z742" s="341">
        <f t="shared" si="62"/>
        <v>500000</v>
      </c>
      <c r="AA742" s="351">
        <v>0</v>
      </c>
      <c r="AB742" s="351">
        <v>0</v>
      </c>
      <c r="AC742" s="351">
        <v>0</v>
      </c>
      <c r="AD742" s="351">
        <v>0</v>
      </c>
      <c r="AE742" s="352">
        <v>0</v>
      </c>
      <c r="AF742" s="256"/>
      <c r="AG742" s="256"/>
      <c r="AH742" s="256"/>
      <c r="AI742" s="256"/>
      <c r="AJ742" s="256"/>
      <c r="AK742" s="256"/>
      <c r="AL742" s="256"/>
      <c r="AM742" s="256"/>
      <c r="AN742" s="256"/>
      <c r="AO742" s="256"/>
      <c r="AP742" s="256"/>
      <c r="AQ742" s="256"/>
      <c r="AR742" s="348"/>
      <c r="AS742" s="256"/>
      <c r="AT742" s="256"/>
      <c r="AU742" s="256"/>
      <c r="AV742" s="256"/>
      <c r="AW742" s="256"/>
      <c r="AX742" s="256"/>
      <c r="AY742" s="256"/>
      <c r="AZ742" s="256"/>
      <c r="BA742" s="256"/>
      <c r="BB742" s="256"/>
      <c r="BC742" s="256"/>
      <c r="BD742" s="256"/>
      <c r="BE742" s="256"/>
      <c r="BF742" s="256"/>
      <c r="BG742" s="256"/>
      <c r="BH742" s="256"/>
      <c r="BI742" s="256"/>
      <c r="BJ742" s="256"/>
      <c r="BK742" s="256"/>
      <c r="BL742" s="256"/>
      <c r="BM742" s="256"/>
      <c r="BN742" s="256"/>
      <c r="BO742" s="256"/>
      <c r="BP742" s="256"/>
      <c r="BQ742" s="256"/>
      <c r="BR742" s="256"/>
      <c r="BS742" s="256"/>
      <c r="BT742" s="256"/>
      <c r="BU742" s="256"/>
      <c r="BV742" s="256"/>
      <c r="BW742" s="256"/>
      <c r="BX742" s="256"/>
      <c r="BY742" s="256"/>
      <c r="BZ742" s="256"/>
      <c r="CA742" s="256"/>
      <c r="CB742" s="256"/>
      <c r="CC742" s="256"/>
      <c r="CD742" s="256"/>
      <c r="CE742" s="256"/>
      <c r="CF742" s="256"/>
      <c r="CG742" s="256"/>
      <c r="CH742" s="256"/>
      <c r="CI742" s="256"/>
      <c r="CJ742" s="256"/>
      <c r="CK742" s="256"/>
      <c r="CL742" s="256"/>
      <c r="CM742" s="256"/>
      <c r="CN742" s="256"/>
      <c r="CO742" s="256"/>
      <c r="CP742" s="256"/>
      <c r="CQ742" s="256"/>
      <c r="CR742" s="256"/>
    </row>
    <row r="743" spans="1:96" s="258" customFormat="1" hidden="1">
      <c r="A743" s="249"/>
      <c r="B743" s="250" t="s">
        <v>127</v>
      </c>
      <c r="C743" s="251">
        <v>2013</v>
      </c>
      <c r="D743" s="251"/>
      <c r="E743" s="250" t="s">
        <v>127</v>
      </c>
      <c r="F743" s="250" t="s">
        <v>979</v>
      </c>
      <c r="G743" s="250"/>
      <c r="H743" s="250"/>
      <c r="I743" s="251" t="s">
        <v>1075</v>
      </c>
      <c r="J743" s="1594"/>
      <c r="K743" s="251"/>
      <c r="L743" s="251" t="s">
        <v>127</v>
      </c>
      <c r="M743" s="176"/>
      <c r="N743" s="176"/>
      <c r="O743" s="176"/>
      <c r="P743" s="249" t="s">
        <v>1076</v>
      </c>
      <c r="Q743" s="251" t="s">
        <v>1075</v>
      </c>
      <c r="R743" s="251" t="s">
        <v>127</v>
      </c>
      <c r="S743" s="252" t="s">
        <v>655</v>
      </c>
      <c r="T743" s="252" t="s">
        <v>127</v>
      </c>
      <c r="U743" s="413"/>
      <c r="V743" s="356">
        <f>V27+V28</f>
        <v>2359364.6</v>
      </c>
      <c r="W743" s="356"/>
      <c r="X743" s="356"/>
      <c r="Y743" s="340"/>
      <c r="Z743" s="357">
        <f t="shared" si="62"/>
        <v>0</v>
      </c>
      <c r="AA743" s="353"/>
      <c r="AB743" s="353"/>
      <c r="AC743" s="353"/>
      <c r="AD743" s="353"/>
      <c r="AE743" s="354"/>
      <c r="AF743" s="251"/>
      <c r="AG743" s="251"/>
      <c r="AH743" s="251"/>
      <c r="AI743" s="251"/>
      <c r="AJ743" s="251"/>
      <c r="AK743" s="251"/>
      <c r="AL743" s="251"/>
      <c r="AM743" s="251"/>
      <c r="AN743" s="251"/>
      <c r="AO743" s="251"/>
      <c r="AP743" s="251"/>
      <c r="AQ743" s="251"/>
      <c r="AR743" s="255"/>
      <c r="AS743" s="251"/>
      <c r="AT743" s="251"/>
      <c r="AU743" s="251"/>
      <c r="AV743" s="251"/>
      <c r="AW743" s="251"/>
      <c r="AX743" s="251"/>
      <c r="AY743" s="251"/>
      <c r="AZ743" s="251"/>
      <c r="BA743" s="256"/>
      <c r="BB743" s="257"/>
      <c r="BC743" s="251"/>
      <c r="BD743" s="251"/>
      <c r="BE743" s="251"/>
      <c r="BF743" s="251"/>
      <c r="BG743" s="251"/>
      <c r="BH743" s="251"/>
      <c r="BI743" s="251"/>
      <c r="BJ743" s="251"/>
      <c r="BK743" s="251"/>
      <c r="BL743" s="251"/>
      <c r="BM743" s="251"/>
      <c r="BN743" s="251"/>
      <c r="BO743" s="251"/>
      <c r="BP743" s="251"/>
      <c r="BQ743" s="251"/>
      <c r="BR743" s="251"/>
      <c r="BS743" s="251"/>
      <c r="BT743" s="251"/>
      <c r="BU743" s="251"/>
      <c r="BV743" s="251"/>
      <c r="BW743" s="251"/>
      <c r="BX743" s="251"/>
      <c r="BY743" s="251"/>
      <c r="BZ743" s="251"/>
      <c r="CA743" s="251"/>
      <c r="CB743" s="251"/>
      <c r="CC743" s="251"/>
      <c r="CD743" s="251"/>
      <c r="CE743" s="251"/>
      <c r="CF743" s="251"/>
      <c r="CG743" s="251"/>
      <c r="CH743" s="251"/>
      <c r="CI743" s="251"/>
      <c r="CJ743" s="251"/>
      <c r="CK743" s="251"/>
      <c r="CL743" s="251"/>
      <c r="CM743" s="251"/>
      <c r="CN743" s="251"/>
      <c r="CO743" s="251"/>
      <c r="CP743" s="251"/>
      <c r="CQ743" s="251"/>
      <c r="CR743" s="251"/>
    </row>
    <row r="744" spans="1:96" s="258" customFormat="1" hidden="1">
      <c r="A744" s="249"/>
      <c r="B744" s="250" t="s">
        <v>127</v>
      </c>
      <c r="C744" s="251">
        <v>2013</v>
      </c>
      <c r="D744" s="251"/>
      <c r="E744" s="250" t="s">
        <v>127</v>
      </c>
      <c r="F744" s="250" t="s">
        <v>1055</v>
      </c>
      <c r="G744" s="250"/>
      <c r="H744" s="250"/>
      <c r="I744" s="251" t="s">
        <v>1075</v>
      </c>
      <c r="J744" s="1594"/>
      <c r="K744" s="251"/>
      <c r="L744" s="251" t="s">
        <v>127</v>
      </c>
      <c r="M744" s="176"/>
      <c r="N744" s="176"/>
      <c r="O744" s="176"/>
      <c r="P744" s="249" t="s">
        <v>1076</v>
      </c>
      <c r="Q744" s="251" t="s">
        <v>1075</v>
      </c>
      <c r="R744" s="251" t="s">
        <v>127</v>
      </c>
      <c r="S744" s="252" t="s">
        <v>655</v>
      </c>
      <c r="T744" s="252" t="s">
        <v>127</v>
      </c>
      <c r="U744" s="413"/>
      <c r="V744" s="356">
        <f>V36+V37+V38+V40+V41</f>
        <v>3900656</v>
      </c>
      <c r="W744" s="356"/>
      <c r="X744" s="356"/>
      <c r="Y744" s="340"/>
      <c r="Z744" s="357">
        <f t="shared" si="62"/>
        <v>0</v>
      </c>
      <c r="AA744" s="355">
        <f>AA36+AA37+AA38+AA40+AA41</f>
        <v>975163</v>
      </c>
      <c r="AB744" s="355">
        <f>AB36+AB37+AB38+AB40+AB41</f>
        <v>975163</v>
      </c>
      <c r="AC744" s="355">
        <f>AC36+AC37+AC38+AC40+AC41</f>
        <v>975163</v>
      </c>
      <c r="AD744" s="355">
        <f>AD36+AD37+AD38+AD40+AD41</f>
        <v>975167</v>
      </c>
      <c r="AE744" s="355">
        <f>AE36+AE37+AE38+AE40+AE41</f>
        <v>0</v>
      </c>
      <c r="AF744" s="251"/>
      <c r="AG744" s="251"/>
      <c r="AH744" s="251"/>
      <c r="AI744" s="251"/>
      <c r="AJ744" s="251"/>
      <c r="AK744" s="251"/>
      <c r="AL744" s="251"/>
      <c r="AM744" s="251"/>
      <c r="AN744" s="251"/>
      <c r="AO744" s="251"/>
      <c r="AP744" s="251"/>
      <c r="AQ744" s="251"/>
      <c r="AR744" s="255"/>
      <c r="AS744" s="251"/>
      <c r="AT744" s="251"/>
      <c r="AU744" s="251"/>
      <c r="AV744" s="251"/>
      <c r="AW744" s="251"/>
      <c r="AX744" s="251"/>
      <c r="AY744" s="251"/>
      <c r="AZ744" s="251"/>
      <c r="BA744" s="256"/>
      <c r="BB744" s="257"/>
      <c r="BC744" s="251"/>
      <c r="BD744" s="251"/>
      <c r="BE744" s="251"/>
      <c r="BF744" s="251"/>
      <c r="BG744" s="251"/>
      <c r="BH744" s="251"/>
      <c r="BI744" s="251"/>
      <c r="BJ744" s="251"/>
      <c r="BK744" s="251"/>
      <c r="BL744" s="251"/>
      <c r="BM744" s="251"/>
      <c r="BN744" s="251"/>
      <c r="BO744" s="251"/>
      <c r="BP744" s="251"/>
      <c r="BQ744" s="251"/>
      <c r="BR744" s="251"/>
      <c r="BS744" s="251"/>
      <c r="BT744" s="251"/>
      <c r="BU744" s="251"/>
      <c r="BV744" s="251"/>
      <c r="BW744" s="251"/>
      <c r="BX744" s="251"/>
      <c r="BY744" s="251"/>
      <c r="BZ744" s="251"/>
      <c r="CA744" s="251"/>
      <c r="CB744" s="251"/>
      <c r="CC744" s="251"/>
      <c r="CD744" s="251"/>
      <c r="CE744" s="251"/>
      <c r="CF744" s="251"/>
      <c r="CG744" s="251"/>
      <c r="CH744" s="251"/>
      <c r="CI744" s="251"/>
      <c r="CJ744" s="251"/>
      <c r="CK744" s="251"/>
      <c r="CL744" s="251"/>
      <c r="CM744" s="251"/>
      <c r="CN744" s="251"/>
      <c r="CO744" s="251"/>
      <c r="CP744" s="251"/>
      <c r="CQ744" s="251"/>
      <c r="CR744" s="251"/>
    </row>
    <row r="745" spans="1:96" s="1125" customFormat="1" ht="30" hidden="1">
      <c r="A745" s="1122"/>
      <c r="B745" s="1122"/>
      <c r="C745" s="1122">
        <v>2014</v>
      </c>
      <c r="D745" s="1122"/>
      <c r="E745" s="1122"/>
      <c r="F745" s="1122" t="s">
        <v>979</v>
      </c>
      <c r="G745" s="1122" t="s">
        <v>1309</v>
      </c>
      <c r="H745" s="1122"/>
      <c r="I745" s="1122" t="s">
        <v>1309</v>
      </c>
      <c r="J745" s="1123"/>
      <c r="K745" s="1122"/>
      <c r="L745" s="1122" t="s">
        <v>3582</v>
      </c>
      <c r="M745" s="1122"/>
      <c r="N745" s="1122"/>
      <c r="O745" s="1122"/>
      <c r="P745" s="748" t="s">
        <v>3590</v>
      </c>
      <c r="Q745" s="748" t="s">
        <v>1309</v>
      </c>
      <c r="R745" s="1122" t="s">
        <v>127</v>
      </c>
      <c r="S745" s="748" t="s">
        <v>1309</v>
      </c>
      <c r="T745" s="756" t="s">
        <v>127</v>
      </c>
      <c r="U745" s="751"/>
      <c r="V745" s="756">
        <f>V315+V316+V317</f>
        <v>4679464.6399999997</v>
      </c>
      <c r="W745" s="756">
        <f>W180+W181+W182+W183+W192+W193</f>
        <v>0</v>
      </c>
      <c r="X745" s="756">
        <f>X315+X316+X317</f>
        <v>4679464.6399999997</v>
      </c>
      <c r="Y745" s="756">
        <f>Y180+Y181+Y182+Y183+Y192+Y193</f>
        <v>135098.96000000002</v>
      </c>
      <c r="Z745" s="1124">
        <f t="shared" si="62"/>
        <v>4544365.68</v>
      </c>
      <c r="AA745" s="1126" t="s">
        <v>127</v>
      </c>
      <c r="AB745" s="756"/>
      <c r="AC745" s="756"/>
      <c r="AD745" s="756"/>
      <c r="AE745" s="756"/>
      <c r="AF745" s="1122"/>
      <c r="AG745" s="1122"/>
      <c r="AH745" s="1122"/>
      <c r="AI745" s="1122"/>
      <c r="AJ745" s="1122"/>
      <c r="AK745" s="19" t="e">
        <f>Y745/AI745</f>
        <v>#DIV/0!</v>
      </c>
      <c r="AL745" s="1122"/>
      <c r="AM745" s="1122"/>
      <c r="AN745" s="1122"/>
      <c r="AO745" s="1122"/>
      <c r="AP745" s="1122"/>
      <c r="AQ745" s="1122"/>
      <c r="AR745" s="1122"/>
      <c r="AS745" s="1122"/>
      <c r="AT745" s="1122"/>
      <c r="AU745" s="1122"/>
      <c r="AV745" s="1122"/>
      <c r="AW745" s="1122"/>
      <c r="AX745" s="1122"/>
      <c r="AY745" s="1122"/>
      <c r="AZ745" s="1122"/>
      <c r="BA745" s="754"/>
      <c r="BB745" s="754"/>
      <c r="BC745" s="1122"/>
      <c r="BD745" s="1122"/>
      <c r="BE745" s="1122"/>
      <c r="BF745" s="1122"/>
      <c r="BG745" s="1122"/>
      <c r="BH745" s="1122"/>
      <c r="BI745" s="1122"/>
      <c r="BJ745" s="1122"/>
      <c r="BK745" s="1122"/>
      <c r="BL745" s="1122"/>
      <c r="BM745" s="1122"/>
      <c r="BN745" s="1122"/>
      <c r="BO745" s="1122"/>
      <c r="BP745" s="1122"/>
      <c r="BQ745" s="1122"/>
      <c r="BR745" s="1122"/>
      <c r="BS745" s="1122"/>
      <c r="BT745" s="1122"/>
      <c r="BU745" s="1122"/>
      <c r="BV745" s="1122"/>
      <c r="BW745" s="1122"/>
      <c r="BX745" s="1122"/>
      <c r="BY745" s="1122"/>
      <c r="BZ745" s="1122"/>
      <c r="CA745" s="1122"/>
      <c r="CB745" s="1122"/>
      <c r="CC745" s="1122"/>
      <c r="CD745" s="1122"/>
      <c r="CE745" s="1122"/>
      <c r="CF745" s="1122"/>
      <c r="CG745" s="1122"/>
      <c r="CH745" s="1122"/>
      <c r="CI745" s="1122"/>
      <c r="CJ745" s="1122"/>
      <c r="CK745" s="1122"/>
      <c r="CL745" s="1122"/>
      <c r="CM745" s="1122"/>
      <c r="CN745" s="1122"/>
      <c r="CO745" s="1122"/>
      <c r="CP745" s="1122"/>
      <c r="CQ745" s="1122"/>
      <c r="CR745" s="1122"/>
    </row>
    <row r="746" spans="1:96" s="1125" customFormat="1" ht="30" hidden="1">
      <c r="A746" s="747"/>
      <c r="B746" s="749" t="s">
        <v>127</v>
      </c>
      <c r="C746" s="1122">
        <v>2014</v>
      </c>
      <c r="D746" s="1122"/>
      <c r="E746" s="749" t="s">
        <v>127</v>
      </c>
      <c r="F746" s="749" t="s">
        <v>683</v>
      </c>
      <c r="G746" s="749"/>
      <c r="H746" s="749"/>
      <c r="I746" s="1122" t="s">
        <v>261</v>
      </c>
      <c r="J746" s="1123" t="s">
        <v>127</v>
      </c>
      <c r="K746" s="1122"/>
      <c r="L746" s="1122" t="s">
        <v>693</v>
      </c>
      <c r="M746" s="750"/>
      <c r="N746" s="750"/>
      <c r="O746" s="750"/>
      <c r="P746" s="829" t="s">
        <v>2944</v>
      </c>
      <c r="Q746" s="1122" t="s">
        <v>693</v>
      </c>
      <c r="R746" s="1122"/>
      <c r="S746" s="1601" t="s">
        <v>269</v>
      </c>
      <c r="T746" s="756" t="s">
        <v>4344</v>
      </c>
      <c r="U746" s="1602" t="s">
        <v>1437</v>
      </c>
      <c r="V746" s="1601"/>
      <c r="W746" s="1601"/>
      <c r="X746" s="1601"/>
      <c r="Y746" s="1603">
        <f>NOM!Q825+FACT!R1054</f>
        <v>81883.070000000007</v>
      </c>
      <c r="Z746" s="1126"/>
      <c r="AA746" s="998">
        <v>0</v>
      </c>
      <c r="AB746" s="998">
        <v>0</v>
      </c>
      <c r="AC746" s="998">
        <f>Y746</f>
        <v>81883.070000000007</v>
      </c>
      <c r="AD746" s="998">
        <v>0</v>
      </c>
      <c r="AE746" s="998">
        <v>0</v>
      </c>
      <c r="AF746" s="1604">
        <v>41640</v>
      </c>
      <c r="AG746" s="1604">
        <v>42004</v>
      </c>
      <c r="AH746" s="1122"/>
      <c r="AI746" s="1122"/>
      <c r="AJ746" s="1122"/>
      <c r="AK746" s="1122"/>
      <c r="AL746" s="1122"/>
      <c r="AM746" s="1122"/>
      <c r="AN746" s="1122"/>
      <c r="AO746" s="1122"/>
      <c r="AP746" s="1122"/>
      <c r="AQ746" s="1122"/>
      <c r="AR746" s="753"/>
      <c r="AS746" s="1122"/>
      <c r="AT746" s="1122"/>
      <c r="AU746" s="1122"/>
      <c r="AV746" s="1122"/>
      <c r="AW746" s="1122"/>
      <c r="AX746" s="1122"/>
      <c r="AY746" s="1122"/>
      <c r="AZ746" s="1122"/>
      <c r="BA746" s="627"/>
      <c r="BB746" s="754"/>
      <c r="BC746" s="1122"/>
      <c r="BD746" s="1122"/>
      <c r="BE746" s="1122"/>
      <c r="BF746" s="1122"/>
      <c r="BG746" s="1122"/>
      <c r="BH746" s="1122"/>
      <c r="BI746" s="1122"/>
      <c r="BJ746" s="1122"/>
      <c r="BK746" s="1122"/>
      <c r="BL746" s="1122"/>
      <c r="BM746" s="1122"/>
      <c r="BN746" s="1122"/>
      <c r="BO746" s="1122"/>
      <c r="BP746" s="1122"/>
      <c r="BQ746" s="1122"/>
      <c r="BR746" s="1122"/>
      <c r="BS746" s="1122"/>
      <c r="BT746" s="1122"/>
      <c r="BU746" s="1122"/>
      <c r="BV746" s="1122"/>
      <c r="BW746" s="1122"/>
      <c r="BX746" s="1122"/>
      <c r="BY746" s="1122"/>
      <c r="BZ746" s="1122"/>
      <c r="CA746" s="1122"/>
      <c r="CB746" s="1122"/>
      <c r="CC746" s="1122"/>
      <c r="CD746" s="1122"/>
      <c r="CE746" s="1122"/>
      <c r="CF746" s="1122"/>
      <c r="CG746" s="1122"/>
      <c r="CH746" s="1122"/>
      <c r="CI746" s="1122"/>
      <c r="CJ746" s="1122"/>
      <c r="CK746" s="1122"/>
      <c r="CL746" s="1122"/>
      <c r="CM746" s="1122"/>
      <c r="CN746" s="1122"/>
      <c r="CO746" s="1122"/>
      <c r="CP746" s="1122"/>
      <c r="CQ746" s="1122"/>
      <c r="CR746" s="1122"/>
    </row>
    <row r="747" spans="1:96" s="1125" customFormat="1" ht="30" hidden="1">
      <c r="A747" s="747"/>
      <c r="B747" s="749" t="s">
        <v>127</v>
      </c>
      <c r="C747" s="1122">
        <v>2014</v>
      </c>
      <c r="D747" s="1122"/>
      <c r="E747" s="749" t="s">
        <v>127</v>
      </c>
      <c r="F747" s="749" t="s">
        <v>683</v>
      </c>
      <c r="G747" s="749"/>
      <c r="H747" s="749"/>
      <c r="I747" s="1122" t="s">
        <v>261</v>
      </c>
      <c r="J747" s="1123" t="s">
        <v>127</v>
      </c>
      <c r="K747" s="1122"/>
      <c r="L747" s="1122" t="s">
        <v>693</v>
      </c>
      <c r="M747" s="750"/>
      <c r="N747" s="750"/>
      <c r="O747" s="750"/>
      <c r="P747" s="829" t="s">
        <v>2944</v>
      </c>
      <c r="Q747" s="1122" t="s">
        <v>693</v>
      </c>
      <c r="R747" s="1122"/>
      <c r="S747" s="1601" t="s">
        <v>269</v>
      </c>
      <c r="T747" s="756" t="s">
        <v>654</v>
      </c>
      <c r="U747" s="1602" t="s">
        <v>1437</v>
      </c>
      <c r="V747" s="1601"/>
      <c r="W747" s="1601"/>
      <c r="X747" s="1601"/>
      <c r="Y747" s="1603">
        <f>Y239+Y256+Y263+Y264</f>
        <v>204105.41</v>
      </c>
      <c r="Z747" s="1126"/>
      <c r="AA747" s="998"/>
      <c r="AB747" s="998"/>
      <c r="AC747" s="998"/>
      <c r="AD747" s="998"/>
      <c r="AE747" s="998"/>
      <c r="AF747" s="1604"/>
      <c r="AG747" s="1604"/>
      <c r="AH747" s="1122"/>
      <c r="AI747" s="1122"/>
      <c r="AJ747" s="1122"/>
      <c r="AK747" s="1122"/>
      <c r="AL747" s="1122"/>
      <c r="AM747" s="1122"/>
      <c r="AN747" s="1122"/>
      <c r="AO747" s="1122"/>
      <c r="AP747" s="1122"/>
      <c r="AQ747" s="1122"/>
      <c r="AR747" s="753"/>
      <c r="AS747" s="1122"/>
      <c r="AT747" s="1122"/>
      <c r="AU747" s="1122"/>
      <c r="AV747" s="1122"/>
      <c r="AW747" s="1122"/>
      <c r="AX747" s="1122"/>
      <c r="AY747" s="1122"/>
      <c r="AZ747" s="1122"/>
      <c r="BA747" s="627"/>
      <c r="BB747" s="754"/>
      <c r="BC747" s="1122"/>
      <c r="BD747" s="1122"/>
      <c r="BE747" s="1122"/>
      <c r="BF747" s="1122"/>
      <c r="BG747" s="1122"/>
      <c r="BH747" s="1122"/>
      <c r="BI747" s="1122"/>
      <c r="BJ747" s="1122"/>
      <c r="BK747" s="1122"/>
      <c r="BL747" s="1122"/>
      <c r="BM747" s="1122"/>
      <c r="BN747" s="1122"/>
      <c r="BO747" s="1122"/>
      <c r="BP747" s="1122"/>
      <c r="BQ747" s="1122"/>
      <c r="BR747" s="1122"/>
      <c r="BS747" s="1122"/>
      <c r="BT747" s="1122"/>
      <c r="BU747" s="1122"/>
      <c r="BV747" s="1122"/>
      <c r="BW747" s="1122"/>
      <c r="BX747" s="1122"/>
      <c r="BY747" s="1122"/>
      <c r="BZ747" s="1122"/>
      <c r="CA747" s="1122"/>
      <c r="CB747" s="1122"/>
      <c r="CC747" s="1122"/>
      <c r="CD747" s="1122"/>
      <c r="CE747" s="1122"/>
      <c r="CF747" s="1122"/>
      <c r="CG747" s="1122"/>
      <c r="CH747" s="1122"/>
      <c r="CI747" s="1122"/>
      <c r="CJ747" s="1122"/>
      <c r="CK747" s="1122"/>
      <c r="CL747" s="1122"/>
      <c r="CM747" s="1122"/>
      <c r="CN747" s="1122"/>
      <c r="CO747" s="1122"/>
      <c r="CP747" s="1122"/>
      <c r="CQ747" s="1122"/>
      <c r="CR747" s="1122"/>
    </row>
    <row r="748" spans="1:96" s="1125" customFormat="1" hidden="1">
      <c r="A748" s="747"/>
      <c r="B748" s="749" t="s">
        <v>127</v>
      </c>
      <c r="C748" s="1122">
        <v>2014</v>
      </c>
      <c r="D748" s="1122"/>
      <c r="E748" s="749" t="s">
        <v>127</v>
      </c>
      <c r="F748" s="749" t="s">
        <v>683</v>
      </c>
      <c r="G748" s="749"/>
      <c r="H748" s="749"/>
      <c r="I748" s="1122" t="s">
        <v>261</v>
      </c>
      <c r="J748" s="1123" t="s">
        <v>127</v>
      </c>
      <c r="K748" s="1122"/>
      <c r="L748" s="1122" t="s">
        <v>718</v>
      </c>
      <c r="M748" s="750"/>
      <c r="N748" s="750"/>
      <c r="O748" s="750"/>
      <c r="P748" s="829" t="s">
        <v>4348</v>
      </c>
      <c r="Q748" s="1122" t="s">
        <v>948</v>
      </c>
      <c r="R748" s="1122"/>
      <c r="S748" s="1601" t="s">
        <v>3575</v>
      </c>
      <c r="T748" s="1601" t="s">
        <v>291</v>
      </c>
      <c r="U748" s="1602" t="s">
        <v>1437</v>
      </c>
      <c r="V748" s="1601"/>
      <c r="W748" s="1601"/>
      <c r="X748" s="1601"/>
      <c r="Y748" s="1603">
        <f>Y235+Y240+Y269+Y271+Y320+Y321+Y351+Y434+Y435</f>
        <v>87445.219999999987</v>
      </c>
      <c r="Z748" s="1126"/>
      <c r="AA748" s="998"/>
      <c r="AB748" s="998"/>
      <c r="AC748" s="998"/>
      <c r="AD748" s="998"/>
      <c r="AE748" s="998"/>
      <c r="AF748" s="1604"/>
      <c r="AG748" s="1604"/>
      <c r="AH748" s="1122"/>
      <c r="AI748" s="1122"/>
      <c r="AJ748" s="1122"/>
      <c r="AK748" s="1122"/>
      <c r="AL748" s="1122"/>
      <c r="AM748" s="1122"/>
      <c r="AN748" s="1122"/>
      <c r="AO748" s="1122"/>
      <c r="AP748" s="1122"/>
      <c r="AQ748" s="1122"/>
      <c r="AR748" s="753"/>
      <c r="AS748" s="1122"/>
      <c r="AT748" s="1122"/>
      <c r="AU748" s="1122"/>
      <c r="AV748" s="1122"/>
      <c r="AW748" s="1122"/>
      <c r="AX748" s="1122"/>
      <c r="AY748" s="1122"/>
      <c r="AZ748" s="1122"/>
      <c r="BA748" s="627"/>
      <c r="BB748" s="754"/>
      <c r="BC748" s="1122"/>
      <c r="BD748" s="1122"/>
      <c r="BE748" s="1122"/>
      <c r="BF748" s="1122"/>
      <c r="BG748" s="1122"/>
      <c r="BH748" s="1122"/>
      <c r="BI748" s="1122"/>
      <c r="BJ748" s="1122"/>
      <c r="BK748" s="1122"/>
      <c r="BL748" s="1122"/>
      <c r="BM748" s="1122"/>
      <c r="BN748" s="1122"/>
      <c r="BO748" s="1122"/>
      <c r="BP748" s="1122"/>
      <c r="BQ748" s="1122"/>
      <c r="BR748" s="1122"/>
      <c r="BS748" s="1122"/>
      <c r="BT748" s="1122"/>
      <c r="BU748" s="1122"/>
      <c r="BV748" s="1122"/>
      <c r="BW748" s="1122"/>
      <c r="BX748" s="1122"/>
      <c r="BY748" s="1122"/>
      <c r="BZ748" s="1122"/>
      <c r="CA748" s="1122"/>
      <c r="CB748" s="1122"/>
      <c r="CC748" s="1122"/>
      <c r="CD748" s="1122"/>
      <c r="CE748" s="1122"/>
      <c r="CF748" s="1122"/>
      <c r="CG748" s="1122"/>
      <c r="CH748" s="1122"/>
      <c r="CI748" s="1122"/>
      <c r="CJ748" s="1122"/>
      <c r="CK748" s="1122"/>
      <c r="CL748" s="1122"/>
      <c r="CM748" s="1122"/>
      <c r="CN748" s="1122"/>
      <c r="CO748" s="1122"/>
      <c r="CP748" s="1122"/>
      <c r="CQ748" s="1122"/>
      <c r="CR748" s="1122"/>
    </row>
    <row r="749" spans="1:96" s="888" customFormat="1" ht="30" hidden="1">
      <c r="A749" s="628"/>
      <c r="B749" s="749"/>
      <c r="C749" s="629">
        <v>2014</v>
      </c>
      <c r="D749" s="629"/>
      <c r="E749" s="630"/>
      <c r="F749" s="630" t="s">
        <v>683</v>
      </c>
      <c r="G749" s="749"/>
      <c r="H749" s="749"/>
      <c r="I749" s="629" t="s">
        <v>261</v>
      </c>
      <c r="J749" s="1123" t="s">
        <v>127</v>
      </c>
      <c r="K749" s="629"/>
      <c r="L749" s="629" t="s">
        <v>718</v>
      </c>
      <c r="M749" s="884"/>
      <c r="N749" s="884"/>
      <c r="O749" s="884"/>
      <c r="P749" s="631" t="s">
        <v>2958</v>
      </c>
      <c r="Q749" s="629" t="s">
        <v>266</v>
      </c>
      <c r="R749" s="629"/>
      <c r="S749" s="632" t="s">
        <v>655</v>
      </c>
      <c r="T749" s="632" t="s">
        <v>2943</v>
      </c>
      <c r="U749" s="1300" t="s">
        <v>1437</v>
      </c>
      <c r="V749" s="632"/>
      <c r="W749" s="632"/>
      <c r="X749" s="632"/>
      <c r="Y749" s="1605">
        <f>Y234+Y236+Y252+Y261+Y267+Y270+Y318+Y319+Y320+Y346+Y347+Y348+Y349+Y350+Y351+Y403+Y404+Y419+Y421++Y422+Y424+Y425+Y426+Y427+Y428+Y429+Y431+Y441+Y748</f>
        <v>493876.05</v>
      </c>
      <c r="Z749" s="886"/>
      <c r="AA749" s="998">
        <v>0</v>
      </c>
      <c r="AB749" s="998">
        <v>0</v>
      </c>
      <c r="AC749" s="998">
        <f>Y749</f>
        <v>493876.05</v>
      </c>
      <c r="AD749" s="998">
        <v>0</v>
      </c>
      <c r="AE749" s="998">
        <v>0</v>
      </c>
      <c r="AF749" s="1000">
        <v>41640</v>
      </c>
      <c r="AG749" s="1000">
        <v>42004</v>
      </c>
      <c r="AH749" s="629"/>
      <c r="AI749" s="629"/>
      <c r="AJ749" s="629"/>
      <c r="AK749" s="629"/>
      <c r="AL749" s="629"/>
      <c r="AM749" s="629"/>
      <c r="AN749" s="629"/>
      <c r="AO749" s="629"/>
      <c r="AP749" s="629"/>
      <c r="AQ749" s="629"/>
      <c r="AR749" s="887"/>
      <c r="AS749" s="629"/>
      <c r="AT749" s="629"/>
      <c r="AU749" s="629"/>
      <c r="AV749" s="629"/>
      <c r="AW749" s="629"/>
      <c r="AX749" s="629"/>
      <c r="AY749" s="629"/>
      <c r="AZ749" s="629"/>
      <c r="BA749" s="627"/>
      <c r="BB749" s="627"/>
      <c r="BC749" s="629"/>
      <c r="BD749" s="629"/>
      <c r="BE749" s="629"/>
      <c r="BF749" s="629"/>
      <c r="BG749" s="629"/>
      <c r="BH749" s="629"/>
      <c r="BI749" s="629"/>
      <c r="BJ749" s="629"/>
      <c r="BK749" s="629"/>
      <c r="BL749" s="629"/>
      <c r="BM749" s="629"/>
      <c r="BN749" s="629"/>
      <c r="BO749" s="629"/>
      <c r="BP749" s="629"/>
      <c r="BQ749" s="629"/>
      <c r="BR749" s="629"/>
      <c r="BS749" s="629"/>
      <c r="BT749" s="629"/>
      <c r="BU749" s="629"/>
      <c r="BV749" s="629"/>
      <c r="BW749" s="629"/>
      <c r="BX749" s="629"/>
      <c r="BY749" s="629"/>
      <c r="BZ749" s="629"/>
      <c r="CA749" s="629"/>
      <c r="CB749" s="629"/>
      <c r="CC749" s="629"/>
      <c r="CD749" s="629"/>
      <c r="CE749" s="629"/>
      <c r="CF749" s="629"/>
      <c r="CG749" s="629"/>
      <c r="CH749" s="629"/>
      <c r="CI749" s="629"/>
      <c r="CJ749" s="629"/>
      <c r="CK749" s="629"/>
      <c r="CL749" s="629"/>
      <c r="CM749" s="629"/>
      <c r="CN749" s="629"/>
      <c r="CO749" s="629"/>
      <c r="CP749" s="629"/>
      <c r="CQ749" s="629"/>
      <c r="CR749" s="629"/>
    </row>
    <row r="750" spans="1:96" s="888" customFormat="1" hidden="1">
      <c r="A750" s="628"/>
      <c r="B750" s="749" t="s">
        <v>127</v>
      </c>
      <c r="C750" s="629">
        <v>2014</v>
      </c>
      <c r="D750" s="748"/>
      <c r="E750" s="749" t="s">
        <v>127</v>
      </c>
      <c r="F750" s="630" t="s">
        <v>683</v>
      </c>
      <c r="G750" s="749"/>
      <c r="H750" s="749"/>
      <c r="I750" s="629" t="s">
        <v>261</v>
      </c>
      <c r="J750" s="1123" t="s">
        <v>127</v>
      </c>
      <c r="K750" s="629"/>
      <c r="L750" s="629" t="s">
        <v>693</v>
      </c>
      <c r="M750" s="884"/>
      <c r="N750" s="884"/>
      <c r="O750" s="884"/>
      <c r="P750" s="631" t="s">
        <v>2944</v>
      </c>
      <c r="Q750" s="629" t="s">
        <v>693</v>
      </c>
      <c r="R750" s="629"/>
      <c r="S750" s="632" t="s">
        <v>269</v>
      </c>
      <c r="T750" s="632" t="s">
        <v>2943</v>
      </c>
      <c r="U750" s="885" t="s">
        <v>1437</v>
      </c>
      <c r="V750" s="632"/>
      <c r="W750" s="993"/>
      <c r="X750" s="993"/>
      <c r="Y750" s="994">
        <f>NOM!Q838+FACT!R1057</f>
        <v>285988.47999999998</v>
      </c>
      <c r="Z750" s="886"/>
      <c r="AA750" s="998">
        <v>0</v>
      </c>
      <c r="AB750" s="998">
        <v>0</v>
      </c>
      <c r="AC750" s="998">
        <f>Y750</f>
        <v>285988.47999999998</v>
      </c>
      <c r="AD750" s="998">
        <v>0</v>
      </c>
      <c r="AE750" s="998">
        <v>0</v>
      </c>
      <c r="AF750" s="1000">
        <v>41640</v>
      </c>
      <c r="AG750" s="1000">
        <v>42004</v>
      </c>
      <c r="AH750" s="629"/>
      <c r="AI750" s="629"/>
      <c r="AJ750" s="629"/>
      <c r="AK750" s="629"/>
      <c r="AL750" s="629"/>
      <c r="AM750" s="629"/>
      <c r="AN750" s="629"/>
      <c r="AO750" s="629"/>
      <c r="AP750" s="629"/>
      <c r="AQ750" s="629"/>
      <c r="AR750" s="887"/>
      <c r="AS750" s="629"/>
      <c r="AT750" s="629"/>
      <c r="AU750" s="629"/>
      <c r="AV750" s="629"/>
      <c r="AW750" s="629"/>
      <c r="AX750" s="629"/>
      <c r="AY750" s="629"/>
      <c r="AZ750" s="629"/>
      <c r="BA750" s="627"/>
      <c r="BB750" s="627"/>
      <c r="BC750" s="629"/>
      <c r="BD750" s="629"/>
      <c r="BE750" s="629"/>
      <c r="BF750" s="629"/>
      <c r="BG750" s="629"/>
      <c r="BH750" s="629"/>
      <c r="BI750" s="629"/>
      <c r="BJ750" s="629"/>
      <c r="BK750" s="629"/>
      <c r="BL750" s="629"/>
      <c r="BM750" s="629"/>
      <c r="BN750" s="629"/>
      <c r="BO750" s="629"/>
      <c r="BP750" s="629"/>
      <c r="BQ750" s="629"/>
      <c r="BR750" s="629"/>
      <c r="BS750" s="629"/>
      <c r="BT750" s="629"/>
      <c r="BU750" s="629"/>
      <c r="BV750" s="629"/>
      <c r="BW750" s="629"/>
      <c r="BX750" s="629"/>
      <c r="BY750" s="629"/>
      <c r="BZ750" s="629"/>
      <c r="CA750" s="629"/>
      <c r="CB750" s="629"/>
      <c r="CC750" s="629"/>
      <c r="CD750" s="629"/>
      <c r="CE750" s="629"/>
      <c r="CF750" s="629"/>
      <c r="CG750" s="629"/>
      <c r="CH750" s="629"/>
      <c r="CI750" s="629"/>
      <c r="CJ750" s="629"/>
      <c r="CK750" s="629"/>
      <c r="CL750" s="629"/>
      <c r="CM750" s="629"/>
      <c r="CN750" s="629"/>
      <c r="CO750" s="629"/>
      <c r="CP750" s="629"/>
      <c r="CQ750" s="629"/>
      <c r="CR750" s="629"/>
    </row>
    <row r="751" spans="1:96" s="888" customFormat="1" ht="30" hidden="1" customHeight="1">
      <c r="A751" s="628"/>
      <c r="B751" s="749"/>
      <c r="C751" s="629">
        <v>2014</v>
      </c>
      <c r="D751" s="629"/>
      <c r="E751" s="630"/>
      <c r="F751" s="630" t="s">
        <v>1182</v>
      </c>
      <c r="G751" s="749"/>
      <c r="H751" s="749"/>
      <c r="I751" s="629" t="s">
        <v>1075</v>
      </c>
      <c r="J751" s="1123" t="s">
        <v>655</v>
      </c>
      <c r="K751" s="629"/>
      <c r="L751" s="629" t="s">
        <v>655</v>
      </c>
      <c r="M751" s="884"/>
      <c r="N751" s="884"/>
      <c r="O751" s="884"/>
      <c r="P751" s="631" t="s">
        <v>3543</v>
      </c>
      <c r="Q751" s="629" t="s">
        <v>1075</v>
      </c>
      <c r="R751" s="629"/>
      <c r="S751" s="632" t="s">
        <v>655</v>
      </c>
      <c r="T751" s="632"/>
      <c r="U751" s="885"/>
      <c r="V751" s="632"/>
      <c r="W751" s="993"/>
      <c r="X751" s="993"/>
      <c r="Y751" s="1071">
        <f>Y324+Y328+Y355+Y356+Y357+Y358+Y359+Y360</f>
        <v>3543618.1899999995</v>
      </c>
      <c r="Z751" s="886"/>
      <c r="AA751" s="1070"/>
      <c r="AB751" s="1070"/>
      <c r="AC751" s="1070"/>
      <c r="AD751" s="1070"/>
      <c r="AE751" s="1070"/>
      <c r="AF751" s="629"/>
      <c r="AG751" s="629"/>
      <c r="AH751" s="629"/>
      <c r="AI751" s="629"/>
      <c r="AJ751" s="629"/>
      <c r="AK751" s="629"/>
      <c r="AL751" s="629"/>
      <c r="AM751" s="629"/>
      <c r="AN751" s="629"/>
      <c r="AO751" s="629"/>
      <c r="AP751" s="629"/>
      <c r="AQ751" s="629"/>
      <c r="AR751" s="887"/>
      <c r="AS751" s="629"/>
      <c r="AT751" s="629"/>
      <c r="AU751" s="629"/>
      <c r="AV751" s="629"/>
      <c r="AW751" s="629"/>
      <c r="AX751" s="629"/>
      <c r="AY751" s="629"/>
      <c r="AZ751" s="629"/>
      <c r="BA751" s="627"/>
      <c r="BB751" s="627"/>
      <c r="BC751" s="629"/>
      <c r="BD751" s="629"/>
      <c r="BE751" s="629"/>
      <c r="BF751" s="629"/>
      <c r="BG751" s="629"/>
      <c r="BH751" s="629"/>
      <c r="BI751" s="629"/>
      <c r="BJ751" s="629"/>
      <c r="BK751" s="629"/>
      <c r="BL751" s="629"/>
      <c r="BM751" s="629"/>
      <c r="BN751" s="629"/>
      <c r="BO751" s="629"/>
      <c r="BP751" s="629"/>
      <c r="BQ751" s="629"/>
      <c r="BR751" s="629"/>
      <c r="BS751" s="629"/>
      <c r="BT751" s="629"/>
      <c r="BU751" s="629"/>
      <c r="BV751" s="629"/>
      <c r="BW751" s="629"/>
      <c r="BX751" s="629"/>
      <c r="BY751" s="629"/>
      <c r="BZ751" s="629"/>
      <c r="CA751" s="629"/>
      <c r="CB751" s="629"/>
      <c r="CC751" s="629"/>
      <c r="CD751" s="629"/>
      <c r="CE751" s="629"/>
      <c r="CF751" s="629"/>
      <c r="CG751" s="629"/>
      <c r="CH751" s="629"/>
      <c r="CI751" s="629"/>
      <c r="CJ751" s="629"/>
      <c r="CK751" s="629"/>
      <c r="CL751" s="629"/>
      <c r="CM751" s="629"/>
      <c r="CN751" s="629"/>
      <c r="CO751" s="629"/>
      <c r="CP751" s="629"/>
      <c r="CQ751" s="629"/>
      <c r="CR751" s="629"/>
    </row>
    <row r="752" spans="1:96" s="755" customFormat="1" ht="24" hidden="1">
      <c r="A752" s="747"/>
      <c r="B752" s="749"/>
      <c r="C752" s="748">
        <v>2014</v>
      </c>
      <c r="D752" s="748"/>
      <c r="E752" s="749"/>
      <c r="F752" s="630" t="s">
        <v>1182</v>
      </c>
      <c r="G752" s="749"/>
      <c r="H752" s="749"/>
      <c r="I752" s="629" t="s">
        <v>1075</v>
      </c>
      <c r="J752" s="1123" t="s">
        <v>655</v>
      </c>
      <c r="K752" s="629"/>
      <c r="L752" s="629" t="s">
        <v>655</v>
      </c>
      <c r="M752" s="750"/>
      <c r="N752" s="750"/>
      <c r="O752" s="750"/>
      <c r="P752" s="829" t="s">
        <v>3544</v>
      </c>
      <c r="Q752" s="748" t="s">
        <v>1075</v>
      </c>
      <c r="R752" s="748"/>
      <c r="S752" s="756" t="s">
        <v>655</v>
      </c>
      <c r="T752" s="756"/>
      <c r="U752" s="751"/>
      <c r="V752" s="756"/>
      <c r="W752" s="928"/>
      <c r="X752" s="962"/>
      <c r="Y752" s="883">
        <f>7470321.86-Y751</f>
        <v>3926703.6700000009</v>
      </c>
      <c r="Z752" s="757"/>
      <c r="AA752" s="752"/>
      <c r="AB752" s="752"/>
      <c r="AC752" s="752"/>
      <c r="AD752" s="752"/>
      <c r="AE752" s="752"/>
      <c r="AF752" s="748"/>
      <c r="AG752" s="748"/>
      <c r="AH752" s="748"/>
      <c r="AI752" s="748"/>
      <c r="AJ752" s="748"/>
      <c r="AK752" s="748"/>
      <c r="AL752" s="748"/>
      <c r="AM752" s="748"/>
      <c r="AN752" s="748"/>
      <c r="AO752" s="748"/>
      <c r="AP752" s="748"/>
      <c r="AQ752" s="748"/>
      <c r="AR752" s="753"/>
      <c r="AS752" s="748"/>
      <c r="AT752" s="748"/>
      <c r="AU752" s="748"/>
      <c r="AV752" s="748"/>
      <c r="AW752" s="748"/>
      <c r="AX752" s="748"/>
      <c r="AY752" s="748"/>
      <c r="AZ752" s="748"/>
      <c r="BA752" s="627"/>
      <c r="BB752" s="754"/>
      <c r="BC752" s="748"/>
      <c r="BD752" s="748"/>
      <c r="BE752" s="748"/>
      <c r="BF752" s="748"/>
      <c r="BG752" s="748"/>
      <c r="BH752" s="748"/>
      <c r="BI752" s="748"/>
      <c r="BJ752" s="748"/>
      <c r="BK752" s="748"/>
      <c r="BL752" s="748"/>
      <c r="BM752" s="748"/>
      <c r="BN752" s="748"/>
      <c r="BO752" s="748"/>
      <c r="BP752" s="748"/>
      <c r="BQ752" s="748"/>
      <c r="BR752" s="748"/>
      <c r="BS752" s="748"/>
      <c r="BT752" s="748"/>
      <c r="BU752" s="748"/>
      <c r="BV752" s="748"/>
      <c r="BW752" s="748"/>
      <c r="BX752" s="748"/>
      <c r="BY752" s="748"/>
      <c r="BZ752" s="748"/>
      <c r="CA752" s="748"/>
      <c r="CB752" s="748"/>
      <c r="CC752" s="748"/>
      <c r="CD752" s="748"/>
      <c r="CE752" s="748"/>
      <c r="CF752" s="748"/>
      <c r="CG752" s="748"/>
      <c r="CH752" s="748"/>
      <c r="CI752" s="748"/>
      <c r="CJ752" s="748"/>
      <c r="CK752" s="748"/>
      <c r="CL752" s="748"/>
      <c r="CM752" s="748"/>
      <c r="CN752" s="748"/>
      <c r="CO752" s="748"/>
      <c r="CP752" s="748"/>
      <c r="CQ752" s="748"/>
      <c r="CR752" s="748"/>
    </row>
    <row r="753" spans="1:96" s="755" customFormat="1" hidden="1">
      <c r="A753" s="747"/>
      <c r="B753" s="749"/>
      <c r="C753" s="748">
        <v>2014</v>
      </c>
      <c r="D753" s="748"/>
      <c r="E753" s="749"/>
      <c r="F753" s="630" t="s">
        <v>1520</v>
      </c>
      <c r="G753" s="749" t="s">
        <v>655</v>
      </c>
      <c r="H753" s="749"/>
      <c r="I753" s="629" t="s">
        <v>655</v>
      </c>
      <c r="J753" s="1123"/>
      <c r="K753" s="629"/>
      <c r="L753" s="629" t="s">
        <v>127</v>
      </c>
      <c r="M753" s="750"/>
      <c r="N753" s="750"/>
      <c r="O753" s="750"/>
      <c r="P753" s="829" t="s">
        <v>1076</v>
      </c>
      <c r="Q753" s="748" t="s">
        <v>655</v>
      </c>
      <c r="R753" s="748" t="s">
        <v>127</v>
      </c>
      <c r="S753" s="756" t="s">
        <v>655</v>
      </c>
      <c r="T753" s="756" t="s">
        <v>127</v>
      </c>
      <c r="U753" s="751"/>
      <c r="V753" s="756">
        <f>V367+V368+V369+V370</f>
        <v>3496595.6999999997</v>
      </c>
      <c r="W753" s="928"/>
      <c r="X753" s="962">
        <f>X367+X368+X369+X370</f>
        <v>3496595.6999999997</v>
      </c>
      <c r="Y753" s="883"/>
      <c r="Z753" s="757"/>
      <c r="AA753" s="752"/>
      <c r="AB753" s="752"/>
      <c r="AC753" s="752"/>
      <c r="AD753" s="752"/>
      <c r="AE753" s="752"/>
      <c r="AF753" s="748"/>
      <c r="AG753" s="748"/>
      <c r="AH753" s="748"/>
      <c r="AI753" s="748"/>
      <c r="AJ753" s="748"/>
      <c r="AK753" s="748"/>
      <c r="AL753" s="748"/>
      <c r="AM753" s="748"/>
      <c r="AN753" s="748"/>
      <c r="AO753" s="748"/>
      <c r="AP753" s="748"/>
      <c r="AQ753" s="748"/>
      <c r="AR753" s="753"/>
      <c r="AS753" s="748"/>
      <c r="AT753" s="748"/>
      <c r="AU753" s="748"/>
      <c r="AV753" s="748"/>
      <c r="AW753" s="748"/>
      <c r="AX753" s="748"/>
      <c r="AY753" s="748"/>
      <c r="AZ753" s="748"/>
      <c r="BA753" s="627"/>
      <c r="BB753" s="754"/>
      <c r="BC753" s="748"/>
      <c r="BD753" s="748"/>
      <c r="BE753" s="748"/>
      <c r="BF753" s="748"/>
      <c r="BG753" s="748"/>
      <c r="BH753" s="748"/>
      <c r="BI753" s="748"/>
      <c r="BJ753" s="748"/>
      <c r="BK753" s="748"/>
      <c r="BL753" s="748"/>
      <c r="BM753" s="748"/>
      <c r="BN753" s="748"/>
      <c r="BO753" s="748"/>
      <c r="BP753" s="748"/>
      <c r="BQ753" s="748"/>
      <c r="BR753" s="748"/>
      <c r="BS753" s="748"/>
      <c r="BT753" s="748"/>
      <c r="BU753" s="748"/>
      <c r="BV753" s="748"/>
      <c r="BW753" s="748"/>
      <c r="BX753" s="748"/>
      <c r="BY753" s="748"/>
      <c r="BZ753" s="748"/>
      <c r="CA753" s="748"/>
      <c r="CB753" s="748"/>
      <c r="CC753" s="748"/>
      <c r="CD753" s="748"/>
      <c r="CE753" s="748"/>
      <c r="CF753" s="748"/>
      <c r="CG753" s="748"/>
      <c r="CH753" s="748"/>
      <c r="CI753" s="748"/>
      <c r="CJ753" s="748"/>
      <c r="CK753" s="748"/>
      <c r="CL753" s="748"/>
      <c r="CM753" s="748"/>
      <c r="CN753" s="748"/>
      <c r="CO753" s="748"/>
      <c r="CP753" s="748"/>
      <c r="CQ753" s="748"/>
      <c r="CR753" s="748"/>
    </row>
    <row r="754" spans="1:96" s="755" customFormat="1" hidden="1">
      <c r="A754" s="747"/>
      <c r="B754" s="749"/>
      <c r="C754" s="748">
        <v>2014</v>
      </c>
      <c r="D754" s="748"/>
      <c r="E754" s="749"/>
      <c r="F754" s="749"/>
      <c r="G754" s="1197"/>
      <c r="H754" s="749"/>
      <c r="I754" s="748"/>
      <c r="J754" s="1123"/>
      <c r="K754" s="748"/>
      <c r="L754" s="748"/>
      <c r="M754" s="750"/>
      <c r="N754" s="750"/>
      <c r="O754" s="750"/>
      <c r="P754" s="829"/>
      <c r="Q754" s="748"/>
      <c r="R754" s="748"/>
      <c r="S754" s="756"/>
      <c r="T754" s="756"/>
      <c r="U754" s="751"/>
      <c r="V754" s="756"/>
      <c r="W754" s="928"/>
      <c r="X754" s="962"/>
      <c r="Y754" s="883"/>
      <c r="Z754" s="757"/>
      <c r="AA754" s="752"/>
      <c r="AB754" s="752"/>
      <c r="AC754" s="752"/>
      <c r="AD754" s="752"/>
      <c r="AE754" s="752"/>
      <c r="AF754" s="748"/>
      <c r="AG754" s="748"/>
      <c r="AH754" s="748"/>
      <c r="AI754" s="748"/>
      <c r="AJ754" s="748"/>
      <c r="AK754" s="748"/>
      <c r="AL754" s="748"/>
      <c r="AM754" s="748"/>
      <c r="AN754" s="748"/>
      <c r="AO754" s="748"/>
      <c r="AP754" s="748"/>
      <c r="AQ754" s="748"/>
      <c r="AR754" s="753"/>
      <c r="AS754" s="748"/>
      <c r="AT754" s="748"/>
      <c r="AU754" s="748"/>
      <c r="AV754" s="748"/>
      <c r="AW754" s="748"/>
      <c r="AX754" s="748"/>
      <c r="AY754" s="748"/>
      <c r="AZ754" s="748"/>
      <c r="BA754" s="627"/>
      <c r="BB754" s="754"/>
      <c r="BC754" s="748"/>
      <c r="BD754" s="748"/>
      <c r="BE754" s="748"/>
      <c r="BF754" s="748"/>
      <c r="BG754" s="748"/>
      <c r="BH754" s="748"/>
      <c r="BI754" s="748"/>
      <c r="BJ754" s="748"/>
      <c r="BK754" s="748"/>
      <c r="BL754" s="748"/>
      <c r="BM754" s="748"/>
      <c r="BN754" s="748"/>
      <c r="BO754" s="748"/>
      <c r="BP754" s="748"/>
      <c r="BQ754" s="748"/>
      <c r="BR754" s="748"/>
      <c r="BS754" s="748"/>
      <c r="BT754" s="748"/>
      <c r="BU754" s="748"/>
      <c r="BV754" s="748"/>
      <c r="BW754" s="748"/>
      <c r="BX754" s="748"/>
      <c r="BY754" s="748"/>
      <c r="BZ754" s="748"/>
      <c r="CA754" s="748"/>
      <c r="CB754" s="748"/>
      <c r="CC754" s="748"/>
      <c r="CD754" s="748"/>
      <c r="CE754" s="748"/>
      <c r="CF754" s="748"/>
      <c r="CG754" s="748"/>
      <c r="CH754" s="748"/>
      <c r="CI754" s="748"/>
      <c r="CJ754" s="748"/>
      <c r="CK754" s="748"/>
      <c r="CL754" s="748"/>
      <c r="CM754" s="748"/>
      <c r="CN754" s="748"/>
      <c r="CO754" s="748"/>
      <c r="CP754" s="748"/>
      <c r="CQ754" s="748"/>
      <c r="CR754" s="748"/>
    </row>
    <row r="755" spans="1:96" s="1153" customFormat="1" ht="23.25" hidden="1" customHeight="1">
      <c r="A755" s="1150"/>
      <c r="B755" s="1154"/>
      <c r="C755" s="1150">
        <v>2015</v>
      </c>
      <c r="D755" s="1150"/>
      <c r="E755" s="1150"/>
      <c r="F755" s="1150" t="s">
        <v>1182</v>
      </c>
      <c r="G755" s="1154"/>
      <c r="H755" s="1154"/>
      <c r="I755" s="1150" t="s">
        <v>127</v>
      </c>
      <c r="J755" s="1075" t="s">
        <v>127</v>
      </c>
      <c r="K755" s="1150" t="s">
        <v>127</v>
      </c>
      <c r="L755" s="1150" t="s">
        <v>655</v>
      </c>
      <c r="M755" s="1150"/>
      <c r="N755" s="1150"/>
      <c r="O755" s="1150"/>
      <c r="P755" s="1150" t="s">
        <v>3574</v>
      </c>
      <c r="Q755" s="1150" t="s">
        <v>655</v>
      </c>
      <c r="R755" s="1150"/>
      <c r="S755" s="1151" t="s">
        <v>127</v>
      </c>
      <c r="T755" s="1151" t="s">
        <v>127</v>
      </c>
      <c r="U755" s="1152" t="s">
        <v>1437</v>
      </c>
      <c r="V755" s="1078">
        <f>V361+V363+V366+V373</f>
        <v>2670925.2800000003</v>
      </c>
      <c r="W755" s="1080">
        <f>W361+W363+W366+W373</f>
        <v>3355600.47</v>
      </c>
      <c r="X755" s="1080">
        <f>X361+X363+X366+X373</f>
        <v>2600000</v>
      </c>
      <c r="Y755" s="1081">
        <f>Y361+Y363+Y366+Y373</f>
        <v>3394179.11</v>
      </c>
      <c r="Z755" s="1082">
        <f>Z361+Z363+Z366+Z373</f>
        <v>-38578.639999999956</v>
      </c>
      <c r="AA755" s="1151"/>
      <c r="AB755" s="1151"/>
      <c r="AC755" s="1151"/>
      <c r="AD755" s="1151"/>
      <c r="AE755" s="1151"/>
      <c r="AF755" s="1150"/>
      <c r="AG755" s="1150"/>
      <c r="AH755" s="1150"/>
      <c r="AI755" s="1150"/>
      <c r="AJ755" s="1150"/>
      <c r="AK755" s="1150"/>
      <c r="AL755" s="1150"/>
      <c r="AM755" s="1150"/>
      <c r="AN755" s="1150"/>
      <c r="AO755" s="1150"/>
      <c r="AP755" s="1150"/>
      <c r="AQ755" s="1150"/>
      <c r="AR755" s="1150"/>
      <c r="AS755" s="1150"/>
      <c r="AT755" s="1150"/>
      <c r="AU755" s="1150"/>
      <c r="AV755" s="1150"/>
      <c r="AW755" s="1150"/>
      <c r="AX755" s="1150"/>
      <c r="AY755" s="1150"/>
      <c r="AZ755" s="1150"/>
      <c r="BA755" s="1085"/>
      <c r="BB755" s="1085"/>
      <c r="BC755" s="1150"/>
      <c r="BD755" s="1150"/>
      <c r="BE755" s="1150"/>
      <c r="BF755" s="1150"/>
      <c r="BG755" s="1150"/>
      <c r="BH755" s="1150"/>
      <c r="BI755" s="1150"/>
      <c r="BJ755" s="1150"/>
      <c r="BK755" s="1150"/>
      <c r="BL755" s="1150"/>
      <c r="BM755" s="1150"/>
      <c r="BN755" s="1150"/>
      <c r="BO755" s="1150"/>
      <c r="BP755" s="1150"/>
      <c r="BQ755" s="1150"/>
      <c r="BR755" s="1150"/>
      <c r="BS755" s="1150"/>
      <c r="BT755" s="1150"/>
      <c r="BU755" s="1150"/>
      <c r="BV755" s="1150"/>
      <c r="BW755" s="1150"/>
      <c r="BX755" s="1150"/>
      <c r="BY755" s="1150"/>
      <c r="BZ755" s="1150"/>
      <c r="CA755" s="1150"/>
      <c r="CB755" s="1150"/>
      <c r="CC755" s="1150"/>
      <c r="CD755" s="1150"/>
      <c r="CE755" s="1150"/>
      <c r="CF755" s="1150"/>
      <c r="CG755" s="1150"/>
      <c r="CH755" s="1150"/>
      <c r="CI755" s="1150"/>
      <c r="CJ755" s="1150"/>
      <c r="CK755" s="1150"/>
      <c r="CL755" s="1150"/>
      <c r="CM755" s="1150"/>
      <c r="CN755" s="1150"/>
      <c r="CO755" s="1150"/>
      <c r="CP755" s="1150"/>
      <c r="CQ755" s="1150"/>
      <c r="CR755" s="1150"/>
    </row>
    <row r="756" spans="1:96" s="1087" customFormat="1" hidden="1">
      <c r="A756" s="1072"/>
      <c r="B756" s="1106"/>
      <c r="C756" s="1073">
        <v>2015</v>
      </c>
      <c r="D756" s="1073"/>
      <c r="E756" s="1074"/>
      <c r="F756" s="1074" t="s">
        <v>683</v>
      </c>
      <c r="G756" s="1106"/>
      <c r="H756" s="1106"/>
      <c r="I756" s="1073" t="s">
        <v>1075</v>
      </c>
      <c r="J756" s="1075" t="s">
        <v>127</v>
      </c>
      <c r="K756" s="1073" t="s">
        <v>127</v>
      </c>
      <c r="L756" s="1073" t="s">
        <v>718</v>
      </c>
      <c r="M756" s="1076"/>
      <c r="N756" s="1076"/>
      <c r="O756" s="1076"/>
      <c r="P756" s="1077" t="s">
        <v>4623</v>
      </c>
      <c r="Q756" s="1073" t="s">
        <v>948</v>
      </c>
      <c r="R756" s="1073"/>
      <c r="S756" s="1078" t="s">
        <v>3575</v>
      </c>
      <c r="T756" s="1078" t="s">
        <v>3575</v>
      </c>
      <c r="U756" s="1079" t="s">
        <v>1437</v>
      </c>
      <c r="V756" s="1078" t="s">
        <v>127</v>
      </c>
      <c r="W756" s="1080" t="s">
        <v>127</v>
      </c>
      <c r="X756" s="1080" t="s">
        <v>127</v>
      </c>
      <c r="Y756" s="1081">
        <f>Y512+Y529</f>
        <v>25500</v>
      </c>
      <c r="Z756" s="1082" t="s">
        <v>127</v>
      </c>
      <c r="AA756" s="1083" t="s">
        <v>127</v>
      </c>
      <c r="AB756" s="1083" t="s">
        <v>127</v>
      </c>
      <c r="AC756" s="1083" t="s">
        <v>127</v>
      </c>
      <c r="AD756" s="1083" t="s">
        <v>127</v>
      </c>
      <c r="AE756" s="1083" t="s">
        <v>127</v>
      </c>
      <c r="AF756" s="1575">
        <v>42005</v>
      </c>
      <c r="AG756" s="1575">
        <v>42277</v>
      </c>
      <c r="AH756" s="1073"/>
      <c r="AI756" s="1073"/>
      <c r="AJ756" s="1073"/>
      <c r="AK756" s="1073"/>
      <c r="AL756" s="1073"/>
      <c r="AM756" s="1073"/>
      <c r="AN756" s="1073"/>
      <c r="AO756" s="1073"/>
      <c r="AP756" s="1073"/>
      <c r="AQ756" s="1073"/>
      <c r="AR756" s="1084"/>
      <c r="AS756" s="1073"/>
      <c r="AT756" s="1073"/>
      <c r="AU756" s="1073"/>
      <c r="AV756" s="1073"/>
      <c r="AW756" s="1073"/>
      <c r="AX756" s="1073"/>
      <c r="AY756" s="1073"/>
      <c r="AZ756" s="1073"/>
      <c r="BA756" s="1085"/>
      <c r="BB756" s="1086"/>
      <c r="BC756" s="1073"/>
      <c r="BD756" s="1073"/>
      <c r="BE756" s="1073"/>
      <c r="BF756" s="1073"/>
      <c r="BG756" s="1073"/>
      <c r="BH756" s="1073"/>
      <c r="BI756" s="1073"/>
      <c r="BJ756" s="1073"/>
      <c r="BK756" s="1073"/>
      <c r="BL756" s="1073"/>
      <c r="BM756" s="1073"/>
      <c r="BN756" s="1073"/>
      <c r="BO756" s="1073"/>
      <c r="BP756" s="1073"/>
      <c r="BQ756" s="1073"/>
      <c r="BR756" s="1073"/>
      <c r="BS756" s="1073"/>
      <c r="BT756" s="1073"/>
      <c r="BU756" s="1073"/>
      <c r="BV756" s="1073"/>
      <c r="BW756" s="1073"/>
      <c r="BX756" s="1073"/>
      <c r="BY756" s="1073"/>
      <c r="BZ756" s="1073"/>
      <c r="CA756" s="1073"/>
      <c r="CB756" s="1073"/>
      <c r="CC756" s="1073"/>
      <c r="CD756" s="1073"/>
      <c r="CE756" s="1073"/>
      <c r="CF756" s="1073"/>
      <c r="CG756" s="1073"/>
      <c r="CH756" s="1073"/>
      <c r="CI756" s="1073"/>
      <c r="CJ756" s="1073"/>
      <c r="CK756" s="1073"/>
      <c r="CL756" s="1073"/>
      <c r="CM756" s="1073"/>
      <c r="CN756" s="1073"/>
      <c r="CO756" s="1073"/>
      <c r="CP756" s="1073"/>
      <c r="CQ756" s="1073"/>
      <c r="CR756" s="1073"/>
    </row>
    <row r="757" spans="1:96" s="1087" customFormat="1" hidden="1">
      <c r="A757" s="1072"/>
      <c r="B757" s="1106"/>
      <c r="C757" s="1073">
        <v>2015</v>
      </c>
      <c r="D757" s="1073"/>
      <c r="E757" s="1074"/>
      <c r="F757" s="1074" t="s">
        <v>683</v>
      </c>
      <c r="G757" s="1106"/>
      <c r="H757" s="1106"/>
      <c r="I757" s="1073" t="s">
        <v>1075</v>
      </c>
      <c r="J757" s="1075" t="s">
        <v>127</v>
      </c>
      <c r="K757" s="1073" t="s">
        <v>127</v>
      </c>
      <c r="L757" s="1073" t="s">
        <v>718</v>
      </c>
      <c r="M757" s="1076"/>
      <c r="N757" s="1076"/>
      <c r="O757" s="1076"/>
      <c r="P757" s="1077" t="s">
        <v>4623</v>
      </c>
      <c r="Q757" s="1073" t="s">
        <v>1589</v>
      </c>
      <c r="R757" s="1073"/>
      <c r="S757" s="1078" t="s">
        <v>3575</v>
      </c>
      <c r="T757" s="1078" t="s">
        <v>3575</v>
      </c>
      <c r="U757" s="1079" t="s">
        <v>1437</v>
      </c>
      <c r="V757" s="1078" t="s">
        <v>127</v>
      </c>
      <c r="W757" s="1080" t="s">
        <v>127</v>
      </c>
      <c r="X757" s="1080" t="s">
        <v>127</v>
      </c>
      <c r="Y757" s="1081">
        <f>Y511+Y515+Y516+Y520+Y521+Y522+Y523+Y524+Y525+Y526+Y527+Y528+Y530+Y544</f>
        <v>141717.19</v>
      </c>
      <c r="Z757" s="1082" t="s">
        <v>127</v>
      </c>
      <c r="AA757" s="1083" t="s">
        <v>127</v>
      </c>
      <c r="AB757" s="1083" t="s">
        <v>127</v>
      </c>
      <c r="AC757" s="1083" t="s">
        <v>127</v>
      </c>
      <c r="AD757" s="1083" t="s">
        <v>127</v>
      </c>
      <c r="AE757" s="1083" t="s">
        <v>127</v>
      </c>
      <c r="AF757" s="1575">
        <v>42005</v>
      </c>
      <c r="AG757" s="1575">
        <v>42277</v>
      </c>
      <c r="AH757" s="1073"/>
      <c r="AI757" s="1073"/>
      <c r="AJ757" s="1073"/>
      <c r="AK757" s="1073"/>
      <c r="AL757" s="1073"/>
      <c r="AM757" s="1073"/>
      <c r="AN757" s="1073"/>
      <c r="AO757" s="1073"/>
      <c r="AP757" s="1073"/>
      <c r="AQ757" s="1073"/>
      <c r="AR757" s="1084"/>
      <c r="AS757" s="1073"/>
      <c r="AT757" s="1073"/>
      <c r="AU757" s="1073"/>
      <c r="AV757" s="1073"/>
      <c r="AW757" s="1073"/>
      <c r="AX757" s="1073"/>
      <c r="AY757" s="1073"/>
      <c r="AZ757" s="1073"/>
      <c r="BA757" s="1085"/>
      <c r="BB757" s="1086"/>
      <c r="BC757" s="1073"/>
      <c r="BD757" s="1073"/>
      <c r="BE757" s="1073"/>
      <c r="BF757" s="1073"/>
      <c r="BG757" s="1073"/>
      <c r="BH757" s="1073"/>
      <c r="BI757" s="1073"/>
      <c r="BJ757" s="1073"/>
      <c r="BK757" s="1073"/>
      <c r="BL757" s="1073"/>
      <c r="BM757" s="1073"/>
      <c r="BN757" s="1073"/>
      <c r="BO757" s="1073"/>
      <c r="BP757" s="1073"/>
      <c r="BQ757" s="1073"/>
      <c r="BR757" s="1073"/>
      <c r="BS757" s="1073"/>
      <c r="BT757" s="1073"/>
      <c r="BU757" s="1073"/>
      <c r="BV757" s="1073"/>
      <c r="BW757" s="1073"/>
      <c r="BX757" s="1073"/>
      <c r="BY757" s="1073"/>
      <c r="BZ757" s="1073"/>
      <c r="CA757" s="1073"/>
      <c r="CB757" s="1073"/>
      <c r="CC757" s="1073"/>
      <c r="CD757" s="1073"/>
      <c r="CE757" s="1073"/>
      <c r="CF757" s="1073"/>
      <c r="CG757" s="1073"/>
      <c r="CH757" s="1073"/>
      <c r="CI757" s="1073"/>
      <c r="CJ757" s="1073"/>
      <c r="CK757" s="1073"/>
      <c r="CL757" s="1073"/>
      <c r="CM757" s="1073"/>
      <c r="CN757" s="1073"/>
      <c r="CO757" s="1073"/>
      <c r="CP757" s="1073"/>
      <c r="CQ757" s="1073"/>
      <c r="CR757" s="1073"/>
    </row>
    <row r="758" spans="1:96" s="1087" customFormat="1" ht="25.5" hidden="1">
      <c r="A758" s="1072"/>
      <c r="B758" s="1106" t="s">
        <v>4729</v>
      </c>
      <c r="C758" s="1073">
        <v>2015</v>
      </c>
      <c r="D758" s="1073"/>
      <c r="E758" s="1074" t="s">
        <v>4413</v>
      </c>
      <c r="F758" s="1074" t="s">
        <v>683</v>
      </c>
      <c r="G758" s="1106"/>
      <c r="H758" s="1106"/>
      <c r="I758" s="1073" t="s">
        <v>1075</v>
      </c>
      <c r="J758" s="1075" t="s">
        <v>127</v>
      </c>
      <c r="K758" s="1073" t="s">
        <v>127</v>
      </c>
      <c r="L758" s="1073" t="s">
        <v>693</v>
      </c>
      <c r="M758" s="1076"/>
      <c r="N758" s="1076"/>
      <c r="O758" s="1076"/>
      <c r="P758" s="1077" t="s">
        <v>4263</v>
      </c>
      <c r="Q758" s="1073" t="s">
        <v>693</v>
      </c>
      <c r="R758" s="1073"/>
      <c r="S758" s="1078" t="s">
        <v>269</v>
      </c>
      <c r="T758" s="1078" t="s">
        <v>1416</v>
      </c>
      <c r="U758" s="1079" t="s">
        <v>1437</v>
      </c>
      <c r="V758" s="1078" t="s">
        <v>127</v>
      </c>
      <c r="W758" s="1080" t="s">
        <v>127</v>
      </c>
      <c r="X758" s="1080" t="s">
        <v>127</v>
      </c>
      <c r="Y758" s="1081">
        <f>Y537+Y538+Y541+Y542+Y545+FACT!R1086</f>
        <v>91384.6</v>
      </c>
      <c r="Z758" s="1082" t="s">
        <v>127</v>
      </c>
      <c r="AA758" s="1083" t="s">
        <v>127</v>
      </c>
      <c r="AB758" s="1083" t="s">
        <v>127</v>
      </c>
      <c r="AC758" s="1083" t="s">
        <v>127</v>
      </c>
      <c r="AD758" s="1083" t="s">
        <v>127</v>
      </c>
      <c r="AE758" s="1083" t="s">
        <v>127</v>
      </c>
      <c r="AF758" s="1575">
        <v>42005</v>
      </c>
      <c r="AG758" s="1575">
        <v>42277</v>
      </c>
      <c r="AH758" s="1073"/>
      <c r="AI758" s="1073"/>
      <c r="AJ758" s="1073"/>
      <c r="AK758" s="1073"/>
      <c r="AL758" s="1073"/>
      <c r="AM758" s="1073"/>
      <c r="AN758" s="1073"/>
      <c r="AO758" s="1073"/>
      <c r="AP758" s="1073"/>
      <c r="AQ758" s="1073"/>
      <c r="AR758" s="1084"/>
      <c r="AS758" s="1073"/>
      <c r="AT758" s="1073"/>
      <c r="AU758" s="1073"/>
      <c r="AV758" s="1073"/>
      <c r="AW758" s="1073"/>
      <c r="AX758" s="1073"/>
      <c r="AY758" s="1073"/>
      <c r="AZ758" s="1073"/>
      <c r="BA758" s="1085"/>
      <c r="BB758" s="1086"/>
      <c r="BC758" s="1073"/>
      <c r="BD758" s="1073"/>
      <c r="BE758" s="1073"/>
      <c r="BF758" s="1073"/>
      <c r="BG758" s="1073"/>
      <c r="BH758" s="1073"/>
      <c r="BI758" s="1073"/>
      <c r="BJ758" s="1073"/>
      <c r="BK758" s="1073"/>
      <c r="BL758" s="1073"/>
      <c r="BM758" s="1073"/>
      <c r="BN758" s="1073"/>
      <c r="BO758" s="1073"/>
      <c r="BP758" s="1073"/>
      <c r="BQ758" s="1073"/>
      <c r="BR758" s="1073"/>
      <c r="BS758" s="1073"/>
      <c r="BT758" s="1073"/>
      <c r="BU758" s="1073"/>
      <c r="BV758" s="1073"/>
      <c r="BW758" s="1073"/>
      <c r="BX758" s="1073"/>
      <c r="BY758" s="1073"/>
      <c r="BZ758" s="1073"/>
      <c r="CA758" s="1073"/>
      <c r="CB758" s="1073"/>
      <c r="CC758" s="1073"/>
      <c r="CD758" s="1073"/>
      <c r="CE758" s="1073"/>
      <c r="CF758" s="1073"/>
      <c r="CG758" s="1073"/>
      <c r="CH758" s="1073"/>
      <c r="CI758" s="1073"/>
      <c r="CJ758" s="1073"/>
      <c r="CK758" s="1073"/>
      <c r="CL758" s="1073"/>
      <c r="CM758" s="1073"/>
      <c r="CN758" s="1073"/>
      <c r="CO758" s="1073"/>
      <c r="CP758" s="1073"/>
      <c r="CQ758" s="1073"/>
      <c r="CR758" s="1073"/>
    </row>
    <row r="759" spans="1:96" s="1087" customFormat="1" ht="25.5" hidden="1">
      <c r="A759" s="1072"/>
      <c r="B759" s="1106" t="s">
        <v>4729</v>
      </c>
      <c r="C759" s="1073">
        <v>2015</v>
      </c>
      <c r="D759" s="1073"/>
      <c r="E759" s="1074" t="s">
        <v>4412</v>
      </c>
      <c r="F759" s="1074" t="s">
        <v>683</v>
      </c>
      <c r="G759" s="1106"/>
      <c r="H759" s="1106"/>
      <c r="I759" s="1073" t="s">
        <v>1075</v>
      </c>
      <c r="J759" s="1075" t="s">
        <v>127</v>
      </c>
      <c r="K759" s="1073" t="s">
        <v>127</v>
      </c>
      <c r="L759" s="1073" t="s">
        <v>693</v>
      </c>
      <c r="M759" s="1076"/>
      <c r="N759" s="1076"/>
      <c r="O759" s="1076"/>
      <c r="P759" s="1077" t="s">
        <v>4263</v>
      </c>
      <c r="Q759" s="1073" t="s">
        <v>693</v>
      </c>
      <c r="R759" s="1073"/>
      <c r="S759" s="1078" t="s">
        <v>269</v>
      </c>
      <c r="T759" s="1078" t="s">
        <v>264</v>
      </c>
      <c r="U759" s="1079" t="s">
        <v>1437</v>
      </c>
      <c r="V759" s="1078" t="s">
        <v>127</v>
      </c>
      <c r="W759" s="1080" t="s">
        <v>127</v>
      </c>
      <c r="X759" s="1080" t="s">
        <v>127</v>
      </c>
      <c r="Y759" s="1081">
        <f>Y531+Y532+Y533+Y535</f>
        <v>189730.91999999998</v>
      </c>
      <c r="Z759" s="1082" t="s">
        <v>127</v>
      </c>
      <c r="AA759" s="1083" t="s">
        <v>127</v>
      </c>
      <c r="AB759" s="1083" t="s">
        <v>127</v>
      </c>
      <c r="AC759" s="1083" t="s">
        <v>127</v>
      </c>
      <c r="AD759" s="1083" t="s">
        <v>127</v>
      </c>
      <c r="AE759" s="1083" t="s">
        <v>127</v>
      </c>
      <c r="AF759" s="1575">
        <v>42005</v>
      </c>
      <c r="AG759" s="1575">
        <v>42277</v>
      </c>
      <c r="AH759" s="1073"/>
      <c r="AI759" s="1073"/>
      <c r="AJ759" s="1073"/>
      <c r="AK759" s="1073"/>
      <c r="AL759" s="1073"/>
      <c r="AM759" s="1073"/>
      <c r="AN759" s="1073"/>
      <c r="AO759" s="1073"/>
      <c r="AP759" s="1073"/>
      <c r="AQ759" s="1073"/>
      <c r="AR759" s="1084"/>
      <c r="AS759" s="1073"/>
      <c r="AT759" s="1073"/>
      <c r="AU759" s="1073"/>
      <c r="AV759" s="1073"/>
      <c r="AW759" s="1073"/>
      <c r="AX759" s="1073"/>
      <c r="AY759" s="1073"/>
      <c r="AZ759" s="1073"/>
      <c r="BA759" s="1085"/>
      <c r="BB759" s="1086"/>
      <c r="BC759" s="1073"/>
      <c r="BD759" s="1073"/>
      <c r="BE759" s="1073"/>
      <c r="BF759" s="1073"/>
      <c r="BG759" s="1073"/>
      <c r="BH759" s="1073"/>
      <c r="BI759" s="1073"/>
      <c r="BJ759" s="1073"/>
      <c r="BK759" s="1073"/>
      <c r="BL759" s="1073"/>
      <c r="BM759" s="1073"/>
      <c r="BN759" s="1073"/>
      <c r="BO759" s="1073"/>
      <c r="BP759" s="1073"/>
      <c r="BQ759" s="1073"/>
      <c r="BR759" s="1073"/>
      <c r="BS759" s="1073"/>
      <c r="BT759" s="1073"/>
      <c r="BU759" s="1073"/>
      <c r="BV759" s="1073"/>
      <c r="BW759" s="1073"/>
      <c r="BX759" s="1073"/>
      <c r="BY759" s="1073"/>
      <c r="BZ759" s="1073"/>
      <c r="CA759" s="1073"/>
      <c r="CB759" s="1073"/>
      <c r="CC759" s="1073"/>
      <c r="CD759" s="1073"/>
      <c r="CE759" s="1073"/>
      <c r="CF759" s="1073"/>
      <c r="CG759" s="1073"/>
      <c r="CH759" s="1073"/>
      <c r="CI759" s="1073"/>
      <c r="CJ759" s="1073"/>
      <c r="CK759" s="1073"/>
      <c r="CL759" s="1073"/>
      <c r="CM759" s="1073"/>
      <c r="CN759" s="1073"/>
      <c r="CO759" s="1073"/>
      <c r="CP759" s="1073"/>
      <c r="CQ759" s="1073"/>
      <c r="CR759" s="1073"/>
    </row>
    <row r="760" spans="1:96" s="1574" customFormat="1" ht="24.75" hidden="1" customHeight="1">
      <c r="A760" s="1570"/>
      <c r="B760" s="1571"/>
      <c r="C760" s="1570">
        <v>2015</v>
      </c>
      <c r="D760" s="1570"/>
      <c r="E760" s="1570"/>
      <c r="F760" s="1570" t="s">
        <v>683</v>
      </c>
      <c r="G760" s="1571"/>
      <c r="H760" s="1571"/>
      <c r="I760" s="1570" t="s">
        <v>1075</v>
      </c>
      <c r="J760" s="1749" t="s">
        <v>127</v>
      </c>
      <c r="K760" s="1570" t="s">
        <v>127</v>
      </c>
      <c r="L760" s="1570" t="s">
        <v>718</v>
      </c>
      <c r="M760" s="1076"/>
      <c r="N760" s="1076"/>
      <c r="O760" s="1076"/>
      <c r="P760" s="1570" t="s">
        <v>4264</v>
      </c>
      <c r="Q760" s="1570" t="s">
        <v>1589</v>
      </c>
      <c r="R760" s="1570"/>
      <c r="S760" s="1572" t="s">
        <v>3575</v>
      </c>
      <c r="T760" s="1572" t="s">
        <v>3575</v>
      </c>
      <c r="U760" s="1079" t="s">
        <v>1437</v>
      </c>
      <c r="V760" s="1078" t="s">
        <v>127</v>
      </c>
      <c r="W760" s="1080" t="s">
        <v>127</v>
      </c>
      <c r="X760" s="1080" t="s">
        <v>127</v>
      </c>
      <c r="Y760" s="1573">
        <f>Y756+Y757+Y758+Y759</f>
        <v>448332.70999999996</v>
      </c>
      <c r="Z760" s="1082" t="s">
        <v>127</v>
      </c>
      <c r="AA760" s="1083" t="s">
        <v>127</v>
      </c>
      <c r="AB760" s="1083" t="s">
        <v>127</v>
      </c>
      <c r="AC760" s="1083" t="s">
        <v>127</v>
      </c>
      <c r="AD760" s="1083" t="s">
        <v>127</v>
      </c>
      <c r="AE760" s="1083" t="s">
        <v>127</v>
      </c>
      <c r="AF760" s="1575">
        <v>42005</v>
      </c>
      <c r="AG760" s="1575">
        <v>42277</v>
      </c>
      <c r="AH760" s="1570"/>
      <c r="AI760" s="1570"/>
      <c r="AJ760" s="1570"/>
      <c r="AK760" s="1570"/>
      <c r="AL760" s="1570"/>
      <c r="AM760" s="1570"/>
      <c r="AN760" s="1570"/>
      <c r="AO760" s="1570"/>
      <c r="AP760" s="1570"/>
      <c r="AQ760" s="1570"/>
      <c r="AR760" s="1570"/>
      <c r="AS760" s="1570"/>
      <c r="AT760" s="1570"/>
      <c r="AU760" s="1570"/>
      <c r="AV760" s="1570"/>
      <c r="AW760" s="1570"/>
      <c r="AX760" s="1570"/>
      <c r="AY760" s="1570"/>
      <c r="AZ760" s="1570"/>
      <c r="BA760" s="1570"/>
      <c r="BB760" s="1570"/>
      <c r="BC760" s="1570"/>
      <c r="BD760" s="1570"/>
      <c r="BE760" s="1570"/>
      <c r="BF760" s="1570"/>
      <c r="BG760" s="1570"/>
      <c r="BH760" s="1570"/>
      <c r="BI760" s="1570"/>
      <c r="BJ760" s="1570"/>
      <c r="BK760" s="1570"/>
      <c r="BL760" s="1570"/>
      <c r="BM760" s="1570"/>
      <c r="BN760" s="1570"/>
      <c r="BO760" s="1570"/>
      <c r="BP760" s="1570"/>
      <c r="BQ760" s="1570"/>
      <c r="BR760" s="1570"/>
      <c r="BS760" s="1570"/>
      <c r="BT760" s="1570"/>
      <c r="BU760" s="1570"/>
      <c r="BV760" s="1570"/>
      <c r="BW760" s="1570"/>
      <c r="BX760" s="1570"/>
      <c r="BY760" s="1570"/>
      <c r="BZ760" s="1570"/>
      <c r="CA760" s="1570"/>
      <c r="CB760" s="1570"/>
      <c r="CC760" s="1570"/>
      <c r="CD760" s="1570"/>
      <c r="CE760" s="1570"/>
      <c r="CF760" s="1570"/>
      <c r="CG760" s="1570"/>
      <c r="CH760" s="1570"/>
      <c r="CI760" s="1570"/>
      <c r="CJ760" s="1570"/>
      <c r="CK760" s="1570"/>
      <c r="CL760" s="1570"/>
      <c r="CM760" s="1570"/>
      <c r="CN760" s="1570"/>
      <c r="CO760" s="1570"/>
      <c r="CP760" s="1570"/>
      <c r="CQ760" s="1570"/>
      <c r="CR760" s="1570"/>
    </row>
    <row r="761" spans="1:96" s="1087" customFormat="1" hidden="1">
      <c r="A761" s="1072"/>
      <c r="B761" s="1106"/>
      <c r="C761" s="1073">
        <v>2015</v>
      </c>
      <c r="D761" s="1073"/>
      <c r="E761" s="1074"/>
      <c r="F761" s="1074"/>
      <c r="G761" s="1106"/>
      <c r="H761" s="1106"/>
      <c r="I761" s="1073"/>
      <c r="J761" s="1075"/>
      <c r="K761" s="1073"/>
      <c r="L761" s="1073"/>
      <c r="M761" s="1076"/>
      <c r="N761" s="1076"/>
      <c r="O761" s="1076"/>
      <c r="P761" s="1077"/>
      <c r="Q761" s="1073"/>
      <c r="R761" s="1073"/>
      <c r="S761" s="1078"/>
      <c r="T761" s="1078"/>
      <c r="U761" s="1079"/>
      <c r="V761" s="1078"/>
      <c r="W761" s="1080"/>
      <c r="X761" s="1080"/>
      <c r="Y761" s="1081"/>
      <c r="Z761" s="1082"/>
      <c r="AA761" s="1083"/>
      <c r="AB761" s="1083"/>
      <c r="AC761" s="1083"/>
      <c r="AD761" s="1083"/>
      <c r="AE761" s="1083"/>
      <c r="AF761" s="1575"/>
      <c r="AG761" s="1575"/>
      <c r="AH761" s="1073"/>
      <c r="AI761" s="1073"/>
      <c r="AJ761" s="1073"/>
      <c r="AK761" s="1073"/>
      <c r="AL761" s="1073"/>
      <c r="AM761" s="1073"/>
      <c r="AN761" s="1073"/>
      <c r="AO761" s="1073"/>
      <c r="AP761" s="1073"/>
      <c r="AQ761" s="1073"/>
      <c r="AR761" s="1084"/>
      <c r="AS761" s="1073"/>
      <c r="AT761" s="1073"/>
      <c r="AU761" s="1073"/>
      <c r="AV761" s="1073"/>
      <c r="AW761" s="1073"/>
      <c r="AX761" s="1073"/>
      <c r="AY761" s="1073"/>
      <c r="AZ761" s="1073"/>
      <c r="BA761" s="1085"/>
      <c r="BB761" s="1086"/>
      <c r="BC761" s="1073"/>
      <c r="BD761" s="1073"/>
      <c r="BE761" s="1073"/>
      <c r="BF761" s="1073"/>
      <c r="BG761" s="1073"/>
      <c r="BH761" s="1073"/>
      <c r="BI761" s="1073"/>
      <c r="BJ761" s="1073"/>
      <c r="BK761" s="1073"/>
      <c r="BL761" s="1073"/>
      <c r="BM761" s="1073"/>
      <c r="BN761" s="1073"/>
      <c r="BO761" s="1073"/>
      <c r="BP761" s="1073"/>
      <c r="BQ761" s="1073"/>
      <c r="BR761" s="1073"/>
      <c r="BS761" s="1073"/>
      <c r="BT761" s="1073"/>
      <c r="BU761" s="1073"/>
      <c r="BV761" s="1073"/>
      <c r="BW761" s="1073"/>
      <c r="BX761" s="1073"/>
      <c r="BY761" s="1073"/>
      <c r="BZ761" s="1073"/>
      <c r="CA761" s="1073"/>
      <c r="CB761" s="1073"/>
      <c r="CC761" s="1073"/>
      <c r="CD761" s="1073"/>
      <c r="CE761" s="1073"/>
      <c r="CF761" s="1073"/>
      <c r="CG761" s="1073"/>
      <c r="CH761" s="1073"/>
      <c r="CI761" s="1073"/>
      <c r="CJ761" s="1073"/>
      <c r="CK761" s="1073"/>
      <c r="CL761" s="1073"/>
      <c r="CM761" s="1073"/>
      <c r="CN761" s="1073"/>
      <c r="CO761" s="1073"/>
      <c r="CP761" s="1073"/>
      <c r="CQ761" s="1073"/>
      <c r="CR761" s="1073"/>
    </row>
    <row r="762" spans="1:96" s="1087" customFormat="1" hidden="1">
      <c r="A762" s="1072"/>
      <c r="B762" s="1106"/>
      <c r="C762" s="1073">
        <v>2015</v>
      </c>
      <c r="D762" s="1073"/>
      <c r="E762" s="1074"/>
      <c r="F762" s="1074"/>
      <c r="G762" s="1106"/>
      <c r="H762" s="1106"/>
      <c r="I762" s="1073"/>
      <c r="J762" s="1075"/>
      <c r="K762" s="1073"/>
      <c r="L762" s="1073"/>
      <c r="M762" s="1076"/>
      <c r="N762" s="1076"/>
      <c r="O762" s="1076"/>
      <c r="P762" s="1077"/>
      <c r="Q762" s="1073"/>
      <c r="R762" s="1073"/>
      <c r="S762" s="1078"/>
      <c r="T762" s="1078"/>
      <c r="U762" s="1079"/>
      <c r="V762" s="1078"/>
      <c r="W762" s="1080"/>
      <c r="X762" s="1080"/>
      <c r="Y762" s="1081"/>
      <c r="Z762" s="1082"/>
      <c r="AA762" s="1083"/>
      <c r="AB762" s="1083"/>
      <c r="AC762" s="1083"/>
      <c r="AD762" s="1083"/>
      <c r="AE762" s="1083"/>
      <c r="AF762" s="1575"/>
      <c r="AG762" s="1575"/>
      <c r="AH762" s="1073"/>
      <c r="AI762" s="1073"/>
      <c r="AJ762" s="1073"/>
      <c r="AK762" s="1073"/>
      <c r="AL762" s="1073"/>
      <c r="AM762" s="1073"/>
      <c r="AN762" s="1073"/>
      <c r="AO762" s="1073"/>
      <c r="AP762" s="1073"/>
      <c r="AQ762" s="1073"/>
      <c r="AR762" s="1084"/>
      <c r="AS762" s="1073"/>
      <c r="AT762" s="1073"/>
      <c r="AU762" s="1073"/>
      <c r="AV762" s="1073"/>
      <c r="AW762" s="1073"/>
      <c r="AX762" s="1073"/>
      <c r="AY762" s="1073"/>
      <c r="AZ762" s="1073"/>
      <c r="BA762" s="1085"/>
      <c r="BB762" s="1086"/>
      <c r="BC762" s="1073"/>
      <c r="BD762" s="1073"/>
      <c r="BE762" s="1073"/>
      <c r="BF762" s="1073"/>
      <c r="BG762" s="1073"/>
      <c r="BH762" s="1073"/>
      <c r="BI762" s="1073"/>
      <c r="BJ762" s="1073"/>
      <c r="BK762" s="1073"/>
      <c r="BL762" s="1073"/>
      <c r="BM762" s="1073"/>
      <c r="BN762" s="1073"/>
      <c r="BO762" s="1073"/>
      <c r="BP762" s="1073"/>
      <c r="BQ762" s="1073"/>
      <c r="BR762" s="1073"/>
      <c r="BS762" s="1073"/>
      <c r="BT762" s="1073"/>
      <c r="BU762" s="1073"/>
      <c r="BV762" s="1073"/>
      <c r="BW762" s="1073"/>
      <c r="BX762" s="1073"/>
      <c r="BY762" s="1073"/>
      <c r="BZ762" s="1073"/>
      <c r="CA762" s="1073"/>
      <c r="CB762" s="1073"/>
      <c r="CC762" s="1073"/>
      <c r="CD762" s="1073"/>
      <c r="CE762" s="1073"/>
      <c r="CF762" s="1073"/>
      <c r="CG762" s="1073"/>
      <c r="CH762" s="1073"/>
      <c r="CI762" s="1073"/>
      <c r="CJ762" s="1073"/>
      <c r="CK762" s="1073"/>
      <c r="CL762" s="1073"/>
      <c r="CM762" s="1073"/>
      <c r="CN762" s="1073"/>
      <c r="CO762" s="1073"/>
      <c r="CP762" s="1073"/>
      <c r="CQ762" s="1073"/>
      <c r="CR762" s="1073"/>
    </row>
    <row r="763" spans="1:96" s="1087" customFormat="1" hidden="1">
      <c r="A763" s="1072"/>
      <c r="B763" s="1106"/>
      <c r="C763" s="1073">
        <v>2015</v>
      </c>
      <c r="D763" s="1073"/>
      <c r="E763" s="1074"/>
      <c r="F763" s="1074"/>
      <c r="G763" s="1106"/>
      <c r="H763" s="1106"/>
      <c r="I763" s="1073"/>
      <c r="J763" s="1075"/>
      <c r="K763" s="1073"/>
      <c r="L763" s="1073"/>
      <c r="M763" s="1076"/>
      <c r="N763" s="1076"/>
      <c r="O763" s="1076"/>
      <c r="P763" s="1077"/>
      <c r="Q763" s="1073"/>
      <c r="R763" s="1073"/>
      <c r="S763" s="1078"/>
      <c r="T763" s="1078"/>
      <c r="U763" s="1079"/>
      <c r="V763" s="1078"/>
      <c r="W763" s="1080"/>
      <c r="X763" s="1080"/>
      <c r="Y763" s="1081"/>
      <c r="Z763" s="1082"/>
      <c r="AA763" s="1083"/>
      <c r="AB763" s="1083"/>
      <c r="AC763" s="1083"/>
      <c r="AD763" s="1083"/>
      <c r="AE763" s="1083"/>
      <c r="AF763" s="1575"/>
      <c r="AG763" s="1575"/>
      <c r="AH763" s="1073"/>
      <c r="AI763" s="1073"/>
      <c r="AJ763" s="1073"/>
      <c r="AK763" s="1073"/>
      <c r="AL763" s="1073"/>
      <c r="AM763" s="1073"/>
      <c r="AN763" s="1073"/>
      <c r="AO763" s="1073"/>
      <c r="AP763" s="1073"/>
      <c r="AQ763" s="1073"/>
      <c r="AR763" s="1084"/>
      <c r="AS763" s="1073"/>
      <c r="AT763" s="1073"/>
      <c r="AU763" s="1073"/>
      <c r="AV763" s="1073"/>
      <c r="AW763" s="1073"/>
      <c r="AX763" s="1073"/>
      <c r="AY763" s="1073"/>
      <c r="AZ763" s="1073"/>
      <c r="BA763" s="1085"/>
      <c r="BB763" s="1086"/>
      <c r="BC763" s="1073"/>
      <c r="BD763" s="1073"/>
      <c r="BE763" s="1073"/>
      <c r="BF763" s="1073"/>
      <c r="BG763" s="1073"/>
      <c r="BH763" s="1073"/>
      <c r="BI763" s="1073"/>
      <c r="BJ763" s="1073"/>
      <c r="BK763" s="1073"/>
      <c r="BL763" s="1073"/>
      <c r="BM763" s="1073"/>
      <c r="BN763" s="1073"/>
      <c r="BO763" s="1073"/>
      <c r="BP763" s="1073"/>
      <c r="BQ763" s="1073"/>
      <c r="BR763" s="1073"/>
      <c r="BS763" s="1073"/>
      <c r="BT763" s="1073"/>
      <c r="BU763" s="1073"/>
      <c r="BV763" s="1073"/>
      <c r="BW763" s="1073"/>
      <c r="BX763" s="1073"/>
      <c r="BY763" s="1073"/>
      <c r="BZ763" s="1073"/>
      <c r="CA763" s="1073"/>
      <c r="CB763" s="1073"/>
      <c r="CC763" s="1073"/>
      <c r="CD763" s="1073"/>
      <c r="CE763" s="1073"/>
      <c r="CF763" s="1073"/>
      <c r="CG763" s="1073"/>
      <c r="CH763" s="1073"/>
      <c r="CI763" s="1073"/>
      <c r="CJ763" s="1073"/>
      <c r="CK763" s="1073"/>
      <c r="CL763" s="1073"/>
      <c r="CM763" s="1073"/>
      <c r="CN763" s="1073"/>
      <c r="CO763" s="1073"/>
      <c r="CP763" s="1073"/>
      <c r="CQ763" s="1073"/>
      <c r="CR763" s="1073"/>
    </row>
    <row r="764" spans="1:96" s="1087" customFormat="1" hidden="1">
      <c r="A764" s="1072"/>
      <c r="B764" s="1106"/>
      <c r="C764" s="1073">
        <v>2015</v>
      </c>
      <c r="D764" s="1073"/>
      <c r="E764" s="1074"/>
      <c r="F764" s="1074"/>
      <c r="G764" s="1106"/>
      <c r="H764" s="1106"/>
      <c r="I764" s="1073"/>
      <c r="J764" s="1075"/>
      <c r="K764" s="1073"/>
      <c r="L764" s="1073"/>
      <c r="M764" s="1076"/>
      <c r="N764" s="1076"/>
      <c r="O764" s="1076"/>
      <c r="P764" s="1077"/>
      <c r="Q764" s="1073"/>
      <c r="R764" s="1073"/>
      <c r="S764" s="1078"/>
      <c r="T764" s="1078"/>
      <c r="U764" s="1079"/>
      <c r="V764" s="1078"/>
      <c r="W764" s="1080"/>
      <c r="X764" s="1080"/>
      <c r="Y764" s="1073"/>
      <c r="Z764" s="1082"/>
      <c r="AA764" s="1083"/>
      <c r="AB764" s="1083"/>
      <c r="AC764" s="1083"/>
      <c r="AD764" s="1083"/>
      <c r="AE764" s="1083"/>
      <c r="AF764" s="1575"/>
      <c r="AG764" s="1575"/>
      <c r="AH764" s="1073"/>
      <c r="AI764" s="1073"/>
      <c r="AJ764" s="1073"/>
      <c r="AK764" s="1073"/>
      <c r="AL764" s="1073"/>
      <c r="AM764" s="1073"/>
      <c r="AN764" s="1073"/>
      <c r="AO764" s="1073"/>
      <c r="AP764" s="1073"/>
      <c r="AQ764" s="1073"/>
      <c r="AR764" s="1084"/>
      <c r="AS764" s="1073"/>
      <c r="AT764" s="1073"/>
      <c r="AU764" s="1073"/>
      <c r="AV764" s="1073"/>
      <c r="AW764" s="1073"/>
      <c r="AX764" s="1073"/>
      <c r="AY764" s="1073"/>
      <c r="AZ764" s="1073"/>
      <c r="BA764" s="1085"/>
      <c r="BB764" s="1086"/>
      <c r="BC764" s="1073"/>
      <c r="BD764" s="1073"/>
      <c r="BE764" s="1073"/>
      <c r="BF764" s="1073"/>
      <c r="BG764" s="1073"/>
      <c r="BH764" s="1073"/>
      <c r="BI764" s="1073"/>
      <c r="BJ764" s="1073"/>
      <c r="BK764" s="1073"/>
      <c r="BL764" s="1073"/>
      <c r="BM764" s="1073"/>
      <c r="BN764" s="1073"/>
      <c r="BO764" s="1073"/>
      <c r="BP764" s="1073"/>
      <c r="BQ764" s="1073"/>
      <c r="BR764" s="1073"/>
      <c r="BS764" s="1073"/>
      <c r="BT764" s="1073"/>
      <c r="BU764" s="1073"/>
      <c r="BV764" s="1073"/>
      <c r="BW764" s="1073"/>
      <c r="BX764" s="1073"/>
      <c r="BY764" s="1073"/>
      <c r="BZ764" s="1073"/>
      <c r="CA764" s="1073"/>
      <c r="CB764" s="1073"/>
      <c r="CC764" s="1073"/>
      <c r="CD764" s="1073"/>
      <c r="CE764" s="1073"/>
      <c r="CF764" s="1073"/>
      <c r="CG764" s="1073"/>
      <c r="CH764" s="1073"/>
      <c r="CI764" s="1073"/>
      <c r="CJ764" s="1073"/>
      <c r="CK764" s="1073"/>
      <c r="CL764" s="1073"/>
      <c r="CM764" s="1073"/>
      <c r="CN764" s="1073"/>
      <c r="CO764" s="1073"/>
      <c r="CP764" s="1073"/>
      <c r="CQ764" s="1073"/>
      <c r="CR764" s="1073"/>
    </row>
    <row r="765" spans="1:96" s="1121" customFormat="1" hidden="1">
      <c r="A765" s="646"/>
      <c r="B765" s="1099"/>
      <c r="C765" s="679" t="s">
        <v>127</v>
      </c>
      <c r="D765" s="679"/>
      <c r="E765" s="1099"/>
      <c r="F765" s="1099"/>
      <c r="G765" s="1198"/>
      <c r="H765" s="1099"/>
      <c r="I765" s="679"/>
      <c r="J765" s="1750"/>
      <c r="K765" s="679"/>
      <c r="L765" s="679"/>
      <c r="M765" s="1107"/>
      <c r="N765" s="1107"/>
      <c r="O765" s="1107"/>
      <c r="P765" s="1108"/>
      <c r="Q765" s="679"/>
      <c r="R765" s="679"/>
      <c r="S765" s="1109"/>
      <c r="T765" s="1109"/>
      <c r="U765" s="1110"/>
      <c r="V765" s="1111"/>
      <c r="W765" s="1112"/>
      <c r="X765" s="1113"/>
      <c r="Y765" s="1114"/>
      <c r="Z765" s="1115"/>
      <c r="AA765" s="1116"/>
      <c r="AB765" s="1117"/>
      <c r="AC765" s="1117"/>
      <c r="AD765" s="1117"/>
      <c r="AE765" s="1117"/>
      <c r="AF765" s="679"/>
      <c r="AG765" s="679"/>
      <c r="AH765" s="679"/>
      <c r="AI765" s="679"/>
      <c r="AJ765" s="679"/>
      <c r="AK765" s="679"/>
      <c r="AL765" s="679"/>
      <c r="AM765" s="679"/>
      <c r="AN765" s="679"/>
      <c r="AO765" s="679"/>
      <c r="AP765" s="679"/>
      <c r="AQ765" s="679"/>
      <c r="AR765" s="1118"/>
      <c r="AS765" s="679"/>
      <c r="AT765" s="679"/>
      <c r="AU765" s="679"/>
      <c r="AV765" s="679"/>
      <c r="AW765" s="679"/>
      <c r="AX765" s="679"/>
      <c r="AY765" s="679"/>
      <c r="AZ765" s="679"/>
      <c r="BA765" s="1119"/>
      <c r="BB765" s="1120"/>
      <c r="BC765" s="679"/>
      <c r="BD765" s="679"/>
      <c r="BE765" s="679"/>
      <c r="BF765" s="679"/>
      <c r="BG765" s="679"/>
      <c r="BH765" s="679"/>
      <c r="BI765" s="679"/>
      <c r="BJ765" s="679"/>
      <c r="BK765" s="679"/>
      <c r="BL765" s="679"/>
      <c r="BM765" s="679"/>
      <c r="BN765" s="679"/>
      <c r="BO765" s="679"/>
      <c r="BP765" s="679"/>
      <c r="BQ765" s="679"/>
      <c r="BR765" s="679"/>
      <c r="BS765" s="679"/>
      <c r="BT765" s="679"/>
      <c r="BU765" s="679"/>
      <c r="BV765" s="679"/>
      <c r="BW765" s="679"/>
      <c r="BX765" s="679"/>
      <c r="BY765" s="679"/>
      <c r="BZ765" s="679"/>
      <c r="CA765" s="679"/>
      <c r="CB765" s="679"/>
      <c r="CC765" s="679"/>
      <c r="CD765" s="679"/>
      <c r="CE765" s="679"/>
      <c r="CF765" s="679"/>
      <c r="CG765" s="679"/>
      <c r="CH765" s="679"/>
      <c r="CI765" s="679"/>
      <c r="CJ765" s="679"/>
      <c r="CK765" s="679"/>
      <c r="CL765" s="679"/>
      <c r="CM765" s="679"/>
      <c r="CN765" s="679"/>
      <c r="CO765" s="679"/>
      <c r="CP765" s="679"/>
      <c r="CQ765" s="679"/>
      <c r="CR765" s="679"/>
    </row>
    <row r="766" spans="1:96">
      <c r="A766" s="64"/>
      <c r="B766" s="59"/>
      <c r="C766" s="25"/>
      <c r="D766" s="25"/>
      <c r="E766" s="59"/>
      <c r="F766" s="25"/>
      <c r="G766" s="25"/>
      <c r="H766" s="25"/>
      <c r="I766" s="25"/>
      <c r="J766" s="423"/>
      <c r="K766" s="175"/>
      <c r="L766" s="25"/>
      <c r="M766" s="291"/>
      <c r="N766" s="291"/>
      <c r="O766" s="291"/>
      <c r="P766" s="291"/>
      <c r="Q766" s="291"/>
      <c r="R766" s="291"/>
      <c r="S766" s="291"/>
      <c r="T766" s="1648"/>
      <c r="U766" s="1649"/>
      <c r="V766" s="65"/>
      <c r="W766" s="65"/>
      <c r="X766" s="812"/>
      <c r="Y766" s="812"/>
      <c r="Z766" s="812"/>
      <c r="AA766" s="25"/>
      <c r="AB766" s="25"/>
      <c r="AC766" s="25"/>
      <c r="AD766" s="25"/>
      <c r="AE766" s="25"/>
      <c r="AF766" s="25"/>
      <c r="AG766" s="768"/>
      <c r="AH766" s="25"/>
      <c r="AI766" s="25"/>
      <c r="AJ766" s="25"/>
      <c r="AK766" s="25"/>
      <c r="AL766" s="25"/>
      <c r="AM766" s="25"/>
      <c r="AN766" s="25"/>
      <c r="AO766" s="25"/>
      <c r="AP766" s="25"/>
      <c r="AQ766" s="25"/>
      <c r="AR766" s="178"/>
      <c r="AS766" s="25"/>
      <c r="AT766" s="25"/>
      <c r="AU766" s="25"/>
      <c r="AV766" s="25"/>
      <c r="AW766" s="25"/>
      <c r="AX766" s="25"/>
      <c r="AY766" s="25"/>
      <c r="AZ766" s="25"/>
      <c r="BA766" s="209"/>
      <c r="BB766" s="208"/>
      <c r="BC766" s="25"/>
      <c r="BD766" s="25"/>
      <c r="BE766" s="25"/>
      <c r="BF766" s="25"/>
      <c r="BG766" s="25"/>
      <c r="BH766" s="25"/>
      <c r="BI766" s="25"/>
      <c r="BJ766" s="25"/>
      <c r="BK766" s="25"/>
      <c r="BL766" s="25"/>
      <c r="BM766" s="25"/>
      <c r="BN766" s="25"/>
      <c r="BO766" s="25"/>
      <c r="BP766" s="25"/>
      <c r="BQ766" s="25"/>
      <c r="BR766" s="25"/>
      <c r="BS766" s="25"/>
      <c r="BT766" s="25"/>
      <c r="BU766" s="25"/>
      <c r="BV766" s="25"/>
      <c r="BW766" s="25"/>
      <c r="BX766" s="25"/>
      <c r="BY766" s="25"/>
      <c r="BZ766" s="25"/>
      <c r="CA766" s="25"/>
      <c r="CB766" s="25"/>
      <c r="CC766" s="25"/>
      <c r="CD766" s="25"/>
      <c r="CE766" s="25"/>
      <c r="CF766" s="25"/>
      <c r="CG766" s="25"/>
      <c r="CH766" s="25"/>
      <c r="CI766" s="25"/>
      <c r="CJ766" s="25"/>
      <c r="CK766" s="25"/>
      <c r="CL766" s="25"/>
      <c r="CM766" s="25"/>
      <c r="CN766" s="25"/>
      <c r="CO766" s="25"/>
      <c r="CP766" s="25"/>
      <c r="CQ766" s="25"/>
      <c r="CR766" s="26"/>
    </row>
    <row r="767" spans="1:96">
      <c r="A767" s="27"/>
      <c r="B767" s="60"/>
      <c r="C767" s="28"/>
      <c r="D767" s="28"/>
      <c r="E767" s="60"/>
      <c r="F767" s="28"/>
      <c r="G767" s="28"/>
      <c r="H767" s="28"/>
      <c r="I767" s="28"/>
      <c r="J767" s="37"/>
      <c r="K767" s="44"/>
      <c r="L767" s="28"/>
      <c r="M767" s="30"/>
      <c r="N767" s="30"/>
      <c r="O767" s="30"/>
      <c r="P767" s="30"/>
      <c r="Q767" s="30"/>
      <c r="R767" s="30"/>
      <c r="S767" s="30"/>
      <c r="T767" s="66"/>
      <c r="U767" s="1650"/>
      <c r="V767" s="227"/>
      <c r="W767" s="227"/>
      <c r="X767" s="1778"/>
      <c r="Y767" s="1778"/>
      <c r="Z767" s="1778"/>
      <c r="AA767" s="28"/>
      <c r="AB767" s="28"/>
      <c r="AC767" s="28"/>
      <c r="AD767" s="28"/>
      <c r="AE767" s="28"/>
      <c r="AF767" s="28"/>
      <c r="AG767" s="1779"/>
      <c r="AH767" s="28"/>
      <c r="AI767" s="28"/>
      <c r="AJ767" s="28"/>
      <c r="AK767" s="28"/>
      <c r="AL767" s="28"/>
      <c r="AM767" s="28"/>
      <c r="AN767" s="28"/>
      <c r="AO767" s="28"/>
      <c r="AP767" s="28"/>
      <c r="AQ767" s="28"/>
      <c r="AR767" s="179"/>
      <c r="AS767" s="28"/>
      <c r="AT767" s="28"/>
      <c r="AU767" s="28"/>
      <c r="AV767" s="28"/>
      <c r="AW767" s="28"/>
      <c r="AX767" s="28"/>
      <c r="AY767" s="28"/>
      <c r="AZ767" s="28"/>
      <c r="BA767" s="209"/>
      <c r="BB767" s="209"/>
      <c r="BC767" s="28"/>
      <c r="BD767" s="28"/>
      <c r="BE767" s="28"/>
      <c r="BF767" s="28"/>
      <c r="BG767" s="28"/>
      <c r="BH767" s="28"/>
      <c r="BI767" s="28"/>
      <c r="BJ767" s="28"/>
      <c r="BK767" s="28"/>
      <c r="BL767" s="28"/>
      <c r="BM767" s="28"/>
      <c r="BN767" s="28"/>
      <c r="BO767" s="28"/>
      <c r="BP767" s="28"/>
      <c r="BQ767" s="28"/>
      <c r="BR767" s="28"/>
      <c r="BS767" s="28"/>
      <c r="BT767" s="28"/>
      <c r="BU767" s="28"/>
      <c r="BV767" s="28"/>
      <c r="BW767" s="28"/>
      <c r="BX767" s="28"/>
      <c r="BY767" s="28"/>
      <c r="BZ767" s="28"/>
      <c r="CA767" s="28"/>
      <c r="CB767" s="28"/>
      <c r="CC767" s="28"/>
      <c r="CD767" s="28"/>
      <c r="CE767" s="28"/>
      <c r="CF767" s="28"/>
      <c r="CG767" s="28"/>
      <c r="CH767" s="28"/>
      <c r="CI767" s="28"/>
      <c r="CJ767" s="28"/>
      <c r="CK767" s="28"/>
      <c r="CL767" s="28"/>
      <c r="CM767" s="28"/>
      <c r="CN767" s="28"/>
      <c r="CO767" s="28"/>
      <c r="CP767" s="28"/>
      <c r="CQ767" s="28"/>
      <c r="CR767" s="34"/>
    </row>
    <row r="768" spans="1:96">
      <c r="A768" s="27"/>
      <c r="B768" s="60"/>
      <c r="C768" s="28"/>
      <c r="D768" s="28"/>
      <c r="E768" s="60"/>
      <c r="F768" s="28"/>
      <c r="G768" s="28"/>
      <c r="H768" s="28"/>
      <c r="I768" s="28"/>
      <c r="J768" s="37"/>
      <c r="K768" s="44"/>
      <c r="L768" s="28"/>
      <c r="M768" s="30"/>
      <c r="N768" s="30"/>
      <c r="O768" s="30"/>
      <c r="P768" s="30"/>
      <c r="Q768" s="30"/>
      <c r="R768" s="30"/>
      <c r="S768" s="30"/>
      <c r="T768" s="66"/>
      <c r="U768" s="1650"/>
      <c r="V768" s="227"/>
      <c r="W768" s="227"/>
      <c r="X768" s="1778"/>
      <c r="Y768" s="1778"/>
      <c r="Z768" s="1778"/>
      <c r="AA768" s="28"/>
      <c r="AB768" s="28"/>
      <c r="AC768" s="28"/>
      <c r="AD768" s="28"/>
      <c r="AE768" s="28"/>
      <c r="AF768" s="28"/>
      <c r="AG768" s="1779"/>
      <c r="AH768" s="28"/>
      <c r="AI768" s="28"/>
      <c r="AJ768" s="28"/>
      <c r="AK768" s="28"/>
      <c r="AL768" s="28"/>
      <c r="AM768" s="28"/>
      <c r="AN768" s="28"/>
      <c r="AO768" s="28"/>
      <c r="AP768" s="28"/>
      <c r="AQ768" s="28"/>
      <c r="AR768" s="179"/>
      <c r="AS768" s="28"/>
      <c r="AT768" s="28"/>
      <c r="AU768" s="28"/>
      <c r="AV768" s="28"/>
      <c r="AW768" s="28"/>
      <c r="AX768" s="28"/>
      <c r="AY768" s="28"/>
      <c r="AZ768" s="28"/>
      <c r="BA768" s="209"/>
      <c r="BB768" s="209"/>
      <c r="BC768" s="28"/>
      <c r="BD768" s="28"/>
      <c r="BE768" s="28"/>
      <c r="BF768" s="28"/>
      <c r="BG768" s="28"/>
      <c r="BH768" s="28"/>
      <c r="BI768" s="28"/>
      <c r="BJ768" s="28"/>
      <c r="BK768" s="28"/>
      <c r="BL768" s="28"/>
      <c r="BM768" s="28"/>
      <c r="BN768" s="28"/>
      <c r="BO768" s="28"/>
      <c r="BP768" s="28"/>
      <c r="BQ768" s="28"/>
      <c r="BR768" s="28"/>
      <c r="BS768" s="28"/>
      <c r="BT768" s="28"/>
      <c r="BU768" s="28"/>
      <c r="BV768" s="28"/>
      <c r="BW768" s="28"/>
      <c r="BX768" s="28"/>
      <c r="BY768" s="28"/>
      <c r="BZ768" s="28"/>
      <c r="CA768" s="28"/>
      <c r="CB768" s="28"/>
      <c r="CC768" s="28"/>
      <c r="CD768" s="28"/>
      <c r="CE768" s="28"/>
      <c r="CF768" s="28"/>
      <c r="CG768" s="28"/>
      <c r="CH768" s="28"/>
      <c r="CI768" s="28"/>
      <c r="CJ768" s="28"/>
      <c r="CK768" s="28"/>
      <c r="CL768" s="28"/>
      <c r="CM768" s="28"/>
      <c r="CN768" s="28"/>
      <c r="CO768" s="28"/>
      <c r="CP768" s="28"/>
      <c r="CQ768" s="28"/>
      <c r="CR768" s="34"/>
    </row>
    <row r="769" spans="1:96">
      <c r="A769" s="27"/>
      <c r="B769" s="60"/>
      <c r="C769" s="28"/>
      <c r="D769" s="28"/>
      <c r="E769" s="60"/>
      <c r="F769" s="28"/>
      <c r="G769" s="28"/>
      <c r="H769" s="28"/>
      <c r="I769" s="28"/>
      <c r="J769" s="37"/>
      <c r="K769" s="44"/>
      <c r="L769" s="28"/>
      <c r="M769" s="30"/>
      <c r="N769" s="30"/>
      <c r="O769" s="30"/>
      <c r="P769" s="30"/>
      <c r="Q769" s="30"/>
      <c r="R769" s="30"/>
      <c r="S769" s="30"/>
      <c r="T769" s="66"/>
      <c r="U769" s="1650"/>
      <c r="V769" s="227"/>
      <c r="W769" s="227"/>
      <c r="X769" s="1778"/>
      <c r="Y769" s="1778"/>
      <c r="Z769" s="1778"/>
      <c r="AA769" s="28"/>
      <c r="AB769" s="28"/>
      <c r="AC769" s="28"/>
      <c r="AD769" s="28"/>
      <c r="AE769" s="28"/>
      <c r="AF769" s="28"/>
      <c r="AG769" s="1779"/>
      <c r="AH769" s="28"/>
      <c r="AI769" s="28"/>
      <c r="AJ769" s="28"/>
      <c r="AK769" s="28"/>
      <c r="AL769" s="28"/>
      <c r="AM769" s="28"/>
      <c r="AN769" s="28"/>
      <c r="AO769" s="28"/>
      <c r="AP769" s="28"/>
      <c r="AQ769" s="28"/>
      <c r="AR769" s="179"/>
      <c r="AS769" s="28"/>
      <c r="AT769" s="28"/>
      <c r="AU769" s="28"/>
      <c r="AV769" s="28"/>
      <c r="AW769" s="28"/>
      <c r="AX769" s="28"/>
      <c r="AY769" s="28"/>
      <c r="AZ769" s="28"/>
      <c r="BA769" s="209"/>
      <c r="BB769" s="209"/>
      <c r="BC769" s="28"/>
      <c r="BD769" s="28"/>
      <c r="BE769" s="28"/>
      <c r="BF769" s="28"/>
      <c r="BG769" s="28"/>
      <c r="BH769" s="28"/>
      <c r="BI769" s="28"/>
      <c r="BJ769" s="28"/>
      <c r="BK769" s="28"/>
      <c r="BL769" s="28"/>
      <c r="BM769" s="28"/>
      <c r="BN769" s="28"/>
      <c r="BO769" s="28"/>
      <c r="BP769" s="28"/>
      <c r="BQ769" s="28"/>
      <c r="BR769" s="28"/>
      <c r="BS769" s="28"/>
      <c r="BT769" s="28"/>
      <c r="BU769" s="28"/>
      <c r="BV769" s="28"/>
      <c r="BW769" s="28"/>
      <c r="BX769" s="28"/>
      <c r="BY769" s="28"/>
      <c r="BZ769" s="28"/>
      <c r="CA769" s="28"/>
      <c r="CB769" s="28"/>
      <c r="CC769" s="28"/>
      <c r="CD769" s="28"/>
      <c r="CE769" s="28"/>
      <c r="CF769" s="28"/>
      <c r="CG769" s="28"/>
      <c r="CH769" s="28"/>
      <c r="CI769" s="28"/>
      <c r="CJ769" s="28"/>
      <c r="CK769" s="28"/>
      <c r="CL769" s="28"/>
      <c r="CM769" s="28"/>
      <c r="CN769" s="28"/>
      <c r="CO769" s="28"/>
      <c r="CP769" s="28"/>
      <c r="CQ769" s="28"/>
      <c r="CR769" s="34"/>
    </row>
    <row r="770" spans="1:96">
      <c r="A770" s="27"/>
      <c r="B770" s="60"/>
      <c r="C770" s="28"/>
      <c r="D770" s="28"/>
      <c r="E770" s="60"/>
      <c r="F770" s="28"/>
      <c r="G770" s="28"/>
      <c r="H770" s="28"/>
      <c r="I770" s="28"/>
      <c r="J770" s="37"/>
      <c r="K770" s="44"/>
      <c r="L770" s="28"/>
      <c r="M770" s="30"/>
      <c r="N770" s="30"/>
      <c r="O770" s="30"/>
      <c r="P770" s="30"/>
      <c r="Q770" s="30"/>
      <c r="R770" s="30"/>
      <c r="S770" s="30"/>
      <c r="T770" s="66"/>
      <c r="U770" s="1650"/>
      <c r="V770" s="227"/>
      <c r="W770" s="227"/>
      <c r="X770" s="1778"/>
      <c r="Y770" s="1778"/>
      <c r="Z770" s="1778"/>
      <c r="AA770" s="28"/>
      <c r="AB770" s="28"/>
      <c r="AC770" s="28"/>
      <c r="AD770" s="28"/>
      <c r="AE770" s="28"/>
      <c r="AF770" s="28"/>
      <c r="AG770" s="1779"/>
      <c r="AH770" s="28"/>
      <c r="AI770" s="28"/>
      <c r="AJ770" s="28"/>
      <c r="AK770" s="28"/>
      <c r="AL770" s="28"/>
      <c r="AM770" s="28"/>
      <c r="AN770" s="28"/>
      <c r="AO770" s="28"/>
      <c r="AP770" s="28"/>
      <c r="AQ770" s="28"/>
      <c r="AR770" s="179"/>
      <c r="AS770" s="28"/>
      <c r="AT770" s="28"/>
      <c r="AU770" s="28"/>
      <c r="AV770" s="28"/>
      <c r="AW770" s="28"/>
      <c r="AX770" s="28"/>
      <c r="AY770" s="28"/>
      <c r="AZ770" s="28"/>
      <c r="BA770" s="209"/>
      <c r="BB770" s="209"/>
      <c r="BC770" s="28"/>
      <c r="BD770" s="28"/>
      <c r="BE770" s="28"/>
      <c r="BF770" s="28"/>
      <c r="BG770" s="28"/>
      <c r="BH770" s="28"/>
      <c r="BI770" s="28"/>
      <c r="BJ770" s="28"/>
      <c r="BK770" s="28"/>
      <c r="BL770" s="28"/>
      <c r="BM770" s="28"/>
      <c r="BN770" s="28"/>
      <c r="BO770" s="28"/>
      <c r="BP770" s="28"/>
      <c r="BQ770" s="28"/>
      <c r="BR770" s="28"/>
      <c r="BS770" s="28"/>
      <c r="BT770" s="28"/>
      <c r="BU770" s="28"/>
      <c r="BV770" s="28"/>
      <c r="BW770" s="28"/>
      <c r="BX770" s="28"/>
      <c r="BY770" s="28"/>
      <c r="BZ770" s="28"/>
      <c r="CA770" s="28"/>
      <c r="CB770" s="28"/>
      <c r="CC770" s="28"/>
      <c r="CD770" s="28"/>
      <c r="CE770" s="28"/>
      <c r="CF770" s="28"/>
      <c r="CG770" s="28"/>
      <c r="CH770" s="28"/>
      <c r="CI770" s="28"/>
      <c r="CJ770" s="28"/>
      <c r="CK770" s="28"/>
      <c r="CL770" s="28"/>
      <c r="CM770" s="28"/>
      <c r="CN770" s="28"/>
      <c r="CO770" s="28"/>
      <c r="CP770" s="28"/>
      <c r="CQ770" s="28"/>
      <c r="CR770" s="34"/>
    </row>
    <row r="771" spans="1:96">
      <c r="A771" s="27"/>
      <c r="B771" s="60"/>
      <c r="C771" s="28"/>
      <c r="D771" s="28"/>
      <c r="E771" s="60"/>
      <c r="F771" s="28"/>
      <c r="G771" s="28"/>
      <c r="H771" s="28"/>
      <c r="I771" s="28"/>
      <c r="J771" s="37"/>
      <c r="K771" s="44"/>
      <c r="L771" s="28"/>
      <c r="M771" s="30"/>
      <c r="N771" s="30"/>
      <c r="O771" s="30"/>
      <c r="P771" s="30"/>
      <c r="Q771" s="30"/>
      <c r="R771" s="30"/>
      <c r="S771" s="30"/>
      <c r="T771" s="66"/>
      <c r="U771" s="1650"/>
      <c r="V771" s="227"/>
      <c r="W771" s="227"/>
      <c r="X771" s="1778"/>
      <c r="Y771" s="1778"/>
      <c r="Z771" s="1778"/>
      <c r="AA771" s="28"/>
      <c r="AB771" s="28"/>
      <c r="AC771" s="28"/>
      <c r="AD771" s="28"/>
      <c r="AE771" s="28"/>
      <c r="AF771" s="28"/>
      <c r="AG771" s="1779"/>
      <c r="AH771" s="28"/>
      <c r="AI771" s="28"/>
      <c r="AJ771" s="28"/>
      <c r="AK771" s="28"/>
      <c r="AL771" s="28"/>
      <c r="AM771" s="28"/>
      <c r="AN771" s="28"/>
      <c r="AO771" s="28"/>
      <c r="AP771" s="28"/>
      <c r="AQ771" s="28"/>
      <c r="AR771" s="179"/>
      <c r="AS771" s="28"/>
      <c r="AT771" s="28"/>
      <c r="AU771" s="28"/>
      <c r="AV771" s="28"/>
      <c r="AW771" s="28"/>
      <c r="AX771" s="28"/>
      <c r="AY771" s="28"/>
      <c r="AZ771" s="28"/>
      <c r="BA771" s="209"/>
      <c r="BB771" s="209"/>
      <c r="BC771" s="28"/>
      <c r="BD771" s="28"/>
      <c r="BE771" s="28"/>
      <c r="BF771" s="28"/>
      <c r="BG771" s="28"/>
      <c r="BH771" s="28"/>
      <c r="BI771" s="28"/>
      <c r="BJ771" s="28"/>
      <c r="BK771" s="28"/>
      <c r="BL771" s="28"/>
      <c r="BM771" s="28"/>
      <c r="BN771" s="28"/>
      <c r="BO771" s="28"/>
      <c r="BP771" s="28"/>
      <c r="BQ771" s="28"/>
      <c r="BR771" s="28"/>
      <c r="BS771" s="28"/>
      <c r="BT771" s="28"/>
      <c r="BU771" s="28"/>
      <c r="BV771" s="28"/>
      <c r="BW771" s="28"/>
      <c r="BX771" s="28"/>
      <c r="BY771" s="28"/>
      <c r="BZ771" s="28"/>
      <c r="CA771" s="28"/>
      <c r="CB771" s="28"/>
      <c r="CC771" s="28"/>
      <c r="CD771" s="28"/>
      <c r="CE771" s="28"/>
      <c r="CF771" s="28"/>
      <c r="CG771" s="28"/>
      <c r="CH771" s="28"/>
      <c r="CI771" s="28"/>
      <c r="CJ771" s="28"/>
      <c r="CK771" s="28"/>
      <c r="CL771" s="28"/>
      <c r="CM771" s="28"/>
      <c r="CN771" s="28"/>
      <c r="CO771" s="28"/>
      <c r="CP771" s="28"/>
      <c r="CQ771" s="28"/>
      <c r="CR771" s="34"/>
    </row>
    <row r="772" spans="1:96">
      <c r="A772" s="27"/>
      <c r="B772" s="60"/>
      <c r="C772" s="28"/>
      <c r="D772" s="28"/>
      <c r="E772" s="60"/>
      <c r="F772" s="28"/>
      <c r="G772" s="28"/>
      <c r="H772" s="28"/>
      <c r="I772" s="28"/>
      <c r="J772" s="37"/>
      <c r="K772" s="44"/>
      <c r="L772" s="28"/>
      <c r="M772" s="30"/>
      <c r="N772" s="30"/>
      <c r="O772" s="30"/>
      <c r="P772" s="30"/>
      <c r="Q772" s="30"/>
      <c r="R772" s="30"/>
      <c r="S772" s="30"/>
      <c r="T772" s="66"/>
      <c r="U772" s="1650"/>
      <c r="V772" s="227"/>
      <c r="W772" s="227"/>
      <c r="X772" s="1778"/>
      <c r="Y772" s="1778"/>
      <c r="Z772" s="1778"/>
      <c r="AA772" s="28"/>
      <c r="AB772" s="28"/>
      <c r="AC772" s="28"/>
      <c r="AD772" s="28"/>
      <c r="AE772" s="28"/>
      <c r="AF772" s="28"/>
      <c r="AG772" s="1779"/>
      <c r="AH772" s="28"/>
      <c r="AI772" s="28"/>
      <c r="AJ772" s="28"/>
      <c r="AK772" s="28"/>
      <c r="AL772" s="28"/>
      <c r="AM772" s="28"/>
      <c r="AN772" s="28"/>
      <c r="AO772" s="28"/>
      <c r="AP772" s="28"/>
      <c r="AQ772" s="28"/>
      <c r="AR772" s="179"/>
      <c r="AS772" s="28"/>
      <c r="AT772" s="28"/>
      <c r="AU772" s="28"/>
      <c r="AV772" s="28"/>
      <c r="AW772" s="28"/>
      <c r="AX772" s="28"/>
      <c r="AY772" s="28"/>
      <c r="AZ772" s="28"/>
      <c r="BA772" s="209"/>
      <c r="BB772" s="209"/>
      <c r="BC772" s="28"/>
      <c r="BD772" s="28"/>
      <c r="BE772" s="28"/>
      <c r="BF772" s="28"/>
      <c r="BG772" s="28"/>
      <c r="BH772" s="28"/>
      <c r="BI772" s="28"/>
      <c r="BJ772" s="28"/>
      <c r="BK772" s="28"/>
      <c r="BL772" s="28"/>
      <c r="BM772" s="28"/>
      <c r="BN772" s="28"/>
      <c r="BO772" s="28"/>
      <c r="BP772" s="28"/>
      <c r="BQ772" s="28"/>
      <c r="BR772" s="28"/>
      <c r="BS772" s="28"/>
      <c r="BT772" s="28"/>
      <c r="BU772" s="28"/>
      <c r="BV772" s="28"/>
      <c r="BW772" s="28"/>
      <c r="BX772" s="28"/>
      <c r="BY772" s="28"/>
      <c r="BZ772" s="28"/>
      <c r="CA772" s="28"/>
      <c r="CB772" s="28"/>
      <c r="CC772" s="28"/>
      <c r="CD772" s="28"/>
      <c r="CE772" s="28"/>
      <c r="CF772" s="28"/>
      <c r="CG772" s="28"/>
      <c r="CH772" s="28"/>
      <c r="CI772" s="28"/>
      <c r="CJ772" s="28"/>
      <c r="CK772" s="28"/>
      <c r="CL772" s="28"/>
      <c r="CM772" s="28"/>
      <c r="CN772" s="28"/>
      <c r="CO772" s="28"/>
      <c r="CP772" s="28"/>
      <c r="CQ772" s="28"/>
      <c r="CR772" s="34"/>
    </row>
    <row r="773" spans="1:96">
      <c r="A773" s="27"/>
      <c r="B773" s="60"/>
      <c r="C773" s="28"/>
      <c r="D773" s="28"/>
      <c r="E773" s="60"/>
      <c r="F773" s="28"/>
      <c r="G773" s="28"/>
      <c r="H773" s="28"/>
      <c r="I773" s="28"/>
      <c r="J773" s="37"/>
      <c r="K773" s="44"/>
      <c r="L773" s="28"/>
      <c r="M773" s="30"/>
      <c r="N773" s="30"/>
      <c r="O773" s="30"/>
      <c r="P773" s="30"/>
      <c r="Q773" s="30"/>
      <c r="R773" s="30"/>
      <c r="S773" s="30"/>
      <c r="T773" s="66"/>
      <c r="U773" s="1650"/>
      <c r="V773" s="227"/>
      <c r="W773" s="227"/>
      <c r="X773" s="1778"/>
      <c r="Y773" s="1778"/>
      <c r="Z773" s="1778"/>
      <c r="AA773" s="28"/>
      <c r="AB773" s="28"/>
      <c r="AC773" s="28"/>
      <c r="AD773" s="28"/>
      <c r="AE773" s="28"/>
      <c r="AF773" s="28"/>
      <c r="AG773" s="1779"/>
      <c r="AH773" s="28"/>
      <c r="AI773" s="28"/>
      <c r="AJ773" s="28"/>
      <c r="AK773" s="28"/>
      <c r="AL773" s="28"/>
      <c r="AM773" s="28"/>
      <c r="AN773" s="28"/>
      <c r="AO773" s="28"/>
      <c r="AP773" s="28"/>
      <c r="AQ773" s="28"/>
      <c r="AR773" s="179"/>
      <c r="AS773" s="28"/>
      <c r="AT773" s="28"/>
      <c r="AU773" s="28"/>
      <c r="AV773" s="28"/>
      <c r="AW773" s="28"/>
      <c r="AX773" s="28"/>
      <c r="AY773" s="28"/>
      <c r="AZ773" s="28"/>
      <c r="BA773" s="209"/>
      <c r="BB773" s="209"/>
      <c r="BC773" s="28"/>
      <c r="BD773" s="28"/>
      <c r="BE773" s="28"/>
      <c r="BF773" s="28"/>
      <c r="BG773" s="28"/>
      <c r="BH773" s="28"/>
      <c r="BI773" s="28"/>
      <c r="BJ773" s="28"/>
      <c r="BK773" s="28"/>
      <c r="BL773" s="28"/>
      <c r="BM773" s="28"/>
      <c r="BN773" s="28"/>
      <c r="BO773" s="28"/>
      <c r="BP773" s="28"/>
      <c r="BQ773" s="28"/>
      <c r="BR773" s="28"/>
      <c r="BS773" s="28"/>
      <c r="BT773" s="28"/>
      <c r="BU773" s="28"/>
      <c r="BV773" s="28"/>
      <c r="BW773" s="28"/>
      <c r="BX773" s="28"/>
      <c r="BY773" s="28"/>
      <c r="BZ773" s="28"/>
      <c r="CA773" s="28"/>
      <c r="CB773" s="28"/>
      <c r="CC773" s="28"/>
      <c r="CD773" s="28"/>
      <c r="CE773" s="28"/>
      <c r="CF773" s="28"/>
      <c r="CG773" s="28"/>
      <c r="CH773" s="28"/>
      <c r="CI773" s="28"/>
      <c r="CJ773" s="28"/>
      <c r="CK773" s="28"/>
      <c r="CL773" s="28"/>
      <c r="CM773" s="28"/>
      <c r="CN773" s="28"/>
      <c r="CO773" s="28"/>
      <c r="CP773" s="28"/>
      <c r="CQ773" s="28"/>
      <c r="CR773" s="34"/>
    </row>
    <row r="774" spans="1:96">
      <c r="A774" s="27"/>
      <c r="B774" s="60"/>
      <c r="C774" s="28"/>
      <c r="D774" s="28"/>
      <c r="E774" s="60"/>
      <c r="F774" s="28"/>
      <c r="G774" s="28"/>
      <c r="H774" s="28"/>
      <c r="I774" s="28"/>
      <c r="J774" s="37"/>
      <c r="K774" s="44"/>
      <c r="L774" s="28"/>
      <c r="M774" s="30"/>
      <c r="N774" s="30"/>
      <c r="O774" s="30"/>
      <c r="P774" s="30"/>
      <c r="Q774" s="30"/>
      <c r="R774" s="30"/>
      <c r="S774" s="30"/>
      <c r="T774" s="66"/>
      <c r="U774" s="1650"/>
      <c r="V774" s="227"/>
      <c r="W774" s="227"/>
      <c r="X774" s="1778"/>
      <c r="Y774" s="1778"/>
      <c r="Z774" s="1778"/>
      <c r="AA774" s="28"/>
      <c r="AB774" s="28"/>
      <c r="AC774" s="28"/>
      <c r="AD774" s="28"/>
      <c r="AE774" s="28"/>
      <c r="AF774" s="28"/>
      <c r="AG774" s="1779"/>
      <c r="AH774" s="28"/>
      <c r="AI774" s="28"/>
      <c r="AJ774" s="28"/>
      <c r="AK774" s="28"/>
      <c r="AL774" s="28"/>
      <c r="AM774" s="28"/>
      <c r="AN774" s="28"/>
      <c r="AO774" s="28"/>
      <c r="AP774" s="28"/>
      <c r="AQ774" s="28"/>
      <c r="AR774" s="179"/>
      <c r="AS774" s="28"/>
      <c r="AT774" s="28"/>
      <c r="AU774" s="28"/>
      <c r="AV774" s="28"/>
      <c r="AW774" s="28"/>
      <c r="AX774" s="28"/>
      <c r="AY774" s="28"/>
      <c r="AZ774" s="28"/>
      <c r="BA774" s="209"/>
      <c r="BB774" s="209"/>
      <c r="BC774" s="28"/>
      <c r="BD774" s="28"/>
      <c r="BE774" s="28"/>
      <c r="BF774" s="28"/>
      <c r="BG774" s="28"/>
      <c r="BH774" s="28"/>
      <c r="BI774" s="28"/>
      <c r="BJ774" s="28"/>
      <c r="BK774" s="28"/>
      <c r="BL774" s="28"/>
      <c r="BM774" s="28"/>
      <c r="BN774" s="28"/>
      <c r="BO774" s="28"/>
      <c r="BP774" s="28"/>
      <c r="BQ774" s="28"/>
      <c r="BR774" s="28"/>
      <c r="BS774" s="28"/>
      <c r="BT774" s="28"/>
      <c r="BU774" s="28"/>
      <c r="BV774" s="28"/>
      <c r="BW774" s="28"/>
      <c r="BX774" s="28"/>
      <c r="BY774" s="28"/>
      <c r="BZ774" s="28"/>
      <c r="CA774" s="28"/>
      <c r="CB774" s="28"/>
      <c r="CC774" s="28"/>
      <c r="CD774" s="28"/>
      <c r="CE774" s="28"/>
      <c r="CF774" s="28"/>
      <c r="CG774" s="28"/>
      <c r="CH774" s="28"/>
      <c r="CI774" s="28"/>
      <c r="CJ774" s="28"/>
      <c r="CK774" s="28"/>
      <c r="CL774" s="28"/>
      <c r="CM774" s="28"/>
      <c r="CN774" s="28"/>
      <c r="CO774" s="28"/>
      <c r="CP774" s="28"/>
      <c r="CQ774" s="28"/>
      <c r="CR774" s="34"/>
    </row>
    <row r="775" spans="1:96">
      <c r="A775" s="27"/>
      <c r="B775" s="60"/>
      <c r="C775" s="28"/>
      <c r="D775" s="28"/>
      <c r="E775" s="60"/>
      <c r="F775" s="28"/>
      <c r="G775" s="28"/>
      <c r="H775" s="28"/>
      <c r="I775" s="28"/>
      <c r="J775" s="37"/>
      <c r="K775" s="44"/>
      <c r="L775" s="28"/>
      <c r="M775" s="30"/>
      <c r="N775" s="30"/>
      <c r="O775" s="30"/>
      <c r="P775" s="30"/>
      <c r="Q775" s="30"/>
      <c r="R775" s="30"/>
      <c r="S775" s="30"/>
      <c r="T775" s="66"/>
      <c r="U775" s="1650"/>
      <c r="V775" s="227"/>
      <c r="W775" s="227"/>
      <c r="X775" s="1778"/>
      <c r="Y775" s="1778"/>
      <c r="Z775" s="1778"/>
      <c r="AA775" s="28"/>
      <c r="AB775" s="28"/>
      <c r="AC775" s="28"/>
      <c r="AD775" s="28"/>
      <c r="AE775" s="28"/>
      <c r="AF775" s="28"/>
      <c r="AG775" s="1779"/>
      <c r="AH775" s="28"/>
      <c r="AI775" s="28"/>
      <c r="AJ775" s="28"/>
      <c r="AK775" s="28"/>
      <c r="AL775" s="28"/>
      <c r="AM775" s="28"/>
      <c r="AN775" s="28"/>
      <c r="AO775" s="28"/>
      <c r="AP775" s="28"/>
      <c r="AQ775" s="28"/>
      <c r="AR775" s="179"/>
      <c r="AS775" s="28"/>
      <c r="AT775" s="28"/>
      <c r="AU775" s="28"/>
      <c r="AV775" s="28"/>
      <c r="AW775" s="28"/>
      <c r="AX775" s="28"/>
      <c r="AY775" s="28"/>
      <c r="AZ775" s="28"/>
      <c r="BA775" s="209"/>
      <c r="BB775" s="209"/>
      <c r="BC775" s="28"/>
      <c r="BD775" s="28"/>
      <c r="BE775" s="28"/>
      <c r="BF775" s="28"/>
      <c r="BG775" s="28"/>
      <c r="BH775" s="28"/>
      <c r="BI775" s="28"/>
      <c r="BJ775" s="28"/>
      <c r="BK775" s="28"/>
      <c r="BL775" s="28"/>
      <c r="BM775" s="28"/>
      <c r="BN775" s="28"/>
      <c r="BO775" s="28"/>
      <c r="BP775" s="28"/>
      <c r="BQ775" s="28"/>
      <c r="BR775" s="28"/>
      <c r="BS775" s="28"/>
      <c r="BT775" s="28"/>
      <c r="BU775" s="28"/>
      <c r="BV775" s="28"/>
      <c r="BW775" s="28"/>
      <c r="BX775" s="28"/>
      <c r="BY775" s="28"/>
      <c r="BZ775" s="28"/>
      <c r="CA775" s="28"/>
      <c r="CB775" s="28"/>
      <c r="CC775" s="28"/>
      <c r="CD775" s="28"/>
      <c r="CE775" s="28"/>
      <c r="CF775" s="28"/>
      <c r="CG775" s="28"/>
      <c r="CH775" s="28"/>
      <c r="CI775" s="28"/>
      <c r="CJ775" s="28"/>
      <c r="CK775" s="28"/>
      <c r="CL775" s="28"/>
      <c r="CM775" s="28"/>
      <c r="CN775" s="28"/>
      <c r="CO775" s="28"/>
      <c r="CP775" s="28"/>
      <c r="CQ775" s="28"/>
      <c r="CR775" s="34"/>
    </row>
    <row r="776" spans="1:96">
      <c r="A776" s="27"/>
      <c r="B776" s="60"/>
      <c r="C776" s="28"/>
      <c r="D776" s="28"/>
      <c r="E776" s="60"/>
      <c r="F776" s="28"/>
      <c r="G776" s="28"/>
      <c r="H776" s="28"/>
      <c r="I776" s="28"/>
      <c r="J776" s="37"/>
      <c r="K776" s="44"/>
      <c r="L776" s="28"/>
      <c r="M776" s="30"/>
      <c r="N776" s="30"/>
      <c r="O776" s="30"/>
      <c r="P776" s="30"/>
      <c r="Q776" s="30"/>
      <c r="R776" s="30"/>
      <c r="S776" s="30"/>
      <c r="T776" s="66"/>
      <c r="U776" s="1650"/>
      <c r="V776" s="227"/>
      <c r="W776" s="227"/>
      <c r="X776" s="1778"/>
      <c r="Y776" s="1778"/>
      <c r="Z776" s="1778"/>
      <c r="AA776" s="28"/>
      <c r="AB776" s="28"/>
      <c r="AC776" s="28"/>
      <c r="AD776" s="28"/>
      <c r="AE776" s="28"/>
      <c r="AF776" s="28"/>
      <c r="AG776" s="1779"/>
      <c r="AH776" s="28"/>
      <c r="AI776" s="28"/>
      <c r="AJ776" s="28"/>
      <c r="AK776" s="28"/>
      <c r="AL776" s="28"/>
      <c r="AM776" s="28"/>
      <c r="AN776" s="28"/>
      <c r="AO776" s="28"/>
      <c r="AP776" s="28"/>
      <c r="AQ776" s="28"/>
      <c r="AR776" s="179"/>
      <c r="AS776" s="28"/>
      <c r="AT776" s="28"/>
      <c r="AU776" s="28"/>
      <c r="AV776" s="28"/>
      <c r="AW776" s="28"/>
      <c r="AX776" s="28"/>
      <c r="AY776" s="28"/>
      <c r="AZ776" s="28"/>
      <c r="BA776" s="209"/>
      <c r="BB776" s="209"/>
      <c r="BC776" s="28"/>
      <c r="BD776" s="28"/>
      <c r="BE776" s="28"/>
      <c r="BF776" s="28"/>
      <c r="BG776" s="28"/>
      <c r="BH776" s="28"/>
      <c r="BI776" s="28"/>
      <c r="BJ776" s="28"/>
      <c r="BK776" s="28"/>
      <c r="BL776" s="28"/>
      <c r="BM776" s="28"/>
      <c r="BN776" s="28"/>
      <c r="BO776" s="28"/>
      <c r="BP776" s="28"/>
      <c r="BQ776" s="28"/>
      <c r="BR776" s="28"/>
      <c r="BS776" s="28"/>
      <c r="BT776" s="28"/>
      <c r="BU776" s="28"/>
      <c r="BV776" s="28"/>
      <c r="BW776" s="28"/>
      <c r="BX776" s="28"/>
      <c r="BY776" s="28"/>
      <c r="BZ776" s="28"/>
      <c r="CA776" s="28"/>
      <c r="CB776" s="28"/>
      <c r="CC776" s="28"/>
      <c r="CD776" s="28"/>
      <c r="CE776" s="28"/>
      <c r="CF776" s="28"/>
      <c r="CG776" s="28"/>
      <c r="CH776" s="28"/>
      <c r="CI776" s="28"/>
      <c r="CJ776" s="28"/>
      <c r="CK776" s="28"/>
      <c r="CL776" s="28"/>
      <c r="CM776" s="28"/>
      <c r="CN776" s="28"/>
      <c r="CO776" s="28"/>
      <c r="CP776" s="28"/>
      <c r="CQ776" s="28"/>
      <c r="CR776" s="34"/>
    </row>
    <row r="777" spans="1:96">
      <c r="A777" s="27"/>
      <c r="B777" s="60"/>
      <c r="C777" s="28"/>
      <c r="D777" s="28"/>
      <c r="E777" s="60"/>
      <c r="F777" s="28"/>
      <c r="G777" s="28"/>
      <c r="H777" s="28"/>
      <c r="I777" s="28"/>
      <c r="J777" s="37"/>
      <c r="K777" s="44"/>
      <c r="L777" s="28"/>
      <c r="M777" s="30"/>
      <c r="N777" s="30"/>
      <c r="O777" s="30"/>
      <c r="P777" s="30"/>
      <c r="Q777" s="30"/>
      <c r="R777" s="30"/>
      <c r="S777" s="30"/>
      <c r="T777" s="66"/>
      <c r="U777" s="1650"/>
      <c r="V777" s="227"/>
      <c r="W777" s="227"/>
      <c r="X777" s="1778"/>
      <c r="Y777" s="1778"/>
      <c r="Z777" s="1778"/>
      <c r="AA777" s="28"/>
      <c r="AB777" s="28"/>
      <c r="AC777" s="28"/>
      <c r="AD777" s="28"/>
      <c r="AE777" s="28"/>
      <c r="AF777" s="28"/>
      <c r="AG777" s="1779"/>
      <c r="AH777" s="28"/>
      <c r="AI777" s="28"/>
      <c r="AJ777" s="28"/>
      <c r="AK777" s="28"/>
      <c r="AL777" s="28"/>
      <c r="AM777" s="28"/>
      <c r="AN777" s="28"/>
      <c r="AO777" s="28"/>
      <c r="AP777" s="28"/>
      <c r="AQ777" s="28"/>
      <c r="AR777" s="179"/>
      <c r="AS777" s="28"/>
      <c r="AT777" s="28"/>
      <c r="AU777" s="28"/>
      <c r="AV777" s="28"/>
      <c r="AW777" s="28"/>
      <c r="AX777" s="28"/>
      <c r="AY777" s="28"/>
      <c r="AZ777" s="28"/>
      <c r="BA777" s="209"/>
      <c r="BB777" s="209"/>
      <c r="BC777" s="28"/>
      <c r="BD777" s="28"/>
      <c r="BE777" s="28"/>
      <c r="BF777" s="28"/>
      <c r="BG777" s="28"/>
      <c r="BH777" s="28"/>
      <c r="BI777" s="28"/>
      <c r="BJ777" s="28"/>
      <c r="BK777" s="28"/>
      <c r="BL777" s="28"/>
      <c r="BM777" s="28"/>
      <c r="BN777" s="28"/>
      <c r="BO777" s="28"/>
      <c r="BP777" s="28"/>
      <c r="BQ777" s="28"/>
      <c r="BR777" s="28"/>
      <c r="BS777" s="28"/>
      <c r="BT777" s="28"/>
      <c r="BU777" s="28"/>
      <c r="BV777" s="28"/>
      <c r="BW777" s="28"/>
      <c r="BX777" s="28"/>
      <c r="BY777" s="28"/>
      <c r="BZ777" s="28"/>
      <c r="CA777" s="28"/>
      <c r="CB777" s="28"/>
      <c r="CC777" s="28"/>
      <c r="CD777" s="28"/>
      <c r="CE777" s="28"/>
      <c r="CF777" s="28"/>
      <c r="CG777" s="28"/>
      <c r="CH777" s="28"/>
      <c r="CI777" s="28"/>
      <c r="CJ777" s="28"/>
      <c r="CK777" s="28"/>
      <c r="CL777" s="28"/>
      <c r="CM777" s="28"/>
      <c r="CN777" s="28"/>
      <c r="CO777" s="28"/>
      <c r="CP777" s="28"/>
      <c r="CQ777" s="28"/>
      <c r="CR777" s="34"/>
    </row>
    <row r="778" spans="1:96">
      <c r="A778" s="27"/>
      <c r="B778" s="60"/>
      <c r="C778" s="28"/>
      <c r="D778" s="28"/>
      <c r="E778" s="60"/>
      <c r="F778" s="28"/>
      <c r="G778" s="28"/>
      <c r="H778" s="28"/>
      <c r="I778" s="28"/>
      <c r="J778" s="37"/>
      <c r="K778" s="44"/>
      <c r="L778" s="28"/>
      <c r="M778" s="30"/>
      <c r="N778" s="30"/>
      <c r="O778" s="30"/>
      <c r="P778" s="30"/>
      <c r="Q778" s="30"/>
      <c r="R778" s="30"/>
      <c r="S778" s="30"/>
      <c r="T778" s="66"/>
      <c r="U778" s="1650"/>
      <c r="V778" s="227"/>
      <c r="W778" s="227"/>
      <c r="X778" s="1778"/>
      <c r="Y778" s="1778"/>
      <c r="Z778" s="1778"/>
      <c r="AA778" s="28"/>
      <c r="AB778" s="28"/>
      <c r="AC778" s="28"/>
      <c r="AD778" s="28"/>
      <c r="AE778" s="28"/>
      <c r="AF778" s="28"/>
      <c r="AG778" s="1779"/>
      <c r="AH778" s="28"/>
      <c r="AI778" s="28"/>
      <c r="AJ778" s="28"/>
      <c r="AK778" s="28"/>
      <c r="AL778" s="28"/>
      <c r="AM778" s="28"/>
      <c r="AN778" s="28"/>
      <c r="AO778" s="28"/>
      <c r="AP778" s="28"/>
      <c r="AQ778" s="28"/>
      <c r="AR778" s="179"/>
      <c r="AS778" s="28"/>
      <c r="AT778" s="28"/>
      <c r="AU778" s="28"/>
      <c r="AV778" s="28"/>
      <c r="AW778" s="28"/>
      <c r="AX778" s="28"/>
      <c r="AY778" s="28"/>
      <c r="AZ778" s="28"/>
      <c r="BA778" s="209"/>
      <c r="BB778" s="209"/>
      <c r="BC778" s="28"/>
      <c r="BD778" s="28"/>
      <c r="BE778" s="28"/>
      <c r="BF778" s="28"/>
      <c r="BG778" s="28"/>
      <c r="BH778" s="28"/>
      <c r="BI778" s="28"/>
      <c r="BJ778" s="28"/>
      <c r="BK778" s="28"/>
      <c r="BL778" s="28"/>
      <c r="BM778" s="28"/>
      <c r="BN778" s="28"/>
      <c r="BO778" s="28"/>
      <c r="BP778" s="28"/>
      <c r="BQ778" s="28"/>
      <c r="BR778" s="28"/>
      <c r="BS778" s="28"/>
      <c r="BT778" s="28"/>
      <c r="BU778" s="28"/>
      <c r="BV778" s="28"/>
      <c r="BW778" s="28"/>
      <c r="BX778" s="28"/>
      <c r="BY778" s="28"/>
      <c r="BZ778" s="28"/>
      <c r="CA778" s="28"/>
      <c r="CB778" s="28"/>
      <c r="CC778" s="28"/>
      <c r="CD778" s="28"/>
      <c r="CE778" s="28"/>
      <c r="CF778" s="28"/>
      <c r="CG778" s="28"/>
      <c r="CH778" s="28"/>
      <c r="CI778" s="28"/>
      <c r="CJ778" s="28"/>
      <c r="CK778" s="28"/>
      <c r="CL778" s="28"/>
      <c r="CM778" s="28"/>
      <c r="CN778" s="28"/>
      <c r="CO778" s="28"/>
      <c r="CP778" s="28"/>
      <c r="CQ778" s="28"/>
      <c r="CR778" s="34"/>
    </row>
    <row r="779" spans="1:96">
      <c r="A779" s="27"/>
      <c r="B779" s="60"/>
      <c r="C779" s="28"/>
      <c r="D779" s="28"/>
      <c r="E779" s="60"/>
      <c r="F779" s="28"/>
      <c r="G779" s="28"/>
      <c r="H779" s="28"/>
      <c r="I779" s="28"/>
      <c r="J779" s="37"/>
      <c r="K779" s="44"/>
      <c r="L779" s="28"/>
      <c r="M779" s="30"/>
      <c r="N779" s="30"/>
      <c r="O779" s="30"/>
      <c r="P779" s="30"/>
      <c r="Q779" s="30"/>
      <c r="R779" s="30"/>
      <c r="S779" s="30"/>
      <c r="T779" s="66"/>
      <c r="U779" s="1650"/>
      <c r="V779" s="227"/>
      <c r="W779" s="227"/>
      <c r="X779" s="1778"/>
      <c r="Y779" s="1778"/>
      <c r="Z779" s="1778"/>
      <c r="AA779" s="28"/>
      <c r="AB779" s="28"/>
      <c r="AC779" s="28"/>
      <c r="AD779" s="28"/>
      <c r="AE779" s="28"/>
      <c r="AF779" s="28"/>
      <c r="AG779" s="1779"/>
      <c r="AH779" s="28"/>
      <c r="AI779" s="28"/>
      <c r="AJ779" s="28"/>
      <c r="AK779" s="28"/>
      <c r="AL779" s="28"/>
      <c r="AM779" s="28"/>
      <c r="AN779" s="28"/>
      <c r="AO779" s="28"/>
      <c r="AP779" s="28"/>
      <c r="AQ779" s="28"/>
      <c r="AR779" s="179"/>
      <c r="AS779" s="28"/>
      <c r="AT779" s="28"/>
      <c r="AU779" s="28"/>
      <c r="AV779" s="28"/>
      <c r="AW779" s="28"/>
      <c r="AX779" s="28"/>
      <c r="AY779" s="28"/>
      <c r="AZ779" s="28"/>
      <c r="BA779" s="209"/>
      <c r="BB779" s="209"/>
      <c r="BC779" s="28"/>
      <c r="BD779" s="28"/>
      <c r="BE779" s="28"/>
      <c r="BF779" s="28"/>
      <c r="BG779" s="28"/>
      <c r="BH779" s="28"/>
      <c r="BI779" s="28"/>
      <c r="BJ779" s="28"/>
      <c r="BK779" s="28"/>
      <c r="BL779" s="28"/>
      <c r="BM779" s="28"/>
      <c r="BN779" s="28"/>
      <c r="BO779" s="28"/>
      <c r="BP779" s="28"/>
      <c r="BQ779" s="28"/>
      <c r="BR779" s="28"/>
      <c r="BS779" s="28"/>
      <c r="BT779" s="28"/>
      <c r="BU779" s="28"/>
      <c r="BV779" s="28"/>
      <c r="BW779" s="28"/>
      <c r="BX779" s="28"/>
      <c r="BY779" s="28"/>
      <c r="BZ779" s="28"/>
      <c r="CA779" s="28"/>
      <c r="CB779" s="28"/>
      <c r="CC779" s="28"/>
      <c r="CD779" s="28"/>
      <c r="CE779" s="28"/>
      <c r="CF779" s="28"/>
      <c r="CG779" s="28"/>
      <c r="CH779" s="28"/>
      <c r="CI779" s="28"/>
      <c r="CJ779" s="28"/>
      <c r="CK779" s="28"/>
      <c r="CL779" s="28"/>
      <c r="CM779" s="28"/>
      <c r="CN779" s="28"/>
      <c r="CO779" s="28"/>
      <c r="CP779" s="28"/>
      <c r="CQ779" s="28"/>
      <c r="CR779" s="34"/>
    </row>
    <row r="780" spans="1:96" hidden="1">
      <c r="A780" s="1687"/>
      <c r="B780" s="60"/>
      <c r="C780" s="28"/>
      <c r="D780" s="28"/>
      <c r="E780" s="60"/>
      <c r="F780" s="28"/>
      <c r="G780" s="28"/>
      <c r="H780" s="28"/>
      <c r="I780" s="28"/>
      <c r="J780" s="37"/>
      <c r="K780" s="44"/>
      <c r="L780" s="28"/>
      <c r="M780" s="30"/>
      <c r="N780" s="30"/>
      <c r="O780" s="30"/>
      <c r="P780" s="30"/>
      <c r="Q780" s="30"/>
      <c r="R780" s="30"/>
      <c r="S780" s="30"/>
      <c r="T780" s="66"/>
      <c r="U780" s="1650"/>
      <c r="V780" s="227"/>
      <c r="W780" s="227"/>
      <c r="X780" s="1616"/>
      <c r="Y780" s="1617"/>
      <c r="Z780" s="625"/>
      <c r="AA780" s="28"/>
      <c r="AB780" s="28"/>
      <c r="AC780" s="28"/>
      <c r="AD780" s="28"/>
      <c r="AE780" s="28"/>
      <c r="AF780" s="28"/>
      <c r="AG780" s="28"/>
      <c r="AH780" s="28"/>
      <c r="AI780" s="28"/>
      <c r="AJ780" s="28"/>
      <c r="AK780" s="28"/>
      <c r="AL780" s="28"/>
      <c r="AM780" s="28"/>
      <c r="AN780" s="28"/>
      <c r="AO780" s="28"/>
      <c r="AP780" s="28"/>
      <c r="AQ780" s="28"/>
      <c r="AR780" s="179"/>
      <c r="AS780" s="28"/>
      <c r="AT780" s="28"/>
      <c r="AU780" s="28"/>
      <c r="AV780" s="28"/>
      <c r="AW780" s="28"/>
      <c r="AX780" s="28"/>
      <c r="AY780" s="28"/>
      <c r="AZ780" s="28"/>
      <c r="BA780" s="209"/>
      <c r="BB780" s="209"/>
      <c r="BC780" s="28"/>
      <c r="BD780" s="28"/>
      <c r="BE780" s="28"/>
      <c r="BF780" s="28"/>
      <c r="BG780" s="28"/>
      <c r="BH780" s="28"/>
      <c r="BI780" s="28"/>
      <c r="BJ780" s="28"/>
      <c r="BK780" s="28"/>
      <c r="BL780" s="28"/>
      <c r="BM780" s="28"/>
      <c r="BN780" s="28"/>
      <c r="BO780" s="28"/>
      <c r="BP780" s="28"/>
      <c r="BQ780" s="28"/>
      <c r="BR780" s="28"/>
      <c r="BS780" s="28"/>
      <c r="BT780" s="28"/>
      <c r="BU780" s="28"/>
      <c r="BV780" s="28"/>
      <c r="BW780" s="28"/>
      <c r="BX780" s="28"/>
      <c r="BY780" s="28"/>
      <c r="BZ780" s="28"/>
      <c r="CA780" s="28"/>
      <c r="CB780" s="28"/>
      <c r="CC780" s="28"/>
      <c r="CD780" s="28"/>
      <c r="CE780" s="28"/>
      <c r="CF780" s="28"/>
      <c r="CG780" s="28"/>
      <c r="CH780" s="28"/>
      <c r="CI780" s="28"/>
      <c r="CJ780" s="28"/>
      <c r="CK780" s="28"/>
      <c r="CL780" s="28"/>
      <c r="CM780" s="28"/>
      <c r="CN780" s="28"/>
      <c r="CO780" s="28"/>
      <c r="CP780" s="28"/>
      <c r="CQ780" s="28"/>
      <c r="CR780" s="34"/>
    </row>
    <row r="781" spans="1:96" hidden="1">
      <c r="A781" s="1688"/>
      <c r="B781" s="1689"/>
      <c r="C781" s="174"/>
      <c r="D781" s="174"/>
      <c r="E781" s="1689"/>
      <c r="F781" s="174"/>
      <c r="G781" s="28"/>
      <c r="H781" s="28"/>
      <c r="I781" s="28"/>
      <c r="J781" s="37"/>
      <c r="K781" s="44"/>
      <c r="L781" s="28"/>
      <c r="M781" s="30"/>
      <c r="N781" s="30"/>
      <c r="O781" s="30"/>
      <c r="P781" s="30"/>
      <c r="Q781" s="30"/>
      <c r="R781" s="30"/>
      <c r="S781" s="30"/>
      <c r="T781" s="66"/>
      <c r="U781" s="1650"/>
      <c r="V781" s="227"/>
      <c r="W781" s="227"/>
      <c r="X781" s="1710"/>
      <c r="Y781" s="1711"/>
      <c r="Z781" s="1738" t="s">
        <v>4873</v>
      </c>
      <c r="AA781" s="1711"/>
      <c r="AB781" s="1712"/>
      <c r="AC781" s="28"/>
      <c r="AD781" s="28"/>
      <c r="AE781" s="28"/>
      <c r="AF781" s="28"/>
      <c r="AG781" s="28"/>
      <c r="AH781" s="28"/>
      <c r="AI781" s="28"/>
      <c r="AJ781" s="28"/>
      <c r="AK781" s="28"/>
      <c r="AL781" s="28"/>
      <c r="AM781" s="28"/>
      <c r="AN781" s="28"/>
      <c r="AO781" s="28"/>
      <c r="AP781" s="28"/>
      <c r="AQ781" s="28"/>
      <c r="AR781" s="179"/>
      <c r="AS781" s="28"/>
      <c r="AT781" s="28"/>
      <c r="AU781" s="28"/>
      <c r="AV781" s="28"/>
      <c r="AW781" s="28"/>
      <c r="AX781" s="28"/>
      <c r="AY781" s="28"/>
      <c r="AZ781" s="28"/>
      <c r="BA781" s="209"/>
      <c r="BB781" s="209"/>
      <c r="BC781" s="28"/>
      <c r="BD781" s="28"/>
      <c r="BE781" s="28"/>
      <c r="BF781" s="28"/>
      <c r="BG781" s="28"/>
      <c r="BH781" s="28"/>
      <c r="BI781" s="28"/>
      <c r="BJ781" s="28"/>
      <c r="BK781" s="28"/>
      <c r="BL781" s="28"/>
      <c r="BM781" s="28"/>
      <c r="BN781" s="28"/>
      <c r="BO781" s="28"/>
      <c r="BP781" s="28"/>
      <c r="BQ781" s="28"/>
      <c r="BR781" s="28"/>
      <c r="BS781" s="28"/>
      <c r="BT781" s="28"/>
      <c r="BU781" s="28"/>
      <c r="BV781" s="28"/>
      <c r="BW781" s="28"/>
      <c r="BX781" s="28"/>
      <c r="BY781" s="28"/>
      <c r="BZ781" s="28"/>
      <c r="CA781" s="28"/>
      <c r="CB781" s="28"/>
      <c r="CC781" s="28"/>
      <c r="CD781" s="28"/>
      <c r="CE781" s="28"/>
      <c r="CF781" s="28"/>
      <c r="CG781" s="28"/>
      <c r="CH781" s="28"/>
      <c r="CI781" s="28"/>
      <c r="CJ781" s="28"/>
      <c r="CK781" s="28"/>
      <c r="CL781" s="28"/>
      <c r="CM781" s="28"/>
      <c r="CN781" s="28"/>
      <c r="CO781" s="28"/>
      <c r="CP781" s="28"/>
      <c r="CQ781" s="28"/>
      <c r="CR781" s="34"/>
    </row>
    <row r="782" spans="1:96" hidden="1">
      <c r="A782" s="1694"/>
      <c r="B782" s="1695"/>
      <c r="C782" s="174"/>
      <c r="D782" s="174"/>
      <c r="E782" s="1689"/>
      <c r="F782" s="174"/>
      <c r="G782" s="28"/>
      <c r="H782" s="28"/>
      <c r="I782" s="28"/>
      <c r="J782" s="37"/>
      <c r="K782" s="44"/>
      <c r="L782" s="28"/>
      <c r="M782" s="30"/>
      <c r="N782" s="30"/>
      <c r="O782" s="30"/>
      <c r="P782" s="30"/>
      <c r="Q782" s="30"/>
      <c r="R782" s="30"/>
      <c r="S782" s="30"/>
      <c r="T782" s="66"/>
      <c r="U782" s="1650"/>
      <c r="V782" s="227"/>
      <c r="W782" s="227"/>
      <c r="X782" s="1739"/>
      <c r="Y782" s="28"/>
      <c r="Z782" s="625"/>
      <c r="AA782" s="28"/>
      <c r="AB782" s="34"/>
      <c r="AC782" s="28"/>
      <c r="AD782" s="28"/>
      <c r="AE782" s="28"/>
      <c r="AF782" s="28"/>
      <c r="AG782" s="28"/>
      <c r="AH782" s="28"/>
      <c r="AI782" s="28"/>
      <c r="AJ782" s="28"/>
      <c r="AK782" s="28"/>
      <c r="AL782" s="28"/>
      <c r="AM782" s="28"/>
      <c r="AN782" s="28"/>
      <c r="AO782" s="28"/>
      <c r="AP782" s="28"/>
      <c r="AQ782" s="28"/>
      <c r="AR782" s="179"/>
      <c r="AS782" s="28"/>
      <c r="AT782" s="28"/>
      <c r="AU782" s="28"/>
      <c r="AV782" s="28"/>
      <c r="AW782" s="28"/>
      <c r="AX782" s="28"/>
      <c r="AY782" s="28"/>
      <c r="AZ782" s="28"/>
      <c r="BA782" s="209"/>
      <c r="BB782" s="209"/>
      <c r="BC782" s="28"/>
      <c r="BD782" s="28"/>
      <c r="BE782" s="28"/>
      <c r="BF782" s="28"/>
      <c r="BG782" s="28"/>
      <c r="BH782" s="28"/>
      <c r="BI782" s="28"/>
      <c r="BJ782" s="28"/>
      <c r="BK782" s="28"/>
      <c r="BL782" s="28"/>
      <c r="BM782" s="28"/>
      <c r="BN782" s="28"/>
      <c r="BO782" s="28"/>
      <c r="BP782" s="28"/>
      <c r="BQ782" s="28"/>
      <c r="BR782" s="28"/>
      <c r="BS782" s="28"/>
      <c r="BT782" s="28"/>
      <c r="BU782" s="28"/>
      <c r="BV782" s="28"/>
      <c r="BW782" s="28"/>
      <c r="BX782" s="28"/>
      <c r="BY782" s="28"/>
      <c r="BZ782" s="28"/>
      <c r="CA782" s="28"/>
      <c r="CB782" s="28"/>
      <c r="CC782" s="28"/>
      <c r="CD782" s="28"/>
      <c r="CE782" s="28"/>
      <c r="CF782" s="28"/>
      <c r="CG782" s="28"/>
      <c r="CH782" s="28"/>
      <c r="CI782" s="28"/>
      <c r="CJ782" s="28"/>
      <c r="CK782" s="28"/>
      <c r="CL782" s="28"/>
      <c r="CM782" s="28"/>
      <c r="CN782" s="28"/>
      <c r="CO782" s="28"/>
      <c r="CP782" s="28"/>
      <c r="CQ782" s="28"/>
      <c r="CR782" s="34"/>
    </row>
    <row r="783" spans="1:96" ht="15.75" hidden="1">
      <c r="A783" s="77"/>
      <c r="B783" s="28"/>
      <c r="C783" s="28"/>
      <c r="D783" s="28"/>
      <c r="E783" s="1657"/>
      <c r="F783" s="28"/>
      <c r="G783" s="28"/>
      <c r="H783" s="28"/>
      <c r="I783" s="39"/>
      <c r="J783" s="203"/>
      <c r="K783" s="203"/>
      <c r="L783" s="39"/>
      <c r="M783" s="1704"/>
      <c r="N783" s="36"/>
      <c r="O783" s="36"/>
      <c r="P783" s="32"/>
      <c r="Q783" s="30"/>
      <c r="R783" s="1651"/>
      <c r="S783" s="30"/>
      <c r="T783" s="1365" t="s">
        <v>20</v>
      </c>
      <c r="U783" s="36"/>
      <c r="V783" s="33"/>
      <c r="W783" s="33"/>
      <c r="X783" s="1713">
        <v>2010</v>
      </c>
      <c r="Y783" s="33"/>
      <c r="Z783" s="1696" t="s">
        <v>1294</v>
      </c>
      <c r="AA783" s="1691"/>
      <c r="AB783" s="1714"/>
      <c r="AC783" s="1691"/>
      <c r="AD783" s="33"/>
      <c r="AE783" s="33"/>
      <c r="AF783" s="28"/>
      <c r="AG783" s="28"/>
      <c r="AH783" s="63" t="s">
        <v>53</v>
      </c>
      <c r="AI783" s="63"/>
      <c r="AJ783" s="63"/>
      <c r="AK783" s="63"/>
      <c r="AL783" s="63"/>
      <c r="AM783" s="63"/>
      <c r="AN783" s="63"/>
      <c r="AO783" s="63"/>
      <c r="AP783" s="28"/>
      <c r="AQ783" s="28"/>
      <c r="AR783" s="179"/>
      <c r="AS783" s="28"/>
      <c r="AT783" s="28"/>
      <c r="AU783" s="28"/>
      <c r="AV783" s="28"/>
      <c r="AW783" s="28"/>
      <c r="AX783" s="28"/>
      <c r="AY783" s="28"/>
      <c r="AZ783" s="28"/>
      <c r="BA783" s="186"/>
      <c r="BC783" s="28"/>
      <c r="BD783" s="28"/>
      <c r="BE783" s="28"/>
      <c r="BF783" s="28"/>
      <c r="BG783" s="28"/>
      <c r="BH783" s="28"/>
      <c r="BI783" s="28"/>
      <c r="BJ783" s="28"/>
      <c r="BK783" s="28"/>
      <c r="BL783" s="28"/>
      <c r="BM783" s="28"/>
      <c r="BN783" s="28"/>
      <c r="BO783" s="28"/>
      <c r="BP783" s="28"/>
      <c r="BQ783" s="28"/>
      <c r="BR783" s="28"/>
      <c r="BS783" s="28"/>
      <c r="BT783" s="28"/>
      <c r="BU783" s="28"/>
      <c r="BV783" s="28"/>
      <c r="BW783" s="28"/>
      <c r="BX783" s="28"/>
      <c r="BY783" s="28"/>
      <c r="BZ783" s="28"/>
      <c r="CA783" s="28"/>
      <c r="CB783" s="28"/>
      <c r="CC783" s="28"/>
      <c r="CD783" s="28"/>
      <c r="CE783" s="28"/>
      <c r="CF783" s="28"/>
      <c r="CG783" s="28"/>
      <c r="CH783" s="28"/>
      <c r="CI783" s="28"/>
      <c r="CJ783" s="28"/>
      <c r="CK783" s="28"/>
      <c r="CL783" s="28"/>
      <c r="CM783" s="28"/>
      <c r="CN783" s="28"/>
      <c r="CO783" s="28"/>
      <c r="CP783" s="28"/>
      <c r="CQ783" s="28"/>
      <c r="CR783" s="34"/>
    </row>
    <row r="784" spans="1:96" ht="15.75" hidden="1">
      <c r="A784" s="1687" t="s">
        <v>1467</v>
      </c>
      <c r="B784" s="28"/>
      <c r="C784" s="28"/>
      <c r="D784" s="28"/>
      <c r="E784" s="1657"/>
      <c r="F784" s="28"/>
      <c r="G784" s="28"/>
      <c r="H784" s="28"/>
      <c r="I784" s="39"/>
      <c r="J784" s="203"/>
      <c r="K784" s="203"/>
      <c r="L784" s="39"/>
      <c r="M784" s="1705" t="s">
        <v>29</v>
      </c>
      <c r="N784" s="36"/>
      <c r="O784" s="36"/>
      <c r="P784" s="36"/>
      <c r="Q784" s="30"/>
      <c r="R784" s="1651"/>
      <c r="S784" s="30"/>
      <c r="T784" s="60" t="s">
        <v>42</v>
      </c>
      <c r="U784" s="830"/>
      <c r="V784" s="33"/>
      <c r="W784" s="33"/>
      <c r="X784" s="1715">
        <v>2011</v>
      </c>
      <c r="Y784" s="33"/>
      <c r="Z784" s="1697" t="s">
        <v>2961</v>
      </c>
      <c r="AA784" s="1692"/>
      <c r="AB784" s="1716"/>
      <c r="AC784" s="1692"/>
      <c r="AD784" s="1692"/>
      <c r="AE784" s="33"/>
      <c r="AF784" s="28"/>
      <c r="AG784" s="28"/>
      <c r="AH784" s="28"/>
      <c r="AI784" s="28"/>
      <c r="AJ784" s="28"/>
      <c r="AK784" s="28"/>
      <c r="AL784" s="28"/>
      <c r="AM784" s="28"/>
      <c r="AN784" s="28"/>
      <c r="AO784" s="28"/>
      <c r="AP784" s="28"/>
      <c r="AQ784" s="28"/>
      <c r="AR784" s="179"/>
      <c r="AS784" s="28"/>
      <c r="AT784" s="28"/>
      <c r="AU784" s="28"/>
      <c r="AV784" s="28"/>
      <c r="AW784" s="28"/>
      <c r="AX784" s="28"/>
      <c r="AY784" s="28"/>
      <c r="AZ784" s="28"/>
      <c r="BA784" s="186"/>
      <c r="BB784" s="209"/>
      <c r="BC784" s="28"/>
      <c r="BD784" s="28"/>
      <c r="BE784" s="28"/>
      <c r="BF784" s="28"/>
      <c r="BG784" s="28"/>
      <c r="BH784" s="28"/>
      <c r="BI784" s="28"/>
      <c r="BJ784" s="28"/>
      <c r="BK784" s="28" t="s">
        <v>1723</v>
      </c>
      <c r="BL784" s="28"/>
      <c r="BM784" s="28"/>
      <c r="BN784" s="28"/>
      <c r="BO784" s="28"/>
      <c r="BP784" s="28"/>
      <c r="BQ784" s="28"/>
      <c r="BR784" s="28"/>
      <c r="BS784" s="28"/>
      <c r="BT784" s="28"/>
      <c r="BU784" s="28"/>
      <c r="BV784" s="28"/>
      <c r="BW784" s="28"/>
      <c r="BX784" s="28"/>
      <c r="BY784" s="28"/>
      <c r="BZ784" s="28"/>
      <c r="CA784" s="28"/>
      <c r="CB784" s="28"/>
      <c r="CC784" s="28"/>
      <c r="CD784" s="28"/>
      <c r="CE784" s="28"/>
      <c r="CF784" s="28"/>
      <c r="CG784" s="28"/>
      <c r="CH784" s="28"/>
      <c r="CI784" s="28"/>
      <c r="CJ784" s="28"/>
      <c r="CK784" s="28"/>
      <c r="CL784" s="28"/>
      <c r="CM784" s="28"/>
      <c r="CN784" s="28"/>
      <c r="CO784" s="28"/>
      <c r="CP784" s="28"/>
      <c r="CQ784" s="28"/>
      <c r="CR784" s="34"/>
    </row>
    <row r="785" spans="1:96" ht="15.75" hidden="1">
      <c r="A785" s="1688" t="s">
        <v>60</v>
      </c>
      <c r="B785" s="28"/>
      <c r="C785" s="28"/>
      <c r="D785" s="28"/>
      <c r="E785" s="1657"/>
      <c r="F785" s="28"/>
      <c r="G785" s="28"/>
      <c r="H785" s="28"/>
      <c r="I785" s="39"/>
      <c r="J785" s="203"/>
      <c r="K785" s="203"/>
      <c r="L785" s="39"/>
      <c r="M785" s="60" t="s">
        <v>27</v>
      </c>
      <c r="N785" s="36"/>
      <c r="O785" s="36"/>
      <c r="P785" s="830"/>
      <c r="Q785" s="30"/>
      <c r="R785" s="1651"/>
      <c r="S785" s="30"/>
      <c r="T785" s="1705" t="s">
        <v>30</v>
      </c>
      <c r="U785" s="830"/>
      <c r="V785" s="33"/>
      <c r="W785" s="33"/>
      <c r="X785" s="1717">
        <v>2012</v>
      </c>
      <c r="Y785" s="33"/>
      <c r="Z785" s="1734" t="s">
        <v>4861</v>
      </c>
      <c r="AA785" s="1693"/>
      <c r="AB785" s="1718"/>
      <c r="AC785" s="33"/>
      <c r="AD785" s="33"/>
      <c r="AE785" s="33"/>
      <c r="AF785" s="28"/>
      <c r="AG785" s="28"/>
      <c r="AH785" s="44" t="s">
        <v>62</v>
      </c>
      <c r="AI785" s="44"/>
      <c r="AJ785" s="44"/>
      <c r="AK785" s="44"/>
      <c r="AL785" s="28"/>
      <c r="AM785" s="28"/>
      <c r="AN785" s="28"/>
      <c r="AO785" s="28"/>
      <c r="AP785" s="28"/>
      <c r="AQ785" s="28"/>
      <c r="AR785" s="179"/>
      <c r="AS785" s="28"/>
      <c r="AT785" s="28"/>
      <c r="AU785" s="28"/>
      <c r="AV785" s="28"/>
      <c r="AW785" s="28"/>
      <c r="AX785" s="28"/>
      <c r="AY785" s="28"/>
      <c r="AZ785" s="28"/>
      <c r="BA785" s="186"/>
      <c r="BB785" s="209"/>
      <c r="BC785" s="28"/>
      <c r="BD785" s="28"/>
      <c r="BE785" s="28"/>
      <c r="BF785" s="28"/>
      <c r="BG785" s="28"/>
      <c r="BH785" s="28"/>
      <c r="BI785" s="28"/>
      <c r="BJ785" s="28"/>
      <c r="BK785" s="28" t="s">
        <v>1724</v>
      </c>
      <c r="BL785" s="28"/>
      <c r="BM785" s="28"/>
      <c r="BN785" s="28"/>
      <c r="BO785" s="28"/>
      <c r="BP785" s="28"/>
      <c r="BQ785" s="28"/>
      <c r="BR785" s="28"/>
      <c r="BS785" s="28"/>
      <c r="BT785" s="28"/>
      <c r="BU785" s="28" t="s">
        <v>1464</v>
      </c>
      <c r="BV785" s="28"/>
      <c r="BW785" s="28"/>
      <c r="BX785" s="28"/>
      <c r="BY785" s="28"/>
      <c r="BZ785" s="28"/>
      <c r="CA785" s="28"/>
      <c r="CB785" s="28"/>
      <c r="CC785" s="28"/>
      <c r="CD785" s="28"/>
      <c r="CE785" s="28"/>
      <c r="CF785" s="28"/>
      <c r="CG785" s="28"/>
      <c r="CH785" s="28"/>
      <c r="CI785" s="28"/>
      <c r="CJ785" s="28"/>
      <c r="CK785" s="28"/>
      <c r="CL785" s="28"/>
      <c r="CM785" s="28"/>
      <c r="CN785" s="28"/>
      <c r="CO785" s="28"/>
      <c r="CP785" s="28"/>
      <c r="CQ785" s="28"/>
      <c r="CR785" s="34"/>
    </row>
    <row r="786" spans="1:96" ht="15.75" hidden="1">
      <c r="A786" s="1687" t="s">
        <v>16</v>
      </c>
      <c r="B786" s="28"/>
      <c r="C786" s="28"/>
      <c r="D786" s="28"/>
      <c r="E786" s="1657"/>
      <c r="F786" s="28"/>
      <c r="G786" s="28"/>
      <c r="H786" s="28"/>
      <c r="I786" s="39"/>
      <c r="J786" s="203"/>
      <c r="K786" s="203"/>
      <c r="L786" s="39"/>
      <c r="M786" s="1687" t="s">
        <v>4865</v>
      </c>
      <c r="N786" s="36"/>
      <c r="O786" s="36"/>
      <c r="P786" s="30"/>
      <c r="Q786" s="30"/>
      <c r="R786" s="1651"/>
      <c r="S786" s="30"/>
      <c r="T786" s="1365" t="s">
        <v>18</v>
      </c>
      <c r="U786" s="36"/>
      <c r="V786" s="37"/>
      <c r="W786" s="37"/>
      <c r="X786" s="1719">
        <v>2013</v>
      </c>
      <c r="Y786" s="37"/>
      <c r="Z786" s="1735" t="s">
        <v>4859</v>
      </c>
      <c r="AA786" s="37"/>
      <c r="AB786" s="1720"/>
      <c r="AC786" s="37"/>
      <c r="AD786" s="37"/>
      <c r="AE786" s="37"/>
      <c r="AF786" s="37"/>
      <c r="AG786" s="28"/>
      <c r="AH786" s="28" t="s">
        <v>63</v>
      </c>
      <c r="AI786" s="28"/>
      <c r="AJ786" s="28"/>
      <c r="AK786" s="28"/>
      <c r="AL786" s="28"/>
      <c r="AM786" s="28"/>
      <c r="AN786" s="28"/>
      <c r="AO786" s="28"/>
      <c r="AP786" s="28"/>
      <c r="AQ786" s="28"/>
      <c r="AR786" s="179"/>
      <c r="AS786" s="28"/>
      <c r="AT786" s="28"/>
      <c r="AU786" s="28"/>
      <c r="AV786" s="28"/>
      <c r="AW786" s="28"/>
      <c r="AX786" s="28"/>
      <c r="AY786" s="28"/>
      <c r="AZ786" s="28"/>
      <c r="BA786" s="186"/>
      <c r="BB786" s="209"/>
      <c r="BC786" s="28"/>
      <c r="BD786" s="28"/>
      <c r="BE786" s="28"/>
      <c r="BF786" s="28"/>
      <c r="BG786" s="28"/>
      <c r="BH786" s="28"/>
      <c r="BI786" s="28"/>
      <c r="BJ786" s="28"/>
      <c r="BK786" s="28" t="s">
        <v>1725</v>
      </c>
      <c r="BL786" s="28"/>
      <c r="BM786" s="28"/>
      <c r="BN786" s="28"/>
      <c r="BO786" s="28"/>
      <c r="BP786" s="28"/>
      <c r="BQ786" s="28"/>
      <c r="BR786" s="28"/>
      <c r="BS786" s="28"/>
      <c r="BT786" s="28"/>
      <c r="BU786" s="28" t="s">
        <v>1465</v>
      </c>
      <c r="BV786" s="28"/>
      <c r="BW786" s="28"/>
      <c r="BX786" s="28"/>
      <c r="BY786" s="28"/>
      <c r="BZ786" s="28"/>
      <c r="CA786" s="28"/>
      <c r="CB786" s="28"/>
      <c r="CC786" s="28"/>
      <c r="CD786" s="28"/>
      <c r="CE786" s="28"/>
      <c r="CF786" s="28"/>
      <c r="CG786" s="28"/>
      <c r="CH786" s="28"/>
      <c r="CI786" s="28"/>
      <c r="CJ786" s="28"/>
      <c r="CK786" s="28"/>
      <c r="CL786" s="28"/>
      <c r="CM786" s="28"/>
      <c r="CN786" s="28"/>
      <c r="CO786" s="28"/>
      <c r="CP786" s="28"/>
      <c r="CQ786" s="28"/>
      <c r="CR786" s="34"/>
    </row>
    <row r="787" spans="1:96" ht="15.75" hidden="1">
      <c r="A787" s="80" t="s">
        <v>4868</v>
      </c>
      <c r="B787" s="37"/>
      <c r="C787" s="37"/>
      <c r="D787" s="37"/>
      <c r="E787" s="37"/>
      <c r="F787" s="28"/>
      <c r="G787" s="28"/>
      <c r="H787" s="28"/>
      <c r="I787" s="39"/>
      <c r="J787" s="203"/>
      <c r="K787" s="203"/>
      <c r="L787" s="39"/>
      <c r="M787" s="60" t="s">
        <v>4862</v>
      </c>
      <c r="N787" s="36"/>
      <c r="O787" s="36"/>
      <c r="P787" s="30"/>
      <c r="Q787" s="30"/>
      <c r="R787" s="1651"/>
      <c r="S787" s="30"/>
      <c r="T787" s="60" t="s">
        <v>21</v>
      </c>
      <c r="U787" s="830"/>
      <c r="V787" s="33"/>
      <c r="W787" s="33"/>
      <c r="X787" s="1721">
        <v>2014</v>
      </c>
      <c r="Y787" s="33"/>
      <c r="Z787" s="1736" t="s">
        <v>17</v>
      </c>
      <c r="AA787" s="1698"/>
      <c r="AB787" s="1724"/>
      <c r="AC787" s="33"/>
      <c r="AD787" s="33"/>
      <c r="AE787" s="33"/>
      <c r="AF787" s="28"/>
      <c r="AG787" s="28"/>
      <c r="AH787" s="174" t="s">
        <v>612</v>
      </c>
      <c r="AI787" s="174"/>
      <c r="AJ787" s="174"/>
      <c r="AK787" s="174"/>
      <c r="AL787" s="28"/>
      <c r="AM787" s="28"/>
      <c r="AN787" s="28"/>
      <c r="AO787" s="28"/>
      <c r="AP787" s="28"/>
      <c r="AQ787" s="28"/>
      <c r="AR787" s="179"/>
      <c r="AS787" s="28"/>
      <c r="AT787" s="28"/>
      <c r="AU787" s="28"/>
      <c r="AV787" s="28"/>
      <c r="AW787" s="28"/>
      <c r="AX787" s="28"/>
      <c r="AY787" s="28"/>
      <c r="AZ787" s="28"/>
      <c r="BA787" s="186"/>
      <c r="BB787" s="209"/>
      <c r="BC787" s="28"/>
      <c r="BD787" s="28"/>
      <c r="BE787" s="28"/>
      <c r="BF787" s="28"/>
      <c r="BG787" s="28"/>
      <c r="BH787" s="28"/>
      <c r="BI787" s="28"/>
      <c r="BJ787" s="28"/>
      <c r="BK787" s="28"/>
      <c r="BL787" s="28"/>
      <c r="BM787" s="28"/>
      <c r="BN787" s="28"/>
      <c r="BO787" s="28"/>
      <c r="BP787" s="28"/>
      <c r="BQ787" s="28"/>
      <c r="BR787" s="28"/>
      <c r="BS787" s="28"/>
      <c r="BT787" s="28"/>
      <c r="BU787" s="28" t="s">
        <v>1466</v>
      </c>
      <c r="BV787" s="28"/>
      <c r="BW787" s="28"/>
      <c r="BX787" s="28"/>
      <c r="BY787" s="28"/>
      <c r="BZ787" s="28"/>
      <c r="CA787" s="28"/>
      <c r="CB787" s="28"/>
      <c r="CC787" s="28"/>
      <c r="CD787" s="28"/>
      <c r="CE787" s="28"/>
      <c r="CF787" s="28"/>
      <c r="CG787" s="28"/>
      <c r="CH787" s="28"/>
      <c r="CI787" s="28"/>
      <c r="CJ787" s="28"/>
      <c r="CK787" s="28"/>
      <c r="CL787" s="28"/>
      <c r="CM787" s="28"/>
      <c r="CN787" s="28"/>
      <c r="CO787" s="28"/>
      <c r="CP787" s="28"/>
      <c r="CQ787" s="28"/>
      <c r="CR787" s="34"/>
    </row>
    <row r="788" spans="1:96" ht="15.75" hidden="1">
      <c r="A788" s="80" t="s">
        <v>41</v>
      </c>
      <c r="B788" s="37"/>
      <c r="C788" s="37"/>
      <c r="D788" s="37"/>
      <c r="E788" s="37"/>
      <c r="F788" s="28"/>
      <c r="G788" s="28"/>
      <c r="H788" s="28"/>
      <c r="I788" s="39"/>
      <c r="J788" s="203"/>
      <c r="K788" s="203"/>
      <c r="L788" s="39"/>
      <c r="M788" s="60" t="s">
        <v>28</v>
      </c>
      <c r="N788" s="36"/>
      <c r="O788" s="36"/>
      <c r="P788" s="30"/>
      <c r="Q788" s="30"/>
      <c r="R788" s="1651"/>
      <c r="S788" s="30"/>
      <c r="T788" s="1365" t="s">
        <v>33</v>
      </c>
      <c r="U788" s="830"/>
      <c r="V788" s="33"/>
      <c r="W788" s="33"/>
      <c r="X788" s="1722">
        <v>2015</v>
      </c>
      <c r="Y788" s="33"/>
      <c r="Z788" s="1706" t="s">
        <v>4860</v>
      </c>
      <c r="AA788" s="1699"/>
      <c r="AB788" s="1724"/>
      <c r="AC788" s="33"/>
      <c r="AD788" s="33"/>
      <c r="AE788" s="33"/>
      <c r="AF788" s="28"/>
      <c r="AG788" s="28"/>
      <c r="AH788" s="174" t="s">
        <v>1441</v>
      </c>
      <c r="AI788" s="28"/>
      <c r="AJ788" s="28"/>
      <c r="AK788" s="28"/>
      <c r="AL788" s="28"/>
      <c r="AM788" s="28"/>
      <c r="AN788" s="28"/>
      <c r="AO788" s="28"/>
      <c r="AP788" s="28"/>
      <c r="AQ788" s="28"/>
      <c r="AR788" s="179"/>
      <c r="AS788" s="28"/>
      <c r="AT788" s="28"/>
      <c r="AU788" s="28"/>
      <c r="AV788" s="28"/>
      <c r="AW788" s="28"/>
      <c r="AX788" s="28"/>
      <c r="AY788" s="28"/>
      <c r="AZ788" s="28"/>
      <c r="BA788" s="186"/>
      <c r="BB788" s="209"/>
      <c r="BC788" s="28"/>
      <c r="BD788" s="28"/>
      <c r="BE788" s="28"/>
      <c r="BF788" s="28"/>
      <c r="BG788" s="28"/>
      <c r="BH788" s="28"/>
      <c r="BI788" s="28"/>
      <c r="BJ788" s="28"/>
      <c r="BK788" s="28"/>
      <c r="BL788" s="28"/>
      <c r="BM788" s="28"/>
      <c r="BN788" s="28"/>
      <c r="BO788" s="28"/>
      <c r="BP788" s="28"/>
      <c r="BQ788" s="28"/>
      <c r="BR788" s="28"/>
      <c r="BS788" s="28"/>
      <c r="BT788" s="28"/>
      <c r="BU788" s="28"/>
      <c r="BV788" s="28"/>
      <c r="BW788" s="28"/>
      <c r="BX788" s="28"/>
      <c r="BY788" s="28"/>
      <c r="BZ788" s="28"/>
      <c r="CA788" s="28"/>
      <c r="CB788" s="28"/>
      <c r="CC788" s="28"/>
      <c r="CD788" s="28"/>
      <c r="CE788" s="28"/>
      <c r="CF788" s="28"/>
      <c r="CG788" s="28"/>
      <c r="CH788" s="28"/>
      <c r="CI788" s="28"/>
      <c r="CJ788" s="28"/>
      <c r="CK788" s="28"/>
      <c r="CL788" s="28"/>
      <c r="CM788" s="28"/>
      <c r="CN788" s="28"/>
      <c r="CO788" s="28"/>
      <c r="CP788" s="28"/>
      <c r="CQ788" s="28"/>
      <c r="CR788" s="34"/>
    </row>
    <row r="789" spans="1:96" ht="15.75" hidden="1">
      <c r="A789" s="1688" t="s">
        <v>61</v>
      </c>
      <c r="B789" s="28"/>
      <c r="C789" s="28"/>
      <c r="D789" s="28"/>
      <c r="E789" s="1657"/>
      <c r="F789" s="28"/>
      <c r="G789" s="28"/>
      <c r="H789" s="28"/>
      <c r="I789" s="39"/>
      <c r="J789" s="203"/>
      <c r="K789" s="203"/>
      <c r="L789" s="39"/>
      <c r="M789" s="60" t="s">
        <v>716</v>
      </c>
      <c r="N789" s="36"/>
      <c r="O789" s="36"/>
      <c r="P789" s="30"/>
      <c r="Q789" s="30"/>
      <c r="R789" s="1651"/>
      <c r="S789" s="30"/>
      <c r="T789" s="60" t="s">
        <v>54</v>
      </c>
      <c r="U789" s="830"/>
      <c r="V789" s="33"/>
      <c r="W789" s="33"/>
      <c r="X789" s="1723">
        <v>2016</v>
      </c>
      <c r="Y789" s="33"/>
      <c r="Z789" s="1706" t="s">
        <v>693</v>
      </c>
      <c r="AA789" s="33"/>
      <c r="AB789" s="1724"/>
      <c r="AC789" s="33"/>
      <c r="AD789" s="33"/>
      <c r="AE789" s="33"/>
      <c r="AF789" s="28"/>
      <c r="AG789" s="28"/>
      <c r="AH789" s="174" t="s">
        <v>3088</v>
      </c>
      <c r="AI789" s="28"/>
      <c r="AJ789" s="28"/>
      <c r="AK789" s="28"/>
      <c r="AL789" s="28"/>
      <c r="AM789" s="28"/>
      <c r="AN789" s="28"/>
      <c r="AO789" s="28"/>
      <c r="AP789" s="28"/>
      <c r="AQ789" s="28"/>
      <c r="AR789" s="179"/>
      <c r="AS789" s="28"/>
      <c r="AT789" s="28"/>
      <c r="AU789" s="28"/>
      <c r="AV789" s="28"/>
      <c r="AW789" s="28"/>
      <c r="AX789" s="28"/>
      <c r="AY789" s="28"/>
      <c r="AZ789" s="28"/>
      <c r="BA789" s="186"/>
      <c r="BB789" s="209"/>
      <c r="BC789" s="28"/>
      <c r="BD789" s="28"/>
      <c r="BE789" s="28"/>
      <c r="BF789" s="28"/>
      <c r="BG789" s="28"/>
      <c r="BH789" s="28"/>
      <c r="BI789" s="28"/>
      <c r="BJ789" s="28"/>
      <c r="BK789" s="28"/>
      <c r="BL789" s="28"/>
      <c r="BM789" s="28"/>
      <c r="BN789" s="28"/>
      <c r="BO789" s="28"/>
      <c r="BP789" s="28"/>
      <c r="BQ789" s="28"/>
      <c r="BR789" s="28"/>
      <c r="BS789" s="28"/>
      <c r="BT789" s="28"/>
      <c r="BU789" s="28"/>
      <c r="BV789" s="28"/>
      <c r="BW789" s="28"/>
      <c r="BX789" s="28"/>
      <c r="BY789" s="28"/>
      <c r="BZ789" s="28"/>
      <c r="CA789" s="28"/>
      <c r="CB789" s="28"/>
      <c r="CC789" s="28"/>
      <c r="CD789" s="28"/>
      <c r="CE789" s="28"/>
      <c r="CF789" s="28"/>
      <c r="CG789" s="28"/>
      <c r="CH789" s="28"/>
      <c r="CI789" s="28"/>
      <c r="CJ789" s="28"/>
      <c r="CK789" s="28"/>
      <c r="CL789" s="28"/>
      <c r="CM789" s="28"/>
      <c r="CN789" s="28"/>
      <c r="CO789" s="28"/>
      <c r="CP789" s="28"/>
      <c r="CQ789" s="28"/>
      <c r="CR789" s="34"/>
    </row>
    <row r="790" spans="1:96" s="5" customFormat="1" ht="15.75" hidden="1">
      <c r="A790" s="1687" t="s">
        <v>34</v>
      </c>
      <c r="B790" s="1686"/>
      <c r="C790" s="1686"/>
      <c r="D790" s="1686"/>
      <c r="E790" s="41"/>
      <c r="F790" s="30"/>
      <c r="G790" s="30"/>
      <c r="H790" s="30"/>
      <c r="I790" s="30"/>
      <c r="J790" s="37"/>
      <c r="K790" s="44"/>
      <c r="L790" s="30"/>
      <c r="M790" s="60" t="s">
        <v>302</v>
      </c>
      <c r="N790" s="30"/>
      <c r="O790" s="30"/>
      <c r="P790" s="36"/>
      <c r="Q790" s="30"/>
      <c r="R790" s="30"/>
      <c r="S790" s="30"/>
      <c r="T790" s="60" t="s">
        <v>602</v>
      </c>
      <c r="U790" s="1690"/>
      <c r="V790" s="42"/>
      <c r="W790" s="42"/>
      <c r="X790" s="1725">
        <v>2017</v>
      </c>
      <c r="Y790" s="42"/>
      <c r="Z790" s="1737" t="s">
        <v>40</v>
      </c>
      <c r="AA790" s="1701"/>
      <c r="AB790" s="1728"/>
      <c r="AC790" s="42"/>
      <c r="AD790" s="42"/>
      <c r="AE790" s="42"/>
      <c r="AF790" s="30"/>
      <c r="AG790" s="30"/>
      <c r="AH790" s="30"/>
      <c r="AI790" s="30"/>
      <c r="AJ790" s="30"/>
      <c r="AK790" s="30"/>
      <c r="AL790" s="30"/>
      <c r="AM790" s="30"/>
      <c r="AN790" s="30"/>
      <c r="AO790" s="30"/>
      <c r="AP790" s="30"/>
      <c r="AQ790" s="30"/>
      <c r="AR790" s="179"/>
      <c r="AS790" s="30"/>
      <c r="AT790" s="30"/>
      <c r="AU790" s="30"/>
      <c r="AV790" s="30"/>
      <c r="AW790" s="30"/>
      <c r="AX790" s="30"/>
      <c r="AY790" s="30"/>
      <c r="AZ790" s="30"/>
      <c r="BA790" s="187"/>
      <c r="BB790" s="210"/>
      <c r="BC790" s="30"/>
      <c r="BD790" s="30"/>
      <c r="BE790" s="30"/>
      <c r="BF790" s="30"/>
      <c r="BG790" s="30"/>
      <c r="BH790" s="30"/>
      <c r="BI790" s="30"/>
      <c r="BJ790" s="30"/>
      <c r="BK790" s="30"/>
      <c r="BL790" s="30"/>
      <c r="BM790" s="30"/>
      <c r="BN790" s="30"/>
      <c r="BO790" s="30"/>
      <c r="BP790" s="30"/>
      <c r="BQ790" s="30"/>
      <c r="BR790" s="30"/>
      <c r="BS790" s="30"/>
      <c r="BT790" s="30"/>
      <c r="BU790" s="30"/>
      <c r="BV790" s="30"/>
      <c r="BW790" s="30"/>
      <c r="BX790" s="30"/>
      <c r="BY790" s="30"/>
      <c r="BZ790" s="30"/>
      <c r="CA790" s="30"/>
      <c r="CB790" s="30"/>
      <c r="CC790" s="30"/>
      <c r="CD790" s="30"/>
      <c r="CE790" s="30"/>
      <c r="CF790" s="30"/>
      <c r="CG790" s="30"/>
      <c r="CH790" s="30"/>
      <c r="CI790" s="30"/>
      <c r="CJ790" s="30"/>
      <c r="CK790" s="30"/>
      <c r="CL790" s="30"/>
      <c r="CM790" s="30"/>
      <c r="CN790" s="30"/>
      <c r="CO790" s="30"/>
      <c r="CP790" s="30"/>
      <c r="CQ790" s="30"/>
      <c r="CR790" s="43"/>
    </row>
    <row r="791" spans="1:96" ht="15.75" hidden="1">
      <c r="A791" s="1687" t="s">
        <v>4864</v>
      </c>
      <c r="B791" s="30"/>
      <c r="C791" s="30"/>
      <c r="D791" s="30"/>
      <c r="E791" s="41"/>
      <c r="F791" s="30"/>
      <c r="G791" s="30"/>
      <c r="H791" s="30"/>
      <c r="I791" s="30"/>
      <c r="J791" s="37"/>
      <c r="K791" s="44"/>
      <c r="L791" s="30"/>
      <c r="M791" s="60" t="s">
        <v>633</v>
      </c>
      <c r="N791" s="30"/>
      <c r="O791" s="30"/>
      <c r="P791" s="32"/>
      <c r="Q791" s="30"/>
      <c r="R791" s="30"/>
      <c r="S791" s="32"/>
      <c r="T791" s="60" t="s">
        <v>305</v>
      </c>
      <c r="U791" s="830"/>
      <c r="V791" s="42"/>
      <c r="W791" s="42"/>
      <c r="X791" s="1725">
        <v>2018</v>
      </c>
      <c r="Y791" s="42"/>
      <c r="Z791" s="1702" t="s">
        <v>31</v>
      </c>
      <c r="AA791" s="1703"/>
      <c r="AB791" s="1727"/>
      <c r="AC791" s="42"/>
      <c r="AD791" s="42"/>
      <c r="AE791" s="42"/>
      <c r="AF791" s="30"/>
      <c r="AG791" s="30"/>
      <c r="AH791" s="30" t="s">
        <v>881</v>
      </c>
      <c r="AI791" s="30"/>
      <c r="AJ791" s="30"/>
      <c r="AK791" s="30"/>
      <c r="AL791" s="30"/>
      <c r="AM791" s="30"/>
      <c r="AN791" s="30"/>
      <c r="AO791" s="30"/>
      <c r="AP791" s="28"/>
      <c r="AQ791" s="28"/>
      <c r="AR791" s="179"/>
      <c r="AS791" s="28"/>
      <c r="AT791" s="28"/>
      <c r="AU791" s="28"/>
      <c r="AV791" s="28"/>
      <c r="AW791" s="28"/>
      <c r="AX791" s="28"/>
      <c r="AY791" s="28"/>
      <c r="AZ791" s="28"/>
      <c r="BA791" s="186"/>
      <c r="BB791" s="209"/>
      <c r="BC791" s="28"/>
      <c r="BD791" s="28"/>
      <c r="BE791" s="28"/>
      <c r="BF791" s="28"/>
      <c r="BG791" s="28"/>
      <c r="BH791" s="28"/>
      <c r="BI791" s="28"/>
      <c r="BJ791" s="28"/>
      <c r="BK791" s="28"/>
      <c r="BL791" s="28"/>
      <c r="BM791" s="28"/>
      <c r="BN791" s="28"/>
      <c r="BO791" s="28"/>
      <c r="BP791" s="28"/>
      <c r="BQ791" s="28"/>
      <c r="BR791" s="28"/>
      <c r="BS791" s="28"/>
      <c r="BT791" s="28"/>
      <c r="BU791" s="28"/>
      <c r="BV791" s="28"/>
      <c r="BW791" s="28"/>
      <c r="BX791" s="28"/>
      <c r="BY791" s="28"/>
      <c r="BZ791" s="28"/>
      <c r="CA791" s="28"/>
      <c r="CB791" s="28"/>
      <c r="CC791" s="28"/>
      <c r="CD791" s="28"/>
      <c r="CE791" s="28"/>
      <c r="CF791" s="28"/>
      <c r="CG791" s="28"/>
      <c r="CH791" s="28"/>
      <c r="CI791" s="28"/>
      <c r="CJ791" s="28"/>
      <c r="CK791" s="28"/>
      <c r="CL791" s="28"/>
      <c r="CM791" s="28"/>
      <c r="CN791" s="28"/>
      <c r="CO791" s="28"/>
      <c r="CP791" s="28"/>
      <c r="CQ791" s="28"/>
      <c r="CR791" s="34"/>
    </row>
    <row r="792" spans="1:96" ht="15.75" hidden="1">
      <c r="A792" s="1687" t="s">
        <v>26</v>
      </c>
      <c r="B792" s="30"/>
      <c r="C792" s="30"/>
      <c r="D792" s="30"/>
      <c r="E792" s="41"/>
      <c r="F792" s="30"/>
      <c r="G792" s="30"/>
      <c r="H792" s="30"/>
      <c r="I792" s="30"/>
      <c r="J792" s="37"/>
      <c r="K792" s="44"/>
      <c r="L792" s="30"/>
      <c r="M792" s="60" t="s">
        <v>632</v>
      </c>
      <c r="N792" s="30"/>
      <c r="O792" s="30"/>
      <c r="P792" s="30"/>
      <c r="Q792" s="30"/>
      <c r="R792" s="30"/>
      <c r="S792" s="30"/>
      <c r="T792" s="60" t="s">
        <v>4930</v>
      </c>
      <c r="U792" s="830"/>
      <c r="V792" s="42"/>
      <c r="W792" s="42"/>
      <c r="X792" s="1725"/>
      <c r="Y792" s="42"/>
      <c r="Z792" s="1707" t="s">
        <v>1079</v>
      </c>
      <c r="AA792" s="42"/>
      <c r="AB792" s="1728"/>
      <c r="AC792" s="42"/>
      <c r="AD792" s="42"/>
      <c r="AE792" s="42"/>
      <c r="AF792" s="30"/>
      <c r="AG792" s="30"/>
      <c r="AH792" s="30" t="s">
        <v>882</v>
      </c>
      <c r="AI792" s="30"/>
      <c r="AJ792" s="30"/>
      <c r="AK792" s="30"/>
      <c r="AL792" s="30"/>
      <c r="AM792" s="30"/>
      <c r="AN792" s="30"/>
      <c r="AO792" s="30"/>
      <c r="AP792" s="28"/>
      <c r="AQ792" s="28"/>
      <c r="AR792" s="179"/>
      <c r="AS792" s="28"/>
      <c r="AT792" s="28"/>
      <c r="AU792" s="28"/>
      <c r="AV792" s="28"/>
      <c r="AW792" s="28"/>
      <c r="AX792" s="28"/>
      <c r="AY792" s="28"/>
      <c r="AZ792" s="28"/>
      <c r="BA792" s="186"/>
      <c r="BB792" s="209"/>
      <c r="BC792" s="28"/>
      <c r="BD792" s="28"/>
      <c r="BE792" s="28"/>
      <c r="BF792" s="28"/>
      <c r="BG792" s="28"/>
      <c r="BH792" s="28"/>
      <c r="BI792" s="28"/>
      <c r="BJ792" s="28"/>
      <c r="BK792" s="28"/>
      <c r="BL792" s="28"/>
      <c r="BM792" s="28"/>
      <c r="BN792" s="28"/>
      <c r="BO792" s="28"/>
      <c r="BP792" s="28"/>
      <c r="BQ792" s="28"/>
      <c r="BR792" s="28"/>
      <c r="BS792" s="28"/>
      <c r="BT792" s="28"/>
      <c r="BU792" s="28"/>
      <c r="BV792" s="28"/>
      <c r="BW792" s="28"/>
      <c r="BX792" s="28"/>
      <c r="BY792" s="28"/>
      <c r="BZ792" s="28"/>
      <c r="CA792" s="28"/>
      <c r="CB792" s="28"/>
      <c r="CC792" s="28"/>
      <c r="CD792" s="28"/>
      <c r="CE792" s="28"/>
      <c r="CF792" s="28"/>
      <c r="CG792" s="28"/>
      <c r="CH792" s="28"/>
      <c r="CI792" s="28"/>
      <c r="CJ792" s="28"/>
      <c r="CK792" s="28"/>
      <c r="CL792" s="28"/>
      <c r="CM792" s="28"/>
      <c r="CN792" s="28"/>
      <c r="CO792" s="28"/>
      <c r="CP792" s="28"/>
      <c r="CQ792" s="28"/>
      <c r="CR792" s="34"/>
    </row>
    <row r="793" spans="1:96" s="5" customFormat="1" ht="15.75" hidden="1">
      <c r="A793" s="1704" t="s">
        <v>22</v>
      </c>
      <c r="B793" s="30"/>
      <c r="C793" s="30"/>
      <c r="D793" s="30"/>
      <c r="E793" s="41"/>
      <c r="F793" s="30"/>
      <c r="G793" s="30"/>
      <c r="H793" s="30"/>
      <c r="I793" s="30"/>
      <c r="J793" s="37"/>
      <c r="K793" s="44"/>
      <c r="L793" s="30"/>
      <c r="M793" s="60" t="s">
        <v>25</v>
      </c>
      <c r="N793" s="30"/>
      <c r="O793" s="30"/>
      <c r="P793" s="32"/>
      <c r="Q793" s="30"/>
      <c r="R793" s="30"/>
      <c r="S793" s="30"/>
      <c r="T793" s="60"/>
      <c r="U793" s="830"/>
      <c r="V793" s="42"/>
      <c r="W793" s="42"/>
      <c r="X793" s="1725"/>
      <c r="Y793" s="42"/>
      <c r="Z793" s="1696" t="s">
        <v>1520</v>
      </c>
      <c r="AA793" s="42"/>
      <c r="AB793" s="1728"/>
      <c r="AC793" s="42"/>
      <c r="AD793" s="42"/>
      <c r="AE793" s="42"/>
      <c r="AF793" s="30"/>
      <c r="AG793" s="30"/>
      <c r="AH793" s="30"/>
      <c r="AI793" s="30"/>
      <c r="AJ793" s="30"/>
      <c r="AK793" s="30"/>
      <c r="AL793" s="30"/>
      <c r="AM793" s="30"/>
      <c r="AN793" s="30"/>
      <c r="AO793" s="30"/>
      <c r="AP793" s="30"/>
      <c r="AQ793" s="30"/>
      <c r="AR793" s="179"/>
      <c r="AS793" s="30"/>
      <c r="AT793" s="30"/>
      <c r="AU793" s="30"/>
      <c r="AV793" s="30"/>
      <c r="AW793" s="30"/>
      <c r="AX793" s="30"/>
      <c r="AY793" s="30"/>
      <c r="AZ793" s="30"/>
      <c r="BA793" s="187"/>
      <c r="BB793" s="210"/>
      <c r="BC793" s="30"/>
      <c r="BD793" s="30"/>
      <c r="BE793" s="30"/>
      <c r="BF793" s="30"/>
      <c r="BG793" s="30"/>
      <c r="BH793" s="30"/>
      <c r="BI793" s="30"/>
      <c r="BJ793" s="30"/>
      <c r="BK793" s="30"/>
      <c r="BL793" s="30"/>
      <c r="BM793" s="30"/>
      <c r="BN793" s="30"/>
      <c r="BO793" s="30"/>
      <c r="BP793" s="30"/>
      <c r="BQ793" s="30"/>
      <c r="BR793" s="30"/>
      <c r="BS793" s="30"/>
      <c r="BT793" s="30"/>
      <c r="BU793" s="30"/>
      <c r="BV793" s="30"/>
      <c r="BW793" s="30"/>
      <c r="BX793" s="30"/>
      <c r="BY793" s="30"/>
      <c r="BZ793" s="30"/>
      <c r="CA793" s="30"/>
      <c r="CB793" s="30"/>
      <c r="CC793" s="30"/>
      <c r="CD793" s="30"/>
      <c r="CE793" s="30"/>
      <c r="CF793" s="30"/>
      <c r="CG793" s="30"/>
      <c r="CH793" s="30"/>
      <c r="CI793" s="30"/>
      <c r="CJ793" s="30"/>
      <c r="CK793" s="30"/>
      <c r="CL793" s="30"/>
      <c r="CM793" s="30"/>
      <c r="CN793" s="30"/>
      <c r="CO793" s="30"/>
      <c r="CP793" s="30"/>
      <c r="CQ793" s="30"/>
      <c r="CR793" s="43"/>
    </row>
    <row r="794" spans="1:96" s="5" customFormat="1" ht="15.75" hidden="1">
      <c r="A794" s="1365" t="s">
        <v>19</v>
      </c>
      <c r="B794" s="30"/>
      <c r="C794" s="30"/>
      <c r="D794" s="30"/>
      <c r="E794" s="41"/>
      <c r="F794" s="30"/>
      <c r="G794" s="30"/>
      <c r="H794" s="30"/>
      <c r="I794" s="30"/>
      <c r="J794" s="37"/>
      <c r="K794" s="44"/>
      <c r="L794" s="30"/>
      <c r="M794" s="1365" t="s">
        <v>4863</v>
      </c>
      <c r="N794" s="30"/>
      <c r="O794" s="30"/>
      <c r="P794" s="36"/>
      <c r="Q794" s="30"/>
      <c r="R794" s="30"/>
      <c r="S794" s="32"/>
      <c r="T794" s="60"/>
      <c r="U794" s="830"/>
      <c r="V794" s="42"/>
      <c r="W794" s="42"/>
      <c r="X794" s="1725"/>
      <c r="Y794" s="42"/>
      <c r="Z794" s="1696" t="s">
        <v>3581</v>
      </c>
      <c r="AA794" s="42"/>
      <c r="AB794" s="1728"/>
      <c r="AC794" s="42"/>
      <c r="AD794" s="42"/>
      <c r="AE794" s="42"/>
      <c r="AF794" s="30"/>
      <c r="AG794" s="30"/>
      <c r="AH794" s="30"/>
      <c r="AI794" s="30"/>
      <c r="AJ794" s="30"/>
      <c r="AK794" s="30"/>
      <c r="AL794" s="30"/>
      <c r="AM794" s="30"/>
      <c r="AN794" s="30"/>
      <c r="AO794" s="30"/>
      <c r="AP794" s="30"/>
      <c r="AQ794" s="30"/>
      <c r="AR794" s="179"/>
      <c r="AS794" s="30"/>
      <c r="AT794" s="30"/>
      <c r="AU794" s="30"/>
      <c r="AV794" s="30"/>
      <c r="AW794" s="30"/>
      <c r="AX794" s="30"/>
      <c r="AY794" s="30"/>
      <c r="AZ794" s="30"/>
      <c r="BA794" s="187"/>
      <c r="BB794" s="210"/>
      <c r="BC794" s="30"/>
      <c r="BD794" s="30"/>
      <c r="BE794" s="30"/>
      <c r="BF794" s="30"/>
      <c r="BG794" s="30"/>
      <c r="BH794" s="30"/>
      <c r="BI794" s="30"/>
      <c r="BJ794" s="30"/>
      <c r="BK794" s="30"/>
      <c r="BL794" s="30"/>
      <c r="BM794" s="30"/>
      <c r="BN794" s="30"/>
      <c r="BO794" s="30"/>
      <c r="BP794" s="30"/>
      <c r="BQ794" s="30"/>
      <c r="BR794" s="30"/>
      <c r="BS794" s="30"/>
      <c r="BT794" s="30"/>
      <c r="BU794" s="30"/>
      <c r="BV794" s="30"/>
      <c r="BW794" s="30"/>
      <c r="BX794" s="30"/>
      <c r="BY794" s="30"/>
      <c r="BZ794" s="30"/>
      <c r="CA794" s="30"/>
      <c r="CB794" s="30"/>
      <c r="CC794" s="30"/>
      <c r="CD794" s="30"/>
      <c r="CE794" s="30"/>
      <c r="CF794" s="30"/>
      <c r="CG794" s="30"/>
      <c r="CH794" s="30"/>
      <c r="CI794" s="30"/>
      <c r="CJ794" s="30"/>
      <c r="CK794" s="30"/>
      <c r="CL794" s="30"/>
      <c r="CM794" s="30"/>
      <c r="CN794" s="30"/>
      <c r="CO794" s="30"/>
      <c r="CP794" s="30"/>
      <c r="CQ794" s="30"/>
      <c r="CR794" s="43"/>
    </row>
    <row r="795" spans="1:96" s="5" customFormat="1" ht="12.75" hidden="1">
      <c r="A795" s="60" t="s">
        <v>4870</v>
      </c>
      <c r="B795" s="30"/>
      <c r="C795" s="30"/>
      <c r="D795" s="30"/>
      <c r="E795" s="41"/>
      <c r="F795" s="30"/>
      <c r="G795" s="30"/>
      <c r="H795" s="30"/>
      <c r="I795" s="44"/>
      <c r="J795" s="37"/>
      <c r="K795" s="44"/>
      <c r="L795" s="44"/>
      <c r="M795" s="1704" t="s">
        <v>37</v>
      </c>
      <c r="N795" s="30"/>
      <c r="O795" s="30"/>
      <c r="P795" s="30"/>
      <c r="Q795" s="30"/>
      <c r="R795" s="30"/>
      <c r="S795" s="30"/>
      <c r="T795" s="60"/>
      <c r="U795" s="830"/>
      <c r="V795" s="42"/>
      <c r="W795" s="42"/>
      <c r="X795" s="1729"/>
      <c r="Y795" s="42"/>
      <c r="Z795" s="1708" t="s">
        <v>4871</v>
      </c>
      <c r="AA795" s="1709"/>
      <c r="AB795" s="1728"/>
      <c r="AC795" s="42"/>
      <c r="AD795" s="42"/>
      <c r="AE795" s="42"/>
      <c r="AF795" s="30"/>
      <c r="AG795" s="30"/>
      <c r="AH795" s="30"/>
      <c r="AI795" s="30"/>
      <c r="AJ795" s="30"/>
      <c r="AK795" s="30"/>
      <c r="AL795" s="30"/>
      <c r="AM795" s="30"/>
      <c r="AN795" s="30"/>
      <c r="AO795" s="30"/>
      <c r="AP795" s="30"/>
      <c r="AQ795" s="30"/>
      <c r="AR795" s="179"/>
      <c r="AS795" s="30"/>
      <c r="AT795" s="30"/>
      <c r="AU795" s="30"/>
      <c r="AV795" s="30"/>
      <c r="AW795" s="30"/>
      <c r="AX795" s="30"/>
      <c r="AY795" s="30"/>
      <c r="AZ795" s="30"/>
      <c r="BA795" s="187"/>
      <c r="BB795" s="210"/>
      <c r="BC795" s="30"/>
      <c r="BD795" s="30"/>
      <c r="BE795" s="30"/>
      <c r="BF795" s="30"/>
      <c r="BG795" s="30"/>
      <c r="BH795" s="30"/>
      <c r="BI795" s="30"/>
      <c r="BJ795" s="30"/>
      <c r="BK795" s="30"/>
      <c r="BL795" s="30"/>
      <c r="BM795" s="30"/>
      <c r="BN795" s="30"/>
      <c r="BO795" s="30"/>
      <c r="BP795" s="30"/>
      <c r="BQ795" s="30"/>
      <c r="BR795" s="30"/>
      <c r="BS795" s="30"/>
      <c r="BT795" s="30"/>
      <c r="BU795" s="30"/>
      <c r="BV795" s="30"/>
      <c r="BW795" s="30"/>
      <c r="BX795" s="30"/>
      <c r="BY795" s="30"/>
      <c r="BZ795" s="30"/>
      <c r="CA795" s="30"/>
      <c r="CB795" s="30"/>
      <c r="CC795" s="30"/>
      <c r="CD795" s="30"/>
      <c r="CE795" s="30"/>
      <c r="CF795" s="30"/>
      <c r="CG795" s="30"/>
      <c r="CH795" s="30"/>
      <c r="CI795" s="30"/>
      <c r="CJ795" s="30"/>
      <c r="CK795" s="30"/>
      <c r="CL795" s="30"/>
      <c r="CM795" s="30"/>
      <c r="CN795" s="30"/>
      <c r="CO795" s="30"/>
      <c r="CP795" s="30"/>
      <c r="CQ795" s="30"/>
      <c r="CR795" s="43"/>
    </row>
    <row r="796" spans="1:96" s="5" customFormat="1" ht="12.75" hidden="1">
      <c r="A796" s="1700" t="s">
        <v>4866</v>
      </c>
      <c r="B796" s="30"/>
      <c r="C796" s="30"/>
      <c r="D796" s="30"/>
      <c r="E796" s="41"/>
      <c r="F796" s="30"/>
      <c r="G796" s="30"/>
      <c r="H796" s="30"/>
      <c r="I796" s="44"/>
      <c r="J796" s="37"/>
      <c r="K796" s="44"/>
      <c r="L796" s="44"/>
      <c r="M796" s="60" t="s">
        <v>4874</v>
      </c>
      <c r="N796" s="30"/>
      <c r="O796" s="30"/>
      <c r="P796" s="30"/>
      <c r="Q796" s="30"/>
      <c r="R796" s="30"/>
      <c r="S796" s="30"/>
      <c r="T796" s="60"/>
      <c r="U796" s="830"/>
      <c r="V796" s="42"/>
      <c r="W796" s="42"/>
      <c r="X796" s="1729"/>
      <c r="Y796" s="42"/>
      <c r="Z796" s="1708" t="s">
        <v>4872</v>
      </c>
      <c r="AA796" s="1709"/>
      <c r="AB796" s="1728"/>
      <c r="AC796" s="42"/>
      <c r="AD796" s="42"/>
      <c r="AE796" s="42"/>
      <c r="AF796" s="30"/>
      <c r="AG796" s="30"/>
      <c r="AH796" s="30"/>
      <c r="AI796" s="30"/>
      <c r="AJ796" s="30"/>
      <c r="AK796" s="30"/>
      <c r="AL796" s="30"/>
      <c r="AM796" s="30"/>
      <c r="AN796" s="30"/>
      <c r="AO796" s="30"/>
      <c r="AP796" s="30"/>
      <c r="AQ796" s="30"/>
      <c r="AR796" s="179"/>
      <c r="AS796" s="30"/>
      <c r="AT796" s="30"/>
      <c r="AU796" s="30"/>
      <c r="AV796" s="30"/>
      <c r="AW796" s="30"/>
      <c r="AX796" s="30"/>
      <c r="AY796" s="30"/>
      <c r="AZ796" s="30"/>
      <c r="BA796" s="187"/>
      <c r="BB796" s="210"/>
      <c r="BC796" s="30"/>
      <c r="BD796" s="30"/>
      <c r="BE796" s="30"/>
      <c r="BF796" s="30"/>
      <c r="BG796" s="30"/>
      <c r="BH796" s="30"/>
      <c r="BI796" s="30"/>
      <c r="BJ796" s="30"/>
      <c r="BK796" s="30"/>
      <c r="BL796" s="30"/>
      <c r="BM796" s="30"/>
      <c r="BN796" s="30"/>
      <c r="BO796" s="30"/>
      <c r="BP796" s="30"/>
      <c r="BQ796" s="30"/>
      <c r="BR796" s="30"/>
      <c r="BS796" s="30"/>
      <c r="BT796" s="30"/>
      <c r="BU796" s="30"/>
      <c r="BV796" s="30"/>
      <c r="BW796" s="30"/>
      <c r="BX796" s="30"/>
      <c r="BY796" s="30"/>
      <c r="BZ796" s="30"/>
      <c r="CA796" s="30"/>
      <c r="CB796" s="30"/>
      <c r="CC796" s="30"/>
      <c r="CD796" s="30"/>
      <c r="CE796" s="30"/>
      <c r="CF796" s="30"/>
      <c r="CG796" s="30"/>
      <c r="CH796" s="30"/>
      <c r="CI796" s="30"/>
      <c r="CJ796" s="30"/>
      <c r="CK796" s="30"/>
      <c r="CL796" s="30"/>
      <c r="CM796" s="30"/>
      <c r="CN796" s="30"/>
      <c r="CO796" s="30"/>
      <c r="CP796" s="30"/>
      <c r="CQ796" s="30"/>
      <c r="CR796" s="43"/>
    </row>
    <row r="797" spans="1:96" s="5" customFormat="1" ht="12.75" hidden="1">
      <c r="A797" s="1687" t="s">
        <v>4867</v>
      </c>
      <c r="B797" s="30"/>
      <c r="C797" s="30"/>
      <c r="D797" s="30"/>
      <c r="E797" s="41"/>
      <c r="F797" s="30"/>
      <c r="G797" s="30"/>
      <c r="H797" s="30"/>
      <c r="I797" s="44"/>
      <c r="J797" s="37"/>
      <c r="K797" s="44"/>
      <c r="L797" s="44"/>
      <c r="M797" s="60" t="s">
        <v>24</v>
      </c>
      <c r="N797" s="30"/>
      <c r="O797" s="30"/>
      <c r="P797" s="30"/>
      <c r="Q797" s="30"/>
      <c r="R797" s="30"/>
      <c r="S797" s="30"/>
      <c r="T797" s="60"/>
      <c r="U797" s="830"/>
      <c r="V797" s="42"/>
      <c r="W797" s="42"/>
      <c r="X797" s="1729"/>
      <c r="Y797" s="42"/>
      <c r="Z797" s="1737" t="s">
        <v>4932</v>
      </c>
      <c r="AA797" s="1701"/>
      <c r="AB797" s="1726"/>
      <c r="AC797" s="42"/>
      <c r="AD797" s="42"/>
      <c r="AE797" s="42"/>
      <c r="AF797" s="30"/>
      <c r="AG797" s="30"/>
      <c r="AH797" s="30"/>
      <c r="AI797" s="30"/>
      <c r="AJ797" s="30"/>
      <c r="AK797" s="30"/>
      <c r="AL797" s="30"/>
      <c r="AM797" s="30"/>
      <c r="AN797" s="30"/>
      <c r="AO797" s="30"/>
      <c r="AP797" s="30"/>
      <c r="AQ797" s="30"/>
      <c r="AR797" s="179"/>
      <c r="AS797" s="30"/>
      <c r="AT797" s="30"/>
      <c r="AU797" s="30"/>
      <c r="AV797" s="30"/>
      <c r="AW797" s="30"/>
      <c r="AX797" s="30"/>
      <c r="AY797" s="30"/>
      <c r="AZ797" s="30"/>
      <c r="BA797" s="187"/>
      <c r="BB797" s="210"/>
      <c r="BC797" s="30"/>
      <c r="BD797" s="30"/>
      <c r="BE797" s="30"/>
      <c r="BF797" s="30"/>
      <c r="BG797" s="30"/>
      <c r="BH797" s="30"/>
      <c r="BI797" s="30"/>
      <c r="BJ797" s="30"/>
      <c r="BK797" s="30"/>
      <c r="BL797" s="30"/>
      <c r="BM797" s="30"/>
      <c r="BN797" s="30"/>
      <c r="BO797" s="30"/>
      <c r="BP797" s="30"/>
      <c r="BQ797" s="30"/>
      <c r="BR797" s="30"/>
      <c r="BS797" s="30"/>
      <c r="BT797" s="30"/>
      <c r="BU797" s="30"/>
      <c r="BV797" s="30"/>
      <c r="BW797" s="30"/>
      <c r="BX797" s="30"/>
      <c r="BY797" s="30"/>
      <c r="BZ797" s="30"/>
      <c r="CA797" s="30"/>
      <c r="CB797" s="30"/>
      <c r="CC797" s="30"/>
      <c r="CD797" s="30"/>
      <c r="CE797" s="30"/>
      <c r="CF797" s="30"/>
      <c r="CG797" s="30"/>
      <c r="CH797" s="30"/>
      <c r="CI797" s="30"/>
      <c r="CJ797" s="30"/>
      <c r="CK797" s="30"/>
      <c r="CL797" s="30"/>
      <c r="CM797" s="30"/>
      <c r="CN797" s="30"/>
      <c r="CO797" s="30"/>
      <c r="CP797" s="30"/>
      <c r="CQ797" s="30"/>
      <c r="CR797" s="43"/>
    </row>
    <row r="798" spans="1:96" s="5" customFormat="1" ht="12.75" hidden="1">
      <c r="A798" s="1700" t="s">
        <v>4869</v>
      </c>
      <c r="B798" s="30"/>
      <c r="C798" s="30"/>
      <c r="D798" s="30"/>
      <c r="E798" s="41"/>
      <c r="F798" s="30"/>
      <c r="G798" s="30"/>
      <c r="H798" s="30"/>
      <c r="I798" s="44"/>
      <c r="J798" s="37"/>
      <c r="K798" s="44"/>
      <c r="L798" s="44"/>
      <c r="M798" s="1704" t="s">
        <v>23</v>
      </c>
      <c r="N798" s="30"/>
      <c r="O798" s="30"/>
      <c r="P798" s="30"/>
      <c r="Q798" s="30"/>
      <c r="R798" s="30"/>
      <c r="S798" s="30"/>
      <c r="T798" s="60"/>
      <c r="U798" s="830"/>
      <c r="V798" s="42"/>
      <c r="W798" s="42"/>
      <c r="X798" s="1729"/>
      <c r="Y798" s="42"/>
      <c r="Z798" s="1697" t="s">
        <v>4926</v>
      </c>
      <c r="AA798" s="1697"/>
      <c r="AB798" s="1697"/>
      <c r="AC798" s="1697"/>
      <c r="AD798" s="42"/>
      <c r="AE798" s="42"/>
      <c r="AF798" s="30"/>
      <c r="AG798" s="30"/>
      <c r="AH798" s="30"/>
      <c r="AI798" s="30"/>
      <c r="AJ798" s="30"/>
      <c r="AK798" s="30"/>
      <c r="AL798" s="30"/>
      <c r="AM798" s="30"/>
      <c r="AN798" s="30"/>
      <c r="AO798" s="30"/>
      <c r="AP798" s="30"/>
      <c r="AQ798" s="30"/>
      <c r="AR798" s="179"/>
      <c r="AS798" s="30"/>
      <c r="AT798" s="30"/>
      <c r="AU798" s="30"/>
      <c r="AV798" s="30"/>
      <c r="AW798" s="30"/>
      <c r="AX798" s="30"/>
      <c r="AY798" s="30"/>
      <c r="AZ798" s="30"/>
      <c r="BA798" s="187"/>
      <c r="BB798" s="210"/>
      <c r="BC798" s="30"/>
      <c r="BD798" s="30"/>
      <c r="BE798" s="30"/>
      <c r="BF798" s="30"/>
      <c r="BG798" s="30"/>
      <c r="BH798" s="30"/>
      <c r="BI798" s="30"/>
      <c r="BJ798" s="30"/>
      <c r="BK798" s="30"/>
      <c r="BL798" s="30"/>
      <c r="BM798" s="30"/>
      <c r="BN798" s="30"/>
      <c r="BO798" s="30"/>
      <c r="BP798" s="30"/>
      <c r="BQ798" s="30"/>
      <c r="BR798" s="30"/>
      <c r="BS798" s="30"/>
      <c r="BT798" s="30"/>
      <c r="BU798" s="30"/>
      <c r="BV798" s="30"/>
      <c r="BW798" s="30"/>
      <c r="BX798" s="30"/>
      <c r="BY798" s="30"/>
      <c r="BZ798" s="30"/>
      <c r="CA798" s="30"/>
      <c r="CB798" s="30"/>
      <c r="CC798" s="30"/>
      <c r="CD798" s="30"/>
      <c r="CE798" s="30"/>
      <c r="CF798" s="30"/>
      <c r="CG798" s="30"/>
      <c r="CH798" s="30"/>
      <c r="CI798" s="30"/>
      <c r="CJ798" s="30"/>
      <c r="CK798" s="30"/>
      <c r="CL798" s="30"/>
      <c r="CM798" s="30"/>
      <c r="CN798" s="30"/>
      <c r="CO798" s="30"/>
      <c r="CP798" s="30"/>
      <c r="CQ798" s="30"/>
      <c r="CR798" s="43"/>
    </row>
    <row r="799" spans="1:96" s="5" customFormat="1" ht="12.75" hidden="1">
      <c r="A799" s="1687"/>
      <c r="B799" s="30"/>
      <c r="C799" s="30"/>
      <c r="D799" s="30"/>
      <c r="E799" s="41"/>
      <c r="F799" s="30"/>
      <c r="G799" s="30"/>
      <c r="H799" s="30"/>
      <c r="I799" s="44"/>
      <c r="J799" s="37"/>
      <c r="K799" s="44"/>
      <c r="L799" s="44"/>
      <c r="M799" s="60"/>
      <c r="N799" s="30"/>
      <c r="O799" s="30"/>
      <c r="P799" s="30"/>
      <c r="Q799" s="30"/>
      <c r="R799" s="30"/>
      <c r="S799" s="30"/>
      <c r="T799" s="60"/>
      <c r="U799" s="830"/>
      <c r="V799" s="42"/>
      <c r="W799" s="42"/>
      <c r="X799" s="1729"/>
      <c r="Y799" s="42"/>
      <c r="Z799" s="1734" t="s">
        <v>4931</v>
      </c>
      <c r="AA799" s="1753"/>
      <c r="AB799" s="1754"/>
      <c r="AC799" s="1753"/>
      <c r="AD799" s="1753"/>
      <c r="AE799" s="42"/>
      <c r="AF799" s="30"/>
      <c r="AG799" s="30"/>
      <c r="AH799" s="30"/>
      <c r="AI799" s="30"/>
      <c r="AJ799" s="30"/>
      <c r="AK799" s="30"/>
      <c r="AL799" s="30"/>
      <c r="AM799" s="30"/>
      <c r="AN799" s="30"/>
      <c r="AO799" s="30"/>
      <c r="AP799" s="30"/>
      <c r="AQ799" s="30"/>
      <c r="AR799" s="179"/>
      <c r="AS799" s="30"/>
      <c r="AT799" s="30"/>
      <c r="AU799" s="30"/>
      <c r="AV799" s="30"/>
      <c r="AW799" s="30"/>
      <c r="AX799" s="30"/>
      <c r="AY799" s="30"/>
      <c r="AZ799" s="30"/>
      <c r="BA799" s="187"/>
      <c r="BB799" s="210"/>
      <c r="BC799" s="30"/>
      <c r="BD799" s="30"/>
      <c r="BE799" s="30"/>
      <c r="BF799" s="30"/>
      <c r="BG799" s="30"/>
      <c r="BH799" s="30"/>
      <c r="BI799" s="30"/>
      <c r="BJ799" s="30"/>
      <c r="BK799" s="30"/>
      <c r="BL799" s="30"/>
      <c r="BM799" s="30"/>
      <c r="BN799" s="30"/>
      <c r="BO799" s="30"/>
      <c r="BP799" s="30"/>
      <c r="BQ799" s="30"/>
      <c r="BR799" s="30"/>
      <c r="BS799" s="30"/>
      <c r="BT799" s="30"/>
      <c r="BU799" s="30"/>
      <c r="BV799" s="30"/>
      <c r="BW799" s="30"/>
      <c r="BX799" s="30"/>
      <c r="BY799" s="30"/>
      <c r="BZ799" s="30"/>
      <c r="CA799" s="30"/>
      <c r="CB799" s="30"/>
      <c r="CC799" s="30"/>
      <c r="CD799" s="30"/>
      <c r="CE799" s="30"/>
      <c r="CF799" s="30"/>
      <c r="CG799" s="30"/>
      <c r="CH799" s="30"/>
      <c r="CI799" s="30"/>
      <c r="CJ799" s="30"/>
      <c r="CK799" s="30"/>
      <c r="CL799" s="30"/>
      <c r="CM799" s="30"/>
      <c r="CN799" s="30"/>
      <c r="CO799" s="30"/>
      <c r="CP799" s="30"/>
      <c r="CQ799" s="30"/>
      <c r="CR799" s="43"/>
    </row>
    <row r="800" spans="1:96" s="5" customFormat="1" ht="12.75" hidden="1">
      <c r="A800" s="68"/>
      <c r="B800" s="30"/>
      <c r="C800" s="30"/>
      <c r="D800" s="30"/>
      <c r="E800" s="41"/>
      <c r="F800" s="30"/>
      <c r="G800" s="30"/>
      <c r="H800" s="30"/>
      <c r="I800" s="44"/>
      <c r="J800" s="37"/>
      <c r="K800" s="44"/>
      <c r="L800" s="44"/>
      <c r="M800" s="1704"/>
      <c r="N800" s="30"/>
      <c r="O800" s="30"/>
      <c r="P800" s="30"/>
      <c r="Q800" s="30"/>
      <c r="R800" s="30"/>
      <c r="S800" s="30"/>
      <c r="T800" s="60"/>
      <c r="U800" s="830"/>
      <c r="V800" s="42"/>
      <c r="W800" s="42"/>
      <c r="X800" s="1729"/>
      <c r="Y800" s="42"/>
      <c r="Z800" s="1734" t="s">
        <v>979</v>
      </c>
      <c r="AA800" s="1753"/>
      <c r="AB800" s="1754"/>
      <c r="AC800" s="42"/>
      <c r="AD800" s="42"/>
      <c r="AE800" s="42"/>
      <c r="AF800" s="30"/>
      <c r="AG800" s="30"/>
      <c r="AH800" s="30"/>
      <c r="AI800" s="30"/>
      <c r="AJ800" s="30"/>
      <c r="AK800" s="30"/>
      <c r="AL800" s="30"/>
      <c r="AM800" s="30"/>
      <c r="AN800" s="30"/>
      <c r="AO800" s="30"/>
      <c r="AP800" s="30"/>
      <c r="AQ800" s="30"/>
      <c r="AR800" s="179"/>
      <c r="AS800" s="30"/>
      <c r="AT800" s="30"/>
      <c r="AU800" s="30"/>
      <c r="AV800" s="30"/>
      <c r="AW800" s="30"/>
      <c r="AX800" s="30"/>
      <c r="AY800" s="30"/>
      <c r="AZ800" s="30"/>
      <c r="BA800" s="187"/>
      <c r="BB800" s="210"/>
      <c r="BC800" s="30"/>
      <c r="BD800" s="30"/>
      <c r="BE800" s="30"/>
      <c r="BF800" s="30"/>
      <c r="BG800" s="30"/>
      <c r="BH800" s="30"/>
      <c r="BI800" s="30"/>
      <c r="BJ800" s="30"/>
      <c r="BK800" s="30"/>
      <c r="BL800" s="30"/>
      <c r="BM800" s="30"/>
      <c r="BN800" s="30"/>
      <c r="BO800" s="30"/>
      <c r="BP800" s="30"/>
      <c r="BQ800" s="30"/>
      <c r="BR800" s="30"/>
      <c r="BS800" s="30"/>
      <c r="BT800" s="30"/>
      <c r="BU800" s="30"/>
      <c r="BV800" s="30"/>
      <c r="BW800" s="30"/>
      <c r="BX800" s="30"/>
      <c r="BY800" s="30"/>
      <c r="BZ800" s="30"/>
      <c r="CA800" s="30"/>
      <c r="CB800" s="30"/>
      <c r="CC800" s="30"/>
      <c r="CD800" s="30"/>
      <c r="CE800" s="30"/>
      <c r="CF800" s="30"/>
      <c r="CG800" s="30"/>
      <c r="CH800" s="30"/>
      <c r="CI800" s="30"/>
      <c r="CJ800" s="30"/>
      <c r="CK800" s="30"/>
      <c r="CL800" s="30"/>
      <c r="CM800" s="30"/>
      <c r="CN800" s="30"/>
      <c r="CO800" s="30"/>
      <c r="CP800" s="30"/>
      <c r="CQ800" s="30"/>
      <c r="CR800" s="43"/>
    </row>
    <row r="801" spans="1:96" s="5" customFormat="1" ht="12.75" hidden="1">
      <c r="A801" s="68"/>
      <c r="B801" s="30"/>
      <c r="C801" s="30"/>
      <c r="D801" s="30"/>
      <c r="E801" s="41"/>
      <c r="F801" s="30"/>
      <c r="G801" s="30"/>
      <c r="H801" s="30"/>
      <c r="I801" s="44"/>
      <c r="J801" s="37"/>
      <c r="K801" s="44"/>
      <c r="L801" s="44"/>
      <c r="M801" s="1365"/>
      <c r="N801" s="30"/>
      <c r="O801" s="30"/>
      <c r="P801" s="30"/>
      <c r="Q801" s="30"/>
      <c r="R801" s="30"/>
      <c r="S801" s="30"/>
      <c r="T801" s="60"/>
      <c r="U801" s="830"/>
      <c r="V801" s="42"/>
      <c r="W801" s="42"/>
      <c r="X801" s="1730"/>
      <c r="Y801" s="1731"/>
      <c r="Z801" s="1732"/>
      <c r="AA801" s="1731"/>
      <c r="AB801" s="1733"/>
      <c r="AC801" s="42"/>
      <c r="AD801" s="42"/>
      <c r="AE801" s="42"/>
      <c r="AF801" s="30"/>
      <c r="AG801" s="30"/>
      <c r="AH801" s="30"/>
      <c r="AI801" s="30"/>
      <c r="AJ801" s="30"/>
      <c r="AK801" s="30"/>
      <c r="AL801" s="30"/>
      <c r="AM801" s="30"/>
      <c r="AN801" s="30"/>
      <c r="AO801" s="30"/>
      <c r="AP801" s="30"/>
      <c r="AQ801" s="30"/>
      <c r="AR801" s="179"/>
      <c r="AS801" s="30"/>
      <c r="AT801" s="30"/>
      <c r="AU801" s="30"/>
      <c r="AV801" s="30"/>
      <c r="AW801" s="30"/>
      <c r="AX801" s="30"/>
      <c r="AY801" s="30"/>
      <c r="AZ801" s="30"/>
      <c r="BA801" s="187"/>
      <c r="BB801" s="210"/>
      <c r="BC801" s="30"/>
      <c r="BD801" s="30"/>
      <c r="BE801" s="30"/>
      <c r="BF801" s="30"/>
      <c r="BG801" s="30"/>
      <c r="BH801" s="30"/>
      <c r="BI801" s="30"/>
      <c r="BJ801" s="30"/>
      <c r="BK801" s="30"/>
      <c r="BL801" s="30"/>
      <c r="BM801" s="30"/>
      <c r="BN801" s="30"/>
      <c r="BO801" s="30"/>
      <c r="BP801" s="30"/>
      <c r="BQ801" s="30"/>
      <c r="BR801" s="30"/>
      <c r="BS801" s="30"/>
      <c r="BT801" s="30"/>
      <c r="BU801" s="30"/>
      <c r="BV801" s="30"/>
      <c r="BW801" s="30"/>
      <c r="BX801" s="30"/>
      <c r="BY801" s="30"/>
      <c r="BZ801" s="30"/>
      <c r="CA801" s="30"/>
      <c r="CB801" s="30"/>
      <c r="CC801" s="30"/>
      <c r="CD801" s="30"/>
      <c r="CE801" s="30"/>
      <c r="CF801" s="30"/>
      <c r="CG801" s="30"/>
      <c r="CH801" s="30"/>
      <c r="CI801" s="30"/>
      <c r="CJ801" s="30"/>
      <c r="CK801" s="30"/>
      <c r="CL801" s="30"/>
      <c r="CM801" s="30"/>
      <c r="CN801" s="30"/>
      <c r="CO801" s="30"/>
      <c r="CP801" s="30"/>
      <c r="CQ801" s="30"/>
      <c r="CR801" s="43"/>
    </row>
    <row r="802" spans="1:96" s="5" customFormat="1" ht="12.75" hidden="1">
      <c r="A802" s="27"/>
      <c r="B802" s="60"/>
      <c r="C802" s="30"/>
      <c r="D802" s="30"/>
      <c r="E802" s="60"/>
      <c r="F802" s="30"/>
      <c r="G802" s="30"/>
      <c r="H802" s="30"/>
      <c r="I802" s="30"/>
      <c r="J802" s="37"/>
      <c r="K802" s="44"/>
      <c r="L802" s="30"/>
      <c r="M802" s="30"/>
      <c r="N802" s="30"/>
      <c r="O802" s="30"/>
      <c r="P802" s="30"/>
      <c r="Q802" s="30"/>
      <c r="R802" s="30"/>
      <c r="S802" s="30"/>
      <c r="T802" s="1686"/>
      <c r="U802" s="1650"/>
      <c r="V802" s="66"/>
      <c r="W802" s="66"/>
      <c r="X802" s="338"/>
      <c r="Y802" s="30"/>
      <c r="Z802" s="337"/>
      <c r="AA802" s="30"/>
      <c r="AB802" s="30"/>
      <c r="AC802" s="30"/>
      <c r="AD802" s="30"/>
      <c r="AE802" s="30"/>
      <c r="AF802" s="30"/>
      <c r="AG802" s="30"/>
      <c r="AH802" s="30"/>
      <c r="AI802" s="30"/>
      <c r="AJ802" s="30"/>
      <c r="AK802" s="30"/>
      <c r="AL802" s="30"/>
      <c r="AM802" s="30"/>
      <c r="AN802" s="30"/>
      <c r="AO802" s="30"/>
      <c r="AP802" s="30"/>
      <c r="AQ802" s="30"/>
      <c r="AR802" s="179"/>
      <c r="AS802" s="30"/>
      <c r="AT802" s="30"/>
      <c r="AU802" s="30"/>
      <c r="AV802" s="30"/>
      <c r="AW802" s="30"/>
      <c r="AX802" s="30"/>
      <c r="AY802" s="30"/>
      <c r="AZ802" s="30"/>
      <c r="BA802" s="187"/>
      <c r="BB802" s="210"/>
      <c r="BC802" s="30"/>
      <c r="BD802" s="30"/>
      <c r="BE802" s="30"/>
      <c r="BF802" s="30"/>
      <c r="BG802" s="30"/>
      <c r="BH802" s="30"/>
      <c r="BI802" s="30"/>
      <c r="BJ802" s="30"/>
      <c r="BK802" s="30"/>
      <c r="BL802" s="30"/>
      <c r="BM802" s="30"/>
      <c r="BN802" s="30"/>
      <c r="BO802" s="30"/>
      <c r="BP802" s="30"/>
      <c r="BQ802" s="30"/>
      <c r="BR802" s="30"/>
      <c r="BS802" s="30"/>
      <c r="BT802" s="30"/>
      <c r="BU802" s="30"/>
      <c r="BV802" s="30"/>
      <c r="BW802" s="30"/>
      <c r="BX802" s="30"/>
      <c r="BY802" s="30"/>
      <c r="BZ802" s="30"/>
      <c r="CA802" s="30"/>
      <c r="CB802" s="30"/>
      <c r="CC802" s="30"/>
      <c r="CD802" s="30"/>
      <c r="CE802" s="30"/>
      <c r="CF802" s="30"/>
      <c r="CG802" s="30"/>
      <c r="CH802" s="30"/>
      <c r="CI802" s="30"/>
      <c r="CJ802" s="30"/>
      <c r="CK802" s="30"/>
      <c r="CL802" s="30"/>
      <c r="CM802" s="30"/>
      <c r="CN802" s="30"/>
      <c r="CO802" s="30"/>
      <c r="CP802" s="30"/>
      <c r="CQ802" s="30"/>
      <c r="CR802" s="43"/>
    </row>
  </sheetData>
  <autoFilter ref="A3:CR765">
    <filterColumn colId="0">
      <filters>
        <filter val="X"/>
      </filters>
    </filterColumn>
    <filterColumn colId="1"/>
    <filterColumn colId="2"/>
    <filterColumn colId="3"/>
    <filterColumn colId="4"/>
    <filterColumn colId="5"/>
    <filterColumn colId="8"/>
    <filterColumn colId="9"/>
    <filterColumn colId="10"/>
    <filterColumn colId="11"/>
    <filterColumn colId="13"/>
    <filterColumn colId="14"/>
    <filterColumn colId="15"/>
    <filterColumn colId="16"/>
    <filterColumn colId="18"/>
    <filterColumn colId="19"/>
    <filterColumn colId="20"/>
    <filterColumn colId="24"/>
    <filterColumn colId="31"/>
    <filterColumn colId="34"/>
    <filterColumn colId="36"/>
    <filterColumn colId="70"/>
    <sortState ref="A48:CQ578">
      <sortCondition ref="E3:E653"/>
    </sortState>
  </autoFilter>
  <dataConsolidate/>
  <mergeCells count="7">
    <mergeCell ref="CH2:CJ2"/>
    <mergeCell ref="AS2:AZ2"/>
    <mergeCell ref="V2:Z2"/>
    <mergeCell ref="CF2:CG2"/>
    <mergeCell ref="AA2:AE2"/>
    <mergeCell ref="AM2:AP2"/>
    <mergeCell ref="CC2:CE2"/>
  </mergeCells>
  <pageMargins left="0.70866141732283472" right="0.70866141732283472" top="0.51181102362204722" bottom="0.47244094488188981" header="0.31496062992125984" footer="0.31496062992125984"/>
  <pageSetup paperSize="5" scale="62" orientation="landscape" r:id="rId1"/>
  <colBreaks count="2" manualBreakCount="2">
    <brk id="26" max="801" man="1"/>
    <brk id="39" max="790" man="1"/>
  </colBreaks>
  <ignoredErrors>
    <ignoredError sqref="AC39 AD40 AB45:AB46 AC46:AD46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3"/>
  <dimension ref="A1:G156"/>
  <sheetViews>
    <sheetView view="pageBreakPreview" zoomScale="70" zoomScaleSheetLayoutView="70" workbookViewId="0">
      <selection activeCell="C134" sqref="C134"/>
    </sheetView>
  </sheetViews>
  <sheetFormatPr baseColWidth="10" defaultRowHeight="15"/>
  <cols>
    <col min="1" max="1" width="12.28515625" style="10" customWidth="1"/>
    <col min="2" max="2" width="5.7109375" style="10" customWidth="1"/>
    <col min="3" max="3" width="8.7109375" style="10" customWidth="1"/>
    <col min="4" max="4" width="23.7109375" style="10" customWidth="1"/>
    <col min="5" max="5" width="21.28515625" style="10" customWidth="1"/>
    <col min="6" max="6" width="54.28515625" style="10" customWidth="1"/>
    <col min="7" max="7" width="52.28515625" style="10" customWidth="1"/>
  </cols>
  <sheetData>
    <row r="1" spans="1:7" s="1161" customFormat="1" ht="26.25" customHeight="1" thickBot="1">
      <c r="A1" s="1157" t="s">
        <v>13</v>
      </c>
      <c r="B1" s="1158" t="s">
        <v>1</v>
      </c>
      <c r="C1" s="1158" t="s">
        <v>39</v>
      </c>
      <c r="D1" s="1159" t="s">
        <v>2</v>
      </c>
      <c r="E1" s="1159" t="s">
        <v>15</v>
      </c>
      <c r="F1" s="1159" t="s">
        <v>14</v>
      </c>
      <c r="G1" s="1160" t="s">
        <v>9</v>
      </c>
    </row>
    <row r="2" spans="1:7">
      <c r="A2" s="8" t="s">
        <v>5</v>
      </c>
      <c r="B2" s="8">
        <v>2013</v>
      </c>
      <c r="C2" s="8" t="s">
        <v>889</v>
      </c>
      <c r="D2" s="8" t="s">
        <v>3612</v>
      </c>
      <c r="E2" s="8" t="s">
        <v>3613</v>
      </c>
      <c r="F2" s="8" t="s">
        <v>3614</v>
      </c>
      <c r="G2" s="8" t="s">
        <v>1163</v>
      </c>
    </row>
    <row r="3" spans="1:7" ht="51">
      <c r="A3" s="8" t="s">
        <v>5</v>
      </c>
      <c r="B3" s="8">
        <v>2013</v>
      </c>
      <c r="C3" s="8" t="s">
        <v>890</v>
      </c>
      <c r="D3" s="8" t="s">
        <v>3612</v>
      </c>
      <c r="E3" s="8" t="s">
        <v>3613</v>
      </c>
      <c r="F3" s="8" t="s">
        <v>3615</v>
      </c>
      <c r="G3" s="8" t="s">
        <v>3616</v>
      </c>
    </row>
    <row r="4" spans="1:7" ht="30">
      <c r="A4" s="8" t="s">
        <v>5</v>
      </c>
      <c r="B4" s="8">
        <v>2013</v>
      </c>
      <c r="C4" s="8" t="s">
        <v>1632</v>
      </c>
      <c r="D4" s="8" t="s">
        <v>3612</v>
      </c>
      <c r="E4" s="8" t="s">
        <v>3613</v>
      </c>
      <c r="F4" s="8" t="s">
        <v>3617</v>
      </c>
      <c r="G4" s="8" t="s">
        <v>3618</v>
      </c>
    </row>
    <row r="5" spans="1:7">
      <c r="A5" s="8" t="s">
        <v>5</v>
      </c>
      <c r="B5" s="8">
        <v>2013</v>
      </c>
      <c r="C5" s="8" t="s">
        <v>1078</v>
      </c>
      <c r="D5" s="8" t="s">
        <v>3619</v>
      </c>
      <c r="E5" s="8" t="s">
        <v>2942</v>
      </c>
      <c r="F5" s="8" t="s">
        <v>3620</v>
      </c>
      <c r="G5" s="155" t="s">
        <v>3623</v>
      </c>
    </row>
    <row r="6" spans="1:7">
      <c r="A6" s="8" t="s">
        <v>5</v>
      </c>
      <c r="B6" s="8">
        <v>2013</v>
      </c>
      <c r="C6" s="8" t="s">
        <v>1077</v>
      </c>
      <c r="D6" s="8" t="s">
        <v>3621</v>
      </c>
      <c r="E6" s="8" t="s">
        <v>2942</v>
      </c>
      <c r="F6" s="8" t="s">
        <v>3622</v>
      </c>
      <c r="G6" s="155" t="s">
        <v>3624</v>
      </c>
    </row>
    <row r="7" spans="1:7" ht="24">
      <c r="A7" s="8" t="s">
        <v>5</v>
      </c>
      <c r="B7" s="8">
        <v>2013</v>
      </c>
      <c r="C7" s="8" t="s">
        <v>2697</v>
      </c>
      <c r="D7" s="8" t="s">
        <v>1070</v>
      </c>
      <c r="E7" s="8" t="s">
        <v>2942</v>
      </c>
      <c r="F7" s="8" t="s">
        <v>3622</v>
      </c>
      <c r="G7" s="155" t="s">
        <v>3625</v>
      </c>
    </row>
    <row r="8" spans="1:7">
      <c r="A8" s="8" t="s">
        <v>5</v>
      </c>
      <c r="B8" s="8">
        <v>2013</v>
      </c>
      <c r="C8" s="8" t="s">
        <v>2697</v>
      </c>
      <c r="D8" s="8" t="s">
        <v>979</v>
      </c>
      <c r="E8" s="8" t="s">
        <v>2942</v>
      </c>
      <c r="F8" s="8" t="s">
        <v>3622</v>
      </c>
      <c r="G8" s="155" t="s">
        <v>3626</v>
      </c>
    </row>
    <row r="9" spans="1:7">
      <c r="A9" s="8" t="s">
        <v>5</v>
      </c>
      <c r="B9" s="8">
        <v>2013</v>
      </c>
      <c r="C9" s="8" t="s">
        <v>888</v>
      </c>
      <c r="D9" s="8" t="s">
        <v>3612</v>
      </c>
      <c r="E9" s="8" t="s">
        <v>3627</v>
      </c>
      <c r="F9" s="8" t="s">
        <v>886</v>
      </c>
      <c r="G9" s="8" t="s">
        <v>1163</v>
      </c>
    </row>
    <row r="10" spans="1:7">
      <c r="A10" s="8" t="s">
        <v>5</v>
      </c>
      <c r="B10" s="8">
        <v>2013</v>
      </c>
      <c r="C10" s="8" t="s">
        <v>2679</v>
      </c>
      <c r="D10" s="8" t="s">
        <v>3612</v>
      </c>
      <c r="E10" s="8" t="s">
        <v>3627</v>
      </c>
      <c r="F10" s="8" t="s">
        <v>886</v>
      </c>
      <c r="G10" s="8" t="s">
        <v>1168</v>
      </c>
    </row>
    <row r="11" spans="1:7">
      <c r="A11" s="8" t="s">
        <v>5</v>
      </c>
      <c r="B11" s="8">
        <v>2013</v>
      </c>
      <c r="C11" s="8" t="s">
        <v>2680</v>
      </c>
      <c r="D11" s="8" t="s">
        <v>3628</v>
      </c>
      <c r="E11" s="8" t="s">
        <v>3627</v>
      </c>
      <c r="F11" s="8" t="s">
        <v>3628</v>
      </c>
      <c r="G11" s="8" t="s">
        <v>1163</v>
      </c>
    </row>
    <row r="12" spans="1:7">
      <c r="A12" s="8" t="s">
        <v>5</v>
      </c>
      <c r="B12" s="8">
        <v>2013</v>
      </c>
      <c r="C12" s="8" t="s">
        <v>2681</v>
      </c>
      <c r="D12" s="8" t="s">
        <v>3628</v>
      </c>
      <c r="E12" s="8" t="s">
        <v>3627</v>
      </c>
      <c r="F12" s="8" t="s">
        <v>3628</v>
      </c>
      <c r="G12" s="8" t="s">
        <v>1168</v>
      </c>
    </row>
    <row r="13" spans="1:7">
      <c r="A13" s="8" t="s">
        <v>5</v>
      </c>
      <c r="B13" s="8">
        <v>2013</v>
      </c>
      <c r="C13" s="8" t="s">
        <v>2684</v>
      </c>
      <c r="D13" s="8" t="s">
        <v>127</v>
      </c>
      <c r="E13" s="8" t="s">
        <v>3629</v>
      </c>
      <c r="F13" s="8" t="s">
        <v>3630</v>
      </c>
      <c r="G13" s="8"/>
    </row>
    <row r="14" spans="1:7">
      <c r="A14" s="8" t="s">
        <v>5</v>
      </c>
      <c r="B14" s="8">
        <v>2013</v>
      </c>
      <c r="C14" s="8" t="s">
        <v>3631</v>
      </c>
      <c r="D14" s="8" t="s">
        <v>3628</v>
      </c>
      <c r="E14" s="8" t="s">
        <v>3627</v>
      </c>
      <c r="F14" s="8" t="s">
        <v>3628</v>
      </c>
      <c r="G14" s="8" t="s">
        <v>3667</v>
      </c>
    </row>
    <row r="15" spans="1:7">
      <c r="A15" s="8" t="s">
        <v>5</v>
      </c>
      <c r="B15" s="8">
        <v>2013</v>
      </c>
      <c r="C15" s="8" t="s">
        <v>1166</v>
      </c>
      <c r="D15" s="8" t="s">
        <v>127</v>
      </c>
      <c r="E15" s="8" t="s">
        <v>3627</v>
      </c>
      <c r="F15" s="8" t="s">
        <v>3630</v>
      </c>
      <c r="G15" s="8" t="s">
        <v>3632</v>
      </c>
    </row>
    <row r="16" spans="1:7">
      <c r="A16" s="8" t="s">
        <v>5</v>
      </c>
      <c r="B16" s="8">
        <v>2013</v>
      </c>
      <c r="C16" s="8" t="s">
        <v>1172</v>
      </c>
      <c r="D16" s="8" t="s">
        <v>127</v>
      </c>
      <c r="E16" s="8" t="s">
        <v>1173</v>
      </c>
      <c r="F16" s="8" t="s">
        <v>3630</v>
      </c>
      <c r="G16" s="8" t="s">
        <v>3632</v>
      </c>
    </row>
    <row r="17" spans="1:7">
      <c r="A17" s="8" t="s">
        <v>5</v>
      </c>
      <c r="B17" s="8">
        <v>2013</v>
      </c>
      <c r="C17" s="8" t="s">
        <v>1169</v>
      </c>
      <c r="D17" s="8" t="s">
        <v>127</v>
      </c>
      <c r="E17" s="8" t="s">
        <v>1173</v>
      </c>
      <c r="F17" s="8" t="s">
        <v>3630</v>
      </c>
      <c r="G17" s="8" t="s">
        <v>3632</v>
      </c>
    </row>
    <row r="18" spans="1:7">
      <c r="A18" s="8" t="s">
        <v>5</v>
      </c>
      <c r="B18" s="8">
        <v>2013</v>
      </c>
      <c r="C18" s="8" t="s">
        <v>3633</v>
      </c>
      <c r="D18" s="8" t="s">
        <v>127</v>
      </c>
      <c r="E18" s="8" t="s">
        <v>3405</v>
      </c>
      <c r="F18" s="8" t="s">
        <v>3668</v>
      </c>
      <c r="G18" s="8" t="s">
        <v>3632</v>
      </c>
    </row>
    <row r="19" spans="1:7">
      <c r="A19" s="8" t="s">
        <v>5</v>
      </c>
      <c r="B19" s="8">
        <v>2013</v>
      </c>
      <c r="C19" s="8" t="s">
        <v>3634</v>
      </c>
      <c r="D19" s="8" t="s">
        <v>3628</v>
      </c>
      <c r="E19" s="8" t="s">
        <v>3627</v>
      </c>
      <c r="F19" s="8" t="s">
        <v>3628</v>
      </c>
      <c r="G19" s="8" t="s">
        <v>3669</v>
      </c>
    </row>
    <row r="20" spans="1:7">
      <c r="A20" s="8" t="s">
        <v>5</v>
      </c>
      <c r="B20" s="8">
        <v>2013</v>
      </c>
      <c r="C20" s="8" t="s">
        <v>3635</v>
      </c>
      <c r="D20" s="8" t="s">
        <v>3628</v>
      </c>
      <c r="E20" s="8" t="s">
        <v>3627</v>
      </c>
      <c r="F20" s="8" t="s">
        <v>3628</v>
      </c>
      <c r="G20" s="8" t="s">
        <v>3669</v>
      </c>
    </row>
    <row r="21" spans="1:7">
      <c r="A21" s="23" t="s">
        <v>3664</v>
      </c>
      <c r="B21" s="8">
        <v>2013</v>
      </c>
      <c r="C21" s="8" t="s">
        <v>3636</v>
      </c>
      <c r="D21" s="8" t="s">
        <v>1823</v>
      </c>
      <c r="E21" s="8" t="s">
        <v>3405</v>
      </c>
      <c r="F21" s="8" t="s">
        <v>3663</v>
      </c>
      <c r="G21" s="8" t="s">
        <v>3666</v>
      </c>
    </row>
    <row r="22" spans="1:7">
      <c r="A22" s="8" t="s">
        <v>5</v>
      </c>
      <c r="B22" s="8">
        <v>2013</v>
      </c>
      <c r="C22" s="8" t="s">
        <v>2287</v>
      </c>
      <c r="D22" s="8" t="s">
        <v>1079</v>
      </c>
      <c r="E22" s="8" t="s">
        <v>3405</v>
      </c>
      <c r="F22" s="8" t="s">
        <v>3639</v>
      </c>
      <c r="G22" s="8"/>
    </row>
    <row r="23" spans="1:7">
      <c r="A23" s="8" t="s">
        <v>5</v>
      </c>
      <c r="B23" s="8">
        <v>2013</v>
      </c>
      <c r="C23" s="8" t="s">
        <v>2287</v>
      </c>
      <c r="D23" s="8" t="s">
        <v>3612</v>
      </c>
      <c r="E23" s="8" t="s">
        <v>3405</v>
      </c>
      <c r="F23" s="8" t="s">
        <v>3639</v>
      </c>
      <c r="G23" s="8"/>
    </row>
    <row r="24" spans="1:7">
      <c r="A24" s="8" t="s">
        <v>5</v>
      </c>
      <c r="B24" s="8">
        <v>2013</v>
      </c>
      <c r="C24" s="8" t="s">
        <v>2287</v>
      </c>
      <c r="D24" s="8" t="s">
        <v>979</v>
      </c>
      <c r="E24" s="8" t="s">
        <v>3405</v>
      </c>
      <c r="F24" s="8" t="s">
        <v>3640</v>
      </c>
      <c r="G24" s="8" t="s">
        <v>3641</v>
      </c>
    </row>
    <row r="25" spans="1:7">
      <c r="A25" s="8" t="s">
        <v>5</v>
      </c>
      <c r="B25" s="8">
        <v>2013</v>
      </c>
      <c r="C25" s="8" t="s">
        <v>1314</v>
      </c>
      <c r="D25" s="8" t="s">
        <v>127</v>
      </c>
      <c r="E25" s="8" t="s">
        <v>3629</v>
      </c>
      <c r="F25" s="8" t="s">
        <v>3642</v>
      </c>
      <c r="G25" s="8"/>
    </row>
    <row r="26" spans="1:7">
      <c r="A26" s="8" t="s">
        <v>5</v>
      </c>
      <c r="B26" s="8">
        <v>2013</v>
      </c>
      <c r="C26" s="8" t="s">
        <v>1316</v>
      </c>
      <c r="D26" s="8" t="s">
        <v>1892</v>
      </c>
      <c r="E26" s="8" t="s">
        <v>2942</v>
      </c>
      <c r="F26" s="8" t="s">
        <v>3622</v>
      </c>
      <c r="G26" s="8"/>
    </row>
    <row r="27" spans="1:7">
      <c r="A27" s="8" t="s">
        <v>5</v>
      </c>
      <c r="B27" s="8">
        <v>2013</v>
      </c>
      <c r="C27" s="8" t="s">
        <v>3637</v>
      </c>
      <c r="D27" s="8" t="s">
        <v>1823</v>
      </c>
      <c r="E27" s="8" t="s">
        <v>3405</v>
      </c>
      <c r="F27" s="8" t="s">
        <v>3663</v>
      </c>
      <c r="G27" s="8" t="s">
        <v>3665</v>
      </c>
    </row>
    <row r="28" spans="1:7">
      <c r="A28" s="648" t="s">
        <v>5</v>
      </c>
      <c r="B28" s="8">
        <v>2013</v>
      </c>
      <c r="C28" s="8" t="s">
        <v>3638</v>
      </c>
      <c r="D28" s="8" t="s">
        <v>1823</v>
      </c>
      <c r="E28" s="8" t="s">
        <v>3405</v>
      </c>
      <c r="F28" s="8" t="s">
        <v>3663</v>
      </c>
      <c r="G28" s="228" t="s">
        <v>3659</v>
      </c>
    </row>
    <row r="29" spans="1:7" ht="27">
      <c r="A29" s="8" t="s">
        <v>5</v>
      </c>
      <c r="B29" s="8">
        <v>2013</v>
      </c>
      <c r="C29" s="8" t="s">
        <v>1728</v>
      </c>
      <c r="D29" s="8" t="s">
        <v>3612</v>
      </c>
      <c r="E29" s="8" t="s">
        <v>3405</v>
      </c>
      <c r="F29" s="8" t="s">
        <v>1187</v>
      </c>
      <c r="G29" s="8" t="s">
        <v>3646</v>
      </c>
    </row>
    <row r="30" spans="1:7" ht="27">
      <c r="A30" s="8" t="s">
        <v>5</v>
      </c>
      <c r="B30" s="8">
        <v>2013</v>
      </c>
      <c r="C30" s="8" t="s">
        <v>1730</v>
      </c>
      <c r="D30" s="8" t="s">
        <v>3612</v>
      </c>
      <c r="E30" s="8" t="s">
        <v>3405</v>
      </c>
      <c r="F30" s="8" t="s">
        <v>1187</v>
      </c>
      <c r="G30" s="8" t="s">
        <v>3647</v>
      </c>
    </row>
    <row r="31" spans="1:7">
      <c r="A31" s="8" t="s">
        <v>5</v>
      </c>
      <c r="B31" s="8">
        <v>2013</v>
      </c>
      <c r="C31" s="8" t="s">
        <v>1729</v>
      </c>
      <c r="D31" s="8" t="s">
        <v>3612</v>
      </c>
      <c r="E31" s="8" t="s">
        <v>3405</v>
      </c>
      <c r="F31" s="8" t="s">
        <v>1187</v>
      </c>
      <c r="G31" s="8" t="s">
        <v>3648</v>
      </c>
    </row>
    <row r="32" spans="1:7" ht="27">
      <c r="A32" s="8" t="s">
        <v>5</v>
      </c>
      <c r="B32" s="8">
        <v>2013</v>
      </c>
      <c r="C32" s="8" t="s">
        <v>1741</v>
      </c>
      <c r="D32" s="8" t="s">
        <v>3612</v>
      </c>
      <c r="E32" s="8" t="s">
        <v>3405</v>
      </c>
      <c r="F32" s="8" t="s">
        <v>3644</v>
      </c>
      <c r="G32" s="8" t="s">
        <v>3645</v>
      </c>
    </row>
    <row r="33" spans="1:7">
      <c r="A33" s="8" t="s">
        <v>5</v>
      </c>
      <c r="B33" s="8">
        <v>2013</v>
      </c>
      <c r="C33" s="8" t="s">
        <v>3643</v>
      </c>
      <c r="D33" s="8" t="s">
        <v>3612</v>
      </c>
      <c r="E33" s="8" t="s">
        <v>3405</v>
      </c>
      <c r="F33" s="8" t="s">
        <v>3644</v>
      </c>
      <c r="G33" s="8" t="s">
        <v>3649</v>
      </c>
    </row>
    <row r="34" spans="1:7" s="1194" customFormat="1">
      <c r="A34" s="521" t="s">
        <v>5</v>
      </c>
      <c r="B34" s="521">
        <v>2013</v>
      </c>
      <c r="C34" s="521" t="s">
        <v>2644</v>
      </c>
      <c r="D34" s="521" t="s">
        <v>3612</v>
      </c>
      <c r="E34" s="521" t="s">
        <v>3405</v>
      </c>
      <c r="F34" s="521" t="s">
        <v>3794</v>
      </c>
      <c r="G34" s="521" t="s">
        <v>3795</v>
      </c>
    </row>
    <row r="35" spans="1:7" ht="27">
      <c r="A35" s="8" t="s">
        <v>5</v>
      </c>
      <c r="B35" s="8">
        <v>2013</v>
      </c>
      <c r="C35" s="8" t="s">
        <v>1668</v>
      </c>
      <c r="D35" s="8" t="s">
        <v>3650</v>
      </c>
      <c r="E35" s="8" t="s">
        <v>3405</v>
      </c>
      <c r="F35" s="8" t="s">
        <v>3644</v>
      </c>
      <c r="G35" s="8" t="s">
        <v>3651</v>
      </c>
    </row>
    <row r="36" spans="1:7">
      <c r="A36" s="8" t="s">
        <v>5</v>
      </c>
      <c r="B36" s="8">
        <v>2013</v>
      </c>
      <c r="C36" s="8" t="s">
        <v>2048</v>
      </c>
      <c r="D36" s="8" t="s">
        <v>3650</v>
      </c>
      <c r="E36" s="8" t="s">
        <v>3405</v>
      </c>
      <c r="F36" s="8" t="s">
        <v>1187</v>
      </c>
      <c r="G36" s="8" t="s">
        <v>3652</v>
      </c>
    </row>
    <row r="37" spans="1:7">
      <c r="A37" s="8" t="s">
        <v>5</v>
      </c>
      <c r="B37" s="8">
        <v>2013</v>
      </c>
      <c r="C37" s="8" t="s">
        <v>2049</v>
      </c>
      <c r="D37" s="8" t="s">
        <v>3650</v>
      </c>
      <c r="E37" s="8" t="s">
        <v>3405</v>
      </c>
      <c r="F37" s="8" t="s">
        <v>3644</v>
      </c>
      <c r="G37" s="8" t="s">
        <v>3653</v>
      </c>
    </row>
    <row r="38" spans="1:7" ht="27">
      <c r="A38" s="8" t="s">
        <v>5</v>
      </c>
      <c r="B38" s="8">
        <v>2013</v>
      </c>
      <c r="C38" s="8" t="s">
        <v>2050</v>
      </c>
      <c r="D38" s="8" t="s">
        <v>3650</v>
      </c>
      <c r="E38" s="8" t="s">
        <v>3405</v>
      </c>
      <c r="F38" s="8" t="s">
        <v>3654</v>
      </c>
      <c r="G38" s="8" t="s">
        <v>3655</v>
      </c>
    </row>
    <row r="39" spans="1:7" ht="27">
      <c r="A39" s="8" t="s">
        <v>5</v>
      </c>
      <c r="B39" s="8">
        <v>2013</v>
      </c>
      <c r="C39" s="8" t="s">
        <v>2250</v>
      </c>
      <c r="D39" s="8" t="s">
        <v>3650</v>
      </c>
      <c r="E39" s="8" t="s">
        <v>3405</v>
      </c>
      <c r="F39" s="8" t="s">
        <v>3644</v>
      </c>
      <c r="G39" s="8" t="s">
        <v>3656</v>
      </c>
    </row>
    <row r="40" spans="1:7">
      <c r="A40" s="8" t="s">
        <v>5</v>
      </c>
      <c r="B40" s="8">
        <v>2013</v>
      </c>
      <c r="C40" s="8" t="s">
        <v>2251</v>
      </c>
      <c r="D40" s="8" t="s">
        <v>3650</v>
      </c>
      <c r="E40" s="8" t="s">
        <v>3405</v>
      </c>
      <c r="F40" s="8" t="s">
        <v>1187</v>
      </c>
      <c r="G40" s="8" t="s">
        <v>3657</v>
      </c>
    </row>
    <row r="41" spans="1:7">
      <c r="A41" s="8" t="s">
        <v>5</v>
      </c>
      <c r="B41" s="8">
        <v>2013</v>
      </c>
      <c r="C41" s="8" t="s">
        <v>2822</v>
      </c>
      <c r="D41" s="8" t="s">
        <v>2828</v>
      </c>
      <c r="E41" s="8" t="s">
        <v>3405</v>
      </c>
      <c r="F41" s="8" t="s">
        <v>3658</v>
      </c>
      <c r="G41" s="8" t="s">
        <v>1163</v>
      </c>
    </row>
    <row r="42" spans="1:7">
      <c r="A42" s="8" t="s">
        <v>5</v>
      </c>
      <c r="B42" s="8">
        <v>2013</v>
      </c>
      <c r="C42" s="8" t="s">
        <v>2823</v>
      </c>
      <c r="D42" s="8" t="s">
        <v>2828</v>
      </c>
      <c r="E42" s="8" t="s">
        <v>3405</v>
      </c>
      <c r="F42" s="8" t="s">
        <v>3658</v>
      </c>
      <c r="G42" s="8" t="s">
        <v>1168</v>
      </c>
    </row>
    <row r="43" spans="1:7">
      <c r="A43" s="8" t="s">
        <v>5</v>
      </c>
      <c r="B43" s="8">
        <v>2013</v>
      </c>
      <c r="C43" s="8" t="s">
        <v>2824</v>
      </c>
      <c r="D43" s="8" t="s">
        <v>2828</v>
      </c>
      <c r="E43" s="8" t="s">
        <v>3405</v>
      </c>
      <c r="F43" s="8" t="s">
        <v>3658</v>
      </c>
      <c r="G43" s="8" t="s">
        <v>3659</v>
      </c>
    </row>
    <row r="44" spans="1:7">
      <c r="A44" s="8" t="s">
        <v>5</v>
      </c>
      <c r="B44" s="8">
        <v>2013</v>
      </c>
      <c r="C44" s="8" t="s">
        <v>2825</v>
      </c>
      <c r="D44" s="8" t="s">
        <v>2828</v>
      </c>
      <c r="E44" s="8" t="s">
        <v>3405</v>
      </c>
      <c r="F44" s="8" t="s">
        <v>3658</v>
      </c>
      <c r="G44" s="8" t="s">
        <v>3660</v>
      </c>
    </row>
    <row r="45" spans="1:7">
      <c r="A45" s="8" t="s">
        <v>5</v>
      </c>
      <c r="B45" s="8">
        <v>2013</v>
      </c>
      <c r="C45" s="8" t="s">
        <v>2826</v>
      </c>
      <c r="D45" s="8" t="s">
        <v>2828</v>
      </c>
      <c r="E45" s="8" t="s">
        <v>3405</v>
      </c>
      <c r="F45" s="8" t="s">
        <v>3658</v>
      </c>
      <c r="G45" s="8" t="s">
        <v>3661</v>
      </c>
    </row>
    <row r="46" spans="1:7">
      <c r="A46" s="8" t="s">
        <v>5</v>
      </c>
      <c r="B46" s="8">
        <v>2013</v>
      </c>
      <c r="C46" s="8" t="s">
        <v>2827</v>
      </c>
      <c r="D46" s="8" t="s">
        <v>2828</v>
      </c>
      <c r="E46" s="8" t="s">
        <v>3405</v>
      </c>
      <c r="F46" s="8" t="s">
        <v>3658</v>
      </c>
      <c r="G46" s="8" t="s">
        <v>3662</v>
      </c>
    </row>
    <row r="47" spans="1:7" ht="27">
      <c r="A47" s="8" t="s">
        <v>5</v>
      </c>
      <c r="B47" s="8">
        <v>2013</v>
      </c>
      <c r="C47" s="8" t="s">
        <v>3674</v>
      </c>
      <c r="D47" s="8" t="s">
        <v>3650</v>
      </c>
      <c r="E47" s="8" t="s">
        <v>3405</v>
      </c>
      <c r="F47" s="8" t="s">
        <v>3644</v>
      </c>
      <c r="G47" s="8" t="s">
        <v>3680</v>
      </c>
    </row>
    <row r="48" spans="1:7">
      <c r="A48" s="435" t="s">
        <v>5</v>
      </c>
      <c r="B48" s="8">
        <v>2013</v>
      </c>
      <c r="C48" s="8" t="s">
        <v>3675</v>
      </c>
      <c r="D48" s="8" t="s">
        <v>3650</v>
      </c>
      <c r="E48" s="8" t="s">
        <v>3405</v>
      </c>
      <c r="F48" s="8" t="s">
        <v>3681</v>
      </c>
      <c r="G48" s="8" t="s">
        <v>3682</v>
      </c>
    </row>
    <row r="49" spans="1:7">
      <c r="A49" s="8" t="s">
        <v>5</v>
      </c>
      <c r="B49" s="8">
        <v>2013</v>
      </c>
      <c r="C49" s="8" t="s">
        <v>3676</v>
      </c>
      <c r="D49" s="8" t="s">
        <v>3621</v>
      </c>
      <c r="E49" s="8" t="s">
        <v>3405</v>
      </c>
      <c r="F49" s="8" t="s">
        <v>3699</v>
      </c>
      <c r="G49" s="8" t="s">
        <v>1163</v>
      </c>
    </row>
    <row r="50" spans="1:7">
      <c r="A50" s="8" t="s">
        <v>5</v>
      </c>
      <c r="B50" s="8">
        <v>2013</v>
      </c>
      <c r="C50" s="8" t="s">
        <v>3677</v>
      </c>
      <c r="D50" s="8" t="s">
        <v>3621</v>
      </c>
      <c r="E50" s="8" t="s">
        <v>3405</v>
      </c>
      <c r="F50" s="8" t="s">
        <v>3699</v>
      </c>
      <c r="G50" s="8" t="s">
        <v>1168</v>
      </c>
    </row>
    <row r="51" spans="1:7">
      <c r="A51" s="8" t="s">
        <v>5</v>
      </c>
      <c r="B51" s="8">
        <v>2013</v>
      </c>
      <c r="C51" s="8" t="s">
        <v>3678</v>
      </c>
      <c r="D51" s="8" t="s">
        <v>1520</v>
      </c>
      <c r="E51" s="8" t="s">
        <v>3405</v>
      </c>
      <c r="F51" s="8" t="s">
        <v>3707</v>
      </c>
      <c r="G51" s="8"/>
    </row>
    <row r="52" spans="1:7">
      <c r="A52" s="8" t="s">
        <v>5</v>
      </c>
      <c r="B52" s="8">
        <v>2013</v>
      </c>
      <c r="C52" s="8" t="s">
        <v>3679</v>
      </c>
      <c r="D52" s="8" t="s">
        <v>3619</v>
      </c>
      <c r="E52" s="8" t="s">
        <v>2942</v>
      </c>
      <c r="F52" s="8" t="s">
        <v>3620</v>
      </c>
      <c r="G52" s="8" t="s">
        <v>622</v>
      </c>
    </row>
    <row r="53" spans="1:7">
      <c r="A53" s="8" t="s">
        <v>5</v>
      </c>
      <c r="B53" s="8">
        <v>2014</v>
      </c>
      <c r="C53" s="8" t="s">
        <v>1894</v>
      </c>
      <c r="D53" s="8" t="s">
        <v>3650</v>
      </c>
      <c r="E53" s="8" t="s">
        <v>3714</v>
      </c>
      <c r="F53" s="8" t="s">
        <v>3715</v>
      </c>
      <c r="G53" s="8"/>
    </row>
    <row r="54" spans="1:7">
      <c r="A54" s="8" t="s">
        <v>5</v>
      </c>
      <c r="B54" s="8">
        <v>2014</v>
      </c>
      <c r="C54" s="8" t="s">
        <v>3683</v>
      </c>
      <c r="D54" s="8" t="s">
        <v>3650</v>
      </c>
      <c r="E54" s="8" t="s">
        <v>3710</v>
      </c>
      <c r="F54" s="8" t="s">
        <v>3716</v>
      </c>
      <c r="G54" s="8"/>
    </row>
    <row r="55" spans="1:7">
      <c r="A55" s="8" t="s">
        <v>5</v>
      </c>
      <c r="B55" s="8">
        <v>2014</v>
      </c>
      <c r="C55" s="8" t="s">
        <v>3684</v>
      </c>
      <c r="D55" s="228" t="s">
        <v>3650</v>
      </c>
      <c r="E55" s="8" t="s">
        <v>2942</v>
      </c>
      <c r="F55" s="8" t="s">
        <v>3620</v>
      </c>
      <c r="G55" s="8" t="s">
        <v>1163</v>
      </c>
    </row>
    <row r="56" spans="1:7">
      <c r="A56" s="8" t="s">
        <v>5</v>
      </c>
      <c r="B56" s="8">
        <v>2014</v>
      </c>
      <c r="C56" s="8" t="s">
        <v>3685</v>
      </c>
      <c r="D56" s="228" t="s">
        <v>3650</v>
      </c>
      <c r="E56" s="8" t="s">
        <v>3405</v>
      </c>
      <c r="F56" s="8" t="s">
        <v>3717</v>
      </c>
      <c r="G56" s="8" t="s">
        <v>3718</v>
      </c>
    </row>
    <row r="57" spans="1:7">
      <c r="A57" s="8" t="s">
        <v>5</v>
      </c>
      <c r="B57" s="8">
        <v>2014</v>
      </c>
      <c r="C57" s="8" t="s">
        <v>3686</v>
      </c>
      <c r="D57" s="228" t="s">
        <v>3650</v>
      </c>
      <c r="E57" s="8" t="s">
        <v>3405</v>
      </c>
      <c r="F57" s="8" t="s">
        <v>3717</v>
      </c>
      <c r="G57" s="8" t="s">
        <v>3719</v>
      </c>
    </row>
    <row r="58" spans="1:7" ht="27">
      <c r="A58" s="8" t="s">
        <v>5</v>
      </c>
      <c r="B58" s="8">
        <v>2014</v>
      </c>
      <c r="C58" s="8" t="s">
        <v>3687</v>
      </c>
      <c r="D58" s="228" t="s">
        <v>3650</v>
      </c>
      <c r="E58" s="8" t="s">
        <v>3405</v>
      </c>
      <c r="F58" s="8" t="s">
        <v>3644</v>
      </c>
      <c r="G58" s="8" t="s">
        <v>3721</v>
      </c>
    </row>
    <row r="59" spans="1:7">
      <c r="A59" s="8" t="s">
        <v>5</v>
      </c>
      <c r="B59" s="8">
        <v>2014</v>
      </c>
      <c r="C59" s="8" t="s">
        <v>3688</v>
      </c>
      <c r="D59" s="228" t="s">
        <v>3650</v>
      </c>
      <c r="E59" s="8" t="s">
        <v>3405</v>
      </c>
      <c r="F59" s="8" t="s">
        <v>3739</v>
      </c>
      <c r="G59" s="8" t="s">
        <v>3661</v>
      </c>
    </row>
    <row r="60" spans="1:7">
      <c r="A60" s="8" t="s">
        <v>5</v>
      </c>
      <c r="B60" s="8">
        <v>2014</v>
      </c>
      <c r="C60" s="8" t="s">
        <v>3689</v>
      </c>
      <c r="D60" s="228" t="s">
        <v>3650</v>
      </c>
      <c r="E60" s="8" t="s">
        <v>3405</v>
      </c>
      <c r="F60" s="8" t="s">
        <v>3740</v>
      </c>
      <c r="G60" s="8" t="s">
        <v>3734</v>
      </c>
    </row>
    <row r="61" spans="1:7">
      <c r="A61" s="8" t="s">
        <v>5</v>
      </c>
      <c r="B61" s="8">
        <v>2014</v>
      </c>
      <c r="C61" s="8" t="s">
        <v>3690</v>
      </c>
      <c r="D61" s="228" t="s">
        <v>3650</v>
      </c>
      <c r="E61" s="8" t="s">
        <v>3405</v>
      </c>
      <c r="F61" s="8" t="s">
        <v>3741</v>
      </c>
      <c r="G61" s="8" t="s">
        <v>3735</v>
      </c>
    </row>
    <row r="62" spans="1:7">
      <c r="A62" s="8" t="s">
        <v>5</v>
      </c>
      <c r="B62" s="8">
        <v>2014</v>
      </c>
      <c r="C62" s="8" t="s">
        <v>3691</v>
      </c>
      <c r="D62" s="228" t="s">
        <v>3650</v>
      </c>
      <c r="E62" s="8" t="s">
        <v>3405</v>
      </c>
      <c r="F62" s="8" t="s">
        <v>3742</v>
      </c>
      <c r="G62" s="8" t="s">
        <v>3736</v>
      </c>
    </row>
    <row r="63" spans="1:7">
      <c r="A63" s="8" t="s">
        <v>5</v>
      </c>
      <c r="B63" s="8">
        <v>2014</v>
      </c>
      <c r="C63" s="8" t="s">
        <v>3692</v>
      </c>
      <c r="D63" s="228" t="s">
        <v>3650</v>
      </c>
      <c r="E63" s="8" t="s">
        <v>3405</v>
      </c>
      <c r="F63" s="8" t="s">
        <v>3743</v>
      </c>
      <c r="G63" s="8" t="s">
        <v>3737</v>
      </c>
    </row>
    <row r="64" spans="1:7">
      <c r="A64" s="8" t="s">
        <v>5</v>
      </c>
      <c r="B64" s="8">
        <v>2014</v>
      </c>
      <c r="C64" s="8" t="s">
        <v>3579</v>
      </c>
      <c r="D64" s="228" t="s">
        <v>3650</v>
      </c>
      <c r="E64" s="8" t="s">
        <v>2942</v>
      </c>
      <c r="F64" s="8" t="s">
        <v>3747</v>
      </c>
      <c r="G64" s="8"/>
    </row>
    <row r="65" spans="1:7">
      <c r="A65" s="8" t="s">
        <v>5</v>
      </c>
      <c r="B65" s="8">
        <v>2014</v>
      </c>
      <c r="C65" s="8" t="s">
        <v>3693</v>
      </c>
      <c r="D65" s="8" t="s">
        <v>3612</v>
      </c>
      <c r="E65" s="8" t="s">
        <v>3629</v>
      </c>
      <c r="F65" s="8" t="s">
        <v>3752</v>
      </c>
      <c r="G65" s="8"/>
    </row>
    <row r="66" spans="1:7">
      <c r="A66" s="8" t="s">
        <v>5</v>
      </c>
      <c r="B66" s="8">
        <v>2014</v>
      </c>
      <c r="C66" s="8" t="s">
        <v>3694</v>
      </c>
      <c r="D66" s="8" t="s">
        <v>3612</v>
      </c>
      <c r="E66" s="8" t="s">
        <v>3629</v>
      </c>
      <c r="F66" s="8" t="s">
        <v>3757</v>
      </c>
      <c r="G66" s="8"/>
    </row>
    <row r="67" spans="1:7">
      <c r="A67" s="8" t="s">
        <v>5</v>
      </c>
      <c r="B67" s="8">
        <v>2014</v>
      </c>
      <c r="C67" s="8" t="s">
        <v>3695</v>
      </c>
      <c r="D67" s="228" t="s">
        <v>3612</v>
      </c>
      <c r="E67" s="8" t="s">
        <v>3405</v>
      </c>
      <c r="F67" s="8" t="s">
        <v>3823</v>
      </c>
      <c r="G67" s="8" t="s">
        <v>3854</v>
      </c>
    </row>
    <row r="68" spans="1:7">
      <c r="A68" s="8" t="s">
        <v>5</v>
      </c>
      <c r="B68" s="8">
        <v>2014</v>
      </c>
      <c r="C68" s="8" t="s">
        <v>3696</v>
      </c>
      <c r="D68" s="228" t="s">
        <v>3612</v>
      </c>
      <c r="E68" s="8" t="s">
        <v>3405</v>
      </c>
      <c r="F68" s="8" t="s">
        <v>3814</v>
      </c>
      <c r="G68" s="8" t="s">
        <v>3853</v>
      </c>
    </row>
    <row r="69" spans="1:7">
      <c r="A69" s="8" t="s">
        <v>5</v>
      </c>
      <c r="B69" s="8">
        <v>2014</v>
      </c>
      <c r="C69" s="8" t="s">
        <v>3697</v>
      </c>
      <c r="D69" s="228" t="s">
        <v>3612</v>
      </c>
      <c r="E69" s="8" t="s">
        <v>3405</v>
      </c>
      <c r="F69" s="8" t="s">
        <v>3815</v>
      </c>
      <c r="G69" s="8" t="s">
        <v>3852</v>
      </c>
    </row>
    <row r="70" spans="1:7">
      <c r="A70" s="8" t="s">
        <v>5</v>
      </c>
      <c r="B70" s="8">
        <v>2014</v>
      </c>
      <c r="C70" s="8" t="s">
        <v>3698</v>
      </c>
      <c r="D70" s="648" t="s">
        <v>3612</v>
      </c>
      <c r="E70" s="8" t="s">
        <v>778</v>
      </c>
      <c r="F70" s="8" t="s">
        <v>3752</v>
      </c>
      <c r="G70" s="8" t="s">
        <v>3816</v>
      </c>
    </row>
    <row r="71" spans="1:7">
      <c r="A71" s="8" t="s">
        <v>5</v>
      </c>
      <c r="B71" s="8">
        <v>2014</v>
      </c>
      <c r="C71" s="8" t="s">
        <v>3722</v>
      </c>
      <c r="D71" s="228" t="s">
        <v>3612</v>
      </c>
      <c r="E71" s="8" t="s">
        <v>3405</v>
      </c>
      <c r="F71" s="8" t="s">
        <v>3824</v>
      </c>
      <c r="G71" s="8" t="s">
        <v>3845</v>
      </c>
    </row>
    <row r="72" spans="1:7">
      <c r="A72" s="8" t="s">
        <v>5</v>
      </c>
      <c r="B72" s="8">
        <v>2014</v>
      </c>
      <c r="C72" s="8" t="s">
        <v>3723</v>
      </c>
      <c r="D72" s="228" t="s">
        <v>3612</v>
      </c>
      <c r="E72" s="8" t="s">
        <v>3405</v>
      </c>
      <c r="F72" s="8" t="s">
        <v>3815</v>
      </c>
      <c r="G72" s="8" t="s">
        <v>3851</v>
      </c>
    </row>
    <row r="73" spans="1:7">
      <c r="A73" s="8" t="s">
        <v>5</v>
      </c>
      <c r="B73" s="8">
        <v>2014</v>
      </c>
      <c r="C73" s="8" t="s">
        <v>3724</v>
      </c>
      <c r="D73" s="228" t="s">
        <v>3612</v>
      </c>
      <c r="E73" s="8" t="s">
        <v>3405</v>
      </c>
      <c r="F73" s="8" t="s">
        <v>3815</v>
      </c>
      <c r="G73" s="8" t="s">
        <v>3879</v>
      </c>
    </row>
    <row r="74" spans="1:7">
      <c r="A74" s="8" t="s">
        <v>5</v>
      </c>
      <c r="B74" s="8">
        <v>2014</v>
      </c>
      <c r="C74" s="8" t="s">
        <v>3725</v>
      </c>
      <c r="D74" s="228" t="s">
        <v>3612</v>
      </c>
      <c r="E74" s="8" t="s">
        <v>3405</v>
      </c>
      <c r="F74" s="8" t="s">
        <v>693</v>
      </c>
      <c r="G74" s="8" t="s">
        <v>3948</v>
      </c>
    </row>
    <row r="75" spans="1:7">
      <c r="A75" s="8" t="s">
        <v>5</v>
      </c>
      <c r="B75" s="8">
        <v>2014</v>
      </c>
      <c r="C75" s="8" t="s">
        <v>3726</v>
      </c>
      <c r="D75" s="228" t="s">
        <v>3612</v>
      </c>
      <c r="E75" s="8" t="s">
        <v>3405</v>
      </c>
      <c r="F75" s="8" t="s">
        <v>693</v>
      </c>
      <c r="G75" s="8" t="s">
        <v>3949</v>
      </c>
    </row>
    <row r="76" spans="1:7">
      <c r="A76" s="8" t="s">
        <v>5</v>
      </c>
      <c r="B76" s="8">
        <v>2014</v>
      </c>
      <c r="C76" s="8" t="s">
        <v>3727</v>
      </c>
      <c r="D76" s="228" t="s">
        <v>3612</v>
      </c>
      <c r="E76" s="8" t="s">
        <v>3405</v>
      </c>
      <c r="F76" s="8" t="s">
        <v>3976</v>
      </c>
      <c r="G76" s="8" t="s">
        <v>3972</v>
      </c>
    </row>
    <row r="77" spans="1:7">
      <c r="A77" s="8" t="s">
        <v>5</v>
      </c>
      <c r="B77" s="8">
        <v>2014</v>
      </c>
      <c r="C77" s="1174" t="s">
        <v>3728</v>
      </c>
      <c r="D77" s="228" t="s">
        <v>3612</v>
      </c>
      <c r="E77" s="8" t="s">
        <v>3405</v>
      </c>
      <c r="F77" s="8" t="s">
        <v>693</v>
      </c>
      <c r="G77" s="8" t="s">
        <v>3980</v>
      </c>
    </row>
    <row r="78" spans="1:7">
      <c r="A78" s="8" t="s">
        <v>5</v>
      </c>
      <c r="B78" s="8">
        <v>2014</v>
      </c>
      <c r="C78" s="8" t="s">
        <v>3729</v>
      </c>
      <c r="D78" s="228" t="s">
        <v>3612</v>
      </c>
      <c r="E78" s="8" t="s">
        <v>3405</v>
      </c>
      <c r="F78" s="8" t="s">
        <v>3815</v>
      </c>
      <c r="G78" s="8" t="s">
        <v>3991</v>
      </c>
    </row>
    <row r="79" spans="1:7">
      <c r="A79" s="8" t="s">
        <v>5</v>
      </c>
      <c r="B79" s="8">
        <v>2014</v>
      </c>
      <c r="C79" s="8" t="s">
        <v>3730</v>
      </c>
      <c r="D79" s="228" t="s">
        <v>3619</v>
      </c>
      <c r="E79" s="8" t="s">
        <v>3405</v>
      </c>
      <c r="F79" s="8" t="s">
        <v>4043</v>
      </c>
      <c r="G79" s="8" t="s">
        <v>1163</v>
      </c>
    </row>
    <row r="80" spans="1:7">
      <c r="A80" s="8" t="s">
        <v>5</v>
      </c>
      <c r="B80" s="8">
        <v>2014</v>
      </c>
      <c r="C80" s="8" t="s">
        <v>3731</v>
      </c>
      <c r="D80" s="228" t="s">
        <v>3619</v>
      </c>
      <c r="E80" s="8" t="s">
        <v>3405</v>
      </c>
      <c r="F80" s="8" t="s">
        <v>4043</v>
      </c>
      <c r="G80" s="8" t="s">
        <v>1168</v>
      </c>
    </row>
    <row r="81" spans="1:7">
      <c r="A81" s="8" t="s">
        <v>5</v>
      </c>
      <c r="B81" s="8">
        <v>2014</v>
      </c>
      <c r="C81" s="8" t="s">
        <v>3732</v>
      </c>
      <c r="D81" s="228" t="s">
        <v>3619</v>
      </c>
      <c r="E81" s="8" t="s">
        <v>3405</v>
      </c>
      <c r="F81" s="8" t="s">
        <v>4043</v>
      </c>
      <c r="G81" s="8" t="s">
        <v>3659</v>
      </c>
    </row>
    <row r="82" spans="1:7">
      <c r="A82" s="8" t="s">
        <v>5</v>
      </c>
      <c r="B82" s="8">
        <v>2014</v>
      </c>
      <c r="C82" s="8" t="s">
        <v>3733</v>
      </c>
      <c r="D82" s="8" t="s">
        <v>4044</v>
      </c>
      <c r="E82" s="8" t="s">
        <v>3405</v>
      </c>
      <c r="F82" s="8" t="s">
        <v>4045</v>
      </c>
      <c r="G82" s="8" t="s">
        <v>4046</v>
      </c>
    </row>
    <row r="83" spans="1:7">
      <c r="A83" s="8" t="s">
        <v>0</v>
      </c>
      <c r="B83" s="8">
        <v>2014</v>
      </c>
      <c r="C83" s="8" t="s">
        <v>4019</v>
      </c>
      <c r="D83" s="8" t="s">
        <v>1589</v>
      </c>
      <c r="E83" s="8" t="s">
        <v>4020</v>
      </c>
      <c r="F83" s="8" t="s">
        <v>4020</v>
      </c>
      <c r="G83" s="8" t="s">
        <v>4021</v>
      </c>
    </row>
    <row r="84" spans="1:7" ht="18.75" customHeight="1">
      <c r="A84" s="8" t="s">
        <v>5</v>
      </c>
      <c r="B84" s="8">
        <v>2014</v>
      </c>
      <c r="C84" s="8" t="s">
        <v>4025</v>
      </c>
      <c r="D84" s="8" t="s">
        <v>1079</v>
      </c>
      <c r="E84" s="8" t="s">
        <v>3405</v>
      </c>
      <c r="F84" s="8" t="s">
        <v>4067</v>
      </c>
      <c r="G84" s="8"/>
    </row>
    <row r="85" spans="1:7" ht="30">
      <c r="A85" s="8" t="s">
        <v>5</v>
      </c>
      <c r="B85" s="8">
        <v>2014</v>
      </c>
      <c r="C85" s="8" t="s">
        <v>4026</v>
      </c>
      <c r="D85" s="8" t="s">
        <v>3090</v>
      </c>
      <c r="E85" s="8" t="s">
        <v>3405</v>
      </c>
      <c r="F85" s="8" t="s">
        <v>4068</v>
      </c>
      <c r="G85" s="8"/>
    </row>
    <row r="86" spans="1:7" ht="30">
      <c r="A86" s="8" t="s">
        <v>5</v>
      </c>
      <c r="B86" s="8">
        <v>2014</v>
      </c>
      <c r="C86" s="8" t="s">
        <v>4064</v>
      </c>
      <c r="D86" s="8" t="s">
        <v>3090</v>
      </c>
      <c r="E86" s="8" t="s">
        <v>3405</v>
      </c>
      <c r="F86" s="8" t="s">
        <v>4069</v>
      </c>
      <c r="G86" s="8"/>
    </row>
    <row r="87" spans="1:7">
      <c r="A87" s="8" t="s">
        <v>5</v>
      </c>
      <c r="B87" s="8">
        <v>2014</v>
      </c>
      <c r="C87" s="8" t="s">
        <v>4065</v>
      </c>
      <c r="D87" s="8" t="s">
        <v>3621</v>
      </c>
      <c r="E87" s="8" t="s">
        <v>3405</v>
      </c>
      <c r="F87" s="228" t="s">
        <v>4066</v>
      </c>
      <c r="G87" s="8" t="s">
        <v>1163</v>
      </c>
    </row>
    <row r="88" spans="1:7">
      <c r="A88" s="8" t="s">
        <v>5</v>
      </c>
      <c r="B88" s="8">
        <v>2014</v>
      </c>
      <c r="C88" s="8" t="s">
        <v>4027</v>
      </c>
      <c r="D88" s="8" t="s">
        <v>3621</v>
      </c>
      <c r="E88" s="8" t="s">
        <v>3405</v>
      </c>
      <c r="F88" s="228" t="s">
        <v>4066</v>
      </c>
      <c r="G88" s="8" t="s">
        <v>1168</v>
      </c>
    </row>
    <row r="89" spans="1:7" ht="30">
      <c r="A89" s="8" t="s">
        <v>5</v>
      </c>
      <c r="B89" s="8">
        <v>2014</v>
      </c>
      <c r="C89" s="8" t="s">
        <v>4028</v>
      </c>
      <c r="D89" s="8" t="s">
        <v>3612</v>
      </c>
      <c r="E89" s="8" t="s">
        <v>778</v>
      </c>
      <c r="F89" s="8" t="s">
        <v>4087</v>
      </c>
      <c r="G89" s="8"/>
    </row>
    <row r="90" spans="1:7">
      <c r="A90" s="8" t="s">
        <v>5</v>
      </c>
      <c r="B90" s="8">
        <v>2014</v>
      </c>
      <c r="C90" s="8" t="s">
        <v>4029</v>
      </c>
      <c r="D90" s="228" t="s">
        <v>979</v>
      </c>
      <c r="E90" s="8" t="s">
        <v>2942</v>
      </c>
      <c r="F90" s="8" t="s">
        <v>4349</v>
      </c>
      <c r="G90" s="8" t="s">
        <v>4355</v>
      </c>
    </row>
    <row r="91" spans="1:7" ht="27">
      <c r="A91" s="8" t="s">
        <v>5</v>
      </c>
      <c r="B91" s="8">
        <v>2014</v>
      </c>
      <c r="C91" s="8" t="s">
        <v>4030</v>
      </c>
      <c r="D91" s="228" t="s">
        <v>979</v>
      </c>
      <c r="E91" s="8" t="s">
        <v>2942</v>
      </c>
      <c r="F91" s="8" t="s">
        <v>4350</v>
      </c>
      <c r="G91" s="8" t="s">
        <v>4356</v>
      </c>
    </row>
    <row r="92" spans="1:7">
      <c r="A92" s="8" t="s">
        <v>5</v>
      </c>
      <c r="B92" s="8">
        <v>2014</v>
      </c>
      <c r="C92" s="8" t="s">
        <v>4031</v>
      </c>
      <c r="D92" s="228" t="s">
        <v>979</v>
      </c>
      <c r="E92" s="8" t="s">
        <v>2942</v>
      </c>
      <c r="F92" s="8" t="s">
        <v>3622</v>
      </c>
      <c r="G92" s="8" t="s">
        <v>4362</v>
      </c>
    </row>
    <row r="93" spans="1:7">
      <c r="A93" s="8" t="s">
        <v>5</v>
      </c>
      <c r="B93" s="8">
        <v>2014</v>
      </c>
      <c r="C93" s="8" t="s">
        <v>4032</v>
      </c>
      <c r="D93" s="8" t="s">
        <v>4361</v>
      </c>
      <c r="E93" s="8" t="s">
        <v>2942</v>
      </c>
      <c r="F93" s="8" t="s">
        <v>3622</v>
      </c>
      <c r="G93" s="8"/>
    </row>
    <row r="94" spans="1:7">
      <c r="A94" s="8" t="s">
        <v>5</v>
      </c>
      <c r="B94" s="8">
        <v>2014</v>
      </c>
      <c r="C94" s="8" t="s">
        <v>4033</v>
      </c>
      <c r="D94" s="8" t="s">
        <v>3621</v>
      </c>
      <c r="E94" s="8" t="s">
        <v>2942</v>
      </c>
      <c r="F94" s="8" t="s">
        <v>3622</v>
      </c>
      <c r="G94" s="8" t="s">
        <v>4367</v>
      </c>
    </row>
    <row r="95" spans="1:7">
      <c r="A95" s="8" t="s">
        <v>5</v>
      </c>
      <c r="B95" s="8">
        <v>2014</v>
      </c>
      <c r="C95" s="8" t="s">
        <v>4034</v>
      </c>
      <c r="D95" s="8" t="s">
        <v>3621</v>
      </c>
      <c r="E95" s="8" t="s">
        <v>2942</v>
      </c>
      <c r="F95" s="8" t="s">
        <v>3622</v>
      </c>
      <c r="G95" s="8" t="s">
        <v>4368</v>
      </c>
    </row>
    <row r="96" spans="1:7">
      <c r="A96" s="106" t="s">
        <v>3664</v>
      </c>
      <c r="B96" s="8">
        <v>2014</v>
      </c>
      <c r="C96" s="8" t="s">
        <v>4035</v>
      </c>
      <c r="D96" s="8" t="s">
        <v>127</v>
      </c>
      <c r="E96" s="8" t="s">
        <v>127</v>
      </c>
      <c r="F96" s="8" t="s">
        <v>4387</v>
      </c>
      <c r="G96" s="8" t="s">
        <v>127</v>
      </c>
    </row>
    <row r="97" spans="1:7">
      <c r="A97" s="106" t="s">
        <v>3664</v>
      </c>
      <c r="B97" s="8">
        <v>2014</v>
      </c>
      <c r="C97" s="8" t="s">
        <v>4036</v>
      </c>
      <c r="D97" s="8" t="s">
        <v>127</v>
      </c>
      <c r="E97" s="8" t="s">
        <v>127</v>
      </c>
      <c r="F97" s="8" t="s">
        <v>4388</v>
      </c>
      <c r="G97" s="8" t="s">
        <v>127</v>
      </c>
    </row>
    <row r="98" spans="1:7">
      <c r="A98" s="8" t="s">
        <v>5</v>
      </c>
      <c r="B98" s="8">
        <v>2014</v>
      </c>
      <c r="C98" s="521" t="s">
        <v>4037</v>
      </c>
      <c r="D98" s="521" t="s">
        <v>127</v>
      </c>
      <c r="E98" s="521" t="s">
        <v>3629</v>
      </c>
      <c r="F98" s="521" t="s">
        <v>4933</v>
      </c>
      <c r="G98" s="8" t="s">
        <v>3632</v>
      </c>
    </row>
    <row r="99" spans="1:7">
      <c r="A99" s="8" t="s">
        <v>5</v>
      </c>
      <c r="B99" s="8">
        <v>2014</v>
      </c>
      <c r="C99" s="8" t="s">
        <v>4038</v>
      </c>
      <c r="D99" s="8" t="s">
        <v>127</v>
      </c>
      <c r="E99" s="8" t="s">
        <v>127</v>
      </c>
      <c r="F99" s="8" t="s">
        <v>4391</v>
      </c>
      <c r="G99" s="8"/>
    </row>
    <row r="100" spans="1:7">
      <c r="A100" s="106" t="s">
        <v>3664</v>
      </c>
      <c r="B100" s="8">
        <v>2014</v>
      </c>
      <c r="C100" s="8" t="s">
        <v>4039</v>
      </c>
      <c r="D100" s="8" t="s">
        <v>127</v>
      </c>
      <c r="E100" s="8" t="s">
        <v>127</v>
      </c>
      <c r="F100" s="8" t="s">
        <v>4416</v>
      </c>
      <c r="G100" s="8" t="s">
        <v>127</v>
      </c>
    </row>
    <row r="101" spans="1:7">
      <c r="A101" s="106" t="s">
        <v>3664</v>
      </c>
      <c r="B101" s="8">
        <v>2014</v>
      </c>
      <c r="C101" s="8" t="s">
        <v>4040</v>
      </c>
      <c r="D101" s="8" t="s">
        <v>4395</v>
      </c>
      <c r="E101" s="8" t="s">
        <v>127</v>
      </c>
      <c r="F101" s="8" t="s">
        <v>4417</v>
      </c>
      <c r="G101" s="8"/>
    </row>
    <row r="102" spans="1:7">
      <c r="A102" s="106" t="s">
        <v>3664</v>
      </c>
      <c r="B102" s="8">
        <v>2014</v>
      </c>
      <c r="C102" s="8" t="s">
        <v>4396</v>
      </c>
      <c r="D102" s="8" t="s">
        <v>4395</v>
      </c>
      <c r="E102" s="8" t="s">
        <v>127</v>
      </c>
      <c r="F102" s="8" t="s">
        <v>4417</v>
      </c>
      <c r="G102" s="8"/>
    </row>
    <row r="103" spans="1:7">
      <c r="A103" s="106" t="s">
        <v>5</v>
      </c>
      <c r="B103" s="8">
        <v>2014</v>
      </c>
      <c r="C103" s="679" t="s">
        <v>4630</v>
      </c>
      <c r="D103" s="8" t="s">
        <v>127</v>
      </c>
      <c r="E103" s="8" t="s">
        <v>127</v>
      </c>
      <c r="F103" s="8" t="s">
        <v>4397</v>
      </c>
      <c r="G103" s="8" t="s">
        <v>4635</v>
      </c>
    </row>
    <row r="104" spans="1:7">
      <c r="A104" s="106" t="s">
        <v>5</v>
      </c>
      <c r="B104" s="8">
        <v>2014</v>
      </c>
      <c r="C104" s="679" t="s">
        <v>4631</v>
      </c>
      <c r="D104" s="8" t="s">
        <v>127</v>
      </c>
      <c r="E104" s="8" t="s">
        <v>127</v>
      </c>
      <c r="F104" s="8" t="s">
        <v>4397</v>
      </c>
      <c r="G104" s="228" t="s">
        <v>1168</v>
      </c>
    </row>
    <row r="105" spans="1:7">
      <c r="A105" s="106" t="s">
        <v>5</v>
      </c>
      <c r="B105" s="8">
        <v>2014</v>
      </c>
      <c r="C105" s="8" t="s">
        <v>4632</v>
      </c>
      <c r="D105" s="8" t="s">
        <v>127</v>
      </c>
      <c r="E105" s="8" t="s">
        <v>3629</v>
      </c>
      <c r="F105" s="8" t="s">
        <v>4855</v>
      </c>
      <c r="G105" s="8" t="s">
        <v>3632</v>
      </c>
    </row>
    <row r="106" spans="1:7">
      <c r="A106" s="106" t="s">
        <v>5</v>
      </c>
      <c r="B106" s="8">
        <v>2014</v>
      </c>
      <c r="C106" s="8" t="s">
        <v>4633</v>
      </c>
      <c r="D106" s="8" t="s">
        <v>127</v>
      </c>
      <c r="E106" s="8" t="s">
        <v>3629</v>
      </c>
      <c r="F106" s="8" t="s">
        <v>4875</v>
      </c>
      <c r="G106" s="8" t="s">
        <v>3632</v>
      </c>
    </row>
    <row r="107" spans="1:7">
      <c r="A107" s="106" t="s">
        <v>5</v>
      </c>
      <c r="B107" s="8">
        <v>2015</v>
      </c>
      <c r="C107" s="8" t="s">
        <v>4633</v>
      </c>
      <c r="D107" s="8" t="s">
        <v>127</v>
      </c>
      <c r="E107" s="8" t="s">
        <v>3629</v>
      </c>
      <c r="F107" s="8" t="s">
        <v>4875</v>
      </c>
      <c r="G107" s="8" t="s">
        <v>3632</v>
      </c>
    </row>
    <row r="108" spans="1:7">
      <c r="A108" s="106" t="s">
        <v>5</v>
      </c>
      <c r="B108" s="8">
        <v>2014</v>
      </c>
      <c r="C108" s="8" t="s">
        <v>4634</v>
      </c>
      <c r="D108" s="8" t="s">
        <v>127</v>
      </c>
      <c r="E108" s="8" t="s">
        <v>3629</v>
      </c>
      <c r="F108" s="8" t="s">
        <v>4858</v>
      </c>
      <c r="G108" s="8" t="s">
        <v>3632</v>
      </c>
    </row>
    <row r="109" spans="1:7">
      <c r="A109" s="693" t="s">
        <v>5</v>
      </c>
      <c r="B109" s="8">
        <v>2015</v>
      </c>
      <c r="C109" s="8" t="s">
        <v>4398</v>
      </c>
      <c r="D109" s="8" t="s">
        <v>127</v>
      </c>
      <c r="E109" s="8" t="s">
        <v>3629</v>
      </c>
      <c r="F109" s="228" t="s">
        <v>4825</v>
      </c>
      <c r="G109" s="8" t="s">
        <v>4838</v>
      </c>
    </row>
    <row r="110" spans="1:7">
      <c r="A110" s="8" t="s">
        <v>5</v>
      </c>
      <c r="B110" s="8">
        <v>2015</v>
      </c>
      <c r="C110" s="8" t="s">
        <v>4399</v>
      </c>
      <c r="D110" s="8" t="s">
        <v>127</v>
      </c>
      <c r="E110" s="8" t="s">
        <v>3629</v>
      </c>
      <c r="F110" s="8" t="s">
        <v>4511</v>
      </c>
      <c r="G110" s="8" t="s">
        <v>4839</v>
      </c>
    </row>
    <row r="111" spans="1:7">
      <c r="A111" s="8" t="s">
        <v>5</v>
      </c>
      <c r="B111" s="8">
        <v>2015</v>
      </c>
      <c r="C111" s="8" t="s">
        <v>4400</v>
      </c>
      <c r="D111" s="8" t="s">
        <v>127</v>
      </c>
      <c r="E111" s="8" t="s">
        <v>3629</v>
      </c>
      <c r="F111" s="8" t="s">
        <v>4789</v>
      </c>
      <c r="G111" s="8"/>
    </row>
    <row r="112" spans="1:7">
      <c r="A112" s="8" t="s">
        <v>5</v>
      </c>
      <c r="B112" s="8">
        <v>2015</v>
      </c>
      <c r="C112" s="8" t="s">
        <v>4401</v>
      </c>
      <c r="D112" s="8" t="s">
        <v>4822</v>
      </c>
      <c r="E112" s="8" t="s">
        <v>3405</v>
      </c>
      <c r="F112" s="8" t="s">
        <v>4824</v>
      </c>
      <c r="G112" s="8"/>
    </row>
    <row r="113" spans="1:7">
      <c r="A113" s="8" t="s">
        <v>5</v>
      </c>
      <c r="B113" s="8">
        <v>2015</v>
      </c>
      <c r="C113" s="8" t="s">
        <v>4401</v>
      </c>
      <c r="D113" s="8" t="s">
        <v>4823</v>
      </c>
      <c r="E113" s="8" t="s">
        <v>3405</v>
      </c>
      <c r="F113" s="8"/>
      <c r="G113" s="8"/>
    </row>
    <row r="114" spans="1:7">
      <c r="A114" s="8" t="s">
        <v>5</v>
      </c>
      <c r="B114" s="8">
        <v>2015</v>
      </c>
      <c r="C114" s="8" t="s">
        <v>4401</v>
      </c>
      <c r="D114" s="8"/>
      <c r="E114" s="8" t="s">
        <v>3629</v>
      </c>
      <c r="F114" s="228" t="s">
        <v>4825</v>
      </c>
      <c r="G114" s="8" t="s">
        <v>778</v>
      </c>
    </row>
    <row r="115" spans="1:7">
      <c r="A115" s="8" t="s">
        <v>5</v>
      </c>
      <c r="B115" s="8">
        <v>2015</v>
      </c>
      <c r="C115" s="8" t="s">
        <v>4402</v>
      </c>
      <c r="D115" s="8" t="s">
        <v>3621</v>
      </c>
      <c r="E115" s="8" t="s">
        <v>3405</v>
      </c>
      <c r="F115" s="8"/>
      <c r="G115" s="8" t="s">
        <v>1163</v>
      </c>
    </row>
    <row r="116" spans="1:7">
      <c r="A116" s="8" t="s">
        <v>5</v>
      </c>
      <c r="B116" s="8">
        <v>2015</v>
      </c>
      <c r="C116" s="8" t="s">
        <v>4403</v>
      </c>
      <c r="D116" s="8" t="s">
        <v>3621</v>
      </c>
      <c r="E116" s="8" t="s">
        <v>3405</v>
      </c>
      <c r="F116" s="8"/>
      <c r="G116" s="8" t="s">
        <v>1168</v>
      </c>
    </row>
    <row r="117" spans="1:7" ht="30">
      <c r="A117" s="8" t="s">
        <v>5</v>
      </c>
      <c r="B117" s="8">
        <v>2015</v>
      </c>
      <c r="C117" s="8" t="s">
        <v>4404</v>
      </c>
      <c r="D117" s="8" t="s">
        <v>3650</v>
      </c>
      <c r="E117" s="8" t="s">
        <v>3405</v>
      </c>
      <c r="F117" s="8" t="s">
        <v>4781</v>
      </c>
      <c r="G117" s="8" t="s">
        <v>4832</v>
      </c>
    </row>
    <row r="118" spans="1:7" ht="30">
      <c r="A118" s="8" t="s">
        <v>5</v>
      </c>
      <c r="B118" s="8">
        <v>2015</v>
      </c>
      <c r="C118" s="8" t="s">
        <v>4405</v>
      </c>
      <c r="D118" s="8" t="s">
        <v>3650</v>
      </c>
      <c r="E118" s="8" t="s">
        <v>3405</v>
      </c>
      <c r="F118" s="8" t="s">
        <v>4782</v>
      </c>
      <c r="G118" s="8" t="s">
        <v>4830</v>
      </c>
    </row>
    <row r="119" spans="1:7" ht="30">
      <c r="A119" s="8" t="s">
        <v>5</v>
      </c>
      <c r="B119" s="8">
        <v>2015</v>
      </c>
      <c r="C119" s="8" t="s">
        <v>4406</v>
      </c>
      <c r="D119" s="8" t="s">
        <v>3650</v>
      </c>
      <c r="E119" s="8" t="s">
        <v>3405</v>
      </c>
      <c r="F119" s="8" t="s">
        <v>4783</v>
      </c>
      <c r="G119" s="8" t="s">
        <v>4831</v>
      </c>
    </row>
    <row r="120" spans="1:7" ht="30">
      <c r="A120" s="8" t="s">
        <v>5</v>
      </c>
      <c r="B120" s="8">
        <v>2015</v>
      </c>
      <c r="C120" s="8" t="s">
        <v>4407</v>
      </c>
      <c r="D120" s="8" t="s">
        <v>3650</v>
      </c>
      <c r="E120" s="8" t="s">
        <v>3405</v>
      </c>
      <c r="F120" s="8" t="s">
        <v>4784</v>
      </c>
      <c r="G120" s="8" t="s">
        <v>4829</v>
      </c>
    </row>
    <row r="121" spans="1:7">
      <c r="A121" s="8" t="s">
        <v>5</v>
      </c>
      <c r="B121" s="8">
        <v>2015</v>
      </c>
      <c r="C121" s="8" t="s">
        <v>4408</v>
      </c>
      <c r="D121" s="8" t="s">
        <v>3650</v>
      </c>
      <c r="E121" s="8" t="s">
        <v>3405</v>
      </c>
      <c r="F121" s="8" t="s">
        <v>4566</v>
      </c>
      <c r="G121" s="228" t="s">
        <v>3661</v>
      </c>
    </row>
    <row r="122" spans="1:7">
      <c r="A122" s="8" t="s">
        <v>5</v>
      </c>
      <c r="B122" s="8">
        <v>2015</v>
      </c>
      <c r="C122" s="8" t="s">
        <v>4409</v>
      </c>
      <c r="D122" s="8" t="s">
        <v>3650</v>
      </c>
      <c r="E122" s="8" t="s">
        <v>3405</v>
      </c>
      <c r="F122" s="8" t="s">
        <v>4826</v>
      </c>
      <c r="G122" s="8" t="s">
        <v>4964</v>
      </c>
    </row>
    <row r="123" spans="1:7">
      <c r="A123" s="8" t="s">
        <v>5</v>
      </c>
      <c r="B123" s="8">
        <v>2015</v>
      </c>
      <c r="C123" s="8" t="s">
        <v>4785</v>
      </c>
      <c r="D123" s="8" t="s">
        <v>3650</v>
      </c>
      <c r="E123" s="8" t="s">
        <v>3405</v>
      </c>
      <c r="F123" s="8" t="s">
        <v>4844</v>
      </c>
      <c r="G123" s="8" t="s">
        <v>4968</v>
      </c>
    </row>
    <row r="124" spans="1:7">
      <c r="A124" s="8" t="s">
        <v>5</v>
      </c>
      <c r="B124" s="8">
        <v>2015</v>
      </c>
      <c r="C124" s="8" t="s">
        <v>4967</v>
      </c>
      <c r="D124" s="8" t="s">
        <v>3650</v>
      </c>
      <c r="E124" s="8" t="s">
        <v>3405</v>
      </c>
      <c r="F124" s="8" t="s">
        <v>4665</v>
      </c>
      <c r="G124" s="8" t="s">
        <v>4969</v>
      </c>
    </row>
    <row r="125" spans="1:7" ht="30">
      <c r="A125" s="8" t="s">
        <v>5</v>
      </c>
      <c r="B125" s="8">
        <v>2015</v>
      </c>
      <c r="C125" s="8" t="s">
        <v>4410</v>
      </c>
      <c r="D125" s="8" t="s">
        <v>3612</v>
      </c>
      <c r="E125" s="8" t="s">
        <v>3405</v>
      </c>
      <c r="F125" s="8" t="s">
        <v>4827</v>
      </c>
      <c r="G125" s="8" t="s">
        <v>4833</v>
      </c>
    </row>
    <row r="126" spans="1:7">
      <c r="A126" s="8" t="s">
        <v>5</v>
      </c>
      <c r="B126" s="8">
        <v>2015</v>
      </c>
      <c r="C126" s="8" t="s">
        <v>4411</v>
      </c>
      <c r="D126" s="8" t="s">
        <v>3612</v>
      </c>
      <c r="E126" s="8" t="s">
        <v>3405</v>
      </c>
      <c r="F126" s="8" t="s">
        <v>4828</v>
      </c>
      <c r="G126" s="228" t="s">
        <v>1168</v>
      </c>
    </row>
    <row r="127" spans="1:7">
      <c r="A127" s="8" t="s">
        <v>5</v>
      </c>
      <c r="B127" s="8">
        <v>2015</v>
      </c>
      <c r="C127" s="8" t="s">
        <v>4412</v>
      </c>
      <c r="D127" s="8" t="s">
        <v>3612</v>
      </c>
      <c r="E127" s="8" t="s">
        <v>3613</v>
      </c>
      <c r="F127" s="8" t="s">
        <v>693</v>
      </c>
      <c r="G127" s="228" t="s">
        <v>4834</v>
      </c>
    </row>
    <row r="128" spans="1:7">
      <c r="A128" s="8" t="s">
        <v>5</v>
      </c>
      <c r="B128" s="8">
        <v>2015</v>
      </c>
      <c r="C128" s="8" t="s">
        <v>4413</v>
      </c>
      <c r="D128" s="8" t="s">
        <v>3612</v>
      </c>
      <c r="E128" s="8" t="s">
        <v>3613</v>
      </c>
      <c r="F128" s="8" t="s">
        <v>693</v>
      </c>
      <c r="G128" s="228" t="s">
        <v>4836</v>
      </c>
    </row>
    <row r="129" spans="1:7">
      <c r="A129" s="8" t="s">
        <v>5</v>
      </c>
      <c r="B129" s="8">
        <v>2015</v>
      </c>
      <c r="C129" s="8" t="s">
        <v>4414</v>
      </c>
      <c r="D129" s="8" t="s">
        <v>3612</v>
      </c>
      <c r="E129" s="8" t="s">
        <v>3613</v>
      </c>
      <c r="F129" s="8" t="s">
        <v>3815</v>
      </c>
      <c r="G129" s="228" t="s">
        <v>4835</v>
      </c>
    </row>
    <row r="130" spans="1:7">
      <c r="A130" s="8" t="s">
        <v>5</v>
      </c>
      <c r="B130" s="8">
        <v>2015</v>
      </c>
      <c r="C130" s="8" t="s">
        <v>4415</v>
      </c>
      <c r="D130" s="8" t="s">
        <v>3612</v>
      </c>
      <c r="E130" s="8" t="s">
        <v>3613</v>
      </c>
      <c r="F130" s="8" t="s">
        <v>3815</v>
      </c>
      <c r="G130" s="228" t="s">
        <v>4837</v>
      </c>
    </row>
    <row r="131" spans="1:7">
      <c r="A131" s="8" t="s">
        <v>5</v>
      </c>
      <c r="B131" s="8">
        <v>2015</v>
      </c>
      <c r="C131" s="8" t="s">
        <v>4788</v>
      </c>
      <c r="D131" s="8" t="s">
        <v>3612</v>
      </c>
      <c r="E131" s="8" t="s">
        <v>3613</v>
      </c>
      <c r="F131" s="8" t="s">
        <v>4148</v>
      </c>
      <c r="G131" s="228" t="s">
        <v>3735</v>
      </c>
    </row>
    <row r="132" spans="1:7">
      <c r="A132" s="8" t="s">
        <v>5</v>
      </c>
      <c r="B132" s="8">
        <v>2015</v>
      </c>
      <c r="C132" s="8" t="s">
        <v>4841</v>
      </c>
      <c r="D132" s="8" t="s">
        <v>3612</v>
      </c>
      <c r="E132" s="8" t="s">
        <v>3405</v>
      </c>
      <c r="F132" s="8" t="s">
        <v>3815</v>
      </c>
      <c r="G132" s="228" t="s">
        <v>4842</v>
      </c>
    </row>
    <row r="133" spans="1:7">
      <c r="A133" s="8" t="s">
        <v>5</v>
      </c>
      <c r="B133" s="8">
        <v>2015</v>
      </c>
      <c r="C133" s="8" t="s">
        <v>4876</v>
      </c>
      <c r="D133" s="8" t="s">
        <v>127</v>
      </c>
      <c r="E133" s="8" t="s">
        <v>2942</v>
      </c>
      <c r="F133" s="8" t="s">
        <v>4920</v>
      </c>
      <c r="G133" s="8" t="s">
        <v>4921</v>
      </c>
    </row>
    <row r="134" spans="1:7" ht="27.75" customHeight="1">
      <c r="A134" s="8" t="s">
        <v>5</v>
      </c>
      <c r="B134" s="8">
        <v>2014</v>
      </c>
      <c r="C134" s="8" t="s">
        <v>4877</v>
      </c>
      <c r="D134" s="8" t="s">
        <v>1079</v>
      </c>
      <c r="E134" s="8" t="s">
        <v>4904</v>
      </c>
      <c r="F134" s="8" t="s">
        <v>4905</v>
      </c>
      <c r="G134" s="8" t="s">
        <v>4906</v>
      </c>
    </row>
    <row r="135" spans="1:7">
      <c r="A135" s="8" t="s">
        <v>5</v>
      </c>
      <c r="B135" s="8">
        <v>2015</v>
      </c>
      <c r="C135" s="8" t="s">
        <v>4878</v>
      </c>
      <c r="D135" s="8" t="s">
        <v>778</v>
      </c>
      <c r="E135" s="8" t="s">
        <v>3629</v>
      </c>
      <c r="F135" s="8" t="s">
        <v>1631</v>
      </c>
      <c r="G135" s="8"/>
    </row>
    <row r="136" spans="1:7" ht="30">
      <c r="A136" s="8" t="s">
        <v>3664</v>
      </c>
      <c r="B136" s="8">
        <v>2014</v>
      </c>
      <c r="C136" s="8" t="s">
        <v>4879</v>
      </c>
      <c r="D136" s="8" t="s">
        <v>778</v>
      </c>
      <c r="E136" s="8" t="s">
        <v>3629</v>
      </c>
      <c r="F136" s="8" t="s">
        <v>1631</v>
      </c>
      <c r="G136" s="8"/>
    </row>
    <row r="137" spans="1:7" ht="30">
      <c r="A137" s="8" t="s">
        <v>3664</v>
      </c>
      <c r="B137" s="8">
        <v>2014</v>
      </c>
      <c r="C137" s="8" t="s">
        <v>4880</v>
      </c>
      <c r="D137" s="8" t="s">
        <v>3090</v>
      </c>
      <c r="E137" s="8" t="s">
        <v>3405</v>
      </c>
      <c r="F137" s="8" t="s">
        <v>4908</v>
      </c>
      <c r="G137" s="8"/>
    </row>
    <row r="138" spans="1:7">
      <c r="A138" s="8" t="s">
        <v>5</v>
      </c>
      <c r="B138" s="8">
        <v>2015</v>
      </c>
      <c r="C138" s="8" t="s">
        <v>4881</v>
      </c>
      <c r="D138" s="8" t="s">
        <v>778</v>
      </c>
      <c r="E138" s="8" t="s">
        <v>1173</v>
      </c>
      <c r="F138" s="8" t="s">
        <v>4855</v>
      </c>
      <c r="G138" s="8"/>
    </row>
    <row r="139" spans="1:7">
      <c r="A139" s="8" t="s">
        <v>5</v>
      </c>
      <c r="B139" s="8">
        <v>2015</v>
      </c>
      <c r="C139" s="8" t="s">
        <v>4882</v>
      </c>
      <c r="D139" s="8" t="s">
        <v>778</v>
      </c>
      <c r="E139" s="8" t="s">
        <v>3629</v>
      </c>
      <c r="F139" s="8" t="s">
        <v>3668</v>
      </c>
      <c r="G139" s="8" t="s">
        <v>4896</v>
      </c>
    </row>
    <row r="140" spans="1:7">
      <c r="A140" s="8" t="s">
        <v>5</v>
      </c>
      <c r="B140" s="8">
        <v>2015</v>
      </c>
      <c r="C140" s="8" t="s">
        <v>4883</v>
      </c>
      <c r="D140" s="8" t="s">
        <v>778</v>
      </c>
      <c r="E140" s="8" t="s">
        <v>3629</v>
      </c>
      <c r="F140" s="8" t="s">
        <v>3668</v>
      </c>
      <c r="G140" s="8" t="s">
        <v>4897</v>
      </c>
    </row>
    <row r="141" spans="1:7">
      <c r="A141" s="8" t="s">
        <v>5</v>
      </c>
      <c r="B141" s="8">
        <v>2015</v>
      </c>
      <c r="C141" s="8" t="s">
        <v>4884</v>
      </c>
      <c r="D141" s="520"/>
      <c r="E141" s="520"/>
      <c r="F141" s="520"/>
      <c r="G141" s="8"/>
    </row>
    <row r="142" spans="1:7">
      <c r="A142" s="8" t="s">
        <v>5</v>
      </c>
      <c r="B142" s="8">
        <v>2015</v>
      </c>
      <c r="C142" s="8" t="s">
        <v>4885</v>
      </c>
      <c r="D142" s="520"/>
      <c r="E142" s="520"/>
      <c r="F142" s="520"/>
      <c r="G142" s="8"/>
    </row>
    <row r="143" spans="1:7">
      <c r="A143" s="8" t="s">
        <v>5</v>
      </c>
      <c r="B143" s="8">
        <v>2015</v>
      </c>
      <c r="C143" s="8" t="s">
        <v>4886</v>
      </c>
      <c r="D143" s="8" t="s">
        <v>778</v>
      </c>
      <c r="E143" s="8" t="s">
        <v>3714</v>
      </c>
      <c r="F143" s="8" t="s">
        <v>778</v>
      </c>
      <c r="G143" s="8" t="s">
        <v>4925</v>
      </c>
    </row>
    <row r="144" spans="1:7" ht="14.25" customHeight="1">
      <c r="A144" s="8" t="s">
        <v>4898</v>
      </c>
      <c r="B144" s="8">
        <v>2015</v>
      </c>
      <c r="C144" s="8" t="s">
        <v>4899</v>
      </c>
      <c r="D144" s="8" t="s">
        <v>778</v>
      </c>
      <c r="E144" s="8" t="s">
        <v>1173</v>
      </c>
      <c r="F144" s="8" t="s">
        <v>76</v>
      </c>
      <c r="G144" s="8"/>
    </row>
    <row r="145" spans="1:7">
      <c r="A145" s="8" t="s">
        <v>4898</v>
      </c>
      <c r="B145" s="8">
        <v>2015</v>
      </c>
      <c r="C145" s="8" t="s">
        <v>4923</v>
      </c>
      <c r="D145" s="8" t="s">
        <v>778</v>
      </c>
      <c r="E145" s="8" t="s">
        <v>3629</v>
      </c>
      <c r="F145" s="8" t="s">
        <v>3668</v>
      </c>
      <c r="G145" s="8"/>
    </row>
    <row r="146" spans="1:7">
      <c r="A146" s="8" t="s">
        <v>4898</v>
      </c>
      <c r="B146" s="8">
        <v>2015</v>
      </c>
      <c r="C146" s="8" t="s">
        <v>4923</v>
      </c>
      <c r="D146" s="8" t="s">
        <v>778</v>
      </c>
      <c r="E146" s="8" t="s">
        <v>3629</v>
      </c>
      <c r="F146" s="8" t="s">
        <v>4857</v>
      </c>
      <c r="G146" s="8"/>
    </row>
    <row r="147" spans="1:7">
      <c r="A147" s="8" t="s">
        <v>4898</v>
      </c>
      <c r="B147" s="8">
        <v>2015</v>
      </c>
      <c r="C147" s="8" t="s">
        <v>4923</v>
      </c>
      <c r="D147" s="8" t="s">
        <v>778</v>
      </c>
      <c r="E147" s="8" t="s">
        <v>3629</v>
      </c>
      <c r="F147" s="8"/>
      <c r="G147" s="8" t="s">
        <v>3632</v>
      </c>
    </row>
    <row r="148" spans="1:7">
      <c r="A148" s="8" t="s">
        <v>4898</v>
      </c>
      <c r="B148" s="8">
        <v>2015</v>
      </c>
      <c r="C148" s="8" t="s">
        <v>4923</v>
      </c>
      <c r="D148" s="8" t="s">
        <v>778</v>
      </c>
      <c r="E148" s="8" t="s">
        <v>3629</v>
      </c>
      <c r="F148" s="8" t="s">
        <v>4894</v>
      </c>
      <c r="G148" s="8"/>
    </row>
    <row r="149" spans="1:7">
      <c r="A149" s="8"/>
      <c r="B149" s="8">
        <v>2015</v>
      </c>
      <c r="C149" s="8" t="s">
        <v>4887</v>
      </c>
      <c r="D149" s="8"/>
      <c r="E149" s="8"/>
      <c r="F149" s="8"/>
      <c r="G149" s="8"/>
    </row>
    <row r="150" spans="1:7">
      <c r="A150" s="8"/>
      <c r="B150" s="8">
        <v>2015</v>
      </c>
      <c r="C150" s="8" t="s">
        <v>4888</v>
      </c>
      <c r="D150" s="8"/>
      <c r="E150" s="8"/>
      <c r="F150" s="8"/>
      <c r="G150" s="8"/>
    </row>
    <row r="151" spans="1:7">
      <c r="A151" s="8"/>
      <c r="B151" s="8">
        <v>2015</v>
      </c>
      <c r="C151" s="8" t="s">
        <v>4889</v>
      </c>
      <c r="D151" s="8"/>
      <c r="E151" s="8"/>
      <c r="F151" s="8"/>
      <c r="G151" s="8"/>
    </row>
    <row r="152" spans="1:7">
      <c r="A152" s="8"/>
      <c r="B152" s="8">
        <v>2015</v>
      </c>
      <c r="C152" s="8" t="s">
        <v>4890</v>
      </c>
      <c r="D152" s="8"/>
      <c r="E152" s="8"/>
      <c r="F152" s="8"/>
      <c r="G152" s="8"/>
    </row>
    <row r="153" spans="1:7">
      <c r="A153" s="8"/>
      <c r="B153" s="8">
        <v>2015</v>
      </c>
      <c r="C153" s="8" t="s">
        <v>4891</v>
      </c>
      <c r="D153" s="8"/>
      <c r="E153" s="8"/>
      <c r="F153" s="8"/>
      <c r="G153" s="8"/>
    </row>
    <row r="154" spans="1:7">
      <c r="A154" s="8"/>
      <c r="B154" s="8">
        <v>2015</v>
      </c>
      <c r="C154" s="8" t="s">
        <v>4892</v>
      </c>
      <c r="D154" s="8"/>
      <c r="E154" s="8"/>
      <c r="F154" s="8"/>
      <c r="G154" s="8"/>
    </row>
    <row r="155" spans="1:7">
      <c r="A155" s="8"/>
      <c r="B155" s="8">
        <v>2015</v>
      </c>
      <c r="C155" s="8"/>
      <c r="D155" s="8"/>
      <c r="E155" s="8"/>
      <c r="F155" s="8"/>
      <c r="G155" s="8"/>
    </row>
    <row r="156" spans="1:7">
      <c r="A156" s="8"/>
      <c r="B156" s="8">
        <v>2015</v>
      </c>
      <c r="C156" s="8"/>
      <c r="D156" s="8"/>
      <c r="E156" s="8"/>
      <c r="F156" s="8"/>
      <c r="G156" s="8"/>
    </row>
  </sheetData>
  <autoFilter ref="A1:G156">
    <filterColumn colId="1"/>
    <filterColumn colId="2"/>
    <filterColumn colId="3"/>
    <filterColumn colId="6"/>
  </autoFilter>
  <pageMargins left="0.7" right="0.7" top="0.75" bottom="0.75" header="0.3" footer="0.3"/>
  <pageSetup scale="5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4"/>
  <dimension ref="A1:K85"/>
  <sheetViews>
    <sheetView view="pageBreakPreview" zoomScale="85" zoomScaleSheetLayoutView="85" workbookViewId="0">
      <selection activeCell="C27" sqref="C27"/>
    </sheetView>
  </sheetViews>
  <sheetFormatPr baseColWidth="10" defaultRowHeight="15"/>
  <cols>
    <col min="1" max="1" width="2.28515625" customWidth="1"/>
    <col min="2" max="2" width="22.28515625" customWidth="1"/>
    <col min="3" max="3" width="19.42578125" customWidth="1"/>
    <col min="4" max="4" width="49.140625" customWidth="1"/>
    <col min="5" max="5" width="17.28515625" customWidth="1"/>
    <col min="6" max="6" width="19.85546875" customWidth="1"/>
    <col min="7" max="8" width="20.7109375" customWidth="1"/>
    <col min="9" max="9" width="9.28515625" hidden="1" customWidth="1"/>
    <col min="10" max="10" width="11" customWidth="1"/>
    <col min="11" max="11" width="2.85546875" customWidth="1"/>
  </cols>
  <sheetData>
    <row r="1" spans="1:11" ht="31.5" customHeight="1">
      <c r="A1" s="62"/>
      <c r="B1" s="8" t="s">
        <v>46</v>
      </c>
      <c r="C1" s="8" t="s">
        <v>94</v>
      </c>
      <c r="D1" s="8" t="s">
        <v>47</v>
      </c>
      <c r="E1" s="8" t="s">
        <v>48</v>
      </c>
      <c r="F1" s="8" t="s">
        <v>49</v>
      </c>
      <c r="G1" s="8" t="s">
        <v>50</v>
      </c>
      <c r="H1" s="8" t="s">
        <v>51</v>
      </c>
      <c r="I1" s="8" t="s">
        <v>52</v>
      </c>
      <c r="J1" s="8" t="s">
        <v>13</v>
      </c>
      <c r="K1" s="8"/>
    </row>
    <row r="2" spans="1:11">
      <c r="A2" s="8"/>
      <c r="B2" s="8"/>
      <c r="C2" s="8"/>
      <c r="D2" s="8"/>
      <c r="E2" s="8"/>
      <c r="F2" s="8"/>
      <c r="G2" s="8"/>
      <c r="H2" s="8"/>
      <c r="I2" s="8"/>
      <c r="J2" s="8"/>
      <c r="K2" s="8"/>
    </row>
    <row r="3" spans="1:11">
      <c r="A3" s="8"/>
      <c r="B3" s="8"/>
      <c r="C3" s="8"/>
      <c r="D3" s="8"/>
      <c r="E3" s="8"/>
      <c r="F3" s="8"/>
      <c r="G3" s="8"/>
      <c r="H3" s="8"/>
      <c r="I3" s="8"/>
      <c r="J3" s="8"/>
      <c r="K3" s="8"/>
    </row>
    <row r="4" spans="1:11">
      <c r="A4" s="8"/>
      <c r="B4" s="8"/>
      <c r="C4" s="8"/>
      <c r="D4" s="8"/>
      <c r="E4" s="8"/>
      <c r="F4" s="8"/>
      <c r="G4" s="8"/>
      <c r="H4" s="8"/>
      <c r="I4" s="8"/>
      <c r="J4" s="8"/>
      <c r="K4" s="8"/>
    </row>
    <row r="5" spans="1:11">
      <c r="A5" s="8"/>
      <c r="B5" s="8"/>
      <c r="C5" s="8"/>
      <c r="D5" s="8"/>
      <c r="E5" s="8"/>
      <c r="F5" s="8"/>
      <c r="G5" s="8"/>
      <c r="H5" s="8"/>
      <c r="I5" s="8"/>
      <c r="J5" s="8"/>
      <c r="K5" s="8"/>
    </row>
    <row r="6" spans="1:11">
      <c r="A6" s="8"/>
      <c r="B6" s="8"/>
      <c r="C6" s="8"/>
      <c r="D6" s="8"/>
      <c r="E6" s="8"/>
      <c r="F6" s="8"/>
      <c r="G6" s="8"/>
      <c r="H6" s="8"/>
      <c r="I6" s="8"/>
      <c r="J6" s="8"/>
      <c r="K6" s="8"/>
    </row>
    <row r="7" spans="1:11">
      <c r="A7" s="8"/>
      <c r="B7" s="8"/>
      <c r="C7" s="8"/>
      <c r="D7" s="8"/>
      <c r="E7" s="8"/>
      <c r="F7" s="8"/>
      <c r="G7" s="8"/>
      <c r="H7" s="8"/>
      <c r="I7" s="8"/>
      <c r="J7" s="8"/>
      <c r="K7" s="8"/>
    </row>
    <row r="8" spans="1:11">
      <c r="A8" s="8"/>
      <c r="B8" s="8"/>
      <c r="C8" s="8"/>
      <c r="D8" s="8"/>
      <c r="E8" s="8"/>
      <c r="F8" s="8"/>
      <c r="G8" s="8"/>
      <c r="H8" s="8"/>
      <c r="I8" s="8"/>
      <c r="J8" s="8"/>
      <c r="K8" s="8"/>
    </row>
    <row r="9" spans="1:11">
      <c r="A9" s="8"/>
      <c r="B9" s="8"/>
      <c r="C9" s="8"/>
      <c r="D9" s="8"/>
      <c r="E9" s="8"/>
      <c r="F9" s="8"/>
      <c r="G9" s="8"/>
      <c r="H9" s="8"/>
      <c r="I9" s="8"/>
      <c r="J9" s="8"/>
      <c r="K9" s="8"/>
    </row>
    <row r="10" spans="1:11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</row>
    <row r="11" spans="1:11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</row>
    <row r="12" spans="1:11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</row>
    <row r="13" spans="1:11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</row>
    <row r="14" spans="1:11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</row>
    <row r="15" spans="1:11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</row>
    <row r="16" spans="1:11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</row>
    <row r="17" spans="1:11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</row>
    <row r="18" spans="1:11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</row>
    <row r="19" spans="1:11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</row>
    <row r="20" spans="1:11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</row>
    <row r="21" spans="1:11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</row>
    <row r="22" spans="1:11">
      <c r="A22" s="8"/>
      <c r="B22" s="8"/>
      <c r="C22" s="8"/>
      <c r="D22" s="8"/>
      <c r="E22" s="8"/>
      <c r="F22" s="8"/>
      <c r="G22" s="8"/>
      <c r="H22" s="8"/>
      <c r="I22" s="8"/>
      <c r="J22" s="8"/>
      <c r="K22" s="8"/>
    </row>
    <row r="23" spans="1:11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</row>
    <row r="24" spans="1:11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</row>
    <row r="25" spans="1:11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</row>
    <row r="26" spans="1:11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</row>
    <row r="27" spans="1:11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</row>
    <row r="28" spans="1:11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</row>
    <row r="29" spans="1:11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</row>
    <row r="30" spans="1:11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</row>
    <row r="31" spans="1:11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</row>
    <row r="32" spans="1:11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</row>
    <row r="33" spans="1:11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</row>
    <row r="34" spans="1:11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</row>
    <row r="35" spans="1:11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</row>
    <row r="36" spans="1:11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</row>
    <row r="37" spans="1:11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</row>
    <row r="38" spans="1:11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</row>
    <row r="39" spans="1:11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</row>
    <row r="40" spans="1:11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</row>
    <row r="41" spans="1:11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</row>
    <row r="42" spans="1:11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</row>
    <row r="43" spans="1:11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</row>
    <row r="44" spans="1:11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</row>
    <row r="45" spans="1:11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</row>
    <row r="46" spans="1:11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</row>
    <row r="47" spans="1:11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</row>
    <row r="48" spans="1:11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</row>
    <row r="49" spans="1:11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</row>
    <row r="50" spans="1:11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</row>
    <row r="51" spans="1:11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</row>
    <row r="52" spans="1:11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</row>
    <row r="53" spans="1:11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</row>
    <row r="54" spans="1:11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</row>
    <row r="55" spans="1:11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</row>
    <row r="56" spans="1:11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</row>
    <row r="57" spans="1:11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</row>
    <row r="58" spans="1:11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</row>
    <row r="59" spans="1:11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</row>
    <row r="60" spans="1:11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</row>
    <row r="61" spans="1:11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</row>
    <row r="62" spans="1:11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</row>
    <row r="63" spans="1:11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</row>
    <row r="64" spans="1:11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</row>
    <row r="65" spans="1:11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</row>
    <row r="66" spans="1:11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</row>
    <row r="67" spans="1:11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</row>
    <row r="68" spans="1:11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</row>
    <row r="69" spans="1:11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</row>
    <row r="70" spans="1:11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</row>
    <row r="71" spans="1:11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</row>
    <row r="72" spans="1:11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</row>
    <row r="73" spans="1:11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</row>
    <row r="74" spans="1:11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</row>
    <row r="75" spans="1:11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</row>
    <row r="76" spans="1:11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</row>
    <row r="77" spans="1:11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</row>
    <row r="78" spans="1:11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</row>
    <row r="79" spans="1:11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</row>
    <row r="80" spans="1:11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</row>
    <row r="81" spans="1:11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</row>
    <row r="82" spans="1:11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</row>
    <row r="83" spans="1:11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</row>
    <row r="84" spans="1:11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</row>
    <row r="85" spans="1:11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</row>
  </sheetData>
  <autoFilter ref="A1:K85">
    <sortState ref="A2:L497">
      <sortCondition ref="F1:F497"/>
    </sortState>
  </autoFilter>
  <pageMargins left="0.7" right="0.7" top="0.75" bottom="0.75" header="0.3" footer="0.3"/>
  <pageSetup scale="47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5"/>
  <dimension ref="A1:Z964"/>
  <sheetViews>
    <sheetView view="pageBreakPreview" zoomScale="85" zoomScaleSheetLayoutView="85" workbookViewId="0">
      <selection activeCell="C10" sqref="C10"/>
    </sheetView>
  </sheetViews>
  <sheetFormatPr baseColWidth="10" defaultRowHeight="15"/>
  <cols>
    <col min="1" max="1" width="7" customWidth="1"/>
    <col min="2" max="2" width="2.85546875" customWidth="1"/>
    <col min="3" max="3" width="13.5703125" customWidth="1"/>
    <col min="4" max="5" width="5" customWidth="1"/>
    <col min="6" max="6" width="5" style="335" customWidth="1"/>
    <col min="7" max="7" width="9.5703125" style="335" customWidth="1"/>
    <col min="8" max="8" width="15.140625" customWidth="1"/>
    <col min="9" max="9" width="14" customWidth="1"/>
    <col min="10" max="10" width="24.140625" customWidth="1"/>
    <col min="11" max="11" width="28.140625" customWidth="1"/>
    <col min="12" max="12" width="8.140625" customWidth="1"/>
    <col min="13" max="13" width="7.85546875" customWidth="1"/>
    <col min="14" max="14" width="6.85546875" style="152" customWidth="1"/>
    <col min="15" max="15" width="9.85546875" style="896" customWidth="1"/>
    <col min="16" max="16" width="12.85546875" style="896" customWidth="1"/>
    <col min="17" max="17" width="12.85546875" style="462" customWidth="1"/>
    <col min="18" max="18" width="12.42578125" style="335" customWidth="1"/>
    <col min="19" max="19" width="3.140625" customWidth="1"/>
    <col min="20" max="20" width="2.5703125" customWidth="1"/>
    <col min="21" max="21" width="2.7109375" customWidth="1"/>
    <col min="22" max="22" width="3.140625" customWidth="1"/>
    <col min="23" max="23" width="2.7109375" style="15" customWidth="1"/>
    <col min="24" max="24" width="15.5703125" customWidth="1"/>
    <col min="25" max="25" width="3.140625" customWidth="1"/>
  </cols>
  <sheetData>
    <row r="1" spans="1:25" ht="39" customHeight="1" thickBot="1">
      <c r="A1" s="593"/>
      <c r="B1" s="594"/>
      <c r="C1" s="594"/>
      <c r="D1" s="594"/>
      <c r="E1" s="594"/>
      <c r="F1" s="1311"/>
      <c r="G1" s="1311"/>
      <c r="H1" s="1796" t="s">
        <v>1405</v>
      </c>
      <c r="I1" s="1796"/>
      <c r="J1" s="1796"/>
      <c r="K1" s="1796"/>
      <c r="L1" s="594"/>
      <c r="M1" s="594"/>
      <c r="N1" s="1624"/>
      <c r="O1" s="893"/>
      <c r="P1" s="893"/>
      <c r="Q1" s="1467"/>
      <c r="R1" s="1311"/>
      <c r="S1" s="594"/>
      <c r="T1" s="594"/>
      <c r="U1" s="594"/>
      <c r="V1" s="594"/>
      <c r="W1" s="595"/>
      <c r="X1" s="594"/>
      <c r="Y1" s="596"/>
    </row>
    <row r="2" spans="1:25" s="16" customFormat="1" ht="53.25" customHeight="1">
      <c r="A2" s="1020" t="s">
        <v>3406</v>
      </c>
      <c r="B2" s="1009" t="s">
        <v>96</v>
      </c>
      <c r="C2" s="1010" t="s">
        <v>94</v>
      </c>
      <c r="D2" s="1010" t="s">
        <v>1</v>
      </c>
      <c r="E2" s="1011" t="s">
        <v>55</v>
      </c>
      <c r="F2" s="1367" t="s">
        <v>1359</v>
      </c>
      <c r="G2" s="1368" t="s">
        <v>799</v>
      </c>
      <c r="H2" s="1012" t="s">
        <v>74</v>
      </c>
      <c r="I2" s="1010" t="s">
        <v>80</v>
      </c>
      <c r="J2" s="1010" t="s">
        <v>686</v>
      </c>
      <c r="K2" s="1010" t="s">
        <v>3405</v>
      </c>
      <c r="L2" s="1013" t="s">
        <v>8</v>
      </c>
      <c r="M2" s="1013" t="s">
        <v>70</v>
      </c>
      <c r="N2" s="1625" t="s">
        <v>4309</v>
      </c>
      <c r="O2" s="1014" t="s">
        <v>3050</v>
      </c>
      <c r="P2" s="1014" t="s">
        <v>3052</v>
      </c>
      <c r="Q2" s="1015" t="s">
        <v>3047</v>
      </c>
      <c r="R2" s="1064" t="s">
        <v>1359</v>
      </c>
      <c r="S2" s="1016" t="s">
        <v>1661</v>
      </c>
      <c r="T2" s="1017" t="s">
        <v>306</v>
      </c>
      <c r="U2" s="1017" t="s">
        <v>307</v>
      </c>
      <c r="V2" s="1017" t="s">
        <v>308</v>
      </c>
      <c r="W2" s="1018" t="s">
        <v>1001</v>
      </c>
      <c r="X2" s="1010" t="s">
        <v>58</v>
      </c>
      <c r="Y2" s="1019"/>
    </row>
    <row r="3" spans="1:25" s="70" customFormat="1" ht="22.5">
      <c r="A3" s="219" t="s">
        <v>718</v>
      </c>
      <c r="B3" s="7"/>
      <c r="C3" s="7" t="s">
        <v>718</v>
      </c>
      <c r="D3" s="7">
        <v>2012</v>
      </c>
      <c r="E3" s="7" t="s">
        <v>254</v>
      </c>
      <c r="F3" s="553"/>
      <c r="G3" s="553"/>
      <c r="H3" s="220" t="s">
        <v>313</v>
      </c>
      <c r="I3" s="7" t="s">
        <v>329</v>
      </c>
      <c r="J3" s="7" t="s">
        <v>721</v>
      </c>
      <c r="K3" s="7" t="s">
        <v>2568</v>
      </c>
      <c r="L3" s="221">
        <v>40963</v>
      </c>
      <c r="M3" s="221" t="s">
        <v>722</v>
      </c>
      <c r="N3" s="221"/>
      <c r="O3" s="221"/>
      <c r="P3" s="221"/>
      <c r="Q3" s="1468">
        <v>750</v>
      </c>
      <c r="R3" s="1457"/>
      <c r="S3" s="222"/>
      <c r="T3" s="222" t="s">
        <v>260</v>
      </c>
      <c r="U3" s="222" t="s">
        <v>260</v>
      </c>
      <c r="V3" s="222"/>
      <c r="W3" s="222"/>
      <c r="X3" s="69"/>
      <c r="Y3" s="218"/>
    </row>
    <row r="4" spans="1:25" s="70" customFormat="1" ht="11.25" customHeight="1">
      <c r="A4" s="219" t="s">
        <v>1032</v>
      </c>
      <c r="B4" s="7"/>
      <c r="C4" s="7" t="s">
        <v>693</v>
      </c>
      <c r="D4" s="7">
        <v>2012</v>
      </c>
      <c r="E4" s="7" t="s">
        <v>254</v>
      </c>
      <c r="F4" s="553"/>
      <c r="G4" s="553"/>
      <c r="H4" s="220" t="s">
        <v>313</v>
      </c>
      <c r="I4" s="7" t="s">
        <v>320</v>
      </c>
      <c r="J4" s="7" t="s">
        <v>321</v>
      </c>
      <c r="K4" s="7" t="s">
        <v>2354</v>
      </c>
      <c r="L4" s="221">
        <v>41183</v>
      </c>
      <c r="M4" s="221">
        <v>41188</v>
      </c>
      <c r="N4" s="221"/>
      <c r="O4" s="221"/>
      <c r="P4" s="221"/>
      <c r="Q4" s="1468">
        <v>3250</v>
      </c>
      <c r="R4" s="1457"/>
      <c r="S4" s="222"/>
      <c r="T4" s="222" t="s">
        <v>260</v>
      </c>
      <c r="U4" s="222" t="s">
        <v>260</v>
      </c>
      <c r="V4" s="222"/>
      <c r="W4" s="222"/>
      <c r="X4" s="69"/>
      <c r="Y4" s="218"/>
    </row>
    <row r="5" spans="1:25" s="70" customFormat="1" ht="12.75" customHeight="1">
      <c r="A5" s="219" t="s">
        <v>295</v>
      </c>
      <c r="B5" s="7"/>
      <c r="C5" s="7" t="s">
        <v>718</v>
      </c>
      <c r="D5" s="7">
        <v>2012</v>
      </c>
      <c r="E5" s="7" t="s">
        <v>254</v>
      </c>
      <c r="F5" s="553"/>
      <c r="G5" s="553"/>
      <c r="H5" s="220" t="s">
        <v>313</v>
      </c>
      <c r="I5" s="7" t="s">
        <v>320</v>
      </c>
      <c r="J5" s="7" t="s">
        <v>338</v>
      </c>
      <c r="K5" s="7" t="s">
        <v>1633</v>
      </c>
      <c r="L5" s="221">
        <v>41183</v>
      </c>
      <c r="M5" s="221">
        <v>41194</v>
      </c>
      <c r="N5" s="221"/>
      <c r="O5" s="221"/>
      <c r="P5" s="221"/>
      <c r="Q5" s="1468">
        <v>2250</v>
      </c>
      <c r="R5" s="1457"/>
      <c r="S5" s="222"/>
      <c r="T5" s="222" t="s">
        <v>260</v>
      </c>
      <c r="U5" s="222" t="s">
        <v>260</v>
      </c>
      <c r="V5" s="222"/>
      <c r="W5" s="222"/>
      <c r="X5" s="69"/>
      <c r="Y5" s="218"/>
    </row>
    <row r="6" spans="1:25" s="70" customFormat="1" ht="33.75">
      <c r="A6" s="219" t="s">
        <v>1032</v>
      </c>
      <c r="B6" s="7"/>
      <c r="C6" s="7" t="s">
        <v>693</v>
      </c>
      <c r="D6" s="7">
        <v>2012</v>
      </c>
      <c r="E6" s="7" t="s">
        <v>254</v>
      </c>
      <c r="F6" s="553"/>
      <c r="G6" s="553"/>
      <c r="H6" s="220" t="s">
        <v>313</v>
      </c>
      <c r="I6" s="7" t="s">
        <v>325</v>
      </c>
      <c r="J6" s="7" t="s">
        <v>323</v>
      </c>
      <c r="K6" s="7" t="s">
        <v>2354</v>
      </c>
      <c r="L6" s="221">
        <v>41188</v>
      </c>
      <c r="M6" s="221">
        <v>41194</v>
      </c>
      <c r="N6" s="221"/>
      <c r="O6" s="221"/>
      <c r="P6" s="221"/>
      <c r="Q6" s="1468">
        <v>2350</v>
      </c>
      <c r="R6" s="1457"/>
      <c r="S6" s="222"/>
      <c r="T6" s="222" t="s">
        <v>260</v>
      </c>
      <c r="U6" s="222" t="s">
        <v>260</v>
      </c>
      <c r="V6" s="222"/>
      <c r="W6" s="222"/>
      <c r="X6" s="69"/>
      <c r="Y6" s="218"/>
    </row>
    <row r="7" spans="1:25" s="70" customFormat="1" ht="22.5">
      <c r="A7" s="219" t="s">
        <v>284</v>
      </c>
      <c r="B7" s="7"/>
      <c r="C7" s="7" t="s">
        <v>718</v>
      </c>
      <c r="D7" s="7">
        <v>2012</v>
      </c>
      <c r="E7" s="7" t="s">
        <v>254</v>
      </c>
      <c r="F7" s="553">
        <v>17992</v>
      </c>
      <c r="G7" s="553"/>
      <c r="H7" s="220" t="s">
        <v>313</v>
      </c>
      <c r="I7" s="7" t="s">
        <v>332</v>
      </c>
      <c r="J7" s="7" t="s">
        <v>333</v>
      </c>
      <c r="K7" s="7" t="s">
        <v>1276</v>
      </c>
      <c r="L7" s="221">
        <v>41188</v>
      </c>
      <c r="M7" s="221">
        <v>41194</v>
      </c>
      <c r="N7" s="221"/>
      <c r="O7" s="221"/>
      <c r="P7" s="221"/>
      <c r="Q7" s="1468">
        <v>500</v>
      </c>
      <c r="R7" s="1457"/>
      <c r="S7" s="222"/>
      <c r="T7" s="222"/>
      <c r="U7" s="222" t="s">
        <v>260</v>
      </c>
      <c r="V7" s="222"/>
      <c r="W7" s="222"/>
      <c r="X7" s="69"/>
      <c r="Y7" s="218"/>
    </row>
    <row r="8" spans="1:25" s="70" customFormat="1" ht="22.5">
      <c r="A8" s="219" t="s">
        <v>295</v>
      </c>
      <c r="B8" s="7"/>
      <c r="C8" s="7" t="s">
        <v>718</v>
      </c>
      <c r="D8" s="7">
        <v>2012</v>
      </c>
      <c r="E8" s="7" t="s">
        <v>254</v>
      </c>
      <c r="F8" s="553"/>
      <c r="G8" s="553"/>
      <c r="H8" s="220" t="s">
        <v>313</v>
      </c>
      <c r="I8" s="7" t="s">
        <v>332</v>
      </c>
      <c r="J8" s="7" t="s">
        <v>338</v>
      </c>
      <c r="K8" s="7" t="s">
        <v>1633</v>
      </c>
      <c r="L8" s="221">
        <v>41188</v>
      </c>
      <c r="M8" s="221">
        <v>41194</v>
      </c>
      <c r="N8" s="221"/>
      <c r="O8" s="221"/>
      <c r="P8" s="221"/>
      <c r="Q8" s="1468">
        <v>1350</v>
      </c>
      <c r="R8" s="1457"/>
      <c r="S8" s="222"/>
      <c r="T8" s="222" t="s">
        <v>260</v>
      </c>
      <c r="U8" s="222" t="s">
        <v>260</v>
      </c>
      <c r="V8" s="222"/>
      <c r="W8" s="222"/>
      <c r="X8" s="69"/>
      <c r="Y8" s="218"/>
    </row>
    <row r="9" spans="1:25" s="70" customFormat="1" ht="22.5">
      <c r="A9" s="219" t="s">
        <v>295</v>
      </c>
      <c r="B9" s="7"/>
      <c r="C9" s="7" t="s">
        <v>718</v>
      </c>
      <c r="D9" s="7">
        <v>2012</v>
      </c>
      <c r="E9" s="7" t="s">
        <v>254</v>
      </c>
      <c r="F9" s="553">
        <v>17994</v>
      </c>
      <c r="G9" s="553"/>
      <c r="H9" s="220" t="s">
        <v>313</v>
      </c>
      <c r="I9" s="7" t="s">
        <v>332</v>
      </c>
      <c r="J9" s="7" t="s">
        <v>338</v>
      </c>
      <c r="K9" s="7" t="s">
        <v>1633</v>
      </c>
      <c r="L9" s="221">
        <v>41188</v>
      </c>
      <c r="M9" s="221">
        <v>41194</v>
      </c>
      <c r="N9" s="221"/>
      <c r="O9" s="221"/>
      <c r="P9" s="221"/>
      <c r="Q9" s="1468">
        <v>1250</v>
      </c>
      <c r="R9" s="1457"/>
      <c r="S9" s="222"/>
      <c r="T9" s="222" t="s">
        <v>260</v>
      </c>
      <c r="U9" s="222" t="s">
        <v>260</v>
      </c>
      <c r="V9" s="222"/>
      <c r="W9" s="222"/>
      <c r="X9" s="69"/>
      <c r="Y9" s="218"/>
    </row>
    <row r="10" spans="1:25" s="70" customFormat="1" ht="12.75" customHeight="1">
      <c r="A10" s="219" t="s">
        <v>1031</v>
      </c>
      <c r="B10" s="7"/>
      <c r="C10" s="7" t="s">
        <v>693</v>
      </c>
      <c r="D10" s="7">
        <v>2012</v>
      </c>
      <c r="E10" s="7" t="s">
        <v>254</v>
      </c>
      <c r="F10" s="553">
        <v>18367</v>
      </c>
      <c r="G10" s="553"/>
      <c r="H10" s="220" t="s">
        <v>313</v>
      </c>
      <c r="I10" s="7" t="s">
        <v>316</v>
      </c>
      <c r="J10" s="7" t="s">
        <v>1270</v>
      </c>
      <c r="K10" s="7" t="s">
        <v>3366</v>
      </c>
      <c r="L10" s="221">
        <v>41195</v>
      </c>
      <c r="M10" s="221">
        <v>41201</v>
      </c>
      <c r="N10" s="221"/>
      <c r="O10" s="221"/>
      <c r="P10" s="221"/>
      <c r="Q10" s="1468">
        <v>1400</v>
      </c>
      <c r="R10" s="1457"/>
      <c r="S10" s="222"/>
      <c r="T10" s="222" t="s">
        <v>260</v>
      </c>
      <c r="U10" s="222" t="s">
        <v>260</v>
      </c>
      <c r="V10" s="222"/>
      <c r="W10" s="222"/>
      <c r="X10" s="69"/>
      <c r="Y10" s="218"/>
    </row>
    <row r="11" spans="1:25" s="70" customFormat="1" ht="33.75">
      <c r="A11" s="219" t="s">
        <v>1032</v>
      </c>
      <c r="B11" s="7"/>
      <c r="C11" s="7" t="s">
        <v>693</v>
      </c>
      <c r="D11" s="7">
        <v>2012</v>
      </c>
      <c r="E11" s="7" t="s">
        <v>254</v>
      </c>
      <c r="F11" s="553"/>
      <c r="G11" s="553"/>
      <c r="H11" s="220" t="s">
        <v>313</v>
      </c>
      <c r="I11" s="7" t="s">
        <v>316</v>
      </c>
      <c r="J11" s="7" t="s">
        <v>318</v>
      </c>
      <c r="K11" s="7" t="s">
        <v>2354</v>
      </c>
      <c r="L11" s="221">
        <v>41195</v>
      </c>
      <c r="M11" s="221">
        <v>41201</v>
      </c>
      <c r="N11" s="221"/>
      <c r="O11" s="221"/>
      <c r="P11" s="221"/>
      <c r="Q11" s="1468">
        <v>1200</v>
      </c>
      <c r="R11" s="1457"/>
      <c r="S11" s="222"/>
      <c r="T11" s="222" t="s">
        <v>260</v>
      </c>
      <c r="U11" s="222" t="s">
        <v>260</v>
      </c>
      <c r="V11" s="222"/>
      <c r="W11" s="222"/>
      <c r="X11" s="69"/>
      <c r="Y11" s="218"/>
    </row>
    <row r="12" spans="1:25" s="70" customFormat="1" ht="22.5">
      <c r="A12" s="219" t="s">
        <v>295</v>
      </c>
      <c r="B12" s="7"/>
      <c r="C12" s="7" t="s">
        <v>718</v>
      </c>
      <c r="D12" s="7">
        <v>2012</v>
      </c>
      <c r="E12" s="7" t="s">
        <v>254</v>
      </c>
      <c r="F12" s="553"/>
      <c r="G12" s="553"/>
      <c r="H12" s="220" t="s">
        <v>313</v>
      </c>
      <c r="I12" s="7" t="s">
        <v>316</v>
      </c>
      <c r="J12" s="7" t="s">
        <v>338</v>
      </c>
      <c r="K12" s="7" t="s">
        <v>1633</v>
      </c>
      <c r="L12" s="221">
        <v>41195</v>
      </c>
      <c r="M12" s="221">
        <v>41201</v>
      </c>
      <c r="N12" s="221"/>
      <c r="O12" s="221"/>
      <c r="P12" s="221"/>
      <c r="Q12" s="1468">
        <v>1600</v>
      </c>
      <c r="R12" s="1457"/>
      <c r="S12" s="222"/>
      <c r="T12" s="222" t="s">
        <v>260</v>
      </c>
      <c r="U12" s="222" t="s">
        <v>260</v>
      </c>
      <c r="V12" s="222"/>
      <c r="W12" s="222"/>
      <c r="X12" s="69"/>
      <c r="Y12" s="218"/>
    </row>
    <row r="13" spans="1:25" s="70" customFormat="1" ht="22.5">
      <c r="A13" s="219" t="s">
        <v>295</v>
      </c>
      <c r="B13" s="7"/>
      <c r="C13" s="7" t="s">
        <v>718</v>
      </c>
      <c r="D13" s="7">
        <v>2012</v>
      </c>
      <c r="E13" s="7" t="s">
        <v>254</v>
      </c>
      <c r="F13" s="553">
        <v>18364</v>
      </c>
      <c r="G13" s="553"/>
      <c r="H13" s="220" t="s">
        <v>313</v>
      </c>
      <c r="I13" s="7" t="s">
        <v>316</v>
      </c>
      <c r="J13" s="7" t="s">
        <v>338</v>
      </c>
      <c r="K13" s="7" t="s">
        <v>1633</v>
      </c>
      <c r="L13" s="221">
        <v>41195</v>
      </c>
      <c r="M13" s="221">
        <v>41201</v>
      </c>
      <c r="N13" s="221"/>
      <c r="O13" s="221"/>
      <c r="P13" s="221"/>
      <c r="Q13" s="1468">
        <v>1250</v>
      </c>
      <c r="R13" s="1457"/>
      <c r="S13" s="222"/>
      <c r="T13" s="222" t="s">
        <v>260</v>
      </c>
      <c r="U13" s="222" t="s">
        <v>260</v>
      </c>
      <c r="V13" s="222"/>
      <c r="W13" s="222"/>
      <c r="X13" s="69"/>
      <c r="Y13" s="218"/>
    </row>
    <row r="14" spans="1:25" s="70" customFormat="1" ht="33.75">
      <c r="A14" s="219" t="s">
        <v>1032</v>
      </c>
      <c r="B14" s="7"/>
      <c r="C14" s="7" t="s">
        <v>693</v>
      </c>
      <c r="D14" s="7">
        <v>2012</v>
      </c>
      <c r="E14" s="7" t="s">
        <v>254</v>
      </c>
      <c r="F14" s="553"/>
      <c r="G14" s="553"/>
      <c r="H14" s="220" t="s">
        <v>313</v>
      </c>
      <c r="I14" s="7" t="s">
        <v>319</v>
      </c>
      <c r="J14" s="7" t="s">
        <v>318</v>
      </c>
      <c r="K14" s="7" t="s">
        <v>2354</v>
      </c>
      <c r="L14" s="221">
        <v>41202</v>
      </c>
      <c r="M14" s="221">
        <v>41208</v>
      </c>
      <c r="N14" s="221"/>
      <c r="O14" s="221"/>
      <c r="P14" s="221"/>
      <c r="Q14" s="1468">
        <v>1800</v>
      </c>
      <c r="R14" s="1457"/>
      <c r="S14" s="222"/>
      <c r="T14" s="222" t="s">
        <v>260</v>
      </c>
      <c r="U14" s="222" t="s">
        <v>260</v>
      </c>
      <c r="V14" s="222"/>
      <c r="W14" s="222"/>
      <c r="X14" s="69"/>
      <c r="Y14" s="218"/>
    </row>
    <row r="15" spans="1:25" s="70" customFormat="1" ht="33.75">
      <c r="A15" s="219" t="s">
        <v>3338</v>
      </c>
      <c r="B15" s="7"/>
      <c r="C15" s="7" t="s">
        <v>718</v>
      </c>
      <c r="D15" s="7">
        <v>2012</v>
      </c>
      <c r="E15" s="7" t="s">
        <v>254</v>
      </c>
      <c r="F15" s="553"/>
      <c r="G15" s="553"/>
      <c r="H15" s="220" t="s">
        <v>313</v>
      </c>
      <c r="I15" s="7" t="s">
        <v>319</v>
      </c>
      <c r="J15" s="7" t="s">
        <v>337</v>
      </c>
      <c r="K15" s="7" t="s">
        <v>1264</v>
      </c>
      <c r="L15" s="221">
        <v>41202</v>
      </c>
      <c r="M15" s="221">
        <v>41208</v>
      </c>
      <c r="N15" s="221"/>
      <c r="O15" s="221"/>
      <c r="P15" s="221"/>
      <c r="Q15" s="1468">
        <v>700</v>
      </c>
      <c r="R15" s="1457"/>
      <c r="S15" s="222"/>
      <c r="T15" s="222" t="s">
        <v>260</v>
      </c>
      <c r="U15" s="222" t="s">
        <v>260</v>
      </c>
      <c r="V15" s="222"/>
      <c r="W15" s="222"/>
      <c r="X15" s="69"/>
      <c r="Y15" s="218"/>
    </row>
    <row r="16" spans="1:25" s="70" customFormat="1" ht="33.75">
      <c r="A16" s="219" t="s">
        <v>3338</v>
      </c>
      <c r="B16" s="7"/>
      <c r="C16" s="7" t="s">
        <v>718</v>
      </c>
      <c r="D16" s="7">
        <v>2012</v>
      </c>
      <c r="E16" s="7" t="s">
        <v>254</v>
      </c>
      <c r="F16" s="553"/>
      <c r="G16" s="553"/>
      <c r="H16" s="220" t="s">
        <v>313</v>
      </c>
      <c r="I16" s="7" t="s">
        <v>319</v>
      </c>
      <c r="J16" s="7" t="s">
        <v>337</v>
      </c>
      <c r="K16" s="7" t="s">
        <v>1264</v>
      </c>
      <c r="L16" s="221">
        <v>41202</v>
      </c>
      <c r="M16" s="221">
        <v>41208</v>
      </c>
      <c r="N16" s="221"/>
      <c r="O16" s="221"/>
      <c r="P16" s="221"/>
      <c r="Q16" s="1468">
        <v>1250</v>
      </c>
      <c r="R16" s="1457"/>
      <c r="S16" s="222"/>
      <c r="T16" s="222" t="s">
        <v>260</v>
      </c>
      <c r="U16" s="222" t="s">
        <v>260</v>
      </c>
      <c r="V16" s="222"/>
      <c r="W16" s="222"/>
      <c r="X16" s="69"/>
      <c r="Y16" s="218"/>
    </row>
    <row r="17" spans="1:25" s="70" customFormat="1" ht="33.75">
      <c r="A17" s="219" t="s">
        <v>1032</v>
      </c>
      <c r="B17" s="7"/>
      <c r="C17" s="7" t="s">
        <v>693</v>
      </c>
      <c r="D17" s="7">
        <v>2012</v>
      </c>
      <c r="E17" s="7" t="s">
        <v>254</v>
      </c>
      <c r="F17" s="553"/>
      <c r="G17" s="553"/>
      <c r="H17" s="220" t="s">
        <v>310</v>
      </c>
      <c r="I17" s="7" t="s">
        <v>317</v>
      </c>
      <c r="J17" s="7" t="s">
        <v>318</v>
      </c>
      <c r="K17" s="7" t="s">
        <v>2354</v>
      </c>
      <c r="L17" s="221">
        <v>41209</v>
      </c>
      <c r="M17" s="221">
        <v>41215</v>
      </c>
      <c r="N17" s="221"/>
      <c r="O17" s="221"/>
      <c r="P17" s="221"/>
      <c r="Q17" s="1468">
        <v>600</v>
      </c>
      <c r="R17" s="1457"/>
      <c r="S17" s="222"/>
      <c r="T17" s="222" t="s">
        <v>260</v>
      </c>
      <c r="U17" s="222" t="s">
        <v>260</v>
      </c>
      <c r="V17" s="222"/>
      <c r="W17" s="222"/>
      <c r="X17" s="69"/>
      <c r="Y17" s="218"/>
    </row>
    <row r="18" spans="1:25" s="70" customFormat="1" ht="33.75">
      <c r="A18" s="219" t="s">
        <v>1032</v>
      </c>
      <c r="B18" s="7"/>
      <c r="C18" s="7" t="s">
        <v>693</v>
      </c>
      <c r="D18" s="7">
        <v>2012</v>
      </c>
      <c r="E18" s="7" t="s">
        <v>254</v>
      </c>
      <c r="F18" s="553"/>
      <c r="G18" s="553"/>
      <c r="H18" s="220" t="s">
        <v>310</v>
      </c>
      <c r="I18" s="7" t="s">
        <v>317</v>
      </c>
      <c r="J18" s="7" t="s">
        <v>323</v>
      </c>
      <c r="K18" s="7" t="s">
        <v>2354</v>
      </c>
      <c r="L18" s="221">
        <v>41209</v>
      </c>
      <c r="M18" s="221">
        <v>41215</v>
      </c>
      <c r="N18" s="221"/>
      <c r="O18" s="221"/>
      <c r="P18" s="221"/>
      <c r="Q18" s="1468">
        <v>200</v>
      </c>
      <c r="R18" s="1457"/>
      <c r="S18" s="222"/>
      <c r="T18" s="222" t="s">
        <v>260</v>
      </c>
      <c r="U18" s="222" t="s">
        <v>260</v>
      </c>
      <c r="V18" s="222"/>
      <c r="W18" s="222"/>
      <c r="X18" s="69"/>
      <c r="Y18" s="218"/>
    </row>
    <row r="19" spans="1:25" s="70" customFormat="1" ht="33.75">
      <c r="A19" s="219" t="s">
        <v>3338</v>
      </c>
      <c r="B19" s="7"/>
      <c r="C19" s="7" t="s">
        <v>718</v>
      </c>
      <c r="D19" s="7">
        <v>2012</v>
      </c>
      <c r="E19" s="7" t="s">
        <v>254</v>
      </c>
      <c r="F19" s="553"/>
      <c r="G19" s="553"/>
      <c r="H19" s="220" t="s">
        <v>313</v>
      </c>
      <c r="I19" s="7" t="s">
        <v>317</v>
      </c>
      <c r="J19" s="7" t="s">
        <v>337</v>
      </c>
      <c r="K19" s="7" t="s">
        <v>1264</v>
      </c>
      <c r="L19" s="221">
        <v>41209</v>
      </c>
      <c r="M19" s="221">
        <v>41215</v>
      </c>
      <c r="N19" s="221"/>
      <c r="O19" s="221"/>
      <c r="P19" s="221"/>
      <c r="Q19" s="1468">
        <v>1700</v>
      </c>
      <c r="R19" s="1457"/>
      <c r="S19" s="222"/>
      <c r="T19" s="222" t="s">
        <v>260</v>
      </c>
      <c r="U19" s="222" t="s">
        <v>260</v>
      </c>
      <c r="V19" s="222"/>
      <c r="W19" s="222"/>
      <c r="X19" s="69"/>
      <c r="Y19" s="218"/>
    </row>
    <row r="20" spans="1:25" s="70" customFormat="1" ht="33.75">
      <c r="A20" s="219" t="s">
        <v>289</v>
      </c>
      <c r="B20" s="7"/>
      <c r="C20" s="7" t="s">
        <v>718</v>
      </c>
      <c r="D20" s="7">
        <v>2012</v>
      </c>
      <c r="E20" s="7" t="s">
        <v>254</v>
      </c>
      <c r="F20" s="553"/>
      <c r="G20" s="553"/>
      <c r="H20" s="220" t="s">
        <v>313</v>
      </c>
      <c r="I20" s="7" t="s">
        <v>317</v>
      </c>
      <c r="J20" s="7" t="s">
        <v>688</v>
      </c>
      <c r="K20" s="7" t="s">
        <v>3349</v>
      </c>
      <c r="L20" s="221">
        <v>41209</v>
      </c>
      <c r="M20" s="221">
        <v>41215</v>
      </c>
      <c r="N20" s="221"/>
      <c r="O20" s="221"/>
      <c r="P20" s="221"/>
      <c r="Q20" s="1468">
        <v>200</v>
      </c>
      <c r="R20" s="1457"/>
      <c r="S20" s="222"/>
      <c r="T20" s="222" t="s">
        <v>260</v>
      </c>
      <c r="U20" s="222" t="s">
        <v>260</v>
      </c>
      <c r="V20" s="222"/>
      <c r="W20" s="222"/>
      <c r="X20" s="69"/>
      <c r="Y20" s="218"/>
    </row>
    <row r="21" spans="1:25" s="70" customFormat="1" ht="22.5">
      <c r="A21" s="219" t="s">
        <v>295</v>
      </c>
      <c r="B21" s="7"/>
      <c r="C21" s="7" t="s">
        <v>718</v>
      </c>
      <c r="D21" s="7">
        <v>2012</v>
      </c>
      <c r="E21" s="7" t="s">
        <v>254</v>
      </c>
      <c r="F21" s="553"/>
      <c r="G21" s="553"/>
      <c r="H21" s="220" t="s">
        <v>313</v>
      </c>
      <c r="I21" s="7" t="s">
        <v>317</v>
      </c>
      <c r="J21" s="7" t="s">
        <v>338</v>
      </c>
      <c r="K21" s="7" t="s">
        <v>1633</v>
      </c>
      <c r="L21" s="221">
        <v>41209</v>
      </c>
      <c r="M21" s="221">
        <v>41215</v>
      </c>
      <c r="N21" s="221"/>
      <c r="O21" s="221"/>
      <c r="P21" s="221"/>
      <c r="Q21" s="1468">
        <v>1250</v>
      </c>
      <c r="R21" s="1457"/>
      <c r="S21" s="222"/>
      <c r="T21" s="222" t="s">
        <v>260</v>
      </c>
      <c r="U21" s="222" t="s">
        <v>260</v>
      </c>
      <c r="V21" s="222"/>
      <c r="W21" s="222"/>
      <c r="X21" s="69"/>
      <c r="Y21" s="218"/>
    </row>
    <row r="22" spans="1:25" s="70" customFormat="1" ht="22.5">
      <c r="A22" s="219" t="s">
        <v>309</v>
      </c>
      <c r="B22" s="7"/>
      <c r="C22" s="7" t="s">
        <v>1177</v>
      </c>
      <c r="D22" s="7">
        <v>2012</v>
      </c>
      <c r="E22" s="7" t="s">
        <v>254</v>
      </c>
      <c r="F22" s="553"/>
      <c r="G22" s="553"/>
      <c r="H22" s="220" t="s">
        <v>310</v>
      </c>
      <c r="I22" s="7" t="s">
        <v>311</v>
      </c>
      <c r="J22" s="7" t="s">
        <v>312</v>
      </c>
      <c r="K22" s="7" t="s">
        <v>1267</v>
      </c>
      <c r="L22" s="221">
        <v>41216</v>
      </c>
      <c r="M22" s="221">
        <v>41222</v>
      </c>
      <c r="N22" s="221"/>
      <c r="O22" s="221"/>
      <c r="P22" s="221"/>
      <c r="Q22" s="1468">
        <v>600</v>
      </c>
      <c r="R22" s="1457"/>
      <c r="S22" s="222"/>
      <c r="T22" s="222" t="s">
        <v>260</v>
      </c>
      <c r="U22" s="222" t="s">
        <v>260</v>
      </c>
      <c r="V22" s="222"/>
      <c r="W22" s="222"/>
      <c r="X22" s="69"/>
      <c r="Y22" s="218"/>
    </row>
    <row r="23" spans="1:25" s="70" customFormat="1" ht="33.75">
      <c r="A23" s="219" t="s">
        <v>3338</v>
      </c>
      <c r="B23" s="7"/>
      <c r="C23" s="7" t="s">
        <v>718</v>
      </c>
      <c r="D23" s="7">
        <v>2012</v>
      </c>
      <c r="E23" s="7" t="s">
        <v>254</v>
      </c>
      <c r="F23" s="553"/>
      <c r="G23" s="553"/>
      <c r="H23" s="220" t="s">
        <v>313</v>
      </c>
      <c r="I23" s="7" t="s">
        <v>311</v>
      </c>
      <c r="J23" s="7" t="s">
        <v>335</v>
      </c>
      <c r="K23" s="7" t="s">
        <v>1264</v>
      </c>
      <c r="L23" s="221">
        <v>41216</v>
      </c>
      <c r="M23" s="221">
        <v>41222</v>
      </c>
      <c r="N23" s="221"/>
      <c r="O23" s="221"/>
      <c r="P23" s="221"/>
      <c r="Q23" s="1468">
        <v>250</v>
      </c>
      <c r="R23" s="1457"/>
      <c r="S23" s="222"/>
      <c r="T23" s="222" t="s">
        <v>260</v>
      </c>
      <c r="U23" s="222" t="s">
        <v>260</v>
      </c>
      <c r="V23" s="222"/>
      <c r="W23" s="222"/>
      <c r="X23" s="69"/>
      <c r="Y23" s="218"/>
    </row>
    <row r="24" spans="1:25" s="70" customFormat="1" ht="33.75">
      <c r="A24" s="219" t="s">
        <v>289</v>
      </c>
      <c r="B24" s="7"/>
      <c r="C24" s="7" t="s">
        <v>718</v>
      </c>
      <c r="D24" s="7">
        <v>2012</v>
      </c>
      <c r="E24" s="7" t="s">
        <v>254</v>
      </c>
      <c r="F24" s="553"/>
      <c r="G24" s="553"/>
      <c r="H24" s="220" t="s">
        <v>313</v>
      </c>
      <c r="I24" s="7" t="s">
        <v>311</v>
      </c>
      <c r="J24" s="7" t="s">
        <v>688</v>
      </c>
      <c r="K24" s="7" t="s">
        <v>3349</v>
      </c>
      <c r="L24" s="221">
        <v>41216</v>
      </c>
      <c r="M24" s="221">
        <v>41222</v>
      </c>
      <c r="N24" s="221"/>
      <c r="O24" s="221"/>
      <c r="P24" s="221"/>
      <c r="Q24" s="1468">
        <v>600</v>
      </c>
      <c r="R24" s="1457"/>
      <c r="S24" s="222"/>
      <c r="T24" s="222" t="s">
        <v>260</v>
      </c>
      <c r="U24" s="222" t="s">
        <v>260</v>
      </c>
      <c r="V24" s="222"/>
      <c r="W24" s="222"/>
      <c r="X24" s="69"/>
      <c r="Y24" s="218"/>
    </row>
    <row r="25" spans="1:25" s="70" customFormat="1" ht="22.5">
      <c r="A25" s="219" t="s">
        <v>295</v>
      </c>
      <c r="B25" s="7"/>
      <c r="C25" s="7" t="s">
        <v>718</v>
      </c>
      <c r="D25" s="7">
        <v>2012</v>
      </c>
      <c r="E25" s="7" t="s">
        <v>254</v>
      </c>
      <c r="F25" s="553"/>
      <c r="G25" s="553"/>
      <c r="H25" s="220" t="s">
        <v>313</v>
      </c>
      <c r="I25" s="7" t="s">
        <v>311</v>
      </c>
      <c r="J25" s="7" t="s">
        <v>338</v>
      </c>
      <c r="K25" s="7" t="s">
        <v>1633</v>
      </c>
      <c r="L25" s="221">
        <v>41216</v>
      </c>
      <c r="M25" s="221">
        <v>41222</v>
      </c>
      <c r="N25" s="221"/>
      <c r="O25" s="221"/>
      <c r="P25" s="221"/>
      <c r="Q25" s="1468">
        <v>500</v>
      </c>
      <c r="R25" s="1457"/>
      <c r="S25" s="222"/>
      <c r="T25" s="222" t="s">
        <v>260</v>
      </c>
      <c r="U25" s="222" t="s">
        <v>260</v>
      </c>
      <c r="V25" s="222"/>
      <c r="W25" s="222"/>
      <c r="X25" s="69"/>
      <c r="Y25" s="218"/>
    </row>
    <row r="26" spans="1:25" s="70" customFormat="1" ht="22.5">
      <c r="A26" s="219" t="s">
        <v>282</v>
      </c>
      <c r="B26" s="7"/>
      <c r="C26" s="7" t="s">
        <v>718</v>
      </c>
      <c r="D26" s="7">
        <v>2012</v>
      </c>
      <c r="E26" s="7" t="s">
        <v>254</v>
      </c>
      <c r="F26" s="553"/>
      <c r="G26" s="553"/>
      <c r="H26" s="220" t="s">
        <v>313</v>
      </c>
      <c r="I26" s="7" t="s">
        <v>331</v>
      </c>
      <c r="J26" s="7" t="s">
        <v>328</v>
      </c>
      <c r="K26" s="7" t="s">
        <v>1265</v>
      </c>
      <c r="L26" s="221">
        <v>41223</v>
      </c>
      <c r="M26" s="221">
        <v>41229</v>
      </c>
      <c r="N26" s="221"/>
      <c r="O26" s="221"/>
      <c r="P26" s="221"/>
      <c r="Q26" s="1468">
        <v>750</v>
      </c>
      <c r="R26" s="1457"/>
      <c r="S26" s="222"/>
      <c r="T26" s="222" t="s">
        <v>260</v>
      </c>
      <c r="U26" s="222" t="s">
        <v>260</v>
      </c>
      <c r="V26" s="222"/>
      <c r="W26" s="222"/>
      <c r="X26" s="69"/>
      <c r="Y26" s="218"/>
    </row>
    <row r="27" spans="1:25" s="70" customFormat="1" ht="22.5">
      <c r="A27" s="219" t="s">
        <v>3343</v>
      </c>
      <c r="B27" s="7"/>
      <c r="C27" s="7" t="s">
        <v>718</v>
      </c>
      <c r="D27" s="7">
        <v>2012</v>
      </c>
      <c r="E27" s="7" t="s">
        <v>254</v>
      </c>
      <c r="F27" s="553"/>
      <c r="G27" s="553"/>
      <c r="H27" s="220" t="s">
        <v>313</v>
      </c>
      <c r="I27" s="7" t="s">
        <v>331</v>
      </c>
      <c r="J27" s="7" t="s">
        <v>336</v>
      </c>
      <c r="K27" s="7" t="s">
        <v>1547</v>
      </c>
      <c r="L27" s="221">
        <v>41223</v>
      </c>
      <c r="M27" s="221">
        <v>41229</v>
      </c>
      <c r="N27" s="221"/>
      <c r="O27" s="221"/>
      <c r="P27" s="221"/>
      <c r="Q27" s="1468">
        <v>750</v>
      </c>
      <c r="R27" s="1457"/>
      <c r="S27" s="222"/>
      <c r="T27" s="222" t="s">
        <v>260</v>
      </c>
      <c r="U27" s="222"/>
      <c r="V27" s="222"/>
      <c r="W27" s="222"/>
      <c r="X27" s="69"/>
      <c r="Y27" s="218"/>
    </row>
    <row r="28" spans="1:25" s="70" customFormat="1" ht="33.75">
      <c r="A28" s="219" t="s">
        <v>289</v>
      </c>
      <c r="B28" s="7"/>
      <c r="C28" s="7" t="s">
        <v>718</v>
      </c>
      <c r="D28" s="7">
        <v>2012</v>
      </c>
      <c r="E28" s="7" t="s">
        <v>254</v>
      </c>
      <c r="F28" s="553"/>
      <c r="G28" s="553"/>
      <c r="H28" s="220" t="s">
        <v>313</v>
      </c>
      <c r="I28" s="7" t="s">
        <v>331</v>
      </c>
      <c r="J28" s="7" t="s">
        <v>688</v>
      </c>
      <c r="K28" s="7" t="s">
        <v>3349</v>
      </c>
      <c r="L28" s="221">
        <v>41223</v>
      </c>
      <c r="M28" s="221">
        <v>41229</v>
      </c>
      <c r="N28" s="221"/>
      <c r="O28" s="221"/>
      <c r="P28" s="221"/>
      <c r="Q28" s="1468">
        <v>1200</v>
      </c>
      <c r="R28" s="1457"/>
      <c r="S28" s="222"/>
      <c r="T28" s="222" t="s">
        <v>260</v>
      </c>
      <c r="U28" s="222" t="s">
        <v>260</v>
      </c>
      <c r="V28" s="222"/>
      <c r="W28" s="222"/>
      <c r="X28" s="69"/>
      <c r="Y28" s="218"/>
    </row>
    <row r="29" spans="1:25" s="70" customFormat="1" ht="22.5">
      <c r="A29" s="219" t="s">
        <v>295</v>
      </c>
      <c r="B29" s="7"/>
      <c r="C29" s="7" t="s">
        <v>718</v>
      </c>
      <c r="D29" s="7">
        <v>2012</v>
      </c>
      <c r="E29" s="7" t="s">
        <v>254</v>
      </c>
      <c r="F29" s="553"/>
      <c r="G29" s="553"/>
      <c r="H29" s="220" t="s">
        <v>313</v>
      </c>
      <c r="I29" s="7" t="s">
        <v>331</v>
      </c>
      <c r="J29" s="7" t="s">
        <v>338</v>
      </c>
      <c r="K29" s="7" t="s">
        <v>1633</v>
      </c>
      <c r="L29" s="221">
        <v>41223</v>
      </c>
      <c r="M29" s="221">
        <v>41229</v>
      </c>
      <c r="N29" s="221"/>
      <c r="O29" s="221"/>
      <c r="P29" s="221"/>
      <c r="Q29" s="1468">
        <v>1250</v>
      </c>
      <c r="R29" s="1457"/>
      <c r="S29" s="222"/>
      <c r="T29" s="222" t="s">
        <v>260</v>
      </c>
      <c r="U29" s="222" t="s">
        <v>260</v>
      </c>
      <c r="V29" s="222"/>
      <c r="W29" s="222"/>
      <c r="X29" s="69"/>
      <c r="Y29" s="218"/>
    </row>
    <row r="30" spans="1:25" s="70" customFormat="1" ht="22.5">
      <c r="A30" s="219" t="s">
        <v>295</v>
      </c>
      <c r="B30" s="7"/>
      <c r="C30" s="7" t="s">
        <v>718</v>
      </c>
      <c r="D30" s="7">
        <v>2012</v>
      </c>
      <c r="E30" s="7" t="s">
        <v>254</v>
      </c>
      <c r="F30" s="553"/>
      <c r="G30" s="553"/>
      <c r="H30" s="220" t="s">
        <v>313</v>
      </c>
      <c r="I30" s="7" t="s">
        <v>331</v>
      </c>
      <c r="J30" s="7" t="s">
        <v>338</v>
      </c>
      <c r="K30" s="7" t="s">
        <v>1633</v>
      </c>
      <c r="L30" s="221">
        <v>41223</v>
      </c>
      <c r="M30" s="221">
        <v>41229</v>
      </c>
      <c r="N30" s="221"/>
      <c r="O30" s="221"/>
      <c r="P30" s="221"/>
      <c r="Q30" s="1468">
        <v>1250</v>
      </c>
      <c r="R30" s="1457"/>
      <c r="S30" s="222"/>
      <c r="T30" s="222" t="s">
        <v>274</v>
      </c>
      <c r="U30" s="222" t="s">
        <v>274</v>
      </c>
      <c r="V30" s="222"/>
      <c r="W30" s="222"/>
      <c r="X30" s="69"/>
      <c r="Y30" s="218"/>
    </row>
    <row r="31" spans="1:25" s="70" customFormat="1" ht="22.5">
      <c r="A31" s="219" t="s">
        <v>295</v>
      </c>
      <c r="B31" s="7"/>
      <c r="C31" s="7" t="s">
        <v>718</v>
      </c>
      <c r="D31" s="7">
        <v>2012</v>
      </c>
      <c r="E31" s="7" t="s">
        <v>254</v>
      </c>
      <c r="F31" s="553"/>
      <c r="G31" s="553"/>
      <c r="H31" s="220" t="s">
        <v>313</v>
      </c>
      <c r="I31" s="7" t="s">
        <v>331</v>
      </c>
      <c r="J31" s="7" t="s">
        <v>338</v>
      </c>
      <c r="K31" s="7" t="s">
        <v>1633</v>
      </c>
      <c r="L31" s="221">
        <v>41223</v>
      </c>
      <c r="M31" s="221">
        <v>41229</v>
      </c>
      <c r="N31" s="221"/>
      <c r="O31" s="221"/>
      <c r="P31" s="221"/>
      <c r="Q31" s="1468">
        <v>750</v>
      </c>
      <c r="R31" s="1457"/>
      <c r="S31" s="222"/>
      <c r="T31" s="222" t="s">
        <v>260</v>
      </c>
      <c r="U31" s="222"/>
      <c r="V31" s="222"/>
      <c r="W31" s="222"/>
      <c r="X31" s="69"/>
      <c r="Y31" s="218"/>
    </row>
    <row r="32" spans="1:25" s="70" customFormat="1" ht="22.5">
      <c r="A32" s="219" t="s">
        <v>282</v>
      </c>
      <c r="B32" s="7"/>
      <c r="C32" s="7" t="s">
        <v>718</v>
      </c>
      <c r="D32" s="7">
        <v>2012</v>
      </c>
      <c r="E32" s="7" t="s">
        <v>254</v>
      </c>
      <c r="F32" s="553"/>
      <c r="G32" s="553"/>
      <c r="H32" s="220" t="s">
        <v>313</v>
      </c>
      <c r="I32" s="7" t="s">
        <v>330</v>
      </c>
      <c r="J32" s="7" t="s">
        <v>328</v>
      </c>
      <c r="K32" s="7" t="s">
        <v>1265</v>
      </c>
      <c r="L32" s="221">
        <v>41230</v>
      </c>
      <c r="M32" s="221">
        <v>41236</v>
      </c>
      <c r="N32" s="221"/>
      <c r="O32" s="221"/>
      <c r="P32" s="221"/>
      <c r="Q32" s="1468">
        <v>1500</v>
      </c>
      <c r="R32" s="1457"/>
      <c r="S32" s="222"/>
      <c r="T32" s="222" t="s">
        <v>260</v>
      </c>
      <c r="U32" s="222" t="s">
        <v>260</v>
      </c>
      <c r="V32" s="222"/>
      <c r="W32" s="222"/>
      <c r="X32" s="69"/>
      <c r="Y32" s="218"/>
    </row>
    <row r="33" spans="1:25" s="70" customFormat="1" ht="22.5">
      <c r="A33" s="219" t="s">
        <v>3343</v>
      </c>
      <c r="B33" s="7"/>
      <c r="C33" s="7" t="s">
        <v>718</v>
      </c>
      <c r="D33" s="7">
        <v>2012</v>
      </c>
      <c r="E33" s="7" t="s">
        <v>254</v>
      </c>
      <c r="F33" s="553"/>
      <c r="G33" s="553"/>
      <c r="H33" s="220" t="s">
        <v>313</v>
      </c>
      <c r="I33" s="7" t="s">
        <v>330</v>
      </c>
      <c r="J33" s="7" t="s">
        <v>336</v>
      </c>
      <c r="K33" s="7" t="s">
        <v>1547</v>
      </c>
      <c r="L33" s="221">
        <v>41230</v>
      </c>
      <c r="M33" s="221">
        <v>41236</v>
      </c>
      <c r="N33" s="221"/>
      <c r="O33" s="221"/>
      <c r="P33" s="221"/>
      <c r="Q33" s="1468">
        <v>2500</v>
      </c>
      <c r="R33" s="1457"/>
      <c r="S33" s="222"/>
      <c r="T33" s="222" t="s">
        <v>260</v>
      </c>
      <c r="U33" s="222" t="s">
        <v>260</v>
      </c>
      <c r="V33" s="222"/>
      <c r="W33" s="222"/>
      <c r="X33" s="69"/>
      <c r="Y33" s="218"/>
    </row>
    <row r="34" spans="1:25" s="70" customFormat="1" ht="33.75">
      <c r="A34" s="219" t="s">
        <v>289</v>
      </c>
      <c r="B34" s="7"/>
      <c r="C34" s="7" t="s">
        <v>718</v>
      </c>
      <c r="D34" s="7">
        <v>2012</v>
      </c>
      <c r="E34" s="7" t="s">
        <v>254</v>
      </c>
      <c r="F34" s="553"/>
      <c r="G34" s="553"/>
      <c r="H34" s="220" t="s">
        <v>313</v>
      </c>
      <c r="I34" s="7" t="s">
        <v>330</v>
      </c>
      <c r="J34" s="7" t="s">
        <v>688</v>
      </c>
      <c r="K34" s="7" t="s">
        <v>3349</v>
      </c>
      <c r="L34" s="221">
        <v>41230</v>
      </c>
      <c r="M34" s="221">
        <v>41236</v>
      </c>
      <c r="N34" s="221"/>
      <c r="O34" s="221"/>
      <c r="P34" s="221"/>
      <c r="Q34" s="1468">
        <v>1200</v>
      </c>
      <c r="R34" s="1457"/>
      <c r="S34" s="222"/>
      <c r="T34" s="222" t="s">
        <v>260</v>
      </c>
      <c r="U34" s="222" t="s">
        <v>260</v>
      </c>
      <c r="V34" s="222"/>
      <c r="W34" s="222"/>
      <c r="X34" s="69"/>
      <c r="Y34" s="218"/>
    </row>
    <row r="35" spans="1:25" s="70" customFormat="1" ht="22.5">
      <c r="A35" s="219" t="s">
        <v>295</v>
      </c>
      <c r="B35" s="7"/>
      <c r="C35" s="7" t="s">
        <v>718</v>
      </c>
      <c r="D35" s="7">
        <v>2012</v>
      </c>
      <c r="E35" s="7" t="s">
        <v>254</v>
      </c>
      <c r="F35" s="553"/>
      <c r="G35" s="553"/>
      <c r="H35" s="220" t="s">
        <v>313</v>
      </c>
      <c r="I35" s="7" t="s">
        <v>330</v>
      </c>
      <c r="J35" s="7" t="s">
        <v>338</v>
      </c>
      <c r="K35" s="7" t="s">
        <v>1633</v>
      </c>
      <c r="L35" s="221">
        <v>41230</v>
      </c>
      <c r="M35" s="221">
        <v>41236</v>
      </c>
      <c r="N35" s="221"/>
      <c r="O35" s="221"/>
      <c r="P35" s="221"/>
      <c r="Q35" s="1468">
        <v>1500</v>
      </c>
      <c r="R35" s="1457"/>
      <c r="S35" s="222"/>
      <c r="T35" s="222" t="s">
        <v>260</v>
      </c>
      <c r="U35" s="222" t="s">
        <v>260</v>
      </c>
      <c r="V35" s="222"/>
      <c r="W35" s="222"/>
      <c r="X35" s="69"/>
      <c r="Y35" s="218"/>
    </row>
    <row r="36" spans="1:25" s="70" customFormat="1" ht="22.5">
      <c r="A36" s="219" t="s">
        <v>282</v>
      </c>
      <c r="B36" s="7"/>
      <c r="C36" s="7" t="s">
        <v>718</v>
      </c>
      <c r="D36" s="7">
        <v>2012</v>
      </c>
      <c r="E36" s="7" t="s">
        <v>254</v>
      </c>
      <c r="F36" s="553"/>
      <c r="G36" s="553"/>
      <c r="H36" s="220" t="s">
        <v>313</v>
      </c>
      <c r="I36" s="7" t="s">
        <v>329</v>
      </c>
      <c r="J36" s="7" t="s">
        <v>328</v>
      </c>
      <c r="K36" s="7" t="s">
        <v>1265</v>
      </c>
      <c r="L36" s="221">
        <v>41237</v>
      </c>
      <c r="M36" s="221">
        <v>41243</v>
      </c>
      <c r="N36" s="221"/>
      <c r="O36" s="221"/>
      <c r="P36" s="221"/>
      <c r="Q36" s="1468">
        <v>1500</v>
      </c>
      <c r="R36" s="1457"/>
      <c r="S36" s="222"/>
      <c r="T36" s="222" t="s">
        <v>260</v>
      </c>
      <c r="U36" s="222" t="s">
        <v>260</v>
      </c>
      <c r="V36" s="222"/>
      <c r="W36" s="222"/>
      <c r="X36" s="69"/>
      <c r="Y36" s="218"/>
    </row>
    <row r="37" spans="1:25" s="70" customFormat="1" ht="33.75">
      <c r="A37" s="219" t="s">
        <v>3338</v>
      </c>
      <c r="B37" s="7"/>
      <c r="C37" s="7" t="s">
        <v>718</v>
      </c>
      <c r="D37" s="7">
        <v>2012</v>
      </c>
      <c r="E37" s="7" t="s">
        <v>254</v>
      </c>
      <c r="F37" s="553"/>
      <c r="G37" s="553"/>
      <c r="H37" s="220" t="s">
        <v>313</v>
      </c>
      <c r="I37" s="7" t="s">
        <v>329</v>
      </c>
      <c r="J37" s="7" t="s">
        <v>337</v>
      </c>
      <c r="K37" s="7" t="s">
        <v>1264</v>
      </c>
      <c r="L37" s="221">
        <v>41237</v>
      </c>
      <c r="M37" s="221">
        <v>41243</v>
      </c>
      <c r="N37" s="221"/>
      <c r="O37" s="221"/>
      <c r="P37" s="221"/>
      <c r="Q37" s="1468">
        <v>2250</v>
      </c>
      <c r="R37" s="1457"/>
      <c r="S37" s="222"/>
      <c r="T37" s="222" t="s">
        <v>260</v>
      </c>
      <c r="U37" s="222" t="s">
        <v>260</v>
      </c>
      <c r="V37" s="222"/>
      <c r="W37" s="222"/>
      <c r="X37" s="69"/>
      <c r="Y37" s="218"/>
    </row>
    <row r="38" spans="1:25" s="70" customFormat="1" ht="33.75">
      <c r="A38" s="219" t="s">
        <v>289</v>
      </c>
      <c r="B38" s="7"/>
      <c r="C38" s="7" t="s">
        <v>718</v>
      </c>
      <c r="D38" s="7">
        <v>2012</v>
      </c>
      <c r="E38" s="7" t="s">
        <v>254</v>
      </c>
      <c r="F38" s="553"/>
      <c r="G38" s="553"/>
      <c r="H38" s="220" t="s">
        <v>313</v>
      </c>
      <c r="I38" s="7" t="s">
        <v>329</v>
      </c>
      <c r="J38" s="7" t="s">
        <v>688</v>
      </c>
      <c r="K38" s="7" t="s">
        <v>3349</v>
      </c>
      <c r="L38" s="221">
        <v>41237</v>
      </c>
      <c r="M38" s="221">
        <v>41243</v>
      </c>
      <c r="N38" s="221"/>
      <c r="O38" s="221"/>
      <c r="P38" s="221"/>
      <c r="Q38" s="1468">
        <v>800</v>
      </c>
      <c r="R38" s="1457"/>
      <c r="S38" s="222"/>
      <c r="T38" s="222" t="s">
        <v>260</v>
      </c>
      <c r="U38" s="222" t="s">
        <v>260</v>
      </c>
      <c r="V38" s="222"/>
      <c r="W38" s="222"/>
      <c r="X38" s="69"/>
      <c r="Y38" s="218"/>
    </row>
    <row r="39" spans="1:25" s="70" customFormat="1" ht="33.75">
      <c r="A39" s="219" t="s">
        <v>289</v>
      </c>
      <c r="B39" s="7"/>
      <c r="C39" s="7" t="s">
        <v>718</v>
      </c>
      <c r="D39" s="7">
        <v>2012</v>
      </c>
      <c r="E39" s="7" t="s">
        <v>254</v>
      </c>
      <c r="F39" s="553"/>
      <c r="G39" s="553"/>
      <c r="H39" s="220" t="s">
        <v>313</v>
      </c>
      <c r="I39" s="7" t="s">
        <v>329</v>
      </c>
      <c r="J39" s="7" t="s">
        <v>688</v>
      </c>
      <c r="K39" s="7" t="s">
        <v>3349</v>
      </c>
      <c r="L39" s="221">
        <v>41237</v>
      </c>
      <c r="M39" s="221">
        <v>41243</v>
      </c>
      <c r="N39" s="221"/>
      <c r="O39" s="221"/>
      <c r="P39" s="221"/>
      <c r="Q39" s="1468">
        <v>400</v>
      </c>
      <c r="R39" s="1457"/>
      <c r="S39" s="222"/>
      <c r="T39" s="222" t="s">
        <v>260</v>
      </c>
      <c r="U39" s="222" t="s">
        <v>260</v>
      </c>
      <c r="V39" s="222"/>
      <c r="W39" s="222"/>
      <c r="X39" s="69"/>
      <c r="Y39" s="218"/>
    </row>
    <row r="40" spans="1:25" s="70" customFormat="1" ht="22.5">
      <c r="A40" s="219" t="s">
        <v>295</v>
      </c>
      <c r="B40" s="7"/>
      <c r="C40" s="7" t="s">
        <v>718</v>
      </c>
      <c r="D40" s="7">
        <v>2012</v>
      </c>
      <c r="E40" s="7" t="s">
        <v>254</v>
      </c>
      <c r="F40" s="553"/>
      <c r="G40" s="553"/>
      <c r="H40" s="220" t="s">
        <v>313</v>
      </c>
      <c r="I40" s="7" t="s">
        <v>329</v>
      </c>
      <c r="J40" s="7" t="s">
        <v>338</v>
      </c>
      <c r="K40" s="7" t="s">
        <v>1633</v>
      </c>
      <c r="L40" s="221">
        <v>41237</v>
      </c>
      <c r="M40" s="221">
        <v>41243</v>
      </c>
      <c r="N40" s="221"/>
      <c r="O40" s="221"/>
      <c r="P40" s="221"/>
      <c r="Q40" s="1468">
        <v>2250</v>
      </c>
      <c r="R40" s="1457"/>
      <c r="S40" s="222"/>
      <c r="T40" s="222" t="s">
        <v>260</v>
      </c>
      <c r="U40" s="222" t="s">
        <v>260</v>
      </c>
      <c r="V40" s="222"/>
      <c r="W40" s="222"/>
      <c r="X40" s="69"/>
      <c r="Y40" s="218"/>
    </row>
    <row r="41" spans="1:25" s="70" customFormat="1" ht="22.5">
      <c r="A41" s="219" t="s">
        <v>1776</v>
      </c>
      <c r="B41" s="7"/>
      <c r="C41" s="7" t="s">
        <v>693</v>
      </c>
      <c r="D41" s="7">
        <v>2012</v>
      </c>
      <c r="E41" s="7" t="s">
        <v>254</v>
      </c>
      <c r="F41" s="553"/>
      <c r="G41" s="553"/>
      <c r="H41" s="220" t="s">
        <v>313</v>
      </c>
      <c r="I41" s="7" t="s">
        <v>314</v>
      </c>
      <c r="J41" s="7" t="s">
        <v>719</v>
      </c>
      <c r="K41" s="7" t="s">
        <v>2034</v>
      </c>
      <c r="L41" s="221">
        <v>41244</v>
      </c>
      <c r="M41" s="221">
        <v>41250</v>
      </c>
      <c r="N41" s="221"/>
      <c r="O41" s="221"/>
      <c r="P41" s="221"/>
      <c r="Q41" s="1468">
        <v>1000</v>
      </c>
      <c r="R41" s="1457"/>
      <c r="S41" s="222"/>
      <c r="T41" s="222" t="s">
        <v>260</v>
      </c>
      <c r="U41" s="222" t="s">
        <v>260</v>
      </c>
      <c r="V41" s="222"/>
      <c r="W41" s="222"/>
      <c r="X41" s="69"/>
      <c r="Y41" s="218"/>
    </row>
    <row r="42" spans="1:25" s="70" customFormat="1" ht="22.5">
      <c r="A42" s="219" t="s">
        <v>282</v>
      </c>
      <c r="B42" s="7"/>
      <c r="C42" s="7" t="s">
        <v>718</v>
      </c>
      <c r="D42" s="7">
        <v>2012</v>
      </c>
      <c r="E42" s="7" t="s">
        <v>254</v>
      </c>
      <c r="F42" s="553"/>
      <c r="G42" s="553"/>
      <c r="H42" s="220" t="s">
        <v>313</v>
      </c>
      <c r="I42" s="7" t="s">
        <v>314</v>
      </c>
      <c r="J42" s="7" t="s">
        <v>328</v>
      </c>
      <c r="K42" s="7" t="s">
        <v>1265</v>
      </c>
      <c r="L42" s="221">
        <v>41244</v>
      </c>
      <c r="M42" s="221">
        <v>41250</v>
      </c>
      <c r="N42" s="221"/>
      <c r="O42" s="221"/>
      <c r="P42" s="221"/>
      <c r="Q42" s="1468">
        <v>1500</v>
      </c>
      <c r="R42" s="1457"/>
      <c r="S42" s="222"/>
      <c r="T42" s="222" t="s">
        <v>260</v>
      </c>
      <c r="U42" s="222" t="s">
        <v>260</v>
      </c>
      <c r="V42" s="222"/>
      <c r="W42" s="222"/>
      <c r="X42" s="69"/>
      <c r="Y42" s="218"/>
    </row>
    <row r="43" spans="1:25" s="70" customFormat="1" ht="22.5">
      <c r="A43" s="219" t="s">
        <v>3343</v>
      </c>
      <c r="B43" s="7"/>
      <c r="C43" s="7" t="s">
        <v>718</v>
      </c>
      <c r="D43" s="7">
        <v>2012</v>
      </c>
      <c r="E43" s="7" t="s">
        <v>254</v>
      </c>
      <c r="F43" s="553"/>
      <c r="G43" s="553"/>
      <c r="H43" s="220" t="s">
        <v>313</v>
      </c>
      <c r="I43" s="7" t="s">
        <v>314</v>
      </c>
      <c r="J43" s="7" t="s">
        <v>336</v>
      </c>
      <c r="K43" s="7" t="s">
        <v>1547</v>
      </c>
      <c r="L43" s="221">
        <v>41244</v>
      </c>
      <c r="M43" s="221">
        <v>41250</v>
      </c>
      <c r="N43" s="221"/>
      <c r="O43" s="221"/>
      <c r="P43" s="221"/>
      <c r="Q43" s="1468">
        <v>1000</v>
      </c>
      <c r="R43" s="1457"/>
      <c r="S43" s="222"/>
      <c r="T43" s="222" t="s">
        <v>260</v>
      </c>
      <c r="U43" s="222" t="s">
        <v>260</v>
      </c>
      <c r="V43" s="222"/>
      <c r="W43" s="222"/>
      <c r="X43" s="69"/>
      <c r="Y43" s="218"/>
    </row>
    <row r="44" spans="1:25" s="70" customFormat="1" ht="33.75">
      <c r="A44" s="219" t="s">
        <v>289</v>
      </c>
      <c r="B44" s="7"/>
      <c r="C44" s="7" t="s">
        <v>718</v>
      </c>
      <c r="D44" s="7">
        <v>2012</v>
      </c>
      <c r="E44" s="7" t="s">
        <v>254</v>
      </c>
      <c r="F44" s="553"/>
      <c r="G44" s="553"/>
      <c r="H44" s="220" t="s">
        <v>313</v>
      </c>
      <c r="I44" s="7" t="s">
        <v>314</v>
      </c>
      <c r="J44" s="7" t="s">
        <v>688</v>
      </c>
      <c r="K44" s="7" t="s">
        <v>3349</v>
      </c>
      <c r="L44" s="221">
        <v>41244</v>
      </c>
      <c r="M44" s="221">
        <v>41250</v>
      </c>
      <c r="N44" s="221"/>
      <c r="O44" s="221"/>
      <c r="P44" s="221"/>
      <c r="Q44" s="1468">
        <v>4000</v>
      </c>
      <c r="R44" s="1457"/>
      <c r="S44" s="222"/>
      <c r="T44" s="222" t="s">
        <v>260</v>
      </c>
      <c r="U44" s="222" t="s">
        <v>260</v>
      </c>
      <c r="V44" s="222"/>
      <c r="W44" s="222"/>
      <c r="X44" s="69"/>
      <c r="Y44" s="218"/>
    </row>
    <row r="45" spans="1:25" s="70" customFormat="1" ht="22.5">
      <c r="A45" s="219" t="s">
        <v>3343</v>
      </c>
      <c r="B45" s="7"/>
      <c r="C45" s="7" t="s">
        <v>718</v>
      </c>
      <c r="D45" s="7">
        <v>2012</v>
      </c>
      <c r="E45" s="7" t="s">
        <v>254</v>
      </c>
      <c r="F45" s="553"/>
      <c r="G45" s="553"/>
      <c r="H45" s="220" t="s">
        <v>313</v>
      </c>
      <c r="I45" s="7" t="s">
        <v>334</v>
      </c>
      <c r="J45" s="7" t="s">
        <v>336</v>
      </c>
      <c r="K45" s="7" t="s">
        <v>1547</v>
      </c>
      <c r="L45" s="221">
        <v>41251</v>
      </c>
      <c r="M45" s="221">
        <v>41257</v>
      </c>
      <c r="N45" s="221"/>
      <c r="O45" s="221"/>
      <c r="P45" s="221"/>
      <c r="Q45" s="1468">
        <v>1250</v>
      </c>
      <c r="R45" s="1457"/>
      <c r="S45" s="222"/>
      <c r="T45" s="222" t="s">
        <v>274</v>
      </c>
      <c r="U45" s="222" t="s">
        <v>274</v>
      </c>
      <c r="V45" s="222"/>
      <c r="W45" s="222"/>
      <c r="X45" s="69"/>
      <c r="Y45" s="218"/>
    </row>
    <row r="46" spans="1:25" s="70" customFormat="1" ht="33.75">
      <c r="A46" s="219" t="s">
        <v>3338</v>
      </c>
      <c r="B46" s="7"/>
      <c r="C46" s="7" t="s">
        <v>718</v>
      </c>
      <c r="D46" s="7">
        <v>2012</v>
      </c>
      <c r="E46" s="7" t="s">
        <v>254</v>
      </c>
      <c r="F46" s="553"/>
      <c r="G46" s="553"/>
      <c r="H46" s="220" t="s">
        <v>313</v>
      </c>
      <c r="I46" s="7" t="s">
        <v>334</v>
      </c>
      <c r="J46" s="7" t="s">
        <v>335</v>
      </c>
      <c r="K46" s="7" t="s">
        <v>1264</v>
      </c>
      <c r="L46" s="221">
        <v>41251</v>
      </c>
      <c r="M46" s="221">
        <v>41257</v>
      </c>
      <c r="N46" s="221"/>
      <c r="O46" s="221"/>
      <c r="P46" s="221"/>
      <c r="Q46" s="1468">
        <v>250</v>
      </c>
      <c r="R46" s="1457"/>
      <c r="S46" s="222"/>
      <c r="T46" s="222" t="s">
        <v>260</v>
      </c>
      <c r="U46" s="222" t="s">
        <v>260</v>
      </c>
      <c r="V46" s="222"/>
      <c r="W46" s="222"/>
      <c r="X46" s="69"/>
      <c r="Y46" s="218"/>
    </row>
    <row r="47" spans="1:25" s="70" customFormat="1" ht="33.75">
      <c r="A47" s="219" t="s">
        <v>289</v>
      </c>
      <c r="B47" s="7"/>
      <c r="C47" s="7" t="s">
        <v>718</v>
      </c>
      <c r="D47" s="7">
        <v>2012</v>
      </c>
      <c r="E47" s="7" t="s">
        <v>254</v>
      </c>
      <c r="F47" s="553"/>
      <c r="G47" s="553"/>
      <c r="H47" s="220" t="s">
        <v>313</v>
      </c>
      <c r="I47" s="7" t="s">
        <v>334</v>
      </c>
      <c r="J47" s="7" t="s">
        <v>688</v>
      </c>
      <c r="K47" s="7" t="s">
        <v>3349</v>
      </c>
      <c r="L47" s="221">
        <v>41251</v>
      </c>
      <c r="M47" s="221">
        <v>41257</v>
      </c>
      <c r="N47" s="221"/>
      <c r="O47" s="221"/>
      <c r="P47" s="221"/>
      <c r="Q47" s="1468">
        <v>3500</v>
      </c>
      <c r="R47" s="1457"/>
      <c r="S47" s="222"/>
      <c r="T47" s="222" t="s">
        <v>260</v>
      </c>
      <c r="U47" s="222" t="s">
        <v>260</v>
      </c>
      <c r="V47" s="222"/>
      <c r="W47" s="222"/>
      <c r="X47" s="69"/>
      <c r="Y47" s="218"/>
    </row>
    <row r="48" spans="1:25" s="70" customFormat="1" ht="33.75">
      <c r="A48" s="219" t="s">
        <v>289</v>
      </c>
      <c r="B48" s="7"/>
      <c r="C48" s="7" t="s">
        <v>718</v>
      </c>
      <c r="D48" s="7">
        <v>2012</v>
      </c>
      <c r="E48" s="7" t="s">
        <v>254</v>
      </c>
      <c r="F48" s="553"/>
      <c r="G48" s="553"/>
      <c r="H48" s="220" t="s">
        <v>313</v>
      </c>
      <c r="I48" s="7" t="s">
        <v>334</v>
      </c>
      <c r="J48" s="7" t="s">
        <v>688</v>
      </c>
      <c r="K48" s="7" t="s">
        <v>3349</v>
      </c>
      <c r="L48" s="221">
        <v>41251</v>
      </c>
      <c r="M48" s="221">
        <v>41257</v>
      </c>
      <c r="N48" s="221"/>
      <c r="O48" s="221"/>
      <c r="P48" s="221"/>
      <c r="Q48" s="1468">
        <v>250</v>
      </c>
      <c r="R48" s="1457"/>
      <c r="S48" s="222"/>
      <c r="T48" s="222" t="s">
        <v>260</v>
      </c>
      <c r="U48" s="222" t="s">
        <v>260</v>
      </c>
      <c r="V48" s="222"/>
      <c r="W48" s="222"/>
      <c r="X48" s="69"/>
      <c r="Y48" s="218"/>
    </row>
    <row r="49" spans="1:25" s="70" customFormat="1" ht="33.75">
      <c r="A49" s="219" t="s">
        <v>1032</v>
      </c>
      <c r="B49" s="7"/>
      <c r="C49" s="7" t="s">
        <v>693</v>
      </c>
      <c r="D49" s="7">
        <v>2012</v>
      </c>
      <c r="E49" s="7" t="s">
        <v>254</v>
      </c>
      <c r="F49" s="553"/>
      <c r="G49" s="553"/>
      <c r="H49" s="220" t="s">
        <v>313</v>
      </c>
      <c r="I49" s="7" t="s">
        <v>324</v>
      </c>
      <c r="J49" s="7" t="s">
        <v>323</v>
      </c>
      <c r="K49" s="7" t="s">
        <v>2354</v>
      </c>
      <c r="L49" s="221">
        <v>41258</v>
      </c>
      <c r="M49" s="221">
        <v>41264</v>
      </c>
      <c r="N49" s="221"/>
      <c r="O49" s="221"/>
      <c r="P49" s="221"/>
      <c r="Q49" s="1468">
        <v>4000</v>
      </c>
      <c r="R49" s="1457"/>
      <c r="S49" s="222"/>
      <c r="T49" s="222" t="s">
        <v>260</v>
      </c>
      <c r="U49" s="222" t="s">
        <v>260</v>
      </c>
      <c r="V49" s="222"/>
      <c r="W49" s="222"/>
      <c r="X49" s="69"/>
      <c r="Y49" s="218"/>
    </row>
    <row r="50" spans="1:25" s="70" customFormat="1" ht="22.5">
      <c r="A50" s="219" t="s">
        <v>3343</v>
      </c>
      <c r="B50" s="7"/>
      <c r="C50" s="7" t="s">
        <v>718</v>
      </c>
      <c r="D50" s="7">
        <v>2012</v>
      </c>
      <c r="E50" s="7" t="s">
        <v>254</v>
      </c>
      <c r="F50" s="553"/>
      <c r="G50" s="553"/>
      <c r="H50" s="220" t="s">
        <v>313</v>
      </c>
      <c r="I50" s="7" t="s">
        <v>324</v>
      </c>
      <c r="J50" s="7" t="s">
        <v>336</v>
      </c>
      <c r="K50" s="7" t="s">
        <v>1547</v>
      </c>
      <c r="L50" s="221">
        <v>41258</v>
      </c>
      <c r="M50" s="221">
        <v>41264</v>
      </c>
      <c r="N50" s="221"/>
      <c r="O50" s="221"/>
      <c r="P50" s="221"/>
      <c r="Q50" s="1468">
        <v>2000</v>
      </c>
      <c r="R50" s="1457"/>
      <c r="S50" s="222"/>
      <c r="T50" s="222" t="s">
        <v>260</v>
      </c>
      <c r="U50" s="222" t="s">
        <v>260</v>
      </c>
      <c r="V50" s="222"/>
      <c r="W50" s="222"/>
      <c r="X50" s="69"/>
      <c r="Y50" s="218"/>
    </row>
    <row r="51" spans="1:25" s="70" customFormat="1" ht="33.75">
      <c r="A51" s="219" t="s">
        <v>1032</v>
      </c>
      <c r="B51" s="7"/>
      <c r="C51" s="7" t="s">
        <v>693</v>
      </c>
      <c r="D51" s="7">
        <v>2012</v>
      </c>
      <c r="E51" s="7" t="s">
        <v>254</v>
      </c>
      <c r="F51" s="553"/>
      <c r="G51" s="553"/>
      <c r="H51" s="220" t="s">
        <v>313</v>
      </c>
      <c r="I51" s="7" t="s">
        <v>322</v>
      </c>
      <c r="J51" s="7" t="s">
        <v>323</v>
      </c>
      <c r="K51" s="7" t="s">
        <v>2354</v>
      </c>
      <c r="L51" s="221">
        <v>41265</v>
      </c>
      <c r="M51" s="221">
        <v>41271</v>
      </c>
      <c r="N51" s="221"/>
      <c r="O51" s="221"/>
      <c r="P51" s="221"/>
      <c r="Q51" s="1468">
        <v>6000</v>
      </c>
      <c r="R51" s="1457"/>
      <c r="S51" s="222"/>
      <c r="T51" s="222" t="s">
        <v>260</v>
      </c>
      <c r="U51" s="222" t="s">
        <v>260</v>
      </c>
      <c r="V51" s="222"/>
      <c r="W51" s="222"/>
      <c r="X51" s="69"/>
      <c r="Y51" s="218"/>
    </row>
    <row r="52" spans="1:25" s="70" customFormat="1" ht="12">
      <c r="A52" s="217" t="s">
        <v>1033</v>
      </c>
      <c r="B52" s="69"/>
      <c r="C52" s="69" t="s">
        <v>693</v>
      </c>
      <c r="D52" s="69">
        <v>2013</v>
      </c>
      <c r="E52" s="69" t="s">
        <v>254</v>
      </c>
      <c r="F52" s="388"/>
      <c r="G52" s="388"/>
      <c r="H52" s="90" t="s">
        <v>313</v>
      </c>
      <c r="I52" s="69" t="s">
        <v>315</v>
      </c>
      <c r="J52" s="7" t="s">
        <v>684</v>
      </c>
      <c r="K52" s="69" t="s">
        <v>1398</v>
      </c>
      <c r="L52" s="88">
        <v>41272</v>
      </c>
      <c r="M52" s="88">
        <v>41278</v>
      </c>
      <c r="N52" s="88"/>
      <c r="O52" s="88"/>
      <c r="P52" s="88"/>
      <c r="Q52" s="183">
        <v>1000</v>
      </c>
      <c r="R52" s="262"/>
      <c r="S52" s="72"/>
      <c r="T52" s="72" t="s">
        <v>260</v>
      </c>
      <c r="U52" s="72" t="s">
        <v>260</v>
      </c>
      <c r="V52" s="72"/>
      <c r="W52" s="72"/>
      <c r="X52" s="69"/>
      <c r="Y52" s="218"/>
    </row>
    <row r="53" spans="1:25" s="70" customFormat="1" ht="12">
      <c r="A53" s="217" t="s">
        <v>1033</v>
      </c>
      <c r="B53" s="69"/>
      <c r="C53" s="69" t="s">
        <v>693</v>
      </c>
      <c r="D53" s="69">
        <v>2013</v>
      </c>
      <c r="E53" s="69" t="s">
        <v>254</v>
      </c>
      <c r="F53" s="388"/>
      <c r="G53" s="388"/>
      <c r="H53" s="90" t="s">
        <v>313</v>
      </c>
      <c r="I53" s="69" t="s">
        <v>315</v>
      </c>
      <c r="J53" s="7" t="s">
        <v>326</v>
      </c>
      <c r="K53" s="69" t="s">
        <v>1398</v>
      </c>
      <c r="L53" s="88">
        <v>41272</v>
      </c>
      <c r="M53" s="88">
        <v>41278</v>
      </c>
      <c r="N53" s="88"/>
      <c r="O53" s="88"/>
      <c r="P53" s="88"/>
      <c r="Q53" s="183">
        <v>1500</v>
      </c>
      <c r="R53" s="262"/>
      <c r="S53" s="72"/>
      <c r="T53" s="72" t="s">
        <v>260</v>
      </c>
      <c r="U53" s="72" t="s">
        <v>260</v>
      </c>
      <c r="V53" s="72"/>
      <c r="W53" s="72"/>
      <c r="X53" s="69"/>
      <c r="Y53" s="218"/>
    </row>
    <row r="54" spans="1:25" s="70" customFormat="1" ht="12">
      <c r="A54" s="217" t="s">
        <v>1416</v>
      </c>
      <c r="B54" s="69"/>
      <c r="C54" s="69" t="s">
        <v>718</v>
      </c>
      <c r="D54" s="69">
        <v>2013</v>
      </c>
      <c r="E54" s="69" t="s">
        <v>254</v>
      </c>
      <c r="F54" s="388"/>
      <c r="G54" s="388"/>
      <c r="H54" s="90" t="s">
        <v>310</v>
      </c>
      <c r="I54" s="69" t="s">
        <v>315</v>
      </c>
      <c r="J54" s="7" t="s">
        <v>327</v>
      </c>
      <c r="K54" s="7" t="s">
        <v>1320</v>
      </c>
      <c r="L54" s="88">
        <v>41272</v>
      </c>
      <c r="M54" s="88">
        <v>41278</v>
      </c>
      <c r="N54" s="88"/>
      <c r="O54" s="88"/>
      <c r="P54" s="88"/>
      <c r="Q54" s="183">
        <v>750</v>
      </c>
      <c r="R54" s="262"/>
      <c r="S54" s="72" t="s">
        <v>1538</v>
      </c>
      <c r="T54" s="72" t="s">
        <v>260</v>
      </c>
      <c r="U54" s="72" t="s">
        <v>260</v>
      </c>
      <c r="V54" s="72"/>
      <c r="W54" s="72"/>
      <c r="X54" s="69"/>
      <c r="Y54" s="218"/>
    </row>
    <row r="55" spans="1:25" s="70" customFormat="1" ht="12">
      <c r="A55" s="217" t="s">
        <v>1649</v>
      </c>
      <c r="B55" s="69"/>
      <c r="C55" s="69" t="s">
        <v>718</v>
      </c>
      <c r="D55" s="69">
        <v>2013</v>
      </c>
      <c r="E55" s="69" t="s">
        <v>254</v>
      </c>
      <c r="F55" s="388"/>
      <c r="G55" s="388"/>
      <c r="H55" s="90" t="s">
        <v>313</v>
      </c>
      <c r="I55" s="69" t="s">
        <v>315</v>
      </c>
      <c r="J55" s="7" t="s">
        <v>850</v>
      </c>
      <c r="K55" s="7" t="s">
        <v>3349</v>
      </c>
      <c r="L55" s="88">
        <v>41272</v>
      </c>
      <c r="M55" s="88">
        <v>41278</v>
      </c>
      <c r="N55" s="88"/>
      <c r="O55" s="88"/>
      <c r="P55" s="88"/>
      <c r="Q55" s="183">
        <v>500</v>
      </c>
      <c r="R55" s="262"/>
      <c r="S55" s="72"/>
      <c r="T55" s="72" t="s">
        <v>260</v>
      </c>
      <c r="U55" s="72" t="s">
        <v>260</v>
      </c>
      <c r="V55" s="72"/>
      <c r="W55" s="72"/>
      <c r="X55" s="69"/>
      <c r="Y55" s="218"/>
    </row>
    <row r="56" spans="1:25" s="70" customFormat="1" ht="22.5">
      <c r="A56" s="217" t="s">
        <v>295</v>
      </c>
      <c r="B56" s="69"/>
      <c r="C56" s="69" t="s">
        <v>718</v>
      </c>
      <c r="D56" s="69">
        <v>2013</v>
      </c>
      <c r="E56" s="69" t="s">
        <v>254</v>
      </c>
      <c r="F56" s="388"/>
      <c r="G56" s="388"/>
      <c r="H56" s="90" t="s">
        <v>313</v>
      </c>
      <c r="I56" s="69" t="s">
        <v>315</v>
      </c>
      <c r="J56" s="7" t="s">
        <v>697</v>
      </c>
      <c r="K56" s="7" t="s">
        <v>1633</v>
      </c>
      <c r="L56" s="88">
        <v>41272</v>
      </c>
      <c r="M56" s="88">
        <v>41278</v>
      </c>
      <c r="N56" s="88"/>
      <c r="O56" s="88"/>
      <c r="P56" s="88"/>
      <c r="Q56" s="183">
        <v>2250</v>
      </c>
      <c r="R56" s="262"/>
      <c r="S56" s="72"/>
      <c r="T56" s="72" t="s">
        <v>260</v>
      </c>
      <c r="U56" s="72" t="s">
        <v>260</v>
      </c>
      <c r="V56" s="72"/>
      <c r="W56" s="72"/>
      <c r="X56" s="69"/>
      <c r="Y56" s="218"/>
    </row>
    <row r="57" spans="1:25" s="70" customFormat="1" ht="12">
      <c r="A57" s="217" t="s">
        <v>1649</v>
      </c>
      <c r="B57" s="69"/>
      <c r="C57" s="69" t="s">
        <v>718</v>
      </c>
      <c r="D57" s="69">
        <v>2013</v>
      </c>
      <c r="E57" s="69" t="s">
        <v>254</v>
      </c>
      <c r="F57" s="388"/>
      <c r="G57" s="388"/>
      <c r="H57" s="90" t="s">
        <v>310</v>
      </c>
      <c r="I57" s="69" t="s">
        <v>847</v>
      </c>
      <c r="J57" s="7" t="s">
        <v>850</v>
      </c>
      <c r="K57" s="7" t="s">
        <v>3349</v>
      </c>
      <c r="L57" s="88">
        <v>41279</v>
      </c>
      <c r="M57" s="88">
        <v>41285</v>
      </c>
      <c r="N57" s="88"/>
      <c r="O57" s="88"/>
      <c r="P57" s="88"/>
      <c r="Q57" s="183">
        <v>1500</v>
      </c>
      <c r="R57" s="262"/>
      <c r="S57" s="72"/>
      <c r="T57" s="72" t="s">
        <v>260</v>
      </c>
      <c r="U57" s="72" t="s">
        <v>260</v>
      </c>
      <c r="V57" s="72"/>
      <c r="W57" s="72"/>
      <c r="X57" s="69"/>
      <c r="Y57" s="218"/>
    </row>
    <row r="58" spans="1:25" s="70" customFormat="1" ht="22.5">
      <c r="A58" s="217" t="s">
        <v>295</v>
      </c>
      <c r="B58" s="69"/>
      <c r="C58" s="69" t="s">
        <v>718</v>
      </c>
      <c r="D58" s="69">
        <v>2013</v>
      </c>
      <c r="E58" s="69" t="s">
        <v>254</v>
      </c>
      <c r="F58" s="388"/>
      <c r="G58" s="388"/>
      <c r="H58" s="90" t="s">
        <v>313</v>
      </c>
      <c r="I58" s="69" t="s">
        <v>847</v>
      </c>
      <c r="J58" s="7" t="s">
        <v>697</v>
      </c>
      <c r="K58" s="7" t="s">
        <v>1633</v>
      </c>
      <c r="L58" s="88">
        <v>41279</v>
      </c>
      <c r="M58" s="88">
        <v>41285</v>
      </c>
      <c r="N58" s="88"/>
      <c r="O58" s="88"/>
      <c r="P58" s="88"/>
      <c r="Q58" s="183">
        <v>4500</v>
      </c>
      <c r="R58" s="262"/>
      <c r="S58" s="72"/>
      <c r="T58" s="72" t="s">
        <v>260</v>
      </c>
      <c r="U58" s="72" t="s">
        <v>260</v>
      </c>
      <c r="V58" s="72"/>
      <c r="W58" s="72"/>
      <c r="X58" s="69"/>
      <c r="Y58" s="218"/>
    </row>
    <row r="59" spans="1:25" s="70" customFormat="1" ht="22.5">
      <c r="A59" s="217" t="s">
        <v>2159</v>
      </c>
      <c r="B59" s="69"/>
      <c r="C59" s="69" t="s">
        <v>718</v>
      </c>
      <c r="D59" s="69">
        <v>2013</v>
      </c>
      <c r="E59" s="69" t="s">
        <v>254</v>
      </c>
      <c r="F59" s="388"/>
      <c r="G59" s="388"/>
      <c r="H59" s="90" t="s">
        <v>313</v>
      </c>
      <c r="I59" s="69" t="s">
        <v>615</v>
      </c>
      <c r="J59" s="7" t="s">
        <v>851</v>
      </c>
      <c r="K59" s="7" t="s">
        <v>1321</v>
      </c>
      <c r="L59" s="88">
        <v>41286</v>
      </c>
      <c r="M59" s="88">
        <v>41292</v>
      </c>
      <c r="N59" s="88"/>
      <c r="O59" s="88"/>
      <c r="P59" s="88"/>
      <c r="Q59" s="183">
        <v>4500</v>
      </c>
      <c r="R59" s="262"/>
      <c r="S59" s="72"/>
      <c r="T59" s="72" t="s">
        <v>260</v>
      </c>
      <c r="U59" s="72" t="s">
        <v>260</v>
      </c>
      <c r="V59" s="72"/>
      <c r="W59" s="72"/>
      <c r="X59" s="69"/>
      <c r="Y59" s="218"/>
    </row>
    <row r="60" spans="1:25" s="70" customFormat="1" ht="22.5">
      <c r="A60" s="217" t="s">
        <v>2142</v>
      </c>
      <c r="B60" s="69"/>
      <c r="C60" s="69" t="s">
        <v>718</v>
      </c>
      <c r="D60" s="69">
        <v>2013</v>
      </c>
      <c r="E60" s="69" t="s">
        <v>254</v>
      </c>
      <c r="F60" s="388"/>
      <c r="G60" s="388"/>
      <c r="H60" s="90" t="s">
        <v>313</v>
      </c>
      <c r="I60" s="69" t="s">
        <v>615</v>
      </c>
      <c r="J60" s="7" t="s">
        <v>689</v>
      </c>
      <c r="K60" s="7" t="s">
        <v>2368</v>
      </c>
      <c r="L60" s="88">
        <v>41286</v>
      </c>
      <c r="M60" s="88">
        <v>41292</v>
      </c>
      <c r="N60" s="88"/>
      <c r="O60" s="88"/>
      <c r="P60" s="88"/>
      <c r="Q60" s="183">
        <v>1500</v>
      </c>
      <c r="R60" s="262"/>
      <c r="S60" s="72"/>
      <c r="T60" s="72" t="s">
        <v>260</v>
      </c>
      <c r="U60" s="72" t="s">
        <v>260</v>
      </c>
      <c r="V60" s="72"/>
      <c r="W60" s="72"/>
      <c r="X60" s="69"/>
      <c r="Y60" s="218"/>
    </row>
    <row r="61" spans="1:25" s="70" customFormat="1" ht="22.5">
      <c r="A61" s="217" t="s">
        <v>2142</v>
      </c>
      <c r="B61" s="69"/>
      <c r="C61" s="69" t="s">
        <v>718</v>
      </c>
      <c r="D61" s="69">
        <v>2013</v>
      </c>
      <c r="E61" s="69" t="s">
        <v>254</v>
      </c>
      <c r="F61" s="388"/>
      <c r="G61" s="388"/>
      <c r="H61" s="90" t="s">
        <v>313</v>
      </c>
      <c r="I61" s="69" t="s">
        <v>613</v>
      </c>
      <c r="J61" s="7" t="s">
        <v>689</v>
      </c>
      <c r="K61" s="7" t="s">
        <v>2368</v>
      </c>
      <c r="L61" s="88">
        <v>41293</v>
      </c>
      <c r="M61" s="88">
        <v>41299</v>
      </c>
      <c r="N61" s="88"/>
      <c r="O61" s="88"/>
      <c r="P61" s="88"/>
      <c r="Q61" s="183">
        <v>1500</v>
      </c>
      <c r="R61" s="262"/>
      <c r="S61" s="72"/>
      <c r="T61" s="72" t="s">
        <v>260</v>
      </c>
      <c r="U61" s="72" t="s">
        <v>260</v>
      </c>
      <c r="V61" s="72"/>
      <c r="W61" s="72"/>
      <c r="X61" s="69"/>
      <c r="Y61" s="218"/>
    </row>
    <row r="62" spans="1:25" s="70" customFormat="1" ht="22.5">
      <c r="A62" s="217" t="s">
        <v>695</v>
      </c>
      <c r="B62" s="69"/>
      <c r="C62" s="69" t="s">
        <v>718</v>
      </c>
      <c r="D62" s="69">
        <v>2013</v>
      </c>
      <c r="E62" s="69" t="s">
        <v>254</v>
      </c>
      <c r="F62" s="388"/>
      <c r="G62" s="388"/>
      <c r="H62" s="90" t="s">
        <v>313</v>
      </c>
      <c r="I62" s="69" t="s">
        <v>613</v>
      </c>
      <c r="J62" s="7" t="s">
        <v>614</v>
      </c>
      <c r="K62" s="7" t="s">
        <v>1327</v>
      </c>
      <c r="L62" s="88">
        <v>41293</v>
      </c>
      <c r="M62" s="88">
        <v>41299</v>
      </c>
      <c r="N62" s="88"/>
      <c r="O62" s="88"/>
      <c r="P62" s="88"/>
      <c r="Q62" s="183">
        <v>1000</v>
      </c>
      <c r="R62" s="262"/>
      <c r="S62" s="72"/>
      <c r="T62" s="72" t="s">
        <v>260</v>
      </c>
      <c r="U62" s="72" t="s">
        <v>260</v>
      </c>
      <c r="V62" s="72"/>
      <c r="W62" s="72"/>
      <c r="X62" s="69"/>
      <c r="Y62" s="218"/>
    </row>
    <row r="63" spans="1:25" s="70" customFormat="1" ht="12">
      <c r="A63" s="217" t="s">
        <v>1033</v>
      </c>
      <c r="B63" s="69"/>
      <c r="C63" s="69" t="s">
        <v>693</v>
      </c>
      <c r="D63" s="69">
        <v>2013</v>
      </c>
      <c r="E63" s="69" t="s">
        <v>254</v>
      </c>
      <c r="F63" s="388"/>
      <c r="G63" s="388"/>
      <c r="H63" s="90" t="s">
        <v>313</v>
      </c>
      <c r="I63" s="69" t="s">
        <v>613</v>
      </c>
      <c r="J63" s="7" t="s">
        <v>685</v>
      </c>
      <c r="K63" s="69" t="s">
        <v>1398</v>
      </c>
      <c r="L63" s="88">
        <v>41293</v>
      </c>
      <c r="M63" s="88">
        <v>41299</v>
      </c>
      <c r="N63" s="88"/>
      <c r="O63" s="88"/>
      <c r="P63" s="88"/>
      <c r="Q63" s="183">
        <v>2000</v>
      </c>
      <c r="R63" s="262"/>
      <c r="S63" s="72"/>
      <c r="T63" s="72" t="s">
        <v>260</v>
      </c>
      <c r="U63" s="72" t="s">
        <v>260</v>
      </c>
      <c r="V63" s="72"/>
      <c r="W63" s="72"/>
      <c r="X63" s="69"/>
      <c r="Y63" s="218"/>
    </row>
    <row r="64" spans="1:25" s="70" customFormat="1" ht="22.5">
      <c r="A64" s="217" t="s">
        <v>2159</v>
      </c>
      <c r="B64" s="69"/>
      <c r="C64" s="69" t="s">
        <v>718</v>
      </c>
      <c r="D64" s="69">
        <v>2013</v>
      </c>
      <c r="E64" s="69" t="s">
        <v>254</v>
      </c>
      <c r="F64" s="388"/>
      <c r="G64" s="388"/>
      <c r="H64" s="90" t="s">
        <v>313</v>
      </c>
      <c r="I64" s="69" t="s">
        <v>613</v>
      </c>
      <c r="J64" s="7" t="s">
        <v>851</v>
      </c>
      <c r="K64" s="7" t="s">
        <v>1321</v>
      </c>
      <c r="L64" s="88">
        <v>41293</v>
      </c>
      <c r="M64" s="88">
        <v>41299</v>
      </c>
      <c r="N64" s="88"/>
      <c r="O64" s="88"/>
      <c r="P64" s="88"/>
      <c r="Q64" s="183">
        <v>1500</v>
      </c>
      <c r="R64" s="262"/>
      <c r="S64" s="72"/>
      <c r="T64" s="72" t="s">
        <v>260</v>
      </c>
      <c r="U64" s="72" t="s">
        <v>260</v>
      </c>
      <c r="V64" s="72"/>
      <c r="W64" s="72"/>
      <c r="X64" s="69"/>
      <c r="Y64" s="218"/>
    </row>
    <row r="65" spans="1:25" s="70" customFormat="1" ht="22.5">
      <c r="A65" s="217" t="s">
        <v>701</v>
      </c>
      <c r="B65" s="69"/>
      <c r="C65" s="69" t="s">
        <v>1177</v>
      </c>
      <c r="D65" s="69">
        <v>2013</v>
      </c>
      <c r="E65" s="69" t="s">
        <v>254</v>
      </c>
      <c r="F65" s="388"/>
      <c r="G65" s="388"/>
      <c r="H65" s="90" t="s">
        <v>313</v>
      </c>
      <c r="I65" s="69" t="s">
        <v>699</v>
      </c>
      <c r="J65" s="7" t="s">
        <v>700</v>
      </c>
      <c r="K65" s="7" t="s">
        <v>3909</v>
      </c>
      <c r="L65" s="88">
        <v>41299</v>
      </c>
      <c r="M65" s="88">
        <v>41306</v>
      </c>
      <c r="N65" s="88"/>
      <c r="O65" s="88"/>
      <c r="P65" s="88"/>
      <c r="Q65" s="183">
        <v>5000</v>
      </c>
      <c r="R65" s="262"/>
      <c r="S65" s="72"/>
      <c r="T65" s="72" t="s">
        <v>260</v>
      </c>
      <c r="U65" s="72" t="s">
        <v>260</v>
      </c>
      <c r="V65" s="72"/>
      <c r="W65" s="72"/>
      <c r="X65" s="69"/>
      <c r="Y65" s="218"/>
    </row>
    <row r="66" spans="1:25" s="70" customFormat="1" ht="22.5">
      <c r="A66" s="217" t="s">
        <v>2145</v>
      </c>
      <c r="B66" s="69"/>
      <c r="C66" s="69" t="s">
        <v>718</v>
      </c>
      <c r="D66" s="69">
        <v>2013</v>
      </c>
      <c r="E66" s="69" t="s">
        <v>254</v>
      </c>
      <c r="F66" s="388"/>
      <c r="G66" s="388"/>
      <c r="H66" s="90" t="s">
        <v>313</v>
      </c>
      <c r="I66" s="69" t="s">
        <v>699</v>
      </c>
      <c r="J66" s="7" t="s">
        <v>715</v>
      </c>
      <c r="K66" s="7" t="s">
        <v>1322</v>
      </c>
      <c r="L66" s="88">
        <v>41299</v>
      </c>
      <c r="M66" s="88">
        <v>41306</v>
      </c>
      <c r="N66" s="88"/>
      <c r="O66" s="88"/>
      <c r="P66" s="88"/>
      <c r="Q66" s="183">
        <v>1000</v>
      </c>
      <c r="R66" s="262"/>
      <c r="S66" s="72"/>
      <c r="T66" s="72" t="s">
        <v>260</v>
      </c>
      <c r="U66" s="72" t="s">
        <v>260</v>
      </c>
      <c r="V66" s="72"/>
      <c r="W66" s="72"/>
      <c r="X66" s="69"/>
      <c r="Y66" s="218"/>
    </row>
    <row r="67" spans="1:25" s="70" customFormat="1" ht="22.5">
      <c r="A67" s="217" t="s">
        <v>2145</v>
      </c>
      <c r="B67" s="69"/>
      <c r="C67" s="69" t="s">
        <v>718</v>
      </c>
      <c r="D67" s="69">
        <v>2013</v>
      </c>
      <c r="E67" s="69" t="s">
        <v>254</v>
      </c>
      <c r="F67" s="388"/>
      <c r="G67" s="388"/>
      <c r="H67" s="90" t="s">
        <v>313</v>
      </c>
      <c r="I67" s="69" t="s">
        <v>714</v>
      </c>
      <c r="J67" s="7" t="s">
        <v>715</v>
      </c>
      <c r="K67" s="7" t="s">
        <v>1322</v>
      </c>
      <c r="L67" s="88">
        <v>41307</v>
      </c>
      <c r="M67" s="88">
        <v>41313</v>
      </c>
      <c r="N67" s="88"/>
      <c r="O67" s="88"/>
      <c r="P67" s="88"/>
      <c r="Q67" s="183">
        <v>6000</v>
      </c>
      <c r="R67" s="262"/>
      <c r="S67" s="72"/>
      <c r="T67" s="72" t="s">
        <v>260</v>
      </c>
      <c r="U67" s="72" t="s">
        <v>260</v>
      </c>
      <c r="V67" s="72"/>
      <c r="W67" s="72"/>
      <c r="X67" s="69"/>
      <c r="Y67" s="218"/>
    </row>
    <row r="68" spans="1:25" s="70" customFormat="1" ht="22.5">
      <c r="A68" s="217" t="s">
        <v>1033</v>
      </c>
      <c r="B68" s="69"/>
      <c r="C68" s="69" t="s">
        <v>693</v>
      </c>
      <c r="D68" s="69">
        <v>2013</v>
      </c>
      <c r="E68" s="69" t="s">
        <v>254</v>
      </c>
      <c r="F68" s="388">
        <v>20835</v>
      </c>
      <c r="G68" s="389">
        <v>41318</v>
      </c>
      <c r="H68" s="90" t="s">
        <v>313</v>
      </c>
      <c r="I68" s="69" t="s">
        <v>804</v>
      </c>
      <c r="J68" s="7" t="s">
        <v>1712</v>
      </c>
      <c r="K68" s="69" t="s">
        <v>1398</v>
      </c>
      <c r="L68" s="88">
        <v>41314</v>
      </c>
      <c r="M68" s="88">
        <v>41320</v>
      </c>
      <c r="N68" s="88"/>
      <c r="O68" s="88"/>
      <c r="P68" s="88"/>
      <c r="Q68" s="183">
        <v>6000</v>
      </c>
      <c r="R68" s="262"/>
      <c r="S68" s="72"/>
      <c r="T68" s="72" t="s">
        <v>260</v>
      </c>
      <c r="U68" s="72" t="s">
        <v>260</v>
      </c>
      <c r="V68" s="72"/>
      <c r="W68" s="72"/>
      <c r="X68" s="69"/>
      <c r="Y68" s="218"/>
    </row>
    <row r="69" spans="1:25" s="70" customFormat="1" ht="22.5">
      <c r="A69" s="217" t="s">
        <v>1033</v>
      </c>
      <c r="B69" s="69"/>
      <c r="C69" s="69" t="s">
        <v>693</v>
      </c>
      <c r="D69" s="69">
        <v>2013</v>
      </c>
      <c r="E69" s="69" t="s">
        <v>254</v>
      </c>
      <c r="F69" s="388">
        <v>20893</v>
      </c>
      <c r="G69" s="389">
        <v>41326</v>
      </c>
      <c r="H69" s="90" t="s">
        <v>313</v>
      </c>
      <c r="I69" s="69" t="s">
        <v>805</v>
      </c>
      <c r="J69" s="7" t="s">
        <v>806</v>
      </c>
      <c r="K69" s="69" t="s">
        <v>1398</v>
      </c>
      <c r="L69" s="88">
        <v>41321</v>
      </c>
      <c r="M69" s="88">
        <v>41327</v>
      </c>
      <c r="N69" s="88"/>
      <c r="O69" s="88"/>
      <c r="P69" s="88"/>
      <c r="Q69" s="183">
        <v>6000</v>
      </c>
      <c r="R69" s="262"/>
      <c r="S69" s="72"/>
      <c r="T69" s="72" t="s">
        <v>260</v>
      </c>
      <c r="U69" s="72" t="s">
        <v>260</v>
      </c>
      <c r="V69" s="72"/>
      <c r="W69" s="72"/>
      <c r="X69" s="69"/>
      <c r="Y69" s="218"/>
    </row>
    <row r="70" spans="1:25" s="70" customFormat="1" ht="12">
      <c r="A70" s="217" t="s">
        <v>1033</v>
      </c>
      <c r="B70" s="69"/>
      <c r="C70" s="69" t="s">
        <v>693</v>
      </c>
      <c r="D70" s="69">
        <v>2013</v>
      </c>
      <c r="E70" s="69" t="s">
        <v>254</v>
      </c>
      <c r="F70" s="388">
        <v>20946</v>
      </c>
      <c r="G70" s="389">
        <v>41333</v>
      </c>
      <c r="H70" s="90" t="s">
        <v>313</v>
      </c>
      <c r="I70" s="69" t="s">
        <v>800</v>
      </c>
      <c r="J70" s="7" t="s">
        <v>801</v>
      </c>
      <c r="K70" s="69" t="s">
        <v>1398</v>
      </c>
      <c r="L70" s="88">
        <v>41328</v>
      </c>
      <c r="M70" s="88">
        <v>41334</v>
      </c>
      <c r="N70" s="88"/>
      <c r="O70" s="88"/>
      <c r="P70" s="88"/>
      <c r="Q70" s="183">
        <v>1000</v>
      </c>
      <c r="R70" s="262"/>
      <c r="S70" s="72"/>
      <c r="T70" s="72" t="s">
        <v>260</v>
      </c>
      <c r="U70" s="72" t="s">
        <v>260</v>
      </c>
      <c r="V70" s="72"/>
      <c r="W70" s="72"/>
      <c r="X70" s="69"/>
      <c r="Y70" s="218"/>
    </row>
    <row r="71" spans="1:25" s="70" customFormat="1" ht="22.5">
      <c r="A71" s="217" t="s">
        <v>3331</v>
      </c>
      <c r="B71" s="69"/>
      <c r="C71" s="69" t="s">
        <v>718</v>
      </c>
      <c r="D71" s="69">
        <v>2013</v>
      </c>
      <c r="E71" s="69" t="s">
        <v>254</v>
      </c>
      <c r="F71" s="388">
        <v>20946</v>
      </c>
      <c r="G71" s="389">
        <v>41333</v>
      </c>
      <c r="H71" s="90" t="s">
        <v>313</v>
      </c>
      <c r="I71" s="69" t="s">
        <v>800</v>
      </c>
      <c r="J71" s="7" t="s">
        <v>802</v>
      </c>
      <c r="K71" s="7" t="s">
        <v>2358</v>
      </c>
      <c r="L71" s="88">
        <v>41328</v>
      </c>
      <c r="M71" s="88">
        <v>41334</v>
      </c>
      <c r="N71" s="88"/>
      <c r="O71" s="88"/>
      <c r="P71" s="88"/>
      <c r="Q71" s="183">
        <v>2000</v>
      </c>
      <c r="R71" s="262"/>
      <c r="S71" s="72" t="s">
        <v>1538</v>
      </c>
      <c r="T71" s="72" t="s">
        <v>260</v>
      </c>
      <c r="U71" s="72" t="s">
        <v>260</v>
      </c>
      <c r="V71" s="72"/>
      <c r="W71" s="72"/>
      <c r="X71" s="69"/>
      <c r="Y71" s="218"/>
    </row>
    <row r="72" spans="1:25" s="70" customFormat="1" ht="12">
      <c r="A72" s="217" t="s">
        <v>1033</v>
      </c>
      <c r="B72" s="69"/>
      <c r="C72" s="69" t="s">
        <v>693</v>
      </c>
      <c r="D72" s="69">
        <v>2013</v>
      </c>
      <c r="E72" s="69" t="s">
        <v>254</v>
      </c>
      <c r="F72" s="388">
        <v>20946</v>
      </c>
      <c r="G72" s="389">
        <v>41333</v>
      </c>
      <c r="H72" s="90" t="s">
        <v>313</v>
      </c>
      <c r="I72" s="69" t="s">
        <v>800</v>
      </c>
      <c r="J72" s="7" t="s">
        <v>803</v>
      </c>
      <c r="K72" s="69" t="s">
        <v>1398</v>
      </c>
      <c r="L72" s="88">
        <v>41328</v>
      </c>
      <c r="M72" s="88">
        <v>41334</v>
      </c>
      <c r="N72" s="88"/>
      <c r="O72" s="88"/>
      <c r="P72" s="88"/>
      <c r="Q72" s="183">
        <v>1000</v>
      </c>
      <c r="R72" s="262"/>
      <c r="S72" s="72"/>
      <c r="T72" s="72" t="s">
        <v>260</v>
      </c>
      <c r="U72" s="72" t="s">
        <v>260</v>
      </c>
      <c r="V72" s="72"/>
      <c r="W72" s="72"/>
      <c r="X72" s="69"/>
      <c r="Y72" s="218"/>
    </row>
    <row r="73" spans="1:25" s="70" customFormat="1" ht="12">
      <c r="A73" s="217" t="s">
        <v>1033</v>
      </c>
      <c r="B73" s="69"/>
      <c r="C73" s="69" t="s">
        <v>693</v>
      </c>
      <c r="D73" s="69">
        <v>2013</v>
      </c>
      <c r="E73" s="69" t="s">
        <v>254</v>
      </c>
      <c r="F73" s="388">
        <v>20946</v>
      </c>
      <c r="G73" s="389">
        <v>41333</v>
      </c>
      <c r="H73" s="90" t="s">
        <v>313</v>
      </c>
      <c r="I73" s="69" t="s">
        <v>800</v>
      </c>
      <c r="J73" s="7" t="s">
        <v>801</v>
      </c>
      <c r="K73" s="69" t="s">
        <v>1398</v>
      </c>
      <c r="L73" s="88">
        <v>41328</v>
      </c>
      <c r="M73" s="88">
        <v>41334</v>
      </c>
      <c r="N73" s="88"/>
      <c r="O73" s="88"/>
      <c r="P73" s="88"/>
      <c r="Q73" s="183">
        <v>1000</v>
      </c>
      <c r="R73" s="262"/>
      <c r="S73" s="72"/>
      <c r="T73" s="72" t="s">
        <v>260</v>
      </c>
      <c r="U73" s="72" t="s">
        <v>260</v>
      </c>
      <c r="V73" s="72"/>
      <c r="W73" s="72"/>
      <c r="X73" s="69"/>
      <c r="Y73" s="218"/>
    </row>
    <row r="74" spans="1:25" s="70" customFormat="1" ht="12">
      <c r="A74" s="217" t="s">
        <v>883</v>
      </c>
      <c r="B74" s="69"/>
      <c r="C74" s="69" t="s">
        <v>718</v>
      </c>
      <c r="D74" s="69">
        <v>2013</v>
      </c>
      <c r="E74" s="69" t="s">
        <v>254</v>
      </c>
      <c r="F74" s="388"/>
      <c r="G74" s="388"/>
      <c r="H74" s="90" t="s">
        <v>313</v>
      </c>
      <c r="I74" s="69" t="s">
        <v>860</v>
      </c>
      <c r="J74" s="7" t="s">
        <v>856</v>
      </c>
      <c r="K74" s="7" t="s">
        <v>1323</v>
      </c>
      <c r="L74" s="88">
        <v>41342</v>
      </c>
      <c r="M74" s="88">
        <v>41348</v>
      </c>
      <c r="N74" s="88"/>
      <c r="O74" s="88"/>
      <c r="P74" s="88"/>
      <c r="Q74" s="183">
        <v>500</v>
      </c>
      <c r="R74" s="262"/>
      <c r="S74" s="72"/>
      <c r="T74" s="72" t="s">
        <v>260</v>
      </c>
      <c r="U74" s="72" t="s">
        <v>260</v>
      </c>
      <c r="V74" s="72"/>
      <c r="W74" s="72"/>
      <c r="X74" s="455" t="s">
        <v>1595</v>
      </c>
      <c r="Y74" s="218"/>
    </row>
    <row r="75" spans="1:25" s="70" customFormat="1" ht="12">
      <c r="A75" s="217" t="s">
        <v>3346</v>
      </c>
      <c r="B75" s="69"/>
      <c r="C75" s="69" t="s">
        <v>693</v>
      </c>
      <c r="D75" s="69">
        <v>2013</v>
      </c>
      <c r="E75" s="69" t="s">
        <v>254</v>
      </c>
      <c r="F75" s="388"/>
      <c r="G75" s="388"/>
      <c r="H75" s="90" t="s">
        <v>313</v>
      </c>
      <c r="I75" s="69" t="s">
        <v>860</v>
      </c>
      <c r="J75" s="7" t="s">
        <v>857</v>
      </c>
      <c r="K75" s="69" t="s">
        <v>3348</v>
      </c>
      <c r="L75" s="88">
        <v>41342</v>
      </c>
      <c r="M75" s="88">
        <v>41348</v>
      </c>
      <c r="N75" s="88"/>
      <c r="O75" s="88"/>
      <c r="P75" s="88"/>
      <c r="Q75" s="183">
        <v>500</v>
      </c>
      <c r="R75" s="262"/>
      <c r="S75" s="72"/>
      <c r="T75" s="72" t="s">
        <v>260</v>
      </c>
      <c r="U75" s="72" t="s">
        <v>260</v>
      </c>
      <c r="V75" s="72"/>
      <c r="W75" s="72"/>
      <c r="X75" s="69"/>
      <c r="Y75" s="218"/>
    </row>
    <row r="76" spans="1:25" s="70" customFormat="1" ht="12">
      <c r="A76" s="217" t="s">
        <v>1033</v>
      </c>
      <c r="B76" s="69"/>
      <c r="C76" s="69" t="s">
        <v>693</v>
      </c>
      <c r="D76" s="69">
        <v>2013</v>
      </c>
      <c r="E76" s="69" t="s">
        <v>254</v>
      </c>
      <c r="F76" s="388"/>
      <c r="G76" s="388"/>
      <c r="H76" s="90" t="s">
        <v>313</v>
      </c>
      <c r="I76" s="69" t="s">
        <v>860</v>
      </c>
      <c r="J76" s="7" t="s">
        <v>859</v>
      </c>
      <c r="K76" s="69" t="s">
        <v>1398</v>
      </c>
      <c r="L76" s="88">
        <v>41342</v>
      </c>
      <c r="M76" s="88">
        <v>41348</v>
      </c>
      <c r="N76" s="88"/>
      <c r="O76" s="88"/>
      <c r="P76" s="88"/>
      <c r="Q76" s="183">
        <v>3000</v>
      </c>
      <c r="R76" s="262"/>
      <c r="S76" s="72"/>
      <c r="T76" s="72" t="s">
        <v>260</v>
      </c>
      <c r="U76" s="72" t="s">
        <v>260</v>
      </c>
      <c r="V76" s="72"/>
      <c r="W76" s="72"/>
      <c r="X76" s="69"/>
      <c r="Y76" s="218"/>
    </row>
    <row r="77" spans="1:25" s="70" customFormat="1" ht="12">
      <c r="A77" s="217" t="s">
        <v>1033</v>
      </c>
      <c r="B77" s="69"/>
      <c r="C77" s="69" t="s">
        <v>693</v>
      </c>
      <c r="D77" s="69">
        <v>2013</v>
      </c>
      <c r="E77" s="69" t="s">
        <v>254</v>
      </c>
      <c r="F77" s="388"/>
      <c r="G77" s="388"/>
      <c r="H77" s="90" t="s">
        <v>313</v>
      </c>
      <c r="I77" s="69" t="s">
        <v>860</v>
      </c>
      <c r="J77" s="7" t="s">
        <v>858</v>
      </c>
      <c r="K77" s="69" t="s">
        <v>1398</v>
      </c>
      <c r="L77" s="88">
        <v>41342</v>
      </c>
      <c r="M77" s="88">
        <v>41348</v>
      </c>
      <c r="N77" s="88"/>
      <c r="O77" s="88"/>
      <c r="P77" s="88"/>
      <c r="Q77" s="183">
        <v>3000</v>
      </c>
      <c r="R77" s="262"/>
      <c r="S77" s="72"/>
      <c r="T77" s="72" t="s">
        <v>260</v>
      </c>
      <c r="U77" s="72" t="s">
        <v>260</v>
      </c>
      <c r="V77" s="72"/>
      <c r="W77" s="72"/>
      <c r="X77" s="69"/>
      <c r="Y77" s="218"/>
    </row>
    <row r="78" spans="1:25" s="70" customFormat="1" ht="12">
      <c r="A78" s="217" t="s">
        <v>883</v>
      </c>
      <c r="B78" s="69"/>
      <c r="C78" s="69" t="s">
        <v>718</v>
      </c>
      <c r="D78" s="69">
        <v>2013</v>
      </c>
      <c r="E78" s="69" t="s">
        <v>254</v>
      </c>
      <c r="F78" s="388">
        <v>20981</v>
      </c>
      <c r="G78" s="389">
        <v>41340</v>
      </c>
      <c r="H78" s="90" t="s">
        <v>313</v>
      </c>
      <c r="I78" s="69" t="s">
        <v>861</v>
      </c>
      <c r="J78" s="7" t="s">
        <v>856</v>
      </c>
      <c r="K78" s="7" t="s">
        <v>1323</v>
      </c>
      <c r="L78" s="88">
        <v>41335</v>
      </c>
      <c r="M78" s="88">
        <v>41341</v>
      </c>
      <c r="N78" s="88"/>
      <c r="O78" s="88"/>
      <c r="P78" s="88"/>
      <c r="Q78" s="183">
        <v>1000</v>
      </c>
      <c r="R78" s="262"/>
      <c r="S78" s="72"/>
      <c r="T78" s="72" t="s">
        <v>260</v>
      </c>
      <c r="U78" s="72" t="s">
        <v>260</v>
      </c>
      <c r="V78" s="72"/>
      <c r="W78" s="72"/>
      <c r="X78" s="69"/>
      <c r="Y78" s="218"/>
    </row>
    <row r="79" spans="1:25" s="70" customFormat="1" ht="12" customHeight="1">
      <c r="A79" s="217" t="s">
        <v>3346</v>
      </c>
      <c r="B79" s="69"/>
      <c r="C79" s="69" t="s">
        <v>693</v>
      </c>
      <c r="D79" s="69">
        <v>2013</v>
      </c>
      <c r="E79" s="69" t="s">
        <v>254</v>
      </c>
      <c r="F79" s="388"/>
      <c r="G79" s="388"/>
      <c r="H79" s="90" t="s">
        <v>313</v>
      </c>
      <c r="I79" s="69" t="s">
        <v>861</v>
      </c>
      <c r="J79" s="7" t="s">
        <v>857</v>
      </c>
      <c r="K79" s="69" t="s">
        <v>3348</v>
      </c>
      <c r="L79" s="88">
        <v>41335</v>
      </c>
      <c r="M79" s="88">
        <v>41341</v>
      </c>
      <c r="N79" s="88"/>
      <c r="O79" s="88"/>
      <c r="P79" s="88"/>
      <c r="Q79" s="183">
        <v>1000</v>
      </c>
      <c r="R79" s="262"/>
      <c r="S79" s="72"/>
      <c r="T79" s="72" t="s">
        <v>260</v>
      </c>
      <c r="U79" s="72" t="s">
        <v>260</v>
      </c>
      <c r="V79" s="72"/>
      <c r="W79" s="72"/>
      <c r="X79" s="69"/>
      <c r="Y79" s="218"/>
    </row>
    <row r="80" spans="1:25" s="70" customFormat="1" ht="12">
      <c r="A80" s="217" t="s">
        <v>1033</v>
      </c>
      <c r="B80" s="69"/>
      <c r="C80" s="69" t="s">
        <v>693</v>
      </c>
      <c r="D80" s="69">
        <v>2013</v>
      </c>
      <c r="E80" s="69" t="s">
        <v>254</v>
      </c>
      <c r="F80" s="388"/>
      <c r="G80" s="388"/>
      <c r="H80" s="90" t="s">
        <v>313</v>
      </c>
      <c r="I80" s="69" t="s">
        <v>861</v>
      </c>
      <c r="J80" s="7" t="s">
        <v>859</v>
      </c>
      <c r="K80" s="69" t="s">
        <v>1398</v>
      </c>
      <c r="L80" s="88">
        <v>41335</v>
      </c>
      <c r="M80" s="88">
        <v>41341</v>
      </c>
      <c r="N80" s="88"/>
      <c r="O80" s="88"/>
      <c r="P80" s="88"/>
      <c r="Q80" s="183">
        <v>2000</v>
      </c>
      <c r="R80" s="262"/>
      <c r="S80" s="72"/>
      <c r="T80" s="72" t="s">
        <v>260</v>
      </c>
      <c r="U80" s="72" t="s">
        <v>260</v>
      </c>
      <c r="V80" s="72"/>
      <c r="W80" s="72"/>
      <c r="X80" s="69"/>
      <c r="Y80" s="218"/>
    </row>
    <row r="81" spans="1:25" s="70" customFormat="1" ht="12">
      <c r="A81" s="217" t="s">
        <v>1033</v>
      </c>
      <c r="B81" s="69"/>
      <c r="C81" s="69" t="s">
        <v>693</v>
      </c>
      <c r="D81" s="69">
        <v>2013</v>
      </c>
      <c r="E81" s="69" t="s">
        <v>254</v>
      </c>
      <c r="F81" s="388"/>
      <c r="G81" s="388"/>
      <c r="H81" s="90" t="s">
        <v>313</v>
      </c>
      <c r="I81" s="69" t="s">
        <v>861</v>
      </c>
      <c r="J81" s="7" t="s">
        <v>862</v>
      </c>
      <c r="K81" s="69" t="s">
        <v>1398</v>
      </c>
      <c r="L81" s="88">
        <v>41335</v>
      </c>
      <c r="M81" s="88">
        <v>41341</v>
      </c>
      <c r="N81" s="88"/>
      <c r="O81" s="88"/>
      <c r="P81" s="88"/>
      <c r="Q81" s="183">
        <v>1000</v>
      </c>
      <c r="R81" s="262"/>
      <c r="S81" s="72"/>
      <c r="T81" s="72" t="s">
        <v>260</v>
      </c>
      <c r="U81" s="72" t="s">
        <v>260</v>
      </c>
      <c r="V81" s="72"/>
      <c r="W81" s="72"/>
      <c r="X81" s="69"/>
      <c r="Y81" s="218"/>
    </row>
    <row r="82" spans="1:25" s="70" customFormat="1" ht="12">
      <c r="A82" s="217" t="s">
        <v>1033</v>
      </c>
      <c r="B82" s="69"/>
      <c r="C82" s="69" t="s">
        <v>693</v>
      </c>
      <c r="D82" s="69">
        <v>2013</v>
      </c>
      <c r="E82" s="69" t="s">
        <v>254</v>
      </c>
      <c r="F82" s="388"/>
      <c r="G82" s="388"/>
      <c r="H82" s="90" t="s">
        <v>313</v>
      </c>
      <c r="I82" s="69" t="s">
        <v>861</v>
      </c>
      <c r="J82" s="7" t="s">
        <v>858</v>
      </c>
      <c r="K82" s="69" t="s">
        <v>1398</v>
      </c>
      <c r="L82" s="88">
        <v>41335</v>
      </c>
      <c r="M82" s="88">
        <v>41341</v>
      </c>
      <c r="N82" s="88"/>
      <c r="O82" s="88"/>
      <c r="P82" s="88"/>
      <c r="Q82" s="183">
        <v>1000</v>
      </c>
      <c r="R82" s="262"/>
      <c r="S82" s="72"/>
      <c r="T82" s="72" t="s">
        <v>260</v>
      </c>
      <c r="U82" s="72" t="s">
        <v>260</v>
      </c>
      <c r="V82" s="72"/>
      <c r="W82" s="72"/>
      <c r="X82" s="69"/>
      <c r="Y82" s="218"/>
    </row>
    <row r="83" spans="1:25" s="70" customFormat="1" ht="12">
      <c r="A83" s="217" t="s">
        <v>884</v>
      </c>
      <c r="B83" s="69"/>
      <c r="C83" s="69" t="s">
        <v>718</v>
      </c>
      <c r="D83" s="69">
        <v>2013</v>
      </c>
      <c r="E83" s="69" t="s">
        <v>254</v>
      </c>
      <c r="F83" s="388">
        <v>21073</v>
      </c>
      <c r="G83" s="389">
        <v>41353</v>
      </c>
      <c r="H83" s="90" t="s">
        <v>313</v>
      </c>
      <c r="I83" s="69" t="s">
        <v>864</v>
      </c>
      <c r="J83" s="7" t="s">
        <v>863</v>
      </c>
      <c r="K83" s="7" t="s">
        <v>1602</v>
      </c>
      <c r="L83" s="88">
        <v>41351</v>
      </c>
      <c r="M83" s="88">
        <v>41356</v>
      </c>
      <c r="N83" s="88"/>
      <c r="O83" s="88"/>
      <c r="P83" s="88"/>
      <c r="Q83" s="183">
        <v>1200</v>
      </c>
      <c r="R83" s="262"/>
      <c r="S83" s="72" t="s">
        <v>1538</v>
      </c>
      <c r="T83" s="72" t="s">
        <v>260</v>
      </c>
      <c r="U83" s="72" t="s">
        <v>260</v>
      </c>
      <c r="V83" s="72"/>
      <c r="W83" s="72"/>
      <c r="X83" s="69"/>
      <c r="Y83" s="218"/>
    </row>
    <row r="84" spans="1:25" s="70" customFormat="1" ht="22.5">
      <c r="A84" s="217" t="s">
        <v>948</v>
      </c>
      <c r="B84" s="69"/>
      <c r="C84" s="69" t="s">
        <v>718</v>
      </c>
      <c r="D84" s="69">
        <v>2013</v>
      </c>
      <c r="E84" s="69" t="s">
        <v>254</v>
      </c>
      <c r="F84" s="388">
        <v>21073</v>
      </c>
      <c r="G84" s="389">
        <v>41353</v>
      </c>
      <c r="H84" s="90" t="s">
        <v>313</v>
      </c>
      <c r="I84" s="69" t="s">
        <v>864</v>
      </c>
      <c r="J84" s="7" t="s">
        <v>1614</v>
      </c>
      <c r="K84" s="7" t="s">
        <v>2366</v>
      </c>
      <c r="L84" s="88">
        <v>41351</v>
      </c>
      <c r="M84" s="88">
        <v>41356</v>
      </c>
      <c r="N84" s="88"/>
      <c r="O84" s="88"/>
      <c r="P84" s="88"/>
      <c r="Q84" s="183">
        <v>250</v>
      </c>
      <c r="R84" s="262"/>
      <c r="S84" s="72"/>
      <c r="T84" s="72" t="s">
        <v>260</v>
      </c>
      <c r="U84" s="72" t="s">
        <v>260</v>
      </c>
      <c r="V84" s="72"/>
      <c r="W84" s="72"/>
      <c r="X84" s="69"/>
      <c r="Y84" s="218"/>
    </row>
    <row r="85" spans="1:25" s="70" customFormat="1" ht="33.75">
      <c r="A85" s="217" t="s">
        <v>1649</v>
      </c>
      <c r="B85" s="69"/>
      <c r="C85" s="69" t="s">
        <v>718</v>
      </c>
      <c r="D85" s="69">
        <v>2013</v>
      </c>
      <c r="E85" s="69" t="s">
        <v>254</v>
      </c>
      <c r="F85" s="388"/>
      <c r="G85" s="388"/>
      <c r="H85" s="90" t="s">
        <v>313</v>
      </c>
      <c r="I85" s="69" t="s">
        <v>865</v>
      </c>
      <c r="J85" s="7" t="s">
        <v>866</v>
      </c>
      <c r="K85" s="7" t="s">
        <v>3349</v>
      </c>
      <c r="L85" s="88">
        <v>41356</v>
      </c>
      <c r="M85" s="88">
        <v>41362</v>
      </c>
      <c r="N85" s="88"/>
      <c r="O85" s="88"/>
      <c r="P85" s="88"/>
      <c r="Q85" s="183">
        <v>3000</v>
      </c>
      <c r="R85" s="262"/>
      <c r="S85" s="72"/>
      <c r="T85" s="72" t="s">
        <v>260</v>
      </c>
      <c r="U85" s="72" t="s">
        <v>260</v>
      </c>
      <c r="V85" s="72"/>
      <c r="W85" s="72"/>
      <c r="X85" s="69"/>
      <c r="Y85" s="218"/>
    </row>
    <row r="86" spans="1:25" s="70" customFormat="1" ht="22.5">
      <c r="A86" s="217" t="s">
        <v>2160</v>
      </c>
      <c r="B86" s="69"/>
      <c r="C86" s="69" t="s">
        <v>718</v>
      </c>
      <c r="D86" s="69">
        <v>2013</v>
      </c>
      <c r="E86" s="69" t="s">
        <v>254</v>
      </c>
      <c r="F86" s="388"/>
      <c r="G86" s="388"/>
      <c r="H86" s="90" t="s">
        <v>313</v>
      </c>
      <c r="I86" s="69" t="s">
        <v>865</v>
      </c>
      <c r="J86" s="7" t="s">
        <v>867</v>
      </c>
      <c r="K86" s="7" t="s">
        <v>3349</v>
      </c>
      <c r="L86" s="88">
        <v>41356</v>
      </c>
      <c r="M86" s="88">
        <v>41362</v>
      </c>
      <c r="N86" s="88"/>
      <c r="O86" s="88"/>
      <c r="P86" s="88"/>
      <c r="Q86" s="183">
        <v>3000</v>
      </c>
      <c r="R86" s="262"/>
      <c r="S86" s="72"/>
      <c r="T86" s="72" t="s">
        <v>260</v>
      </c>
      <c r="U86" s="72" t="s">
        <v>260</v>
      </c>
      <c r="V86" s="72"/>
      <c r="W86" s="72"/>
      <c r="X86" s="69"/>
      <c r="Y86" s="218"/>
    </row>
    <row r="87" spans="1:25" s="70" customFormat="1" ht="22.5">
      <c r="A87" s="217" t="s">
        <v>2160</v>
      </c>
      <c r="B87" s="69"/>
      <c r="C87" s="69" t="s">
        <v>718</v>
      </c>
      <c r="D87" s="69">
        <v>2013</v>
      </c>
      <c r="E87" s="69" t="s">
        <v>254</v>
      </c>
      <c r="F87" s="388"/>
      <c r="G87" s="388"/>
      <c r="H87" s="90" t="s">
        <v>313</v>
      </c>
      <c r="I87" s="69" t="s">
        <v>868</v>
      </c>
      <c r="J87" s="7" t="s">
        <v>869</v>
      </c>
      <c r="K87" s="7" t="s">
        <v>3349</v>
      </c>
      <c r="L87" s="88">
        <v>41363</v>
      </c>
      <c r="M87" s="88">
        <v>41369</v>
      </c>
      <c r="N87" s="88"/>
      <c r="O87" s="88"/>
      <c r="P87" s="88"/>
      <c r="Q87" s="183">
        <v>4000</v>
      </c>
      <c r="R87" s="262"/>
      <c r="S87" s="72"/>
      <c r="T87" s="72" t="s">
        <v>260</v>
      </c>
      <c r="U87" s="72" t="s">
        <v>260</v>
      </c>
      <c r="V87" s="72"/>
      <c r="W87" s="72"/>
      <c r="X87" s="69"/>
      <c r="Y87" s="218"/>
    </row>
    <row r="88" spans="1:25" s="70" customFormat="1" ht="22.5">
      <c r="A88" s="219" t="s">
        <v>3343</v>
      </c>
      <c r="B88" s="69"/>
      <c r="C88" s="69" t="s">
        <v>718</v>
      </c>
      <c r="D88" s="69">
        <v>2013</v>
      </c>
      <c r="E88" s="69" t="s">
        <v>254</v>
      </c>
      <c r="F88" s="388">
        <v>21192</v>
      </c>
      <c r="G88" s="389">
        <v>41359</v>
      </c>
      <c r="H88" s="90" t="s">
        <v>313</v>
      </c>
      <c r="I88" s="69" t="s">
        <v>868</v>
      </c>
      <c r="J88" s="7" t="s">
        <v>870</v>
      </c>
      <c r="K88" s="7" t="s">
        <v>1547</v>
      </c>
      <c r="L88" s="88">
        <v>41363</v>
      </c>
      <c r="M88" s="88">
        <v>41369</v>
      </c>
      <c r="N88" s="88"/>
      <c r="O88" s="88"/>
      <c r="P88" s="88"/>
      <c r="Q88" s="183">
        <v>2000</v>
      </c>
      <c r="R88" s="262"/>
      <c r="S88" s="72"/>
      <c r="T88" s="72" t="s">
        <v>260</v>
      </c>
      <c r="U88" s="72" t="s">
        <v>260</v>
      </c>
      <c r="V88" s="72"/>
      <c r="W88" s="72"/>
      <c r="X88" s="69"/>
      <c r="Y88" s="218"/>
    </row>
    <row r="89" spans="1:25" s="70" customFormat="1" ht="12">
      <c r="A89" s="217" t="s">
        <v>1033</v>
      </c>
      <c r="B89" s="69"/>
      <c r="C89" s="69" t="s">
        <v>693</v>
      </c>
      <c r="D89" s="69">
        <v>2013</v>
      </c>
      <c r="E89" s="69" t="s">
        <v>254</v>
      </c>
      <c r="F89" s="388"/>
      <c r="G89" s="388"/>
      <c r="H89" s="90" t="s">
        <v>313</v>
      </c>
      <c r="I89" s="69" t="s">
        <v>871</v>
      </c>
      <c r="J89" s="7" t="s">
        <v>858</v>
      </c>
      <c r="K89" s="69" t="s">
        <v>1398</v>
      </c>
      <c r="L89" s="88">
        <v>41370</v>
      </c>
      <c r="M89" s="88">
        <v>41376</v>
      </c>
      <c r="N89" s="88"/>
      <c r="O89" s="88"/>
      <c r="P89" s="88"/>
      <c r="Q89" s="183">
        <v>4000</v>
      </c>
      <c r="R89" s="262"/>
      <c r="S89" s="72"/>
      <c r="T89" s="72" t="s">
        <v>260</v>
      </c>
      <c r="U89" s="72" t="s">
        <v>260</v>
      </c>
      <c r="V89" s="72"/>
      <c r="W89" s="72"/>
      <c r="X89" s="69"/>
      <c r="Y89" s="218"/>
    </row>
    <row r="90" spans="1:25" s="70" customFormat="1" ht="22.5">
      <c r="A90" s="217" t="s">
        <v>2161</v>
      </c>
      <c r="B90" s="69"/>
      <c r="C90" s="69" t="s">
        <v>718</v>
      </c>
      <c r="D90" s="69">
        <v>2013</v>
      </c>
      <c r="E90" s="69" t="s">
        <v>254</v>
      </c>
      <c r="F90" s="388"/>
      <c r="G90" s="388"/>
      <c r="H90" s="90" t="s">
        <v>313</v>
      </c>
      <c r="I90" s="69" t="s">
        <v>871</v>
      </c>
      <c r="J90" s="7" t="s">
        <v>872</v>
      </c>
      <c r="K90" s="7" t="s">
        <v>1409</v>
      </c>
      <c r="L90" s="88">
        <v>41370</v>
      </c>
      <c r="M90" s="88">
        <v>41376</v>
      </c>
      <c r="N90" s="88"/>
      <c r="O90" s="88"/>
      <c r="P90" s="88"/>
      <c r="Q90" s="183">
        <v>1000</v>
      </c>
      <c r="R90" s="262"/>
      <c r="S90" s="72" t="s">
        <v>1538</v>
      </c>
      <c r="T90" s="72" t="s">
        <v>260</v>
      </c>
      <c r="U90" s="72" t="s">
        <v>260</v>
      </c>
      <c r="V90" s="72"/>
      <c r="W90" s="72"/>
      <c r="X90" s="69"/>
      <c r="Y90" s="218"/>
    </row>
    <row r="91" spans="1:25" s="70" customFormat="1" ht="33.75">
      <c r="A91" s="219" t="s">
        <v>3338</v>
      </c>
      <c r="B91" s="69"/>
      <c r="C91" s="7" t="s">
        <v>718</v>
      </c>
      <c r="D91" s="69">
        <v>2013</v>
      </c>
      <c r="E91" s="69" t="s">
        <v>254</v>
      </c>
      <c r="F91" s="388"/>
      <c r="G91" s="388"/>
      <c r="H91" s="90" t="s">
        <v>313</v>
      </c>
      <c r="I91" s="69" t="s">
        <v>871</v>
      </c>
      <c r="J91" s="7" t="s">
        <v>873</v>
      </c>
      <c r="K91" s="7" t="s">
        <v>1264</v>
      </c>
      <c r="L91" s="88">
        <v>41370</v>
      </c>
      <c r="M91" s="88">
        <v>41376</v>
      </c>
      <c r="N91" s="88"/>
      <c r="O91" s="88"/>
      <c r="P91" s="88"/>
      <c r="Q91" s="183">
        <v>1000</v>
      </c>
      <c r="R91" s="262"/>
      <c r="S91" s="72"/>
      <c r="T91" s="72" t="s">
        <v>260</v>
      </c>
      <c r="U91" s="72" t="s">
        <v>260</v>
      </c>
      <c r="V91" s="72"/>
      <c r="W91" s="72"/>
      <c r="X91" s="69"/>
      <c r="Y91" s="218"/>
    </row>
    <row r="92" spans="1:25" s="70" customFormat="1" ht="12">
      <c r="A92" s="217" t="s">
        <v>1416</v>
      </c>
      <c r="B92" s="69"/>
      <c r="C92" s="69" t="s">
        <v>718</v>
      </c>
      <c r="D92" s="69">
        <v>2013</v>
      </c>
      <c r="E92" s="69" t="s">
        <v>254</v>
      </c>
      <c r="F92" s="388">
        <v>20999</v>
      </c>
      <c r="G92" s="389">
        <v>41346</v>
      </c>
      <c r="H92" s="90" t="s">
        <v>313</v>
      </c>
      <c r="I92" s="69" t="s">
        <v>874</v>
      </c>
      <c r="J92" s="7" t="s">
        <v>875</v>
      </c>
      <c r="K92" s="7" t="s">
        <v>1324</v>
      </c>
      <c r="L92" s="88">
        <v>41349</v>
      </c>
      <c r="M92" s="88">
        <v>41355</v>
      </c>
      <c r="N92" s="88"/>
      <c r="O92" s="88"/>
      <c r="P92" s="88"/>
      <c r="Q92" s="183">
        <v>750</v>
      </c>
      <c r="R92" s="262"/>
      <c r="S92" s="72" t="s">
        <v>1538</v>
      </c>
      <c r="T92" s="72" t="s">
        <v>260</v>
      </c>
      <c r="U92" s="72" t="s">
        <v>260</v>
      </c>
      <c r="V92" s="72"/>
      <c r="W92" s="72"/>
      <c r="X92" s="69"/>
      <c r="Y92" s="218"/>
    </row>
    <row r="93" spans="1:25" s="70" customFormat="1" ht="22.5">
      <c r="A93" s="217" t="s">
        <v>1657</v>
      </c>
      <c r="B93" s="69"/>
      <c r="C93" s="69" t="s">
        <v>718</v>
      </c>
      <c r="D93" s="69">
        <v>2013</v>
      </c>
      <c r="E93" s="69" t="s">
        <v>254</v>
      </c>
      <c r="F93" s="388">
        <v>20999</v>
      </c>
      <c r="G93" s="389">
        <v>41346</v>
      </c>
      <c r="H93" s="90" t="s">
        <v>313</v>
      </c>
      <c r="I93" s="69" t="s">
        <v>874</v>
      </c>
      <c r="J93" s="7" t="s">
        <v>876</v>
      </c>
      <c r="K93" s="7" t="s">
        <v>1107</v>
      </c>
      <c r="L93" s="88">
        <v>41349</v>
      </c>
      <c r="M93" s="88">
        <v>41355</v>
      </c>
      <c r="N93" s="88"/>
      <c r="O93" s="88"/>
      <c r="P93" s="88"/>
      <c r="Q93" s="183">
        <v>1500</v>
      </c>
      <c r="R93" s="262"/>
      <c r="S93" s="72"/>
      <c r="T93" s="72" t="s">
        <v>260</v>
      </c>
      <c r="U93" s="72" t="s">
        <v>260</v>
      </c>
      <c r="V93" s="72"/>
      <c r="W93" s="72"/>
      <c r="X93" s="69"/>
      <c r="Y93" s="218"/>
    </row>
    <row r="94" spans="1:25" s="70" customFormat="1" ht="12">
      <c r="A94" s="219" t="s">
        <v>3343</v>
      </c>
      <c r="B94" s="69"/>
      <c r="C94" s="69" t="s">
        <v>718</v>
      </c>
      <c r="D94" s="69">
        <v>2013</v>
      </c>
      <c r="E94" s="69" t="s">
        <v>254</v>
      </c>
      <c r="F94" s="388">
        <v>21131</v>
      </c>
      <c r="G94" s="389">
        <v>41355</v>
      </c>
      <c r="H94" s="90" t="s">
        <v>313</v>
      </c>
      <c r="I94" s="69" t="s">
        <v>874</v>
      </c>
      <c r="J94" s="7" t="s">
        <v>877</v>
      </c>
      <c r="K94" s="7" t="s">
        <v>1547</v>
      </c>
      <c r="L94" s="88">
        <v>41349</v>
      </c>
      <c r="M94" s="88">
        <v>41355</v>
      </c>
      <c r="N94" s="88"/>
      <c r="O94" s="88"/>
      <c r="P94" s="88"/>
      <c r="Q94" s="183">
        <v>1500</v>
      </c>
      <c r="R94" s="262"/>
      <c r="S94" s="72"/>
      <c r="T94" s="72" t="s">
        <v>260</v>
      </c>
      <c r="U94" s="72" t="s">
        <v>260</v>
      </c>
      <c r="V94" s="72"/>
      <c r="W94" s="72"/>
      <c r="X94" s="69"/>
      <c r="Y94" s="218"/>
    </row>
    <row r="95" spans="1:25" s="70" customFormat="1" ht="12">
      <c r="A95" s="217" t="s">
        <v>2135</v>
      </c>
      <c r="B95" s="69"/>
      <c r="C95" s="69" t="s">
        <v>718</v>
      </c>
      <c r="D95" s="69">
        <v>2013</v>
      </c>
      <c r="E95" s="69" t="s">
        <v>254</v>
      </c>
      <c r="F95" s="388">
        <v>20999</v>
      </c>
      <c r="G95" s="389">
        <v>41346</v>
      </c>
      <c r="H95" s="90" t="s">
        <v>313</v>
      </c>
      <c r="I95" s="69" t="s">
        <v>874</v>
      </c>
      <c r="J95" s="7" t="s">
        <v>879</v>
      </c>
      <c r="K95" s="7" t="s">
        <v>1325</v>
      </c>
      <c r="L95" s="88">
        <v>41349</v>
      </c>
      <c r="M95" s="88">
        <v>41355</v>
      </c>
      <c r="N95" s="88"/>
      <c r="O95" s="88"/>
      <c r="P95" s="88"/>
      <c r="Q95" s="183">
        <v>2250</v>
      </c>
      <c r="R95" s="262"/>
      <c r="S95" s="72"/>
      <c r="T95" s="72" t="s">
        <v>260</v>
      </c>
      <c r="U95" s="72" t="s">
        <v>260</v>
      </c>
      <c r="V95" s="72"/>
      <c r="W95" s="72"/>
      <c r="X95" s="69"/>
      <c r="Y95" s="218"/>
    </row>
    <row r="96" spans="1:25" s="70" customFormat="1" ht="12">
      <c r="A96" s="217" t="s">
        <v>1683</v>
      </c>
      <c r="B96" s="69"/>
      <c r="C96" s="69" t="s">
        <v>718</v>
      </c>
      <c r="D96" s="69">
        <v>2013</v>
      </c>
      <c r="E96" s="69" t="s">
        <v>254</v>
      </c>
      <c r="F96" s="388">
        <v>21476</v>
      </c>
      <c r="G96" s="389">
        <v>41403</v>
      </c>
      <c r="H96" s="90" t="s">
        <v>313</v>
      </c>
      <c r="I96" s="69" t="s">
        <v>1004</v>
      </c>
      <c r="J96" s="7" t="s">
        <v>1000</v>
      </c>
      <c r="K96" s="7" t="s">
        <v>1326</v>
      </c>
      <c r="L96" s="88">
        <v>41377</v>
      </c>
      <c r="M96" s="88">
        <v>41383</v>
      </c>
      <c r="N96" s="88"/>
      <c r="O96" s="88"/>
      <c r="P96" s="88"/>
      <c r="Q96" s="183">
        <v>1000</v>
      </c>
      <c r="R96" s="262"/>
      <c r="S96" s="72"/>
      <c r="T96" s="72" t="s">
        <v>260</v>
      </c>
      <c r="U96" s="72" t="s">
        <v>260</v>
      </c>
      <c r="V96" s="72"/>
      <c r="W96" s="72"/>
      <c r="X96" s="69"/>
      <c r="Y96" s="218"/>
    </row>
    <row r="97" spans="1:25" s="70" customFormat="1" ht="22.5">
      <c r="A97" s="217" t="s">
        <v>2162</v>
      </c>
      <c r="B97" s="69"/>
      <c r="C97" s="69" t="s">
        <v>718</v>
      </c>
      <c r="D97" s="69">
        <v>2013</v>
      </c>
      <c r="E97" s="69" t="s">
        <v>254</v>
      </c>
      <c r="F97" s="388">
        <v>51</v>
      </c>
      <c r="G97" s="389">
        <v>41410</v>
      </c>
      <c r="H97" s="90" t="s">
        <v>313</v>
      </c>
      <c r="I97" s="69" t="s">
        <v>999</v>
      </c>
      <c r="J97" s="7" t="s">
        <v>1002</v>
      </c>
      <c r="K97" s="7" t="s">
        <v>1156</v>
      </c>
      <c r="L97" s="88">
        <v>41405</v>
      </c>
      <c r="M97" s="88">
        <v>41411</v>
      </c>
      <c r="N97" s="88"/>
      <c r="O97" s="88"/>
      <c r="P97" s="88"/>
      <c r="Q97" s="183">
        <v>1500</v>
      </c>
      <c r="R97" s="262"/>
      <c r="S97" s="72"/>
      <c r="T97" s="72" t="s">
        <v>260</v>
      </c>
      <c r="U97" s="72" t="s">
        <v>260</v>
      </c>
      <c r="V97" s="72"/>
      <c r="W97" s="265" t="s">
        <v>260</v>
      </c>
      <c r="X97" s="69"/>
      <c r="Y97" s="218"/>
    </row>
    <row r="98" spans="1:25" s="70" customFormat="1" ht="33.75">
      <c r="A98" s="219" t="s">
        <v>1032</v>
      </c>
      <c r="B98" s="69"/>
      <c r="C98" s="69" t="s">
        <v>693</v>
      </c>
      <c r="D98" s="69">
        <v>2013</v>
      </c>
      <c r="E98" s="69" t="s">
        <v>254</v>
      </c>
      <c r="F98" s="388"/>
      <c r="G98" s="388"/>
      <c r="H98" s="90" t="s">
        <v>313</v>
      </c>
      <c r="I98" s="69" t="s">
        <v>999</v>
      </c>
      <c r="J98" s="7" t="s">
        <v>1003</v>
      </c>
      <c r="K98" s="7" t="s">
        <v>2354</v>
      </c>
      <c r="L98" s="88">
        <v>41405</v>
      </c>
      <c r="M98" s="88">
        <v>41411</v>
      </c>
      <c r="N98" s="88"/>
      <c r="O98" s="88"/>
      <c r="P98" s="88"/>
      <c r="Q98" s="183">
        <v>3000</v>
      </c>
      <c r="R98" s="262"/>
      <c r="S98" s="72"/>
      <c r="T98" s="72" t="s">
        <v>260</v>
      </c>
      <c r="U98" s="72" t="s">
        <v>260</v>
      </c>
      <c r="V98" s="72"/>
      <c r="W98" s="265" t="s">
        <v>260</v>
      </c>
      <c r="X98" s="69"/>
      <c r="Y98" s="218"/>
    </row>
    <row r="99" spans="1:25" s="70" customFormat="1" ht="12">
      <c r="A99" s="217" t="s">
        <v>1683</v>
      </c>
      <c r="B99" s="69"/>
      <c r="C99" s="69" t="s">
        <v>718</v>
      </c>
      <c r="D99" s="69">
        <v>2013</v>
      </c>
      <c r="E99" s="69" t="s">
        <v>254</v>
      </c>
      <c r="F99" s="388">
        <v>21453</v>
      </c>
      <c r="G99" s="389">
        <v>41396</v>
      </c>
      <c r="H99" s="90" t="s">
        <v>313</v>
      </c>
      <c r="I99" s="69" t="s">
        <v>1006</v>
      </c>
      <c r="J99" s="7" t="s">
        <v>1000</v>
      </c>
      <c r="K99" s="7" t="s">
        <v>1326</v>
      </c>
      <c r="L99" s="88">
        <v>41384</v>
      </c>
      <c r="M99" s="88">
        <v>41390</v>
      </c>
      <c r="N99" s="88"/>
      <c r="O99" s="88"/>
      <c r="P99" s="88"/>
      <c r="Q99" s="183">
        <v>1000</v>
      </c>
      <c r="R99" s="262"/>
      <c r="S99" s="72"/>
      <c r="T99" s="72" t="s">
        <v>260</v>
      </c>
      <c r="U99" s="72" t="s">
        <v>260</v>
      </c>
      <c r="V99" s="72"/>
      <c r="W99" s="72"/>
      <c r="X99" s="69"/>
      <c r="Y99" s="218"/>
    </row>
    <row r="100" spans="1:25" s="70" customFormat="1" ht="12">
      <c r="A100" s="217" t="s">
        <v>1683</v>
      </c>
      <c r="B100" s="69"/>
      <c r="C100" s="69" t="s">
        <v>718</v>
      </c>
      <c r="D100" s="69">
        <v>2013</v>
      </c>
      <c r="E100" s="69" t="s">
        <v>254</v>
      </c>
      <c r="F100" s="388">
        <v>21453</v>
      </c>
      <c r="G100" s="389">
        <v>41396</v>
      </c>
      <c r="H100" s="90" t="s">
        <v>313</v>
      </c>
      <c r="I100" s="69" t="s">
        <v>1005</v>
      </c>
      <c r="J100" s="7" t="s">
        <v>1000</v>
      </c>
      <c r="K100" s="7" t="s">
        <v>1326</v>
      </c>
      <c r="L100" s="88">
        <v>41391</v>
      </c>
      <c r="M100" s="88">
        <v>41397</v>
      </c>
      <c r="N100" s="88"/>
      <c r="O100" s="88"/>
      <c r="P100" s="88"/>
      <c r="Q100" s="183">
        <v>1000</v>
      </c>
      <c r="R100" s="262"/>
      <c r="S100" s="72"/>
      <c r="T100" s="72" t="s">
        <v>260</v>
      </c>
      <c r="U100" s="72" t="s">
        <v>260</v>
      </c>
      <c r="V100" s="72"/>
      <c r="W100" s="72"/>
      <c r="X100" s="69"/>
      <c r="Y100" s="218"/>
    </row>
    <row r="101" spans="1:25" s="502" customFormat="1" ht="12">
      <c r="A101" s="496" t="s">
        <v>1683</v>
      </c>
      <c r="B101" s="497"/>
      <c r="C101" s="497" t="s">
        <v>718</v>
      </c>
      <c r="D101" s="497">
        <v>2013</v>
      </c>
      <c r="E101" s="497" t="s">
        <v>254</v>
      </c>
      <c r="F101" s="1434" t="s">
        <v>1177</v>
      </c>
      <c r="G101" s="1435" t="s">
        <v>1177</v>
      </c>
      <c r="H101" s="498" t="s">
        <v>313</v>
      </c>
      <c r="I101" s="497"/>
      <c r="J101" s="499" t="s">
        <v>1000</v>
      </c>
      <c r="K101" s="499" t="s">
        <v>1326</v>
      </c>
      <c r="L101" s="552">
        <v>41398</v>
      </c>
      <c r="M101" s="552">
        <v>41404</v>
      </c>
      <c r="N101" s="552"/>
      <c r="O101" s="552"/>
      <c r="P101" s="552"/>
      <c r="Q101" s="1469">
        <v>1000</v>
      </c>
      <c r="R101" s="936"/>
      <c r="S101" s="500"/>
      <c r="T101" s="500" t="s">
        <v>260</v>
      </c>
      <c r="U101" s="500" t="s">
        <v>260</v>
      </c>
      <c r="V101" s="500"/>
      <c r="W101" s="500"/>
      <c r="X101" s="497" t="s">
        <v>1612</v>
      </c>
      <c r="Y101" s="501"/>
    </row>
    <row r="102" spans="1:25" s="70" customFormat="1" ht="12">
      <c r="A102" s="217" t="s">
        <v>1683</v>
      </c>
      <c r="B102" s="69"/>
      <c r="C102" s="69" t="s">
        <v>718</v>
      </c>
      <c r="D102" s="69">
        <v>2013</v>
      </c>
      <c r="E102" s="69" t="s">
        <v>254</v>
      </c>
      <c r="F102" s="388"/>
      <c r="G102" s="388"/>
      <c r="H102" s="90" t="s">
        <v>313</v>
      </c>
      <c r="I102" s="69" t="s">
        <v>999</v>
      </c>
      <c r="J102" s="7" t="s">
        <v>1000</v>
      </c>
      <c r="K102" s="7" t="s">
        <v>1326</v>
      </c>
      <c r="L102" s="88">
        <v>41405</v>
      </c>
      <c r="M102" s="88">
        <v>41411</v>
      </c>
      <c r="N102" s="88"/>
      <c r="O102" s="88"/>
      <c r="P102" s="88"/>
      <c r="Q102" s="183">
        <v>1000</v>
      </c>
      <c r="R102" s="262"/>
      <c r="S102" s="72"/>
      <c r="T102" s="72" t="s">
        <v>260</v>
      </c>
      <c r="U102" s="72" t="s">
        <v>260</v>
      </c>
      <c r="V102" s="72"/>
      <c r="W102" s="265"/>
      <c r="X102" s="69"/>
      <c r="Y102" s="218"/>
    </row>
    <row r="103" spans="1:25" s="70" customFormat="1" ht="33.75">
      <c r="A103" s="219" t="s">
        <v>3338</v>
      </c>
      <c r="B103" s="69"/>
      <c r="C103" s="7" t="s">
        <v>718</v>
      </c>
      <c r="D103" s="69">
        <v>2013</v>
      </c>
      <c r="E103" s="69" t="s">
        <v>254</v>
      </c>
      <c r="F103" s="388"/>
      <c r="G103" s="388"/>
      <c r="H103" s="90" t="s">
        <v>313</v>
      </c>
      <c r="I103" s="69" t="s">
        <v>1005</v>
      </c>
      <c r="J103" s="7" t="s">
        <v>1007</v>
      </c>
      <c r="K103" s="7" t="s">
        <v>1264</v>
      </c>
      <c r="L103" s="88">
        <v>41391</v>
      </c>
      <c r="M103" s="88">
        <v>41397</v>
      </c>
      <c r="N103" s="88"/>
      <c r="O103" s="88"/>
      <c r="P103" s="88"/>
      <c r="Q103" s="183">
        <v>4500</v>
      </c>
      <c r="R103" s="262"/>
      <c r="S103" s="72"/>
      <c r="T103" s="72" t="s">
        <v>260</v>
      </c>
      <c r="U103" s="72" t="s">
        <v>260</v>
      </c>
      <c r="V103" s="72"/>
      <c r="W103" s="265" t="s">
        <v>260</v>
      </c>
      <c r="X103" s="69"/>
      <c r="Y103" s="218"/>
    </row>
    <row r="104" spans="1:25" s="70" customFormat="1" ht="33.75">
      <c r="A104" s="219" t="s">
        <v>3338</v>
      </c>
      <c r="B104" s="69"/>
      <c r="C104" s="7" t="s">
        <v>718</v>
      </c>
      <c r="D104" s="69">
        <v>2013</v>
      </c>
      <c r="E104" s="69" t="s">
        <v>254</v>
      </c>
      <c r="F104" s="388">
        <v>21405</v>
      </c>
      <c r="G104" s="389">
        <v>41390</v>
      </c>
      <c r="H104" s="90" t="s">
        <v>313</v>
      </c>
      <c r="I104" s="69" t="s">
        <v>1006</v>
      </c>
      <c r="J104" s="7" t="s">
        <v>1089</v>
      </c>
      <c r="K104" s="7" t="s">
        <v>1264</v>
      </c>
      <c r="L104" s="88">
        <v>41384</v>
      </c>
      <c r="M104" s="88">
        <v>41390</v>
      </c>
      <c r="N104" s="88"/>
      <c r="O104" s="88"/>
      <c r="P104" s="88"/>
      <c r="Q104" s="183">
        <v>6000</v>
      </c>
      <c r="R104" s="262"/>
      <c r="S104" s="72"/>
      <c r="T104" s="72" t="s">
        <v>260</v>
      </c>
      <c r="U104" s="72" t="s">
        <v>260</v>
      </c>
      <c r="V104" s="72"/>
      <c r="W104" s="265"/>
      <c r="X104" s="69"/>
      <c r="Y104" s="218"/>
    </row>
    <row r="105" spans="1:25" s="70" customFormat="1" ht="22.5">
      <c r="A105" s="217" t="s">
        <v>1177</v>
      </c>
      <c r="B105" s="69"/>
      <c r="C105" s="69" t="s">
        <v>718</v>
      </c>
      <c r="D105" s="69">
        <v>2013</v>
      </c>
      <c r="E105" s="69" t="s">
        <v>254</v>
      </c>
      <c r="F105" s="388"/>
      <c r="G105" s="388"/>
      <c r="H105" s="90" t="s">
        <v>313</v>
      </c>
      <c r="I105" s="69" t="s">
        <v>1004</v>
      </c>
      <c r="J105" s="7" t="s">
        <v>1090</v>
      </c>
      <c r="K105" s="7" t="s">
        <v>1177</v>
      </c>
      <c r="L105" s="88">
        <v>41377</v>
      </c>
      <c r="M105" s="88">
        <v>41383</v>
      </c>
      <c r="N105" s="88"/>
      <c r="O105" s="88"/>
      <c r="P105" s="88"/>
      <c r="Q105" s="183">
        <v>2000</v>
      </c>
      <c r="R105" s="262"/>
      <c r="S105" s="72"/>
      <c r="T105" s="72"/>
      <c r="U105" s="72" t="s">
        <v>260</v>
      </c>
      <c r="V105" s="72"/>
      <c r="W105" s="72"/>
      <c r="X105" s="69"/>
      <c r="Y105" s="218"/>
    </row>
    <row r="106" spans="1:25" s="70" customFormat="1" ht="33.75">
      <c r="A106" s="219" t="s">
        <v>3338</v>
      </c>
      <c r="B106" s="69"/>
      <c r="C106" s="7" t="s">
        <v>718</v>
      </c>
      <c r="D106" s="69">
        <v>2013</v>
      </c>
      <c r="E106" s="69" t="s">
        <v>254</v>
      </c>
      <c r="F106" s="388"/>
      <c r="G106" s="388"/>
      <c r="H106" s="90" t="s">
        <v>313</v>
      </c>
      <c r="I106" s="69" t="s">
        <v>1004</v>
      </c>
      <c r="J106" s="7" t="s">
        <v>1089</v>
      </c>
      <c r="K106" s="7" t="s">
        <v>1264</v>
      </c>
      <c r="L106" s="88">
        <v>41377</v>
      </c>
      <c r="M106" s="88">
        <v>41383</v>
      </c>
      <c r="N106" s="88"/>
      <c r="O106" s="88"/>
      <c r="P106" s="88"/>
      <c r="Q106" s="183">
        <v>4000</v>
      </c>
      <c r="R106" s="262"/>
      <c r="S106" s="72"/>
      <c r="T106" s="72"/>
      <c r="U106" s="72" t="s">
        <v>260</v>
      </c>
      <c r="V106" s="72"/>
      <c r="W106" s="265"/>
      <c r="X106" s="69"/>
      <c r="Y106" s="218"/>
    </row>
    <row r="107" spans="1:25" s="70" customFormat="1" ht="22.5">
      <c r="A107" s="217" t="s">
        <v>2140</v>
      </c>
      <c r="B107" s="69"/>
      <c r="C107" s="69" t="s">
        <v>718</v>
      </c>
      <c r="D107" s="69">
        <v>2013</v>
      </c>
      <c r="E107" s="69" t="s">
        <v>254</v>
      </c>
      <c r="F107" s="388">
        <v>301</v>
      </c>
      <c r="G107" s="389">
        <v>41438</v>
      </c>
      <c r="H107" s="90" t="s">
        <v>313</v>
      </c>
      <c r="I107" s="69" t="s">
        <v>1091</v>
      </c>
      <c r="J107" s="7" t="s">
        <v>1092</v>
      </c>
      <c r="K107" s="7" t="s">
        <v>1274</v>
      </c>
      <c r="L107" s="88">
        <v>41433</v>
      </c>
      <c r="M107" s="88">
        <v>41439</v>
      </c>
      <c r="N107" s="88"/>
      <c r="O107" s="88"/>
      <c r="P107" s="88"/>
      <c r="Q107" s="183">
        <v>4500</v>
      </c>
      <c r="R107" s="262"/>
      <c r="S107" s="72"/>
      <c r="T107" s="72" t="s">
        <v>260</v>
      </c>
      <c r="U107" s="72" t="s">
        <v>260</v>
      </c>
      <c r="V107" s="72"/>
      <c r="W107" s="265" t="s">
        <v>260</v>
      </c>
      <c r="X107" s="69"/>
      <c r="Y107" s="218"/>
    </row>
    <row r="108" spans="1:25" s="70" customFormat="1" ht="12">
      <c r="A108" s="217" t="s">
        <v>1683</v>
      </c>
      <c r="B108" s="69"/>
      <c r="C108" s="69" t="s">
        <v>718</v>
      </c>
      <c r="D108" s="69">
        <v>2013</v>
      </c>
      <c r="E108" s="69" t="s">
        <v>254</v>
      </c>
      <c r="F108" s="388"/>
      <c r="G108" s="388"/>
      <c r="H108" s="90" t="s">
        <v>313</v>
      </c>
      <c r="I108" s="69" t="s">
        <v>1157</v>
      </c>
      <c r="J108" s="7" t="s">
        <v>1000</v>
      </c>
      <c r="K108" s="7" t="s">
        <v>1326</v>
      </c>
      <c r="L108" s="88">
        <v>41412</v>
      </c>
      <c r="M108" s="88">
        <v>41418</v>
      </c>
      <c r="N108" s="88"/>
      <c r="O108" s="88"/>
      <c r="P108" s="88"/>
      <c r="Q108" s="183">
        <v>1000</v>
      </c>
      <c r="R108" s="262"/>
      <c r="S108" s="72"/>
      <c r="T108" s="72" t="s">
        <v>260</v>
      </c>
      <c r="U108" s="72" t="s">
        <v>260</v>
      </c>
      <c r="V108" s="72"/>
      <c r="W108" s="265"/>
      <c r="X108" s="69"/>
      <c r="Y108" s="218"/>
    </row>
    <row r="109" spans="1:25" s="70" customFormat="1" ht="12">
      <c r="A109" s="217" t="s">
        <v>1683</v>
      </c>
      <c r="B109" s="69"/>
      <c r="C109" s="69" t="s">
        <v>718</v>
      </c>
      <c r="D109" s="69">
        <v>2013</v>
      </c>
      <c r="E109" s="69" t="s">
        <v>254</v>
      </c>
      <c r="F109" s="388">
        <v>191</v>
      </c>
      <c r="G109" s="389">
        <v>41424</v>
      </c>
      <c r="H109" s="90" t="s">
        <v>313</v>
      </c>
      <c r="I109" s="69" t="s">
        <v>1159</v>
      </c>
      <c r="J109" s="7" t="s">
        <v>1000</v>
      </c>
      <c r="K109" s="7" t="s">
        <v>1326</v>
      </c>
      <c r="L109" s="88">
        <v>41419</v>
      </c>
      <c r="M109" s="88">
        <v>41419</v>
      </c>
      <c r="N109" s="88"/>
      <c r="O109" s="88"/>
      <c r="P109" s="88"/>
      <c r="Q109" s="183">
        <v>1000</v>
      </c>
      <c r="R109" s="262"/>
      <c r="S109" s="72"/>
      <c r="T109" s="72" t="s">
        <v>260</v>
      </c>
      <c r="U109" s="72" t="s">
        <v>260</v>
      </c>
      <c r="V109" s="72"/>
      <c r="W109" s="265"/>
      <c r="X109" s="69"/>
      <c r="Y109" s="218"/>
    </row>
    <row r="110" spans="1:25" s="70" customFormat="1" ht="22.5">
      <c r="A110" s="217" t="s">
        <v>2140</v>
      </c>
      <c r="B110" s="69"/>
      <c r="C110" s="69" t="s">
        <v>718</v>
      </c>
      <c r="D110" s="69">
        <v>2013</v>
      </c>
      <c r="E110" s="69" t="s">
        <v>254</v>
      </c>
      <c r="F110" s="388">
        <v>227</v>
      </c>
      <c r="G110" s="389">
        <v>41431</v>
      </c>
      <c r="H110" s="90" t="s">
        <v>313</v>
      </c>
      <c r="I110" s="69" t="s">
        <v>1093</v>
      </c>
      <c r="J110" s="7" t="s">
        <v>1092</v>
      </c>
      <c r="K110" s="7" t="s">
        <v>1274</v>
      </c>
      <c r="L110" s="88">
        <v>41426</v>
      </c>
      <c r="M110" s="88">
        <v>41432</v>
      </c>
      <c r="N110" s="88"/>
      <c r="O110" s="88"/>
      <c r="P110" s="88"/>
      <c r="Q110" s="183">
        <v>4500</v>
      </c>
      <c r="R110" s="262"/>
      <c r="S110" s="72"/>
      <c r="T110" s="72" t="s">
        <v>260</v>
      </c>
      <c r="U110" s="72" t="s">
        <v>260</v>
      </c>
      <c r="V110" s="72"/>
      <c r="W110" s="265" t="s">
        <v>260</v>
      </c>
      <c r="X110" s="69"/>
      <c r="Y110" s="218"/>
    </row>
    <row r="111" spans="1:25" s="70" customFormat="1" ht="33.75">
      <c r="A111" s="217" t="s">
        <v>2162</v>
      </c>
      <c r="B111" s="69"/>
      <c r="C111" s="69" t="s">
        <v>718</v>
      </c>
      <c r="D111" s="69">
        <v>2013</v>
      </c>
      <c r="E111" s="69" t="s">
        <v>254</v>
      </c>
      <c r="F111" s="388">
        <v>21477</v>
      </c>
      <c r="G111" s="389">
        <v>41403</v>
      </c>
      <c r="H111" s="90" t="s">
        <v>313</v>
      </c>
      <c r="I111" s="69" t="s">
        <v>1154</v>
      </c>
      <c r="J111" s="7" t="s">
        <v>1155</v>
      </c>
      <c r="K111" s="7" t="s">
        <v>1156</v>
      </c>
      <c r="L111" s="88">
        <v>41398</v>
      </c>
      <c r="M111" s="88">
        <v>41404</v>
      </c>
      <c r="N111" s="88"/>
      <c r="O111" s="88"/>
      <c r="P111" s="88"/>
      <c r="Q111" s="183">
        <v>1500</v>
      </c>
      <c r="R111" s="262"/>
      <c r="S111" s="72"/>
      <c r="T111" s="72" t="s">
        <v>260</v>
      </c>
      <c r="U111" s="72" t="s">
        <v>260</v>
      </c>
      <c r="V111" s="72"/>
      <c r="W111" s="265" t="s">
        <v>260</v>
      </c>
      <c r="X111" s="69"/>
      <c r="Y111" s="218"/>
    </row>
    <row r="112" spans="1:25" s="70" customFormat="1" ht="33.75">
      <c r="A112" s="219" t="s">
        <v>3338</v>
      </c>
      <c r="B112" s="69"/>
      <c r="C112" s="7" t="s">
        <v>718</v>
      </c>
      <c r="D112" s="69">
        <v>2013</v>
      </c>
      <c r="E112" s="69" t="s">
        <v>254</v>
      </c>
      <c r="F112" s="388">
        <v>21477</v>
      </c>
      <c r="G112" s="389">
        <v>41403</v>
      </c>
      <c r="H112" s="90" t="s">
        <v>313</v>
      </c>
      <c r="I112" s="69" t="s">
        <v>1154</v>
      </c>
      <c r="J112" s="7" t="s">
        <v>873</v>
      </c>
      <c r="K112" s="7" t="s">
        <v>1264</v>
      </c>
      <c r="L112" s="88">
        <v>41398</v>
      </c>
      <c r="M112" s="88">
        <v>41404</v>
      </c>
      <c r="N112" s="88"/>
      <c r="O112" s="88"/>
      <c r="P112" s="88"/>
      <c r="Q112" s="183">
        <v>3000</v>
      </c>
      <c r="R112" s="262"/>
      <c r="S112" s="72"/>
      <c r="T112" s="72" t="s">
        <v>260</v>
      </c>
      <c r="U112" s="72" t="s">
        <v>260</v>
      </c>
      <c r="V112" s="72"/>
      <c r="W112" s="265" t="s">
        <v>260</v>
      </c>
      <c r="X112" s="69"/>
      <c r="Y112" s="218"/>
    </row>
    <row r="113" spans="1:25" s="70" customFormat="1" ht="33.75">
      <c r="A113" s="219" t="s">
        <v>1032</v>
      </c>
      <c r="B113" s="69"/>
      <c r="C113" s="69" t="s">
        <v>693</v>
      </c>
      <c r="D113" s="69">
        <v>2013</v>
      </c>
      <c r="E113" s="69" t="s">
        <v>254</v>
      </c>
      <c r="F113" s="388"/>
      <c r="G113" s="388"/>
      <c r="H113" s="90" t="s">
        <v>313</v>
      </c>
      <c r="I113" s="69" t="s">
        <v>1157</v>
      </c>
      <c r="J113" s="7" t="s">
        <v>1158</v>
      </c>
      <c r="K113" s="7" t="s">
        <v>2354</v>
      </c>
      <c r="L113" s="88">
        <v>41412</v>
      </c>
      <c r="M113" s="88">
        <v>41418</v>
      </c>
      <c r="N113" s="88"/>
      <c r="O113" s="88"/>
      <c r="P113" s="88"/>
      <c r="Q113" s="183">
        <v>4500</v>
      </c>
      <c r="R113" s="262"/>
      <c r="S113" s="72"/>
      <c r="T113" s="72" t="s">
        <v>260</v>
      </c>
      <c r="U113" s="72" t="s">
        <v>260</v>
      </c>
      <c r="V113" s="72"/>
      <c r="W113" s="265" t="s">
        <v>260</v>
      </c>
      <c r="X113" s="69"/>
      <c r="Y113" s="218"/>
    </row>
    <row r="114" spans="1:25" s="70" customFormat="1" ht="12">
      <c r="A114" s="217" t="s">
        <v>1683</v>
      </c>
      <c r="B114" s="69"/>
      <c r="C114" s="69" t="s">
        <v>718</v>
      </c>
      <c r="D114" s="69">
        <v>2013</v>
      </c>
      <c r="E114" s="69" t="s">
        <v>254</v>
      </c>
      <c r="F114" s="388"/>
      <c r="G114" s="388"/>
      <c r="H114" s="90" t="s">
        <v>313</v>
      </c>
      <c r="I114" s="69" t="s">
        <v>1093</v>
      </c>
      <c r="J114" s="7" t="s">
        <v>1000</v>
      </c>
      <c r="K114" s="7" t="s">
        <v>1326</v>
      </c>
      <c r="L114" s="88">
        <v>41426</v>
      </c>
      <c r="M114" s="88">
        <v>41432</v>
      </c>
      <c r="N114" s="88"/>
      <c r="O114" s="88"/>
      <c r="P114" s="88"/>
      <c r="Q114" s="183">
        <v>1000</v>
      </c>
      <c r="R114" s="262"/>
      <c r="S114" s="72"/>
      <c r="T114" s="72" t="s">
        <v>260</v>
      </c>
      <c r="U114" s="72"/>
      <c r="V114" s="72"/>
      <c r="W114" s="265"/>
      <c r="X114" s="69"/>
      <c r="Y114" s="218"/>
    </row>
    <row r="115" spans="1:25" s="70" customFormat="1" ht="12">
      <c r="A115" s="217" t="s">
        <v>1683</v>
      </c>
      <c r="B115" s="69"/>
      <c r="C115" s="69" t="s">
        <v>718</v>
      </c>
      <c r="D115" s="69">
        <v>2013</v>
      </c>
      <c r="E115" s="69" t="s">
        <v>254</v>
      </c>
      <c r="F115" s="388">
        <v>301</v>
      </c>
      <c r="G115" s="389">
        <v>41438</v>
      </c>
      <c r="H115" s="90" t="s">
        <v>313</v>
      </c>
      <c r="I115" s="69" t="s">
        <v>1091</v>
      </c>
      <c r="J115" s="7" t="s">
        <v>1000</v>
      </c>
      <c r="K115" s="7" t="s">
        <v>1326</v>
      </c>
      <c r="L115" s="88">
        <v>41433</v>
      </c>
      <c r="M115" s="88">
        <v>41439</v>
      </c>
      <c r="N115" s="88"/>
      <c r="O115" s="88"/>
      <c r="P115" s="88"/>
      <c r="Q115" s="183">
        <v>1000</v>
      </c>
      <c r="R115" s="262"/>
      <c r="S115" s="72"/>
      <c r="T115" s="72" t="s">
        <v>260</v>
      </c>
      <c r="U115" s="72" t="s">
        <v>260</v>
      </c>
      <c r="V115" s="72"/>
      <c r="W115" s="265"/>
      <c r="X115" s="69"/>
      <c r="Y115" s="218"/>
    </row>
    <row r="116" spans="1:25" s="70" customFormat="1" ht="12">
      <c r="A116" s="217" t="s">
        <v>289</v>
      </c>
      <c r="B116" s="69"/>
      <c r="C116" s="69" t="s">
        <v>718</v>
      </c>
      <c r="D116" s="69">
        <v>2013</v>
      </c>
      <c r="E116" s="69" t="s">
        <v>254</v>
      </c>
      <c r="F116" s="388">
        <v>191</v>
      </c>
      <c r="G116" s="389">
        <v>41424</v>
      </c>
      <c r="H116" s="90" t="s">
        <v>313</v>
      </c>
      <c r="I116" s="69" t="s">
        <v>1159</v>
      </c>
      <c r="J116" s="7" t="s">
        <v>1160</v>
      </c>
      <c r="K116" s="7" t="s">
        <v>3349</v>
      </c>
      <c r="L116" s="88">
        <v>41419</v>
      </c>
      <c r="M116" s="88">
        <v>41419</v>
      </c>
      <c r="N116" s="88"/>
      <c r="O116" s="88"/>
      <c r="P116" s="88"/>
      <c r="Q116" s="183">
        <v>1500</v>
      </c>
      <c r="R116" s="262"/>
      <c r="S116" s="72"/>
      <c r="T116" s="72" t="s">
        <v>260</v>
      </c>
      <c r="U116" s="72" t="s">
        <v>260</v>
      </c>
      <c r="V116" s="72"/>
      <c r="W116" s="265" t="s">
        <v>260</v>
      </c>
      <c r="X116" s="69"/>
      <c r="Y116" s="218"/>
    </row>
    <row r="117" spans="1:25" s="70" customFormat="1" ht="12">
      <c r="A117" s="217" t="s">
        <v>1033</v>
      </c>
      <c r="B117" s="69"/>
      <c r="C117" s="69" t="s">
        <v>693</v>
      </c>
      <c r="D117" s="69">
        <v>2013</v>
      </c>
      <c r="E117" s="69" t="s">
        <v>254</v>
      </c>
      <c r="F117" s="388">
        <v>191</v>
      </c>
      <c r="G117" s="389">
        <v>41424</v>
      </c>
      <c r="H117" s="90" t="s">
        <v>313</v>
      </c>
      <c r="I117" s="69" t="s">
        <v>1159</v>
      </c>
      <c r="J117" s="7" t="s">
        <v>1161</v>
      </c>
      <c r="K117" s="69" t="s">
        <v>1398</v>
      </c>
      <c r="L117" s="88">
        <v>41419</v>
      </c>
      <c r="M117" s="88">
        <v>41419</v>
      </c>
      <c r="N117" s="88"/>
      <c r="O117" s="88"/>
      <c r="P117" s="88"/>
      <c r="Q117" s="183">
        <v>750</v>
      </c>
      <c r="R117" s="262"/>
      <c r="S117" s="72"/>
      <c r="T117" s="72" t="s">
        <v>260</v>
      </c>
      <c r="U117" s="72" t="s">
        <v>260</v>
      </c>
      <c r="V117" s="72"/>
      <c r="W117" s="265" t="s">
        <v>260</v>
      </c>
      <c r="X117" s="69"/>
      <c r="Y117" s="218"/>
    </row>
    <row r="118" spans="1:25" s="70" customFormat="1" ht="33.75">
      <c r="A118" s="219" t="s">
        <v>1032</v>
      </c>
      <c r="B118" s="69"/>
      <c r="C118" s="69" t="s">
        <v>693</v>
      </c>
      <c r="D118" s="69">
        <v>2013</v>
      </c>
      <c r="E118" s="69" t="s">
        <v>254</v>
      </c>
      <c r="F118" s="388">
        <v>191</v>
      </c>
      <c r="G118" s="389">
        <v>41424</v>
      </c>
      <c r="H118" s="90" t="s">
        <v>313</v>
      </c>
      <c r="I118" s="69" t="s">
        <v>1159</v>
      </c>
      <c r="J118" s="7" t="s">
        <v>1158</v>
      </c>
      <c r="K118" s="7" t="s">
        <v>2354</v>
      </c>
      <c r="L118" s="88">
        <v>41419</v>
      </c>
      <c r="M118" s="88">
        <v>41419</v>
      </c>
      <c r="N118" s="88"/>
      <c r="O118" s="88"/>
      <c r="P118" s="88"/>
      <c r="Q118" s="183">
        <v>750</v>
      </c>
      <c r="R118" s="262"/>
      <c r="S118" s="72"/>
      <c r="T118" s="72" t="s">
        <v>260</v>
      </c>
      <c r="U118" s="72" t="s">
        <v>260</v>
      </c>
      <c r="V118" s="72"/>
      <c r="W118" s="265" t="s">
        <v>260</v>
      </c>
      <c r="X118" s="69"/>
      <c r="Y118" s="218"/>
    </row>
    <row r="119" spans="1:25" s="70" customFormat="1" ht="12">
      <c r="A119" s="217" t="s">
        <v>2140</v>
      </c>
      <c r="B119" s="69"/>
      <c r="C119" s="69" t="s">
        <v>718</v>
      </c>
      <c r="D119" s="69">
        <v>2013</v>
      </c>
      <c r="E119" s="69" t="s">
        <v>254</v>
      </c>
      <c r="F119" s="388">
        <v>191</v>
      </c>
      <c r="G119" s="389">
        <v>41424</v>
      </c>
      <c r="H119" s="90" t="s">
        <v>313</v>
      </c>
      <c r="I119" s="69" t="s">
        <v>1159</v>
      </c>
      <c r="J119" s="7" t="s">
        <v>1162</v>
      </c>
      <c r="K119" s="7" t="s">
        <v>1274</v>
      </c>
      <c r="L119" s="88">
        <v>41419</v>
      </c>
      <c r="M119" s="88">
        <v>41419</v>
      </c>
      <c r="N119" s="88"/>
      <c r="O119" s="88"/>
      <c r="P119" s="88"/>
      <c r="Q119" s="183">
        <v>1500</v>
      </c>
      <c r="R119" s="262"/>
      <c r="S119" s="72"/>
      <c r="T119" s="72" t="s">
        <v>260</v>
      </c>
      <c r="U119" s="72" t="s">
        <v>260</v>
      </c>
      <c r="V119" s="72"/>
      <c r="W119" s="265" t="s">
        <v>260</v>
      </c>
      <c r="X119" s="69"/>
      <c r="Y119" s="218"/>
    </row>
    <row r="120" spans="1:25" s="70" customFormat="1" ht="22.5">
      <c r="A120" s="217" t="s">
        <v>1033</v>
      </c>
      <c r="B120" s="69"/>
      <c r="C120" s="69" t="s">
        <v>693</v>
      </c>
      <c r="D120" s="69">
        <v>2013</v>
      </c>
      <c r="E120" s="69" t="s">
        <v>254</v>
      </c>
      <c r="F120" s="388"/>
      <c r="G120" s="388"/>
      <c r="H120" s="90" t="s">
        <v>313</v>
      </c>
      <c r="I120" s="69" t="s">
        <v>1188</v>
      </c>
      <c r="J120" s="7" t="s">
        <v>1189</v>
      </c>
      <c r="K120" s="69" t="s">
        <v>1398</v>
      </c>
      <c r="L120" s="88">
        <v>41468</v>
      </c>
      <c r="M120" s="88">
        <v>41474</v>
      </c>
      <c r="N120" s="88"/>
      <c r="O120" s="88"/>
      <c r="P120" s="88"/>
      <c r="Q120" s="183">
        <v>750</v>
      </c>
      <c r="R120" s="262"/>
      <c r="S120" s="72"/>
      <c r="T120" s="72"/>
      <c r="U120" s="72"/>
      <c r="V120" s="72"/>
      <c r="W120" s="265"/>
      <c r="X120" s="69" t="s">
        <v>1191</v>
      </c>
      <c r="Y120" s="218"/>
    </row>
    <row r="121" spans="1:25" s="70" customFormat="1" ht="12">
      <c r="A121" s="217" t="s">
        <v>2140</v>
      </c>
      <c r="B121" s="69"/>
      <c r="C121" s="69" t="s">
        <v>718</v>
      </c>
      <c r="D121" s="69">
        <v>2013</v>
      </c>
      <c r="E121" s="69" t="s">
        <v>254</v>
      </c>
      <c r="F121" s="388">
        <v>414</v>
      </c>
      <c r="G121" s="389">
        <v>41446</v>
      </c>
      <c r="H121" s="90" t="s">
        <v>313</v>
      </c>
      <c r="I121" s="69" t="s">
        <v>1203</v>
      </c>
      <c r="J121" s="69" t="s">
        <v>1000</v>
      </c>
      <c r="K121" s="69" t="s">
        <v>1326</v>
      </c>
      <c r="L121" s="88">
        <v>41440</v>
      </c>
      <c r="M121" s="88">
        <v>41447</v>
      </c>
      <c r="N121" s="88"/>
      <c r="O121" s="88"/>
      <c r="P121" s="88"/>
      <c r="Q121" s="183">
        <v>1000</v>
      </c>
      <c r="R121" s="262"/>
      <c r="S121" s="72"/>
      <c r="T121" s="72" t="s">
        <v>260</v>
      </c>
      <c r="U121" s="72" t="s">
        <v>260</v>
      </c>
      <c r="V121" s="72"/>
      <c r="W121" s="265"/>
      <c r="X121" s="69"/>
      <c r="Y121" s="218"/>
    </row>
    <row r="122" spans="1:25" s="70" customFormat="1" ht="12">
      <c r="A122" s="217" t="s">
        <v>1177</v>
      </c>
      <c r="B122" s="69"/>
      <c r="C122" s="69" t="s">
        <v>1177</v>
      </c>
      <c r="D122" s="69">
        <v>2013</v>
      </c>
      <c r="E122" s="69" t="s">
        <v>254</v>
      </c>
      <c r="F122" s="388"/>
      <c r="G122" s="388"/>
      <c r="H122" s="90"/>
      <c r="I122" s="69" t="s">
        <v>1188</v>
      </c>
      <c r="J122" s="7" t="s">
        <v>1190</v>
      </c>
      <c r="K122" s="7" t="s">
        <v>1177</v>
      </c>
      <c r="L122" s="88">
        <v>41468</v>
      </c>
      <c r="M122" s="88">
        <v>41474</v>
      </c>
      <c r="N122" s="88"/>
      <c r="O122" s="88"/>
      <c r="P122" s="88"/>
      <c r="Q122" s="183"/>
      <c r="R122" s="262"/>
      <c r="S122" s="72"/>
      <c r="T122" s="72"/>
      <c r="U122" s="72"/>
      <c r="V122" s="72"/>
      <c r="W122" s="265"/>
      <c r="X122" s="69" t="s">
        <v>1191</v>
      </c>
      <c r="Y122" s="218"/>
    </row>
    <row r="123" spans="1:25" s="70" customFormat="1" ht="22.5">
      <c r="A123" s="219" t="s">
        <v>1776</v>
      </c>
      <c r="B123" s="69"/>
      <c r="C123" s="69" t="s">
        <v>693</v>
      </c>
      <c r="D123" s="69">
        <v>2013</v>
      </c>
      <c r="E123" s="69" t="s">
        <v>254</v>
      </c>
      <c r="F123" s="388">
        <v>742</v>
      </c>
      <c r="G123" s="389">
        <v>41487</v>
      </c>
      <c r="H123" s="90" t="s">
        <v>313</v>
      </c>
      <c r="I123" s="69" t="s">
        <v>1333</v>
      </c>
      <c r="J123" s="7" t="s">
        <v>1338</v>
      </c>
      <c r="K123" s="7" t="s">
        <v>2034</v>
      </c>
      <c r="L123" s="88">
        <v>41482</v>
      </c>
      <c r="M123" s="88">
        <v>41488</v>
      </c>
      <c r="N123" s="88"/>
      <c r="O123" s="88"/>
      <c r="P123" s="88"/>
      <c r="Q123" s="183">
        <v>7200</v>
      </c>
      <c r="R123" s="262"/>
      <c r="S123" s="72"/>
      <c r="T123" s="72"/>
      <c r="U123" s="72"/>
      <c r="V123" s="72"/>
      <c r="W123" s="265"/>
      <c r="X123" s="554"/>
      <c r="Y123" s="218"/>
    </row>
    <row r="124" spans="1:25" s="70" customFormat="1" ht="33.75">
      <c r="A124" s="219" t="s">
        <v>1032</v>
      </c>
      <c r="B124" s="69"/>
      <c r="C124" s="69" t="s">
        <v>693</v>
      </c>
      <c r="D124" s="69">
        <v>2013</v>
      </c>
      <c r="E124" s="69" t="s">
        <v>254</v>
      </c>
      <c r="F124" s="388"/>
      <c r="G124" s="388"/>
      <c r="H124" s="90" t="s">
        <v>313</v>
      </c>
      <c r="I124" s="69" t="s">
        <v>1157</v>
      </c>
      <c r="J124" s="69" t="s">
        <v>1158</v>
      </c>
      <c r="K124" s="7" t="s">
        <v>2354</v>
      </c>
      <c r="L124" s="88">
        <v>41412</v>
      </c>
      <c r="M124" s="88">
        <v>41418</v>
      </c>
      <c r="N124" s="88"/>
      <c r="O124" s="88"/>
      <c r="P124" s="88"/>
      <c r="Q124" s="183">
        <v>500</v>
      </c>
      <c r="R124" s="262"/>
      <c r="S124" s="72"/>
      <c r="T124" s="72" t="s">
        <v>260</v>
      </c>
      <c r="U124" s="72" t="s">
        <v>260</v>
      </c>
      <c r="V124" s="72"/>
      <c r="W124" s="265" t="s">
        <v>260</v>
      </c>
      <c r="X124" s="69"/>
      <c r="Y124" s="218"/>
    </row>
    <row r="125" spans="1:25" s="70" customFormat="1" ht="12">
      <c r="A125" s="217" t="s">
        <v>1416</v>
      </c>
      <c r="B125" s="69"/>
      <c r="C125" s="69" t="s">
        <v>718</v>
      </c>
      <c r="D125" s="69">
        <v>2013</v>
      </c>
      <c r="E125" s="69" t="s">
        <v>254</v>
      </c>
      <c r="F125" s="388">
        <v>415</v>
      </c>
      <c r="G125" s="389">
        <v>41446</v>
      </c>
      <c r="H125" s="90" t="s">
        <v>313</v>
      </c>
      <c r="I125" s="69" t="s">
        <v>1206</v>
      </c>
      <c r="J125" s="69" t="s">
        <v>1204</v>
      </c>
      <c r="K125" s="69" t="s">
        <v>2362</v>
      </c>
      <c r="L125" s="88">
        <v>41447</v>
      </c>
      <c r="M125" s="88">
        <v>41453</v>
      </c>
      <c r="N125" s="88"/>
      <c r="O125" s="88"/>
      <c r="P125" s="88"/>
      <c r="Q125" s="183">
        <v>5500</v>
      </c>
      <c r="R125" s="262"/>
      <c r="S125" s="72"/>
      <c r="T125" s="72" t="s">
        <v>260</v>
      </c>
      <c r="U125" s="72" t="s">
        <v>260</v>
      </c>
      <c r="V125" s="72"/>
      <c r="W125" s="265"/>
      <c r="X125" s="69"/>
      <c r="Y125" s="218"/>
    </row>
    <row r="126" spans="1:25" s="70" customFormat="1" ht="12">
      <c r="A126" s="217" t="s">
        <v>1683</v>
      </c>
      <c r="B126" s="69"/>
      <c r="C126" s="69" t="s">
        <v>718</v>
      </c>
      <c r="D126" s="69">
        <v>2013</v>
      </c>
      <c r="E126" s="69" t="s">
        <v>254</v>
      </c>
      <c r="F126" s="388">
        <v>415</v>
      </c>
      <c r="G126" s="389">
        <v>41446</v>
      </c>
      <c r="H126" s="90" t="s">
        <v>313</v>
      </c>
      <c r="I126" s="69" t="s">
        <v>1203</v>
      </c>
      <c r="J126" s="69" t="s">
        <v>1000</v>
      </c>
      <c r="K126" s="69" t="s">
        <v>1326</v>
      </c>
      <c r="L126" s="88">
        <v>41447</v>
      </c>
      <c r="M126" s="88">
        <v>41453</v>
      </c>
      <c r="N126" s="88"/>
      <c r="O126" s="88"/>
      <c r="P126" s="88"/>
      <c r="Q126" s="183">
        <v>1000</v>
      </c>
      <c r="R126" s="262"/>
      <c r="S126" s="72"/>
      <c r="T126" s="72" t="s">
        <v>260</v>
      </c>
      <c r="U126" s="72" t="s">
        <v>260</v>
      </c>
      <c r="V126" s="72"/>
      <c r="W126" s="265"/>
      <c r="X126" s="69"/>
      <c r="Y126" s="218"/>
    </row>
    <row r="127" spans="1:25" s="70" customFormat="1" ht="12">
      <c r="A127" s="217" t="s">
        <v>1033</v>
      </c>
      <c r="B127" s="69"/>
      <c r="C127" s="69" t="s">
        <v>693</v>
      </c>
      <c r="D127" s="69">
        <v>2013</v>
      </c>
      <c r="E127" s="69" t="s">
        <v>254</v>
      </c>
      <c r="F127" s="388">
        <v>415</v>
      </c>
      <c r="G127" s="389">
        <v>41446</v>
      </c>
      <c r="H127" s="90" t="s">
        <v>313</v>
      </c>
      <c r="I127" s="69" t="s">
        <v>1203</v>
      </c>
      <c r="J127" s="69" t="s">
        <v>1711</v>
      </c>
      <c r="K127" s="69" t="s">
        <v>1398</v>
      </c>
      <c r="L127" s="88">
        <v>41447</v>
      </c>
      <c r="M127" s="88">
        <v>41453</v>
      </c>
      <c r="N127" s="88"/>
      <c r="O127" s="88"/>
      <c r="P127" s="88"/>
      <c r="Q127" s="183">
        <v>1500</v>
      </c>
      <c r="R127" s="262"/>
      <c r="S127" s="72"/>
      <c r="T127" s="72" t="s">
        <v>260</v>
      </c>
      <c r="U127" s="72" t="s">
        <v>260</v>
      </c>
      <c r="V127" s="72"/>
      <c r="W127" s="265"/>
      <c r="X127" s="69"/>
      <c r="Y127" s="218"/>
    </row>
    <row r="128" spans="1:25" s="70" customFormat="1" ht="12">
      <c r="A128" s="217" t="s">
        <v>2144</v>
      </c>
      <c r="B128" s="69"/>
      <c r="C128" s="69" t="s">
        <v>1177</v>
      </c>
      <c r="D128" s="69">
        <v>2013</v>
      </c>
      <c r="E128" s="69" t="s">
        <v>254</v>
      </c>
      <c r="F128" s="388">
        <v>415</v>
      </c>
      <c r="G128" s="389">
        <v>41446</v>
      </c>
      <c r="H128" s="90" t="s">
        <v>313</v>
      </c>
      <c r="I128" s="69" t="s">
        <v>1203</v>
      </c>
      <c r="J128" s="69" t="s">
        <v>1205</v>
      </c>
      <c r="K128" s="69" t="s">
        <v>1564</v>
      </c>
      <c r="L128" s="88">
        <v>41447</v>
      </c>
      <c r="M128" s="88">
        <v>41453</v>
      </c>
      <c r="N128" s="88"/>
      <c r="O128" s="88"/>
      <c r="P128" s="88"/>
      <c r="Q128" s="183">
        <v>1500</v>
      </c>
      <c r="R128" s="262"/>
      <c r="S128" s="72"/>
      <c r="T128" s="72" t="s">
        <v>260</v>
      </c>
      <c r="U128" s="72" t="s">
        <v>260</v>
      </c>
      <c r="V128" s="72"/>
      <c r="W128" s="265" t="s">
        <v>260</v>
      </c>
      <c r="X128" s="69"/>
      <c r="Y128" s="218"/>
    </row>
    <row r="129" spans="1:25" s="70" customFormat="1" ht="12">
      <c r="A129" s="217" t="s">
        <v>3322</v>
      </c>
      <c r="B129" s="69"/>
      <c r="C129" s="69" t="s">
        <v>718</v>
      </c>
      <c r="D129" s="69">
        <v>2013</v>
      </c>
      <c r="E129" s="69" t="s">
        <v>254</v>
      </c>
      <c r="F129" s="388">
        <v>415</v>
      </c>
      <c r="G129" s="389">
        <v>41446</v>
      </c>
      <c r="H129" s="90" t="s">
        <v>313</v>
      </c>
      <c r="I129" s="69" t="s">
        <v>1206</v>
      </c>
      <c r="J129" s="69" t="s">
        <v>1212</v>
      </c>
      <c r="K129" s="69" t="s">
        <v>3899</v>
      </c>
      <c r="L129" s="88">
        <v>41447</v>
      </c>
      <c r="M129" s="88">
        <v>41453</v>
      </c>
      <c r="N129" s="88"/>
      <c r="O129" s="88"/>
      <c r="P129" s="88"/>
      <c r="Q129" s="183">
        <v>1500</v>
      </c>
      <c r="R129" s="262"/>
      <c r="S129" s="72" t="s">
        <v>1538</v>
      </c>
      <c r="T129" s="72" t="s">
        <v>260</v>
      </c>
      <c r="U129" s="72" t="s">
        <v>260</v>
      </c>
      <c r="V129" s="72"/>
      <c r="W129" s="265"/>
      <c r="X129" s="69"/>
      <c r="Y129" s="218"/>
    </row>
    <row r="130" spans="1:25" s="70" customFormat="1" ht="12">
      <c r="A130" s="217" t="s">
        <v>1683</v>
      </c>
      <c r="B130" s="69"/>
      <c r="C130" s="69" t="s">
        <v>718</v>
      </c>
      <c r="D130" s="69">
        <v>2013</v>
      </c>
      <c r="E130" s="69" t="s">
        <v>254</v>
      </c>
      <c r="F130" s="388">
        <v>341</v>
      </c>
      <c r="G130" s="389">
        <v>41443</v>
      </c>
      <c r="H130" s="90" t="s">
        <v>313</v>
      </c>
      <c r="I130" s="69" t="s">
        <v>1213</v>
      </c>
      <c r="J130" s="69" t="s">
        <v>1000</v>
      </c>
      <c r="K130" s="69" t="s">
        <v>1326</v>
      </c>
      <c r="L130" s="88">
        <v>41454</v>
      </c>
      <c r="M130" s="88">
        <v>41460</v>
      </c>
      <c r="N130" s="88"/>
      <c r="O130" s="88"/>
      <c r="P130" s="88"/>
      <c r="Q130" s="183">
        <v>1000</v>
      </c>
      <c r="R130" s="262"/>
      <c r="S130" s="72"/>
      <c r="T130" s="72" t="s">
        <v>260</v>
      </c>
      <c r="U130" s="72" t="s">
        <v>260</v>
      </c>
      <c r="V130" s="72"/>
      <c r="W130" s="265"/>
      <c r="X130" s="69"/>
      <c r="Y130" s="218"/>
    </row>
    <row r="131" spans="1:25" s="70" customFormat="1" ht="12">
      <c r="A131" s="217" t="s">
        <v>2144</v>
      </c>
      <c r="B131" s="69"/>
      <c r="C131" s="69" t="s">
        <v>1177</v>
      </c>
      <c r="D131" s="69">
        <v>2013</v>
      </c>
      <c r="E131" s="69" t="s">
        <v>254</v>
      </c>
      <c r="F131" s="388">
        <v>414</v>
      </c>
      <c r="G131" s="389">
        <v>41446</v>
      </c>
      <c r="H131" s="90" t="s">
        <v>313</v>
      </c>
      <c r="I131" s="69" t="s">
        <v>1203</v>
      </c>
      <c r="J131" s="69" t="s">
        <v>1205</v>
      </c>
      <c r="K131" s="69" t="s">
        <v>1564</v>
      </c>
      <c r="L131" s="88">
        <v>41440</v>
      </c>
      <c r="M131" s="88">
        <v>41447</v>
      </c>
      <c r="N131" s="88"/>
      <c r="O131" s="88"/>
      <c r="P131" s="88"/>
      <c r="Q131" s="183">
        <v>4500</v>
      </c>
      <c r="R131" s="262"/>
      <c r="S131" s="72"/>
      <c r="T131" s="72" t="s">
        <v>260</v>
      </c>
      <c r="U131" s="72" t="s">
        <v>260</v>
      </c>
      <c r="V131" s="72"/>
      <c r="W131" s="265" t="s">
        <v>260</v>
      </c>
      <c r="X131" s="69"/>
      <c r="Y131" s="218"/>
    </row>
    <row r="132" spans="1:25" s="70" customFormat="1" ht="12">
      <c r="A132" s="217" t="s">
        <v>1416</v>
      </c>
      <c r="B132" s="69"/>
      <c r="C132" s="69" t="s">
        <v>718</v>
      </c>
      <c r="D132" s="69">
        <v>2013</v>
      </c>
      <c r="E132" s="69" t="s">
        <v>254</v>
      </c>
      <c r="F132" s="388">
        <v>414</v>
      </c>
      <c r="G132" s="389">
        <v>41446</v>
      </c>
      <c r="H132" s="90" t="s">
        <v>313</v>
      </c>
      <c r="I132" s="69" t="s">
        <v>1203</v>
      </c>
      <c r="J132" s="69" t="s">
        <v>1204</v>
      </c>
      <c r="K132" s="69" t="s">
        <v>2362</v>
      </c>
      <c r="L132" s="88">
        <v>41440</v>
      </c>
      <c r="M132" s="88">
        <v>41447</v>
      </c>
      <c r="N132" s="88"/>
      <c r="O132" s="88"/>
      <c r="P132" s="88"/>
      <c r="Q132" s="183">
        <v>5500</v>
      </c>
      <c r="R132" s="262"/>
      <c r="S132" s="72"/>
      <c r="T132" s="72" t="s">
        <v>260</v>
      </c>
      <c r="U132" s="72" t="s">
        <v>260</v>
      </c>
      <c r="V132" s="72"/>
      <c r="W132" s="265"/>
      <c r="X132" s="69"/>
      <c r="Y132" s="218"/>
    </row>
    <row r="133" spans="1:25" s="70" customFormat="1" ht="12">
      <c r="A133" s="217" t="s">
        <v>1416</v>
      </c>
      <c r="B133" s="69"/>
      <c r="C133" s="69" t="s">
        <v>718</v>
      </c>
      <c r="D133" s="69">
        <v>2013</v>
      </c>
      <c r="E133" s="69" t="s">
        <v>254</v>
      </c>
      <c r="F133" s="388">
        <v>419</v>
      </c>
      <c r="G133" s="389">
        <v>41459</v>
      </c>
      <c r="H133" s="90" t="s">
        <v>313</v>
      </c>
      <c r="I133" s="69" t="s">
        <v>1203</v>
      </c>
      <c r="J133" s="69" t="s">
        <v>1204</v>
      </c>
      <c r="K133" s="69" t="s">
        <v>2362</v>
      </c>
      <c r="L133" s="88">
        <v>41440</v>
      </c>
      <c r="M133" s="88">
        <v>41447</v>
      </c>
      <c r="N133" s="88"/>
      <c r="O133" s="88"/>
      <c r="P133" s="88"/>
      <c r="Q133" s="183">
        <v>500</v>
      </c>
      <c r="R133" s="262"/>
      <c r="S133" s="72"/>
      <c r="T133" s="72" t="s">
        <v>260</v>
      </c>
      <c r="U133" s="72" t="s">
        <v>260</v>
      </c>
      <c r="V133" s="72"/>
      <c r="W133" s="265"/>
      <c r="X133" s="69"/>
      <c r="Y133" s="218"/>
    </row>
    <row r="134" spans="1:25" s="70" customFormat="1" ht="12">
      <c r="A134" s="217" t="s">
        <v>1416</v>
      </c>
      <c r="B134" s="69"/>
      <c r="C134" s="69" t="s">
        <v>718</v>
      </c>
      <c r="D134" s="69">
        <v>2013</v>
      </c>
      <c r="E134" s="69" t="s">
        <v>254</v>
      </c>
      <c r="F134" s="388">
        <v>419</v>
      </c>
      <c r="G134" s="389">
        <v>41459</v>
      </c>
      <c r="H134" s="90" t="s">
        <v>313</v>
      </c>
      <c r="I134" s="69" t="s">
        <v>1206</v>
      </c>
      <c r="J134" s="69" t="s">
        <v>1204</v>
      </c>
      <c r="K134" s="69" t="s">
        <v>2362</v>
      </c>
      <c r="L134" s="88">
        <v>41447</v>
      </c>
      <c r="M134" s="88">
        <v>41453</v>
      </c>
      <c r="N134" s="88"/>
      <c r="O134" s="88"/>
      <c r="P134" s="88"/>
      <c r="Q134" s="183">
        <v>1700</v>
      </c>
      <c r="R134" s="262"/>
      <c r="S134" s="72"/>
      <c r="T134" s="72" t="s">
        <v>260</v>
      </c>
      <c r="U134" s="72" t="s">
        <v>260</v>
      </c>
      <c r="V134" s="72"/>
      <c r="W134" s="265"/>
      <c r="X134" s="69"/>
      <c r="Y134" s="218"/>
    </row>
    <row r="135" spans="1:25" s="70" customFormat="1" ht="12">
      <c r="A135" s="217" t="s">
        <v>1416</v>
      </c>
      <c r="B135" s="69"/>
      <c r="C135" s="69" t="s">
        <v>718</v>
      </c>
      <c r="D135" s="69">
        <v>2013</v>
      </c>
      <c r="E135" s="69" t="s">
        <v>254</v>
      </c>
      <c r="F135" s="388">
        <v>419</v>
      </c>
      <c r="G135" s="389">
        <v>41459</v>
      </c>
      <c r="H135" s="90" t="s">
        <v>313</v>
      </c>
      <c r="I135" s="69" t="s">
        <v>1213</v>
      </c>
      <c r="J135" s="69" t="s">
        <v>1204</v>
      </c>
      <c r="K135" s="69" t="s">
        <v>2362</v>
      </c>
      <c r="L135" s="88">
        <v>41454</v>
      </c>
      <c r="M135" s="88">
        <v>41460</v>
      </c>
      <c r="N135" s="88"/>
      <c r="O135" s="88"/>
      <c r="P135" s="88"/>
      <c r="Q135" s="183">
        <v>1200</v>
      </c>
      <c r="R135" s="262"/>
      <c r="S135" s="72"/>
      <c r="T135" s="72" t="s">
        <v>260</v>
      </c>
      <c r="U135" s="72" t="s">
        <v>260</v>
      </c>
      <c r="V135" s="72"/>
      <c r="W135" s="265"/>
      <c r="X135" s="69"/>
      <c r="Y135" s="218"/>
    </row>
    <row r="136" spans="1:25" s="70" customFormat="1" ht="12">
      <c r="A136" s="217" t="s">
        <v>1033</v>
      </c>
      <c r="B136" s="69"/>
      <c r="C136" s="69" t="s">
        <v>693</v>
      </c>
      <c r="D136" s="69">
        <v>2013</v>
      </c>
      <c r="E136" s="69" t="s">
        <v>254</v>
      </c>
      <c r="F136" s="388">
        <v>341</v>
      </c>
      <c r="G136" s="389">
        <v>41443</v>
      </c>
      <c r="H136" s="90" t="s">
        <v>313</v>
      </c>
      <c r="I136" s="69" t="s">
        <v>1213</v>
      </c>
      <c r="J136" s="69" t="s">
        <v>1713</v>
      </c>
      <c r="K136" s="69" t="s">
        <v>1398</v>
      </c>
      <c r="L136" s="88">
        <v>41454</v>
      </c>
      <c r="M136" s="88">
        <v>41460</v>
      </c>
      <c r="N136" s="88"/>
      <c r="O136" s="88"/>
      <c r="P136" s="88"/>
      <c r="Q136" s="183">
        <v>750</v>
      </c>
      <c r="R136" s="262"/>
      <c r="S136" s="72"/>
      <c r="T136" s="72" t="s">
        <v>260</v>
      </c>
      <c r="U136" s="72" t="s">
        <v>260</v>
      </c>
      <c r="V136" s="72"/>
      <c r="W136" s="265"/>
      <c r="X136" s="69"/>
      <c r="Y136" s="218"/>
    </row>
    <row r="137" spans="1:25" s="70" customFormat="1" ht="12">
      <c r="A137" s="217" t="s">
        <v>2332</v>
      </c>
      <c r="B137" s="69"/>
      <c r="C137" s="69" t="s">
        <v>1177</v>
      </c>
      <c r="D137" s="69">
        <v>2013</v>
      </c>
      <c r="E137" s="69" t="s">
        <v>254</v>
      </c>
      <c r="F137" s="388">
        <v>341</v>
      </c>
      <c r="G137" s="389">
        <v>41443</v>
      </c>
      <c r="H137" s="90" t="s">
        <v>313</v>
      </c>
      <c r="I137" s="69" t="s">
        <v>1213</v>
      </c>
      <c r="J137" s="69" t="s">
        <v>1216</v>
      </c>
      <c r="K137" s="69" t="s">
        <v>3924</v>
      </c>
      <c r="L137" s="88">
        <v>41454</v>
      </c>
      <c r="M137" s="88">
        <v>41460</v>
      </c>
      <c r="N137" s="88"/>
      <c r="O137" s="88"/>
      <c r="P137" s="88"/>
      <c r="Q137" s="183">
        <v>750</v>
      </c>
      <c r="R137" s="262"/>
      <c r="S137" s="72"/>
      <c r="T137" s="72" t="s">
        <v>260</v>
      </c>
      <c r="U137" s="72" t="s">
        <v>260</v>
      </c>
      <c r="V137" s="72"/>
      <c r="W137" s="265"/>
      <c r="X137" s="69"/>
      <c r="Y137" s="218"/>
    </row>
    <row r="138" spans="1:25" s="70" customFormat="1" ht="12">
      <c r="A138" s="217" t="s">
        <v>264</v>
      </c>
      <c r="B138" s="69"/>
      <c r="C138" s="69" t="s">
        <v>718</v>
      </c>
      <c r="D138" s="69">
        <v>2013</v>
      </c>
      <c r="E138" s="69" t="s">
        <v>254</v>
      </c>
      <c r="F138" s="388">
        <v>341</v>
      </c>
      <c r="G138" s="389">
        <v>41443</v>
      </c>
      <c r="H138" s="90" t="s">
        <v>313</v>
      </c>
      <c r="I138" s="69" t="s">
        <v>1213</v>
      </c>
      <c r="J138" s="69" t="s">
        <v>1217</v>
      </c>
      <c r="K138" s="69" t="s">
        <v>3905</v>
      </c>
      <c r="L138" s="88">
        <v>41454</v>
      </c>
      <c r="M138" s="88">
        <v>41460</v>
      </c>
      <c r="N138" s="88"/>
      <c r="O138" s="88"/>
      <c r="P138" s="88"/>
      <c r="Q138" s="183">
        <v>3000</v>
      </c>
      <c r="R138" s="262"/>
      <c r="S138" s="72"/>
      <c r="T138" s="72" t="s">
        <v>260</v>
      </c>
      <c r="U138" s="72" t="s">
        <v>260</v>
      </c>
      <c r="V138" s="72"/>
      <c r="W138" s="265"/>
      <c r="X138" s="69"/>
      <c r="Y138" s="218"/>
    </row>
    <row r="139" spans="1:25" s="70" customFormat="1" ht="12">
      <c r="A139" s="217" t="s">
        <v>1683</v>
      </c>
      <c r="B139" s="69"/>
      <c r="C139" s="69" t="s">
        <v>718</v>
      </c>
      <c r="D139" s="69">
        <v>2013</v>
      </c>
      <c r="E139" s="69" t="s">
        <v>254</v>
      </c>
      <c r="F139" s="388">
        <v>772</v>
      </c>
      <c r="G139" s="389">
        <v>41493</v>
      </c>
      <c r="H139" s="90" t="s">
        <v>313</v>
      </c>
      <c r="I139" s="69" t="s">
        <v>1346</v>
      </c>
      <c r="J139" s="69" t="s">
        <v>1000</v>
      </c>
      <c r="K139" s="69" t="s">
        <v>1326</v>
      </c>
      <c r="L139" s="88">
        <v>41458</v>
      </c>
      <c r="M139" s="88">
        <v>41464</v>
      </c>
      <c r="N139" s="88"/>
      <c r="O139" s="88"/>
      <c r="P139" s="88"/>
      <c r="Q139" s="183">
        <v>1000</v>
      </c>
      <c r="R139" s="262"/>
      <c r="S139" s="72"/>
      <c r="T139" s="72"/>
      <c r="U139" s="72"/>
      <c r="V139" s="72"/>
      <c r="W139" s="265"/>
      <c r="X139" s="69" t="s">
        <v>1349</v>
      </c>
      <c r="Y139" s="218"/>
    </row>
    <row r="140" spans="1:25" s="70" customFormat="1" ht="12">
      <c r="A140" s="217" t="s">
        <v>1683</v>
      </c>
      <c r="B140" s="69"/>
      <c r="C140" s="69" t="s">
        <v>718</v>
      </c>
      <c r="D140" s="69">
        <v>2013</v>
      </c>
      <c r="E140" s="69" t="s">
        <v>254</v>
      </c>
      <c r="F140" s="388">
        <v>340</v>
      </c>
      <c r="G140" s="1436">
        <v>41426</v>
      </c>
      <c r="H140" s="90" t="s">
        <v>313</v>
      </c>
      <c r="I140" s="69" t="s">
        <v>1218</v>
      </c>
      <c r="J140" s="69" t="s">
        <v>1000</v>
      </c>
      <c r="K140" s="69" t="s">
        <v>1326</v>
      </c>
      <c r="L140" s="88">
        <v>41461</v>
      </c>
      <c r="M140" s="88">
        <v>41467</v>
      </c>
      <c r="N140" s="88"/>
      <c r="O140" s="88"/>
      <c r="P140" s="88"/>
      <c r="Q140" s="183">
        <v>1000</v>
      </c>
      <c r="R140" s="262"/>
      <c r="S140" s="72"/>
      <c r="T140" s="72" t="s">
        <v>260</v>
      </c>
      <c r="U140" s="72" t="s">
        <v>260</v>
      </c>
      <c r="V140" s="72"/>
      <c r="W140" s="265"/>
      <c r="X140" s="69"/>
      <c r="Y140" s="218"/>
    </row>
    <row r="141" spans="1:25" s="70" customFormat="1" ht="12">
      <c r="A141" s="217" t="s">
        <v>264</v>
      </c>
      <c r="B141" s="69"/>
      <c r="C141" s="69" t="s">
        <v>718</v>
      </c>
      <c r="D141" s="69">
        <v>2013</v>
      </c>
      <c r="E141" s="69" t="s">
        <v>254</v>
      </c>
      <c r="F141" s="388">
        <v>340</v>
      </c>
      <c r="G141" s="389">
        <v>41426</v>
      </c>
      <c r="H141" s="90" t="s">
        <v>313</v>
      </c>
      <c r="I141" s="69" t="s">
        <v>1218</v>
      </c>
      <c r="J141" s="69" t="s">
        <v>1217</v>
      </c>
      <c r="K141" s="69" t="s">
        <v>3905</v>
      </c>
      <c r="L141" s="88">
        <v>41461</v>
      </c>
      <c r="M141" s="88">
        <v>41467</v>
      </c>
      <c r="N141" s="88"/>
      <c r="O141" s="88"/>
      <c r="P141" s="88"/>
      <c r="Q141" s="183">
        <v>1500</v>
      </c>
      <c r="R141" s="262"/>
      <c r="S141" s="72"/>
      <c r="T141" s="72" t="s">
        <v>260</v>
      </c>
      <c r="U141" s="72" t="s">
        <v>260</v>
      </c>
      <c r="V141" s="72"/>
      <c r="W141" s="265"/>
      <c r="X141" s="69"/>
      <c r="Y141" s="218"/>
    </row>
    <row r="142" spans="1:25" s="70" customFormat="1" ht="33.75">
      <c r="A142" s="219" t="s">
        <v>1032</v>
      </c>
      <c r="B142" s="69"/>
      <c r="C142" s="69" t="s">
        <v>693</v>
      </c>
      <c r="D142" s="69">
        <v>2013</v>
      </c>
      <c r="E142" s="69" t="s">
        <v>254</v>
      </c>
      <c r="F142" s="388">
        <v>340</v>
      </c>
      <c r="G142" s="1436">
        <v>41426</v>
      </c>
      <c r="H142" s="90" t="s">
        <v>313</v>
      </c>
      <c r="I142" s="69" t="s">
        <v>1218</v>
      </c>
      <c r="J142" s="69" t="s">
        <v>1158</v>
      </c>
      <c r="K142" s="7" t="s">
        <v>2354</v>
      </c>
      <c r="L142" s="88">
        <v>41461</v>
      </c>
      <c r="M142" s="88">
        <v>41467</v>
      </c>
      <c r="N142" s="88"/>
      <c r="O142" s="88"/>
      <c r="P142" s="88"/>
      <c r="Q142" s="183">
        <v>1500</v>
      </c>
      <c r="R142" s="262"/>
      <c r="S142" s="72"/>
      <c r="T142" s="72" t="s">
        <v>260</v>
      </c>
      <c r="U142" s="72" t="s">
        <v>260</v>
      </c>
      <c r="V142" s="72"/>
      <c r="W142" s="265" t="s">
        <v>260</v>
      </c>
      <c r="X142" s="69"/>
      <c r="Y142" s="218"/>
    </row>
    <row r="143" spans="1:25" s="70" customFormat="1" ht="12">
      <c r="A143" s="217" t="s">
        <v>1033</v>
      </c>
      <c r="B143" s="69"/>
      <c r="C143" s="69" t="s">
        <v>693</v>
      </c>
      <c r="D143" s="69">
        <v>2013</v>
      </c>
      <c r="E143" s="69" t="s">
        <v>254</v>
      </c>
      <c r="F143" s="388">
        <v>340</v>
      </c>
      <c r="G143" s="1436">
        <v>41426</v>
      </c>
      <c r="H143" s="90" t="s">
        <v>313</v>
      </c>
      <c r="I143" s="69" t="s">
        <v>1218</v>
      </c>
      <c r="J143" s="69" t="s">
        <v>1715</v>
      </c>
      <c r="K143" s="69" t="s">
        <v>1398</v>
      </c>
      <c r="L143" s="88">
        <v>41461</v>
      </c>
      <c r="M143" s="88">
        <v>41467</v>
      </c>
      <c r="N143" s="88"/>
      <c r="O143" s="88"/>
      <c r="P143" s="88"/>
      <c r="Q143" s="183">
        <v>1500</v>
      </c>
      <c r="R143" s="262"/>
      <c r="S143" s="72"/>
      <c r="T143" s="72" t="s">
        <v>260</v>
      </c>
      <c r="U143" s="72" t="s">
        <v>260</v>
      </c>
      <c r="V143" s="72"/>
      <c r="W143" s="265" t="s">
        <v>260</v>
      </c>
      <c r="X143" s="69"/>
      <c r="Y143" s="218"/>
    </row>
    <row r="144" spans="1:25" s="70" customFormat="1" ht="12">
      <c r="A144" s="217" t="s">
        <v>2058</v>
      </c>
      <c r="B144" s="69" t="s">
        <v>1258</v>
      </c>
      <c r="C144" s="69" t="s">
        <v>1559</v>
      </c>
      <c r="D144" s="69">
        <v>2013</v>
      </c>
      <c r="E144" s="69" t="s">
        <v>1182</v>
      </c>
      <c r="F144" s="388">
        <v>605</v>
      </c>
      <c r="G144" s="389">
        <v>41473</v>
      </c>
      <c r="H144" s="90" t="s">
        <v>313</v>
      </c>
      <c r="I144" s="69" t="s">
        <v>1259</v>
      </c>
      <c r="J144" s="69" t="s">
        <v>1260</v>
      </c>
      <c r="K144" s="69" t="s">
        <v>1256</v>
      </c>
      <c r="L144" s="88">
        <v>41479</v>
      </c>
      <c r="M144" s="88">
        <v>41482</v>
      </c>
      <c r="N144" s="88"/>
      <c r="O144" s="88"/>
      <c r="P144" s="88"/>
      <c r="Q144" s="183">
        <v>20000.080000000002</v>
      </c>
      <c r="R144" s="262"/>
      <c r="S144" s="72"/>
      <c r="T144" s="72" t="s">
        <v>260</v>
      </c>
      <c r="U144" s="72"/>
      <c r="V144" s="72" t="s">
        <v>260</v>
      </c>
      <c r="W144" s="265" t="s">
        <v>260</v>
      </c>
      <c r="X144" s="69" t="s">
        <v>747</v>
      </c>
      <c r="Y144" s="218"/>
    </row>
    <row r="145" spans="1:25" s="70" customFormat="1" ht="12">
      <c r="A145" s="217" t="s">
        <v>2058</v>
      </c>
      <c r="B145" s="69" t="s">
        <v>1258</v>
      </c>
      <c r="C145" s="69" t="s">
        <v>1559</v>
      </c>
      <c r="D145" s="69">
        <v>2013</v>
      </c>
      <c r="E145" s="69" t="s">
        <v>1182</v>
      </c>
      <c r="F145" s="388">
        <v>109</v>
      </c>
      <c r="G145" s="389">
        <v>41480</v>
      </c>
      <c r="H145" s="90" t="s">
        <v>313</v>
      </c>
      <c r="I145" s="69" t="s">
        <v>1259</v>
      </c>
      <c r="J145" s="69" t="s">
        <v>1260</v>
      </c>
      <c r="K145" s="69" t="s">
        <v>1256</v>
      </c>
      <c r="L145" s="88">
        <v>41479</v>
      </c>
      <c r="M145" s="88">
        <v>41482</v>
      </c>
      <c r="N145" s="88"/>
      <c r="O145" s="88"/>
      <c r="P145" s="88"/>
      <c r="Q145" s="183">
        <v>23805.83</v>
      </c>
      <c r="R145" s="262"/>
      <c r="S145" s="72"/>
      <c r="T145" s="72" t="s">
        <v>260</v>
      </c>
      <c r="U145" s="72"/>
      <c r="V145" s="72" t="s">
        <v>260</v>
      </c>
      <c r="W145" s="265" t="s">
        <v>260</v>
      </c>
      <c r="X145" s="69" t="s">
        <v>1261</v>
      </c>
      <c r="Y145" s="218"/>
    </row>
    <row r="146" spans="1:25" s="70" customFormat="1" ht="12">
      <c r="A146" s="217" t="s">
        <v>2161</v>
      </c>
      <c r="B146" s="69"/>
      <c r="C146" s="69" t="s">
        <v>718</v>
      </c>
      <c r="D146" s="69">
        <v>2013</v>
      </c>
      <c r="E146" s="69" t="s">
        <v>254</v>
      </c>
      <c r="F146" s="388">
        <v>568</v>
      </c>
      <c r="G146" s="389">
        <v>41473</v>
      </c>
      <c r="H146" s="90" t="s">
        <v>313</v>
      </c>
      <c r="I146" s="69" t="s">
        <v>1188</v>
      </c>
      <c r="J146" s="69" t="s">
        <v>1329</v>
      </c>
      <c r="K146" s="69" t="s">
        <v>1330</v>
      </c>
      <c r="L146" s="88">
        <v>41468</v>
      </c>
      <c r="M146" s="88">
        <v>41474</v>
      </c>
      <c r="N146" s="88"/>
      <c r="O146" s="88"/>
      <c r="P146" s="88"/>
      <c r="Q146" s="183">
        <v>750</v>
      </c>
      <c r="R146" s="262"/>
      <c r="S146" s="72"/>
      <c r="T146" s="72"/>
      <c r="U146" s="72" t="s">
        <v>260</v>
      </c>
      <c r="V146" s="72"/>
      <c r="W146" s="265"/>
      <c r="X146" s="69"/>
      <c r="Y146" s="218"/>
    </row>
    <row r="147" spans="1:25" s="70" customFormat="1" ht="12">
      <c r="A147" s="217" t="s">
        <v>1648</v>
      </c>
      <c r="B147" s="69"/>
      <c r="C147" s="69" t="s">
        <v>718</v>
      </c>
      <c r="D147" s="69">
        <v>2013</v>
      </c>
      <c r="E147" s="69" t="s">
        <v>254</v>
      </c>
      <c r="F147" s="388">
        <v>568</v>
      </c>
      <c r="G147" s="389">
        <v>41473</v>
      </c>
      <c r="H147" s="90" t="s">
        <v>313</v>
      </c>
      <c r="I147" s="69" t="s">
        <v>1188</v>
      </c>
      <c r="J147" s="69" t="s">
        <v>1331</v>
      </c>
      <c r="K147" s="69" t="s">
        <v>1192</v>
      </c>
      <c r="L147" s="88">
        <v>41468</v>
      </c>
      <c r="M147" s="88">
        <v>41474</v>
      </c>
      <c r="N147" s="88"/>
      <c r="O147" s="88"/>
      <c r="P147" s="88"/>
      <c r="Q147" s="183">
        <v>3000</v>
      </c>
      <c r="R147" s="262"/>
      <c r="S147" s="72"/>
      <c r="T147" s="72"/>
      <c r="U147" s="72" t="s">
        <v>260</v>
      </c>
      <c r="V147" s="72"/>
      <c r="W147" s="265"/>
      <c r="X147" s="69" t="s">
        <v>1191</v>
      </c>
      <c r="Y147" s="218"/>
    </row>
    <row r="148" spans="1:25" s="70" customFormat="1" ht="33.75">
      <c r="A148" s="219" t="s">
        <v>1032</v>
      </c>
      <c r="B148" s="69"/>
      <c r="C148" s="69" t="s">
        <v>693</v>
      </c>
      <c r="D148" s="69">
        <v>2013</v>
      </c>
      <c r="E148" s="69" t="s">
        <v>254</v>
      </c>
      <c r="F148" s="388">
        <v>568</v>
      </c>
      <c r="G148" s="389">
        <v>41473</v>
      </c>
      <c r="H148" s="90" t="s">
        <v>313</v>
      </c>
      <c r="I148" s="69" t="s">
        <v>1188</v>
      </c>
      <c r="J148" s="69" t="s">
        <v>1332</v>
      </c>
      <c r="K148" s="7" t="s">
        <v>2354</v>
      </c>
      <c r="L148" s="88">
        <v>41468</v>
      </c>
      <c r="M148" s="88">
        <v>41474</v>
      </c>
      <c r="N148" s="88"/>
      <c r="O148" s="88"/>
      <c r="P148" s="88"/>
      <c r="Q148" s="183">
        <v>750</v>
      </c>
      <c r="R148" s="262"/>
      <c r="S148" s="72"/>
      <c r="T148" s="72"/>
      <c r="U148" s="72" t="s">
        <v>260</v>
      </c>
      <c r="V148" s="72"/>
      <c r="W148" s="265"/>
      <c r="X148" s="69"/>
      <c r="Y148" s="218"/>
    </row>
    <row r="149" spans="1:25" s="70" customFormat="1" ht="12">
      <c r="A149" s="217" t="s">
        <v>1033</v>
      </c>
      <c r="B149" s="69"/>
      <c r="C149" s="69" t="s">
        <v>693</v>
      </c>
      <c r="D149" s="69">
        <v>2013</v>
      </c>
      <c r="E149" s="69" t="s">
        <v>254</v>
      </c>
      <c r="F149" s="388">
        <v>742</v>
      </c>
      <c r="G149" s="389">
        <v>41487</v>
      </c>
      <c r="H149" s="90" t="s">
        <v>313</v>
      </c>
      <c r="I149" s="69" t="s">
        <v>1333</v>
      </c>
      <c r="J149" s="69" t="s">
        <v>1687</v>
      </c>
      <c r="K149" s="69" t="s">
        <v>4316</v>
      </c>
      <c r="L149" s="88">
        <v>41482</v>
      </c>
      <c r="M149" s="88">
        <v>41488</v>
      </c>
      <c r="N149" s="88"/>
      <c r="O149" s="88"/>
      <c r="P149" s="88"/>
      <c r="Q149" s="183">
        <v>400</v>
      </c>
      <c r="R149" s="262"/>
      <c r="S149" s="72" t="s">
        <v>1538</v>
      </c>
      <c r="T149" s="72"/>
      <c r="U149" s="72"/>
      <c r="V149" s="72"/>
      <c r="W149" s="265"/>
      <c r="X149" s="69"/>
      <c r="Y149" s="218"/>
    </row>
    <row r="150" spans="1:25" s="70" customFormat="1" ht="12">
      <c r="A150" s="217" t="s">
        <v>264</v>
      </c>
      <c r="B150" s="69"/>
      <c r="C150" s="69" t="s">
        <v>1745</v>
      </c>
      <c r="D150" s="69">
        <v>2013</v>
      </c>
      <c r="E150" s="69" t="s">
        <v>254</v>
      </c>
      <c r="F150" s="388">
        <v>742</v>
      </c>
      <c r="G150" s="389">
        <v>41487</v>
      </c>
      <c r="H150" s="90" t="s">
        <v>313</v>
      </c>
      <c r="I150" s="69" t="s">
        <v>1333</v>
      </c>
      <c r="J150" s="69" t="s">
        <v>1348</v>
      </c>
      <c r="K150" s="69" t="s">
        <v>1350</v>
      </c>
      <c r="L150" s="88">
        <v>41482</v>
      </c>
      <c r="M150" s="88">
        <v>41488</v>
      </c>
      <c r="N150" s="88"/>
      <c r="O150" s="88"/>
      <c r="P150" s="88"/>
      <c r="Q150" s="183">
        <v>3000</v>
      </c>
      <c r="R150" s="262"/>
      <c r="S150" s="72"/>
      <c r="T150" s="72"/>
      <c r="U150" s="72"/>
      <c r="V150" s="72"/>
      <c r="W150" s="265"/>
      <c r="X150" s="69"/>
      <c r="Y150" s="218"/>
    </row>
    <row r="151" spans="1:25" s="70" customFormat="1" ht="22.5">
      <c r="A151" s="219" t="s">
        <v>1776</v>
      </c>
      <c r="B151" s="69"/>
      <c r="C151" s="69" t="s">
        <v>693</v>
      </c>
      <c r="D151" s="69">
        <v>2013</v>
      </c>
      <c r="E151" s="69" t="s">
        <v>254</v>
      </c>
      <c r="F151" s="388">
        <v>743</v>
      </c>
      <c r="G151" s="389">
        <v>41487</v>
      </c>
      <c r="H151" s="90" t="s">
        <v>313</v>
      </c>
      <c r="I151" s="69" t="s">
        <v>1333</v>
      </c>
      <c r="J151" s="69" t="s">
        <v>1334</v>
      </c>
      <c r="K151" s="7" t="s">
        <v>2034</v>
      </c>
      <c r="L151" s="88">
        <v>41482</v>
      </c>
      <c r="M151" s="88">
        <v>41490</v>
      </c>
      <c r="N151" s="88"/>
      <c r="O151" s="88"/>
      <c r="P151" s="88"/>
      <c r="Q151" s="183">
        <v>3270.83</v>
      </c>
      <c r="R151" s="262"/>
      <c r="S151" s="72"/>
      <c r="T151" s="72"/>
      <c r="U151" s="72" t="s">
        <v>260</v>
      </c>
      <c r="V151" s="72"/>
      <c r="W151" s="265"/>
      <c r="X151" s="69"/>
      <c r="Y151" s="218"/>
    </row>
    <row r="152" spans="1:25" s="70" customFormat="1" ht="12">
      <c r="A152" s="217" t="s">
        <v>1683</v>
      </c>
      <c r="B152" s="69"/>
      <c r="C152" s="69" t="s">
        <v>718</v>
      </c>
      <c r="D152" s="69">
        <v>2013</v>
      </c>
      <c r="E152" s="69" t="s">
        <v>254</v>
      </c>
      <c r="F152" s="388">
        <v>568</v>
      </c>
      <c r="G152" s="389">
        <v>41473</v>
      </c>
      <c r="H152" s="90" t="s">
        <v>313</v>
      </c>
      <c r="I152" s="69" t="s">
        <v>1188</v>
      </c>
      <c r="J152" s="69" t="s">
        <v>1000</v>
      </c>
      <c r="K152" s="69" t="s">
        <v>1326</v>
      </c>
      <c r="L152" s="88">
        <v>41468</v>
      </c>
      <c r="M152" s="88">
        <v>41474</v>
      </c>
      <c r="N152" s="88"/>
      <c r="O152" s="88"/>
      <c r="P152" s="88"/>
      <c r="Q152" s="183">
        <v>1000</v>
      </c>
      <c r="R152" s="262"/>
      <c r="S152" s="72"/>
      <c r="T152" s="72"/>
      <c r="U152" s="72" t="s">
        <v>260</v>
      </c>
      <c r="V152" s="72"/>
      <c r="W152" s="265"/>
      <c r="X152" s="69" t="s">
        <v>1191</v>
      </c>
      <c r="Y152" s="218"/>
    </row>
    <row r="153" spans="1:25" s="70" customFormat="1" ht="12">
      <c r="A153" s="217" t="s">
        <v>1033</v>
      </c>
      <c r="B153" s="69"/>
      <c r="C153" s="69" t="s">
        <v>693</v>
      </c>
      <c r="D153" s="69">
        <v>2013</v>
      </c>
      <c r="E153" s="69" t="s">
        <v>254</v>
      </c>
      <c r="F153" s="388">
        <v>700</v>
      </c>
      <c r="G153" s="389">
        <v>41480</v>
      </c>
      <c r="H153" s="90" t="s">
        <v>313</v>
      </c>
      <c r="I153" s="69" t="s">
        <v>1335</v>
      </c>
      <c r="J153" s="69" t="s">
        <v>1336</v>
      </c>
      <c r="K153" s="69" t="s">
        <v>1398</v>
      </c>
      <c r="L153" s="88">
        <v>41475</v>
      </c>
      <c r="M153" s="88">
        <v>41481</v>
      </c>
      <c r="N153" s="88"/>
      <c r="O153" s="88"/>
      <c r="P153" s="88"/>
      <c r="Q153" s="183">
        <v>400</v>
      </c>
      <c r="R153" s="262"/>
      <c r="S153" s="72"/>
      <c r="T153" s="72"/>
      <c r="U153" s="72"/>
      <c r="V153" s="72"/>
      <c r="W153" s="265"/>
      <c r="X153" s="69"/>
      <c r="Y153" s="218"/>
    </row>
    <row r="154" spans="1:25" s="70" customFormat="1" ht="12">
      <c r="A154" s="217" t="s">
        <v>1648</v>
      </c>
      <c r="B154" s="69"/>
      <c r="C154" s="69" t="s">
        <v>718</v>
      </c>
      <c r="D154" s="69">
        <v>2013</v>
      </c>
      <c r="E154" s="69" t="s">
        <v>254</v>
      </c>
      <c r="F154" s="388">
        <v>700</v>
      </c>
      <c r="G154" s="389">
        <v>41480</v>
      </c>
      <c r="H154" s="90" t="s">
        <v>313</v>
      </c>
      <c r="I154" s="69" t="s">
        <v>1335</v>
      </c>
      <c r="J154" s="69" t="s">
        <v>1331</v>
      </c>
      <c r="K154" s="69" t="s">
        <v>1192</v>
      </c>
      <c r="L154" s="88">
        <v>41475</v>
      </c>
      <c r="M154" s="88">
        <v>41481</v>
      </c>
      <c r="N154" s="88"/>
      <c r="O154" s="88"/>
      <c r="P154" s="88"/>
      <c r="Q154" s="183">
        <v>4500</v>
      </c>
      <c r="R154" s="262"/>
      <c r="S154" s="72"/>
      <c r="T154" s="72"/>
      <c r="U154" s="72"/>
      <c r="V154" s="72"/>
      <c r="W154" s="265"/>
      <c r="X154" s="69"/>
      <c r="Y154" s="218"/>
    </row>
    <row r="155" spans="1:25" s="70" customFormat="1" ht="12">
      <c r="A155" s="217" t="s">
        <v>1648</v>
      </c>
      <c r="B155" s="69"/>
      <c r="C155" s="69" t="s">
        <v>718</v>
      </c>
      <c r="D155" s="69">
        <v>2013</v>
      </c>
      <c r="E155" s="69" t="s">
        <v>254</v>
      </c>
      <c r="F155" s="388">
        <v>700</v>
      </c>
      <c r="G155" s="389">
        <v>41480</v>
      </c>
      <c r="H155" s="90" t="s">
        <v>313</v>
      </c>
      <c r="I155" s="69" t="s">
        <v>1335</v>
      </c>
      <c r="J155" s="69" t="s">
        <v>1337</v>
      </c>
      <c r="K155" s="69" t="s">
        <v>1192</v>
      </c>
      <c r="L155" s="88">
        <v>41475</v>
      </c>
      <c r="M155" s="88">
        <v>41481</v>
      </c>
      <c r="N155" s="88"/>
      <c r="O155" s="88"/>
      <c r="P155" s="88"/>
      <c r="Q155" s="183">
        <v>1500</v>
      </c>
      <c r="R155" s="262"/>
      <c r="S155" s="72"/>
      <c r="T155" s="72"/>
      <c r="U155" s="72"/>
      <c r="V155" s="72"/>
      <c r="W155" s="265"/>
      <c r="X155" s="69"/>
      <c r="Y155" s="218"/>
    </row>
    <row r="156" spans="1:25" s="70" customFormat="1" ht="22.5">
      <c r="A156" s="219" t="s">
        <v>1776</v>
      </c>
      <c r="B156" s="69"/>
      <c r="C156" s="69" t="s">
        <v>693</v>
      </c>
      <c r="D156" s="69">
        <v>2013</v>
      </c>
      <c r="E156" s="69" t="s">
        <v>254</v>
      </c>
      <c r="F156" s="388">
        <v>700</v>
      </c>
      <c r="G156" s="389">
        <v>41480</v>
      </c>
      <c r="H156" s="90" t="s">
        <v>313</v>
      </c>
      <c r="I156" s="69" t="s">
        <v>1335</v>
      </c>
      <c r="J156" s="69" t="s">
        <v>1338</v>
      </c>
      <c r="K156" s="7" t="s">
        <v>2034</v>
      </c>
      <c r="L156" s="88">
        <v>41475</v>
      </c>
      <c r="M156" s="88">
        <v>41481</v>
      </c>
      <c r="N156" s="88"/>
      <c r="O156" s="88"/>
      <c r="P156" s="88"/>
      <c r="Q156" s="183">
        <v>2350</v>
      </c>
      <c r="R156" s="262"/>
      <c r="S156" s="72"/>
      <c r="T156" s="72"/>
      <c r="U156" s="72"/>
      <c r="V156" s="72"/>
      <c r="W156" s="265"/>
      <c r="X156" s="69"/>
      <c r="Y156" s="218"/>
    </row>
    <row r="157" spans="1:25" s="70" customFormat="1" ht="12">
      <c r="A157" s="217" t="s">
        <v>1683</v>
      </c>
      <c r="B157" s="69"/>
      <c r="C157" s="69" t="s">
        <v>718</v>
      </c>
      <c r="D157" s="69">
        <v>2013</v>
      </c>
      <c r="E157" s="69" t="s">
        <v>254</v>
      </c>
      <c r="F157" s="388">
        <v>700</v>
      </c>
      <c r="G157" s="389">
        <v>41480</v>
      </c>
      <c r="H157" s="90" t="s">
        <v>313</v>
      </c>
      <c r="I157" s="69" t="s">
        <v>1335</v>
      </c>
      <c r="J157" s="69" t="s">
        <v>1000</v>
      </c>
      <c r="K157" s="69" t="s">
        <v>1326</v>
      </c>
      <c r="L157" s="88">
        <v>41475</v>
      </c>
      <c r="M157" s="88">
        <v>41481</v>
      </c>
      <c r="N157" s="88"/>
      <c r="O157" s="88"/>
      <c r="P157" s="88"/>
      <c r="Q157" s="183">
        <v>1000</v>
      </c>
      <c r="R157" s="262"/>
      <c r="S157" s="72"/>
      <c r="T157" s="72"/>
      <c r="U157" s="72"/>
      <c r="V157" s="72"/>
      <c r="W157" s="265"/>
      <c r="X157" s="69"/>
      <c r="Y157" s="218"/>
    </row>
    <row r="158" spans="1:25" s="70" customFormat="1" ht="12">
      <c r="A158" s="217" t="s">
        <v>1683</v>
      </c>
      <c r="B158" s="69"/>
      <c r="C158" s="69" t="s">
        <v>718</v>
      </c>
      <c r="D158" s="69">
        <v>2013</v>
      </c>
      <c r="E158" s="69" t="s">
        <v>254</v>
      </c>
      <c r="F158" s="388">
        <v>742</v>
      </c>
      <c r="G158" s="389">
        <v>41487</v>
      </c>
      <c r="H158" s="90" t="s">
        <v>313</v>
      </c>
      <c r="I158" s="69" t="s">
        <v>1333</v>
      </c>
      <c r="J158" s="69" t="s">
        <v>1000</v>
      </c>
      <c r="K158" s="69" t="s">
        <v>1326</v>
      </c>
      <c r="L158" s="88">
        <v>41482</v>
      </c>
      <c r="M158" s="88">
        <v>41488</v>
      </c>
      <c r="N158" s="88"/>
      <c r="O158" s="88"/>
      <c r="P158" s="88"/>
      <c r="Q158" s="183">
        <v>1000</v>
      </c>
      <c r="R158" s="262"/>
      <c r="S158" s="72"/>
      <c r="T158" s="72"/>
      <c r="U158" s="72"/>
      <c r="V158" s="72"/>
      <c r="W158" s="265"/>
      <c r="X158" s="69"/>
      <c r="Y158" s="218"/>
    </row>
    <row r="159" spans="1:25" s="70" customFormat="1" ht="22.5">
      <c r="A159" s="219" t="s">
        <v>1776</v>
      </c>
      <c r="B159" s="69"/>
      <c r="C159" s="69" t="s">
        <v>693</v>
      </c>
      <c r="D159" s="69">
        <v>2013</v>
      </c>
      <c r="E159" s="69" t="s">
        <v>254</v>
      </c>
      <c r="F159" s="388">
        <v>772</v>
      </c>
      <c r="G159" s="389">
        <v>41493</v>
      </c>
      <c r="H159" s="90" t="s">
        <v>313</v>
      </c>
      <c r="I159" s="69" t="s">
        <v>1346</v>
      </c>
      <c r="J159" s="69" t="s">
        <v>1347</v>
      </c>
      <c r="K159" s="7" t="s">
        <v>2034</v>
      </c>
      <c r="L159" s="88">
        <v>41458</v>
      </c>
      <c r="M159" s="88">
        <v>41464</v>
      </c>
      <c r="N159" s="88"/>
      <c r="O159" s="88"/>
      <c r="P159" s="88"/>
      <c r="Q159" s="183">
        <v>2066.67</v>
      </c>
      <c r="R159" s="262"/>
      <c r="S159" s="72"/>
      <c r="T159" s="72"/>
      <c r="U159" s="72"/>
      <c r="V159" s="72"/>
      <c r="W159" s="265"/>
      <c r="X159" s="69" t="s">
        <v>1349</v>
      </c>
      <c r="Y159" s="218"/>
    </row>
    <row r="160" spans="1:25" s="70" customFormat="1" ht="22.5">
      <c r="A160" s="219" t="s">
        <v>1776</v>
      </c>
      <c r="B160" s="69"/>
      <c r="C160" s="69" t="s">
        <v>693</v>
      </c>
      <c r="D160" s="69">
        <v>2013</v>
      </c>
      <c r="E160" s="69" t="s">
        <v>254</v>
      </c>
      <c r="F160" s="388">
        <v>772</v>
      </c>
      <c r="G160" s="389">
        <v>41493</v>
      </c>
      <c r="H160" s="90" t="s">
        <v>313</v>
      </c>
      <c r="I160" s="69" t="s">
        <v>1346</v>
      </c>
      <c r="J160" s="69" t="s">
        <v>1347</v>
      </c>
      <c r="K160" s="7" t="s">
        <v>2034</v>
      </c>
      <c r="L160" s="88">
        <v>41458</v>
      </c>
      <c r="M160" s="88">
        <v>41464</v>
      </c>
      <c r="N160" s="88"/>
      <c r="O160" s="88"/>
      <c r="P160" s="88"/>
      <c r="Q160" s="183">
        <v>5200</v>
      </c>
      <c r="R160" s="262"/>
      <c r="S160" s="72"/>
      <c r="T160" s="72"/>
      <c r="U160" s="72"/>
      <c r="V160" s="386"/>
      <c r="W160" s="265"/>
      <c r="X160" s="69" t="s">
        <v>1349</v>
      </c>
      <c r="Y160" s="218"/>
    </row>
    <row r="161" spans="1:25" s="70" customFormat="1" ht="12">
      <c r="A161" s="217" t="s">
        <v>264</v>
      </c>
      <c r="B161" s="69"/>
      <c r="C161" s="69" t="s">
        <v>1745</v>
      </c>
      <c r="D161" s="69">
        <v>2013</v>
      </c>
      <c r="E161" s="69" t="s">
        <v>254</v>
      </c>
      <c r="F161" s="388">
        <v>772</v>
      </c>
      <c r="G161" s="389">
        <v>41493</v>
      </c>
      <c r="H161" s="90" t="s">
        <v>313</v>
      </c>
      <c r="I161" s="69" t="s">
        <v>1346</v>
      </c>
      <c r="J161" s="69" t="s">
        <v>1348</v>
      </c>
      <c r="K161" s="69" t="s">
        <v>1350</v>
      </c>
      <c r="L161" s="88">
        <v>41458</v>
      </c>
      <c r="M161" s="88">
        <v>41464</v>
      </c>
      <c r="N161" s="88"/>
      <c r="O161" s="88"/>
      <c r="P161" s="88"/>
      <c r="Q161" s="183">
        <v>5000</v>
      </c>
      <c r="R161" s="262"/>
      <c r="S161" s="72"/>
      <c r="T161" s="72"/>
      <c r="U161" s="72"/>
      <c r="V161" s="72"/>
      <c r="W161" s="265"/>
      <c r="X161" s="69" t="s">
        <v>1349</v>
      </c>
      <c r="Y161" s="218"/>
    </row>
    <row r="162" spans="1:25" s="581" customFormat="1" ht="12">
      <c r="A162" s="578" t="s">
        <v>1767</v>
      </c>
      <c r="B162" s="574"/>
      <c r="C162" s="574" t="s">
        <v>1177</v>
      </c>
      <c r="D162" s="574">
        <v>2013</v>
      </c>
      <c r="E162" s="574" t="s">
        <v>254</v>
      </c>
      <c r="F162" s="388">
        <v>448</v>
      </c>
      <c r="G162" s="389">
        <v>41430</v>
      </c>
      <c r="H162" s="579" t="s">
        <v>313</v>
      </c>
      <c r="I162" s="574" t="s">
        <v>1505</v>
      </c>
      <c r="J162" s="574" t="s">
        <v>1504</v>
      </c>
      <c r="K162" s="574" t="s">
        <v>1285</v>
      </c>
      <c r="L162" s="575">
        <v>41449</v>
      </c>
      <c r="M162" s="575">
        <v>41454</v>
      </c>
      <c r="N162" s="575"/>
      <c r="O162" s="575"/>
      <c r="P162" s="575"/>
      <c r="Q162" s="183">
        <v>9563.14</v>
      </c>
      <c r="R162" s="262"/>
      <c r="S162" s="576" t="s">
        <v>1538</v>
      </c>
      <c r="T162" s="576"/>
      <c r="U162" s="576"/>
      <c r="V162" s="576"/>
      <c r="W162" s="577"/>
      <c r="X162" s="574" t="s">
        <v>1906</v>
      </c>
      <c r="Y162" s="580"/>
    </row>
    <row r="163" spans="1:25" s="70" customFormat="1" ht="12">
      <c r="A163" s="217" t="s">
        <v>264</v>
      </c>
      <c r="B163" s="69"/>
      <c r="C163" s="69" t="s">
        <v>1745</v>
      </c>
      <c r="D163" s="69">
        <v>2013</v>
      </c>
      <c r="E163" s="69" t="s">
        <v>254</v>
      </c>
      <c r="F163" s="388">
        <v>772</v>
      </c>
      <c r="G163" s="389">
        <v>41493</v>
      </c>
      <c r="H163" s="90" t="s">
        <v>313</v>
      </c>
      <c r="I163" s="69" t="s">
        <v>1346</v>
      </c>
      <c r="J163" s="69" t="s">
        <v>1348</v>
      </c>
      <c r="K163" s="69" t="s">
        <v>1350</v>
      </c>
      <c r="L163" s="88">
        <v>41458</v>
      </c>
      <c r="M163" s="88">
        <v>41464</v>
      </c>
      <c r="N163" s="88"/>
      <c r="O163" s="88"/>
      <c r="P163" s="88"/>
      <c r="Q163" s="183">
        <v>1575</v>
      </c>
      <c r="R163" s="262"/>
      <c r="S163" s="72"/>
      <c r="T163" s="72"/>
      <c r="U163" s="72"/>
      <c r="V163" s="72"/>
      <c r="W163" s="265"/>
      <c r="X163" s="69" t="s">
        <v>1349</v>
      </c>
      <c r="Y163" s="218"/>
    </row>
    <row r="164" spans="1:25" s="70" customFormat="1" ht="12">
      <c r="A164" s="217" t="s">
        <v>1406</v>
      </c>
      <c r="B164" s="69"/>
      <c r="C164" s="69" t="s">
        <v>1676</v>
      </c>
      <c r="D164" s="69">
        <v>2013</v>
      </c>
      <c r="E164" s="69" t="s">
        <v>1182</v>
      </c>
      <c r="F164" s="388"/>
      <c r="G164" s="389"/>
      <c r="H164" s="90" t="s">
        <v>313</v>
      </c>
      <c r="I164" s="69" t="s">
        <v>1351</v>
      </c>
      <c r="J164" s="69" t="s">
        <v>1352</v>
      </c>
      <c r="K164" s="69" t="s">
        <v>1352</v>
      </c>
      <c r="L164" s="88">
        <v>41498</v>
      </c>
      <c r="M164" s="88">
        <v>41503</v>
      </c>
      <c r="N164" s="88"/>
      <c r="O164" s="88"/>
      <c r="P164" s="88"/>
      <c r="Q164" s="183">
        <v>12784</v>
      </c>
      <c r="R164" s="262"/>
      <c r="S164" s="72"/>
      <c r="T164" s="72"/>
      <c r="U164" s="72"/>
      <c r="V164" s="72"/>
      <c r="W164" s="265"/>
      <c r="X164" s="69" t="s">
        <v>1353</v>
      </c>
      <c r="Y164" s="218"/>
    </row>
    <row r="165" spans="1:25" s="70" customFormat="1" ht="12">
      <c r="A165" s="217" t="s">
        <v>2071</v>
      </c>
      <c r="B165" s="69" t="s">
        <v>1586</v>
      </c>
      <c r="C165" s="69" t="s">
        <v>1671</v>
      </c>
      <c r="D165" s="69">
        <v>2013</v>
      </c>
      <c r="E165" s="69" t="s">
        <v>1182</v>
      </c>
      <c r="F165" s="388">
        <v>118</v>
      </c>
      <c r="G165" s="389">
        <v>41498</v>
      </c>
      <c r="H165" s="90" t="s">
        <v>313</v>
      </c>
      <c r="I165" s="69" t="s">
        <v>1351</v>
      </c>
      <c r="J165" s="69" t="s">
        <v>1354</v>
      </c>
      <c r="K165" s="69" t="s">
        <v>1355</v>
      </c>
      <c r="L165" s="88">
        <v>41498</v>
      </c>
      <c r="M165" s="88">
        <v>41503</v>
      </c>
      <c r="N165" s="88"/>
      <c r="O165" s="88"/>
      <c r="P165" s="88"/>
      <c r="Q165" s="183">
        <v>45147.3</v>
      </c>
      <c r="R165" s="262"/>
      <c r="S165" s="72"/>
      <c r="T165" s="72" t="s">
        <v>260</v>
      </c>
      <c r="U165" s="72" t="s">
        <v>260</v>
      </c>
      <c r="V165" s="72" t="s">
        <v>260</v>
      </c>
      <c r="W165" s="265" t="s">
        <v>260</v>
      </c>
      <c r="X165" s="69" t="s">
        <v>1356</v>
      </c>
      <c r="Y165" s="218"/>
    </row>
    <row r="166" spans="1:25" s="70" customFormat="1" ht="12">
      <c r="A166" s="217" t="s">
        <v>264</v>
      </c>
      <c r="B166" s="69"/>
      <c r="C166" s="69" t="s">
        <v>1745</v>
      </c>
      <c r="D166" s="69">
        <v>2013</v>
      </c>
      <c r="E166" s="69" t="s">
        <v>254</v>
      </c>
      <c r="F166" s="388">
        <v>820</v>
      </c>
      <c r="G166" s="389">
        <v>41498</v>
      </c>
      <c r="H166" s="90" t="s">
        <v>313</v>
      </c>
      <c r="I166" s="69" t="s">
        <v>1357</v>
      </c>
      <c r="J166" s="69" t="s">
        <v>1348</v>
      </c>
      <c r="K166" s="69" t="s">
        <v>1350</v>
      </c>
      <c r="L166" s="88">
        <v>41496</v>
      </c>
      <c r="M166" s="88">
        <v>41502</v>
      </c>
      <c r="N166" s="88"/>
      <c r="O166" s="88"/>
      <c r="P166" s="88"/>
      <c r="Q166" s="551">
        <v>1900</v>
      </c>
      <c r="R166" s="1063"/>
      <c r="S166" s="72"/>
      <c r="T166" s="72"/>
      <c r="U166" s="72"/>
      <c r="V166" s="72"/>
      <c r="W166" s="265"/>
      <c r="X166" s="69" t="s">
        <v>1358</v>
      </c>
      <c r="Y166" s="218"/>
    </row>
    <row r="167" spans="1:25" s="70" customFormat="1" ht="22.5">
      <c r="A167" s="219" t="s">
        <v>1776</v>
      </c>
      <c r="B167" s="69"/>
      <c r="C167" s="69" t="s">
        <v>693</v>
      </c>
      <c r="D167" s="69">
        <v>2013</v>
      </c>
      <c r="E167" s="69" t="s">
        <v>254</v>
      </c>
      <c r="F167" s="388">
        <v>820</v>
      </c>
      <c r="G167" s="389">
        <v>41498</v>
      </c>
      <c r="H167" s="90" t="s">
        <v>313</v>
      </c>
      <c r="I167" s="69" t="s">
        <v>1357</v>
      </c>
      <c r="J167" s="69" t="s">
        <v>1334</v>
      </c>
      <c r="K167" s="7" t="s">
        <v>2034</v>
      </c>
      <c r="L167" s="88">
        <v>41496</v>
      </c>
      <c r="M167" s="88">
        <v>41502</v>
      </c>
      <c r="N167" s="88"/>
      <c r="O167" s="88"/>
      <c r="P167" s="88"/>
      <c r="Q167" s="551">
        <v>7200</v>
      </c>
      <c r="R167" s="1063"/>
      <c r="S167" s="72"/>
      <c r="T167" s="72"/>
      <c r="U167" s="72"/>
      <c r="V167" s="72"/>
      <c r="W167" s="265"/>
      <c r="X167" s="69" t="s">
        <v>1358</v>
      </c>
      <c r="Y167" s="218"/>
    </row>
    <row r="168" spans="1:25" s="70" customFormat="1" ht="12">
      <c r="A168" s="217" t="s">
        <v>1683</v>
      </c>
      <c r="B168" s="69"/>
      <c r="C168" s="69" t="s">
        <v>718</v>
      </c>
      <c r="D168" s="69">
        <v>2013</v>
      </c>
      <c r="E168" s="69" t="s">
        <v>254</v>
      </c>
      <c r="F168" s="388">
        <v>820</v>
      </c>
      <c r="G168" s="389">
        <v>41498</v>
      </c>
      <c r="H168" s="90" t="s">
        <v>313</v>
      </c>
      <c r="I168" s="69" t="s">
        <v>1357</v>
      </c>
      <c r="J168" s="69" t="s">
        <v>1000</v>
      </c>
      <c r="K168" s="69" t="s">
        <v>1326</v>
      </c>
      <c r="L168" s="88">
        <v>41496</v>
      </c>
      <c r="M168" s="88">
        <v>41502</v>
      </c>
      <c r="N168" s="88"/>
      <c r="O168" s="88"/>
      <c r="P168" s="88"/>
      <c r="Q168" s="551">
        <v>1000</v>
      </c>
      <c r="R168" s="1063"/>
      <c r="S168" s="72"/>
      <c r="T168" s="72"/>
      <c r="U168" s="72"/>
      <c r="V168" s="72"/>
      <c r="W168" s="265"/>
      <c r="X168" s="69" t="s">
        <v>1358</v>
      </c>
      <c r="Y168" s="218"/>
    </row>
    <row r="169" spans="1:25" s="70" customFormat="1" ht="12">
      <c r="A169" s="217" t="s">
        <v>264</v>
      </c>
      <c r="B169" s="69"/>
      <c r="C169" s="69" t="s">
        <v>1745</v>
      </c>
      <c r="D169" s="69">
        <v>2013</v>
      </c>
      <c r="E169" s="69" t="s">
        <v>254</v>
      </c>
      <c r="F169" s="388">
        <v>820</v>
      </c>
      <c r="G169" s="389">
        <v>41498</v>
      </c>
      <c r="H169" s="90" t="s">
        <v>313</v>
      </c>
      <c r="I169" s="69" t="s">
        <v>1357</v>
      </c>
      <c r="J169" s="69" t="s">
        <v>1348</v>
      </c>
      <c r="K169" s="69" t="s">
        <v>1350</v>
      </c>
      <c r="L169" s="88">
        <v>41496</v>
      </c>
      <c r="M169" s="88">
        <v>41502</v>
      </c>
      <c r="N169" s="88"/>
      <c r="O169" s="88"/>
      <c r="P169" s="88"/>
      <c r="Q169" s="551">
        <v>3000</v>
      </c>
      <c r="R169" s="1063"/>
      <c r="S169" s="72"/>
      <c r="T169" s="72"/>
      <c r="U169" s="72"/>
      <c r="V169" s="72"/>
      <c r="W169" s="265"/>
      <c r="X169" s="69" t="s">
        <v>1358</v>
      </c>
      <c r="Y169" s="218"/>
    </row>
    <row r="170" spans="1:25" s="394" customFormat="1" ht="12">
      <c r="A170" s="387" t="s">
        <v>1359</v>
      </c>
      <c r="B170" s="388"/>
      <c r="C170" s="388" t="s">
        <v>1359</v>
      </c>
      <c r="D170" s="388">
        <v>2013</v>
      </c>
      <c r="E170" s="388" t="s">
        <v>254</v>
      </c>
      <c r="F170" s="388">
        <v>772</v>
      </c>
      <c r="G170" s="389">
        <v>41493</v>
      </c>
      <c r="H170" s="390" t="s">
        <v>313</v>
      </c>
      <c r="I170" s="388" t="s">
        <v>1346</v>
      </c>
      <c r="J170" s="388" t="s">
        <v>1359</v>
      </c>
      <c r="K170" s="388" t="s">
        <v>1359</v>
      </c>
      <c r="L170" s="391">
        <v>41458</v>
      </c>
      <c r="M170" s="391">
        <v>41464</v>
      </c>
      <c r="N170" s="391"/>
      <c r="O170" s="391"/>
      <c r="P170" s="391"/>
      <c r="Q170" s="183">
        <v>14841.67</v>
      </c>
      <c r="R170" s="262"/>
      <c r="S170" s="262"/>
      <c r="T170" s="262"/>
      <c r="U170" s="262"/>
      <c r="V170" s="262"/>
      <c r="W170" s="392"/>
      <c r="X170" s="388" t="s">
        <v>1349</v>
      </c>
      <c r="Y170" s="393"/>
    </row>
    <row r="171" spans="1:25" s="394" customFormat="1" ht="12">
      <c r="A171" s="387" t="s">
        <v>1359</v>
      </c>
      <c r="B171" s="388"/>
      <c r="C171" s="388" t="s">
        <v>1359</v>
      </c>
      <c r="D171" s="388">
        <v>2013</v>
      </c>
      <c r="E171" s="388" t="s">
        <v>254</v>
      </c>
      <c r="F171" s="388">
        <v>742</v>
      </c>
      <c r="G171" s="389">
        <v>41487</v>
      </c>
      <c r="H171" s="390" t="s">
        <v>313</v>
      </c>
      <c r="I171" s="388" t="s">
        <v>1333</v>
      </c>
      <c r="J171" s="388" t="s">
        <v>1359</v>
      </c>
      <c r="K171" s="388" t="s">
        <v>1359</v>
      </c>
      <c r="L171" s="391">
        <v>41482</v>
      </c>
      <c r="M171" s="391">
        <v>41488</v>
      </c>
      <c r="N171" s="391"/>
      <c r="O171" s="391"/>
      <c r="P171" s="391"/>
      <c r="Q171" s="183">
        <v>8150</v>
      </c>
      <c r="R171" s="262"/>
      <c r="S171" s="262"/>
      <c r="T171" s="262"/>
      <c r="U171" s="262"/>
      <c r="V171" s="262"/>
      <c r="W171" s="392"/>
      <c r="X171" s="388" t="s">
        <v>1360</v>
      </c>
      <c r="Y171" s="393"/>
    </row>
    <row r="172" spans="1:25" s="394" customFormat="1" ht="33.75">
      <c r="A172" s="387" t="s">
        <v>1359</v>
      </c>
      <c r="B172" s="388"/>
      <c r="C172" s="388" t="s">
        <v>1359</v>
      </c>
      <c r="D172" s="388">
        <v>2013</v>
      </c>
      <c r="E172" s="388" t="s">
        <v>254</v>
      </c>
      <c r="F172" s="388">
        <v>758</v>
      </c>
      <c r="G172" s="389">
        <v>41493</v>
      </c>
      <c r="H172" s="390" t="s">
        <v>313</v>
      </c>
      <c r="I172" s="388" t="s">
        <v>1333</v>
      </c>
      <c r="J172" s="388" t="s">
        <v>1359</v>
      </c>
      <c r="K172" s="388" t="s">
        <v>1359</v>
      </c>
      <c r="L172" s="391">
        <v>41482</v>
      </c>
      <c r="M172" s="391">
        <v>41488</v>
      </c>
      <c r="N172" s="391"/>
      <c r="O172" s="391"/>
      <c r="P172" s="391"/>
      <c r="Q172" s="183">
        <v>3450</v>
      </c>
      <c r="R172" s="262"/>
      <c r="S172" s="262"/>
      <c r="T172" s="262"/>
      <c r="U172" s="262"/>
      <c r="V172" s="262"/>
      <c r="W172" s="392"/>
      <c r="X172" s="553" t="s">
        <v>1591</v>
      </c>
      <c r="Y172" s="393"/>
    </row>
    <row r="173" spans="1:25" s="394" customFormat="1" ht="12">
      <c r="A173" s="387" t="s">
        <v>1359</v>
      </c>
      <c r="B173" s="388"/>
      <c r="C173" s="388" t="s">
        <v>1359</v>
      </c>
      <c r="D173" s="388">
        <v>2013</v>
      </c>
      <c r="E173" s="388" t="s">
        <v>254</v>
      </c>
      <c r="F173" s="388">
        <v>700</v>
      </c>
      <c r="G173" s="389">
        <v>41480</v>
      </c>
      <c r="H173" s="390" t="s">
        <v>313</v>
      </c>
      <c r="I173" s="388" t="s">
        <v>1335</v>
      </c>
      <c r="J173" s="388" t="s">
        <v>1359</v>
      </c>
      <c r="K173" s="388" t="s">
        <v>1359</v>
      </c>
      <c r="L173" s="391">
        <v>41475</v>
      </c>
      <c r="M173" s="391">
        <v>41481</v>
      </c>
      <c r="N173" s="391"/>
      <c r="O173" s="391"/>
      <c r="P173" s="391"/>
      <c r="Q173" s="183">
        <v>9750</v>
      </c>
      <c r="R173" s="262"/>
      <c r="S173" s="262"/>
      <c r="T173" s="262"/>
      <c r="U173" s="262"/>
      <c r="V173" s="262"/>
      <c r="W173" s="392"/>
      <c r="X173" s="388" t="s">
        <v>1368</v>
      </c>
      <c r="Y173" s="393"/>
    </row>
    <row r="174" spans="1:25" s="70" customFormat="1" ht="12">
      <c r="A174" s="217" t="s">
        <v>1033</v>
      </c>
      <c r="B174" s="69"/>
      <c r="C174" s="69" t="s">
        <v>693</v>
      </c>
      <c r="D174" s="69">
        <v>2013</v>
      </c>
      <c r="E174" s="69" t="s">
        <v>254</v>
      </c>
      <c r="F174" s="388"/>
      <c r="G174" s="389"/>
      <c r="H174" s="90" t="s">
        <v>313</v>
      </c>
      <c r="I174" s="69" t="s">
        <v>1206</v>
      </c>
      <c r="J174" s="69" t="s">
        <v>1711</v>
      </c>
      <c r="K174" s="69" t="s">
        <v>1398</v>
      </c>
      <c r="L174" s="88">
        <v>41447</v>
      </c>
      <c r="M174" s="88">
        <v>41453</v>
      </c>
      <c r="N174" s="88"/>
      <c r="O174" s="88"/>
      <c r="P174" s="88"/>
      <c r="Q174" s="183">
        <v>1500</v>
      </c>
      <c r="R174" s="262"/>
      <c r="S174" s="72"/>
      <c r="T174" s="72"/>
      <c r="U174" s="72"/>
      <c r="V174" s="72"/>
      <c r="W174" s="265"/>
      <c r="X174" s="69"/>
      <c r="Y174" s="218"/>
    </row>
    <row r="175" spans="1:25" s="394" customFormat="1" ht="12">
      <c r="A175" s="387" t="s">
        <v>1359</v>
      </c>
      <c r="B175" s="388"/>
      <c r="C175" s="388" t="s">
        <v>1359</v>
      </c>
      <c r="D175" s="388">
        <v>2013</v>
      </c>
      <c r="E175" s="388" t="s">
        <v>254</v>
      </c>
      <c r="F175" s="388">
        <v>415</v>
      </c>
      <c r="G175" s="389">
        <v>41446</v>
      </c>
      <c r="H175" s="390" t="s">
        <v>313</v>
      </c>
      <c r="I175" s="388" t="s">
        <v>1203</v>
      </c>
      <c r="J175" s="388" t="s">
        <v>1359</v>
      </c>
      <c r="K175" s="388" t="s">
        <v>1359</v>
      </c>
      <c r="L175" s="391">
        <v>41440</v>
      </c>
      <c r="M175" s="391">
        <v>41446</v>
      </c>
      <c r="N175" s="391"/>
      <c r="O175" s="391"/>
      <c r="P175" s="391"/>
      <c r="Q175" s="183">
        <v>11000</v>
      </c>
      <c r="R175" s="262"/>
      <c r="S175" s="262"/>
      <c r="T175" s="262"/>
      <c r="U175" s="262"/>
      <c r="V175" s="262"/>
      <c r="W175" s="392"/>
      <c r="X175" s="388"/>
      <c r="Y175" s="393"/>
    </row>
    <row r="176" spans="1:25" s="70" customFormat="1" ht="12">
      <c r="A176" s="217" t="s">
        <v>1902</v>
      </c>
      <c r="B176" s="69"/>
      <c r="C176" s="69" t="s">
        <v>1901</v>
      </c>
      <c r="D176" s="69">
        <v>2013</v>
      </c>
      <c r="E176" s="69" t="s">
        <v>1182</v>
      </c>
      <c r="F176" s="388">
        <v>125</v>
      </c>
      <c r="G176" s="389">
        <v>41522</v>
      </c>
      <c r="H176" s="90" t="s">
        <v>313</v>
      </c>
      <c r="I176" s="69" t="s">
        <v>1565</v>
      </c>
      <c r="J176" s="69" t="s">
        <v>1566</v>
      </c>
      <c r="K176" s="69" t="s">
        <v>1570</v>
      </c>
      <c r="L176" s="88">
        <v>41519</v>
      </c>
      <c r="M176" s="88">
        <v>41524</v>
      </c>
      <c r="N176" s="88"/>
      <c r="O176" s="88"/>
      <c r="P176" s="88"/>
      <c r="Q176" s="183">
        <v>14052.15</v>
      </c>
      <c r="R176" s="262"/>
      <c r="S176" s="72"/>
      <c r="T176" s="72" t="s">
        <v>260</v>
      </c>
      <c r="U176" s="72" t="s">
        <v>260</v>
      </c>
      <c r="V176" s="72" t="s">
        <v>260</v>
      </c>
      <c r="W176" s="265" t="s">
        <v>260</v>
      </c>
      <c r="X176" s="69" t="s">
        <v>1880</v>
      </c>
      <c r="Y176" s="218"/>
    </row>
    <row r="177" spans="1:25" s="70" customFormat="1" ht="12">
      <c r="A177" s="217" t="s">
        <v>1658</v>
      </c>
      <c r="B177" s="69" t="s">
        <v>1663</v>
      </c>
      <c r="C177" s="69" t="s">
        <v>1669</v>
      </c>
      <c r="D177" s="69">
        <v>2013</v>
      </c>
      <c r="E177" s="69" t="s">
        <v>1182</v>
      </c>
      <c r="F177" s="388">
        <v>126</v>
      </c>
      <c r="G177" s="389">
        <v>41522</v>
      </c>
      <c r="H177" s="90" t="s">
        <v>313</v>
      </c>
      <c r="I177" s="574" t="s">
        <v>1568</v>
      </c>
      <c r="J177" s="69" t="s">
        <v>1569</v>
      </c>
      <c r="K177" s="69" t="s">
        <v>1569</v>
      </c>
      <c r="L177" s="575">
        <v>41509</v>
      </c>
      <c r="M177" s="575">
        <v>41514</v>
      </c>
      <c r="N177" s="575"/>
      <c r="O177" s="575"/>
      <c r="P177" s="575"/>
      <c r="Q177" s="183">
        <v>3948.08</v>
      </c>
      <c r="R177" s="262"/>
      <c r="S177" s="576"/>
      <c r="T177" s="576" t="s">
        <v>260</v>
      </c>
      <c r="U177" s="576" t="s">
        <v>260</v>
      </c>
      <c r="V177" s="576" t="s">
        <v>260</v>
      </c>
      <c r="W177" s="577" t="s">
        <v>260</v>
      </c>
      <c r="X177" s="574" t="s">
        <v>1879</v>
      </c>
      <c r="Y177" s="218"/>
    </row>
    <row r="178" spans="1:25" s="394" customFormat="1" ht="12">
      <c r="A178" s="387" t="s">
        <v>1359</v>
      </c>
      <c r="B178" s="388"/>
      <c r="C178" s="388" t="s">
        <v>1359</v>
      </c>
      <c r="D178" s="388">
        <v>2013</v>
      </c>
      <c r="E178" s="388" t="s">
        <v>254</v>
      </c>
      <c r="F178" s="388">
        <v>820</v>
      </c>
      <c r="G178" s="389">
        <v>41498</v>
      </c>
      <c r="H178" s="390" t="s">
        <v>313</v>
      </c>
      <c r="I178" s="388" t="s">
        <v>1357</v>
      </c>
      <c r="J178" s="388" t="s">
        <v>1359</v>
      </c>
      <c r="K178" s="388" t="s">
        <v>1359</v>
      </c>
      <c r="L178" s="391">
        <v>41496</v>
      </c>
      <c r="M178" s="391">
        <v>41502</v>
      </c>
      <c r="N178" s="391"/>
      <c r="O178" s="391"/>
      <c r="P178" s="391"/>
      <c r="Q178" s="183">
        <v>13100</v>
      </c>
      <c r="R178" s="262"/>
      <c r="S178" s="262"/>
      <c r="T178" s="262"/>
      <c r="U178" s="262"/>
      <c r="V178" s="262"/>
      <c r="W178" s="392"/>
      <c r="X178" s="388" t="s">
        <v>1358</v>
      </c>
      <c r="Y178" s="393"/>
    </row>
    <row r="179" spans="1:25" s="70" customFormat="1" ht="33.75">
      <c r="A179" s="219" t="s">
        <v>1032</v>
      </c>
      <c r="B179" s="69"/>
      <c r="C179" s="69" t="s">
        <v>693</v>
      </c>
      <c r="D179" s="69">
        <v>2013</v>
      </c>
      <c r="E179" s="69" t="s">
        <v>254</v>
      </c>
      <c r="F179" s="388">
        <v>960</v>
      </c>
      <c r="G179" s="389">
        <v>41522</v>
      </c>
      <c r="H179" s="90" t="s">
        <v>313</v>
      </c>
      <c r="I179" s="69" t="s">
        <v>1571</v>
      </c>
      <c r="J179" s="69" t="s">
        <v>1572</v>
      </c>
      <c r="K179" s="7" t="s">
        <v>2354</v>
      </c>
      <c r="L179" s="88">
        <v>41517</v>
      </c>
      <c r="M179" s="88">
        <v>41523</v>
      </c>
      <c r="N179" s="88"/>
      <c r="O179" s="88"/>
      <c r="P179" s="88"/>
      <c r="Q179" s="183">
        <v>3600</v>
      </c>
      <c r="R179" s="262"/>
      <c r="S179" s="72"/>
      <c r="T179" s="72" t="s">
        <v>260</v>
      </c>
      <c r="U179" s="72" t="s">
        <v>260</v>
      </c>
      <c r="V179" s="72"/>
      <c r="W179" s="265"/>
      <c r="X179" s="69" t="s">
        <v>1883</v>
      </c>
      <c r="Y179" s="218"/>
    </row>
    <row r="180" spans="1:25" s="70" customFormat="1" ht="12">
      <c r="A180" s="217" t="s">
        <v>948</v>
      </c>
      <c r="B180" s="69"/>
      <c r="C180" s="69" t="s">
        <v>718</v>
      </c>
      <c r="D180" s="69">
        <v>2013</v>
      </c>
      <c r="E180" s="69" t="s">
        <v>254</v>
      </c>
      <c r="F180" s="388">
        <v>960</v>
      </c>
      <c r="G180" s="389">
        <v>41522</v>
      </c>
      <c r="H180" s="90" t="s">
        <v>313</v>
      </c>
      <c r="I180" s="69" t="s">
        <v>1571</v>
      </c>
      <c r="J180" s="69" t="s">
        <v>1573</v>
      </c>
      <c r="K180" s="69" t="s">
        <v>1574</v>
      </c>
      <c r="L180" s="88">
        <v>41517</v>
      </c>
      <c r="M180" s="88">
        <v>41492</v>
      </c>
      <c r="N180" s="88"/>
      <c r="O180" s="88"/>
      <c r="P180" s="88"/>
      <c r="Q180" s="183">
        <v>6600</v>
      </c>
      <c r="R180" s="262"/>
      <c r="S180" s="72"/>
      <c r="T180" s="72" t="s">
        <v>260</v>
      </c>
      <c r="U180" s="72" t="s">
        <v>260</v>
      </c>
      <c r="V180" s="72"/>
      <c r="W180" s="265"/>
      <c r="X180" s="69" t="s">
        <v>1721</v>
      </c>
      <c r="Y180" s="218"/>
    </row>
    <row r="181" spans="1:25" s="70" customFormat="1" ht="12">
      <c r="A181" s="217" t="s">
        <v>948</v>
      </c>
      <c r="B181" s="69"/>
      <c r="C181" s="69" t="s">
        <v>718</v>
      </c>
      <c r="D181" s="69">
        <v>2013</v>
      </c>
      <c r="E181" s="69" t="s">
        <v>254</v>
      </c>
      <c r="F181" s="388">
        <v>960</v>
      </c>
      <c r="G181" s="389">
        <v>41522</v>
      </c>
      <c r="H181" s="90" t="s">
        <v>313</v>
      </c>
      <c r="I181" s="69" t="s">
        <v>1571</v>
      </c>
      <c r="J181" s="69" t="s">
        <v>1575</v>
      </c>
      <c r="K181" s="69" t="s">
        <v>2367</v>
      </c>
      <c r="L181" s="88">
        <v>41517</v>
      </c>
      <c r="M181" s="88">
        <v>41492</v>
      </c>
      <c r="N181" s="88"/>
      <c r="O181" s="88"/>
      <c r="P181" s="88"/>
      <c r="Q181" s="183">
        <v>1000</v>
      </c>
      <c r="R181" s="262"/>
      <c r="S181" s="72"/>
      <c r="T181" s="72" t="s">
        <v>260</v>
      </c>
      <c r="U181" s="72" t="s">
        <v>260</v>
      </c>
      <c r="V181" s="72"/>
      <c r="W181" s="265"/>
      <c r="X181" s="69" t="s">
        <v>1883</v>
      </c>
      <c r="Y181" s="218"/>
    </row>
    <row r="182" spans="1:25" s="394" customFormat="1" ht="12">
      <c r="A182" s="387" t="s">
        <v>1359</v>
      </c>
      <c r="B182" s="388"/>
      <c r="C182" s="388" t="s">
        <v>1359</v>
      </c>
      <c r="D182" s="388">
        <v>2013</v>
      </c>
      <c r="E182" s="388" t="s">
        <v>254</v>
      </c>
      <c r="F182" s="388">
        <v>997</v>
      </c>
      <c r="G182" s="389">
        <v>41527</v>
      </c>
      <c r="H182" s="390" t="s">
        <v>313</v>
      </c>
      <c r="I182" s="388" t="s">
        <v>1576</v>
      </c>
      <c r="J182" s="388" t="s">
        <v>1359</v>
      </c>
      <c r="K182" s="388" t="s">
        <v>1359</v>
      </c>
      <c r="L182" s="391">
        <v>41524</v>
      </c>
      <c r="M182" s="391">
        <v>41530</v>
      </c>
      <c r="N182" s="391"/>
      <c r="O182" s="391"/>
      <c r="P182" s="391"/>
      <c r="Q182" s="183">
        <v>11200</v>
      </c>
      <c r="R182" s="262"/>
      <c r="S182" s="262"/>
      <c r="T182" s="262" t="s">
        <v>260</v>
      </c>
      <c r="U182" s="262" t="s">
        <v>260</v>
      </c>
      <c r="V182" s="262"/>
      <c r="W182" s="392"/>
      <c r="X182" s="388" t="s">
        <v>1577</v>
      </c>
      <c r="Y182" s="393"/>
    </row>
    <row r="183" spans="1:25" s="70" customFormat="1" ht="12">
      <c r="A183" s="217" t="s">
        <v>948</v>
      </c>
      <c r="B183" s="69"/>
      <c r="C183" s="69" t="s">
        <v>718</v>
      </c>
      <c r="D183" s="69">
        <v>2013</v>
      </c>
      <c r="E183" s="69" t="s">
        <v>254</v>
      </c>
      <c r="F183" s="388">
        <v>997</v>
      </c>
      <c r="G183" s="389">
        <v>41527</v>
      </c>
      <c r="H183" s="90" t="s">
        <v>313</v>
      </c>
      <c r="I183" s="69" t="s">
        <v>1576</v>
      </c>
      <c r="J183" s="69" t="s">
        <v>1575</v>
      </c>
      <c r="K183" s="69" t="s">
        <v>2367</v>
      </c>
      <c r="L183" s="88">
        <v>41524</v>
      </c>
      <c r="M183" s="88">
        <v>41530</v>
      </c>
      <c r="N183" s="88"/>
      <c r="O183" s="88"/>
      <c r="P183" s="88"/>
      <c r="Q183" s="183">
        <v>1000</v>
      </c>
      <c r="R183" s="262"/>
      <c r="S183" s="72"/>
      <c r="T183" s="72" t="s">
        <v>260</v>
      </c>
      <c r="U183" s="72" t="s">
        <v>260</v>
      </c>
      <c r="V183" s="72"/>
      <c r="W183" s="265"/>
      <c r="X183" s="69" t="s">
        <v>1577</v>
      </c>
      <c r="Y183" s="218"/>
    </row>
    <row r="184" spans="1:25" s="70" customFormat="1" ht="12">
      <c r="A184" s="217" t="s">
        <v>948</v>
      </c>
      <c r="B184" s="69"/>
      <c r="C184" s="69" t="s">
        <v>718</v>
      </c>
      <c r="D184" s="69">
        <v>2013</v>
      </c>
      <c r="E184" s="69" t="s">
        <v>254</v>
      </c>
      <c r="F184" s="388">
        <v>997</v>
      </c>
      <c r="G184" s="389">
        <v>41527</v>
      </c>
      <c r="H184" s="90" t="s">
        <v>313</v>
      </c>
      <c r="I184" s="69" t="s">
        <v>1576</v>
      </c>
      <c r="J184" s="69" t="s">
        <v>1573</v>
      </c>
      <c r="K184" s="69" t="s">
        <v>1574</v>
      </c>
      <c r="L184" s="88">
        <v>41524</v>
      </c>
      <c r="M184" s="88">
        <v>41530</v>
      </c>
      <c r="N184" s="88"/>
      <c r="O184" s="88"/>
      <c r="P184" s="88"/>
      <c r="Q184" s="183">
        <v>6400</v>
      </c>
      <c r="R184" s="262"/>
      <c r="S184" s="72"/>
      <c r="T184" s="72" t="s">
        <v>260</v>
      </c>
      <c r="U184" s="72" t="s">
        <v>260</v>
      </c>
      <c r="V184" s="72"/>
      <c r="W184" s="265"/>
      <c r="X184" s="69" t="s">
        <v>1577</v>
      </c>
      <c r="Y184" s="218"/>
    </row>
    <row r="185" spans="1:25" s="70" customFormat="1" ht="12">
      <c r="A185" s="217" t="s">
        <v>1648</v>
      </c>
      <c r="B185" s="69"/>
      <c r="C185" s="69" t="s">
        <v>718</v>
      </c>
      <c r="D185" s="69">
        <v>2013</v>
      </c>
      <c r="E185" s="69" t="s">
        <v>254</v>
      </c>
      <c r="F185" s="388">
        <v>997</v>
      </c>
      <c r="G185" s="389">
        <v>41527</v>
      </c>
      <c r="H185" s="90" t="s">
        <v>313</v>
      </c>
      <c r="I185" s="69" t="s">
        <v>1576</v>
      </c>
      <c r="J185" s="69" t="s">
        <v>1578</v>
      </c>
      <c r="K185" s="69" t="s">
        <v>1192</v>
      </c>
      <c r="L185" s="88">
        <v>41524</v>
      </c>
      <c r="M185" s="88">
        <v>41530</v>
      </c>
      <c r="N185" s="88"/>
      <c r="O185" s="88"/>
      <c r="P185" s="88"/>
      <c r="Q185" s="183">
        <v>750</v>
      </c>
      <c r="R185" s="262"/>
      <c r="S185" s="72"/>
      <c r="T185" s="72" t="s">
        <v>260</v>
      </c>
      <c r="U185" s="72" t="s">
        <v>260</v>
      </c>
      <c r="V185" s="72"/>
      <c r="W185" s="265"/>
      <c r="X185" s="69" t="s">
        <v>1577</v>
      </c>
      <c r="Y185" s="218"/>
    </row>
    <row r="186" spans="1:25" s="70" customFormat="1" ht="12">
      <c r="A186" s="217" t="s">
        <v>1125</v>
      </c>
      <c r="B186" s="69"/>
      <c r="C186" s="69" t="s">
        <v>718</v>
      </c>
      <c r="D186" s="69">
        <v>2013</v>
      </c>
      <c r="E186" s="69" t="s">
        <v>254</v>
      </c>
      <c r="F186" s="388">
        <v>997</v>
      </c>
      <c r="G186" s="389">
        <v>41527</v>
      </c>
      <c r="H186" s="90" t="s">
        <v>313</v>
      </c>
      <c r="I186" s="69" t="s">
        <v>1576</v>
      </c>
      <c r="J186" s="69" t="s">
        <v>1579</v>
      </c>
      <c r="K186" s="69" t="s">
        <v>1580</v>
      </c>
      <c r="L186" s="88">
        <v>41524</v>
      </c>
      <c r="M186" s="88">
        <v>41530</v>
      </c>
      <c r="N186" s="88"/>
      <c r="O186" s="88"/>
      <c r="P186" s="88"/>
      <c r="Q186" s="183">
        <v>2100</v>
      </c>
      <c r="R186" s="262"/>
      <c r="S186" s="72"/>
      <c r="T186" s="72" t="s">
        <v>260</v>
      </c>
      <c r="U186" s="72" t="s">
        <v>260</v>
      </c>
      <c r="V186" s="72"/>
      <c r="W186" s="265"/>
      <c r="X186" s="69" t="s">
        <v>1577</v>
      </c>
      <c r="Y186" s="218"/>
    </row>
    <row r="187" spans="1:25" s="70" customFormat="1" ht="12">
      <c r="A187" s="217" t="s">
        <v>1413</v>
      </c>
      <c r="B187" s="69"/>
      <c r="C187" s="69" t="s">
        <v>718</v>
      </c>
      <c r="D187" s="69">
        <v>2013</v>
      </c>
      <c r="E187" s="69" t="s">
        <v>254</v>
      </c>
      <c r="F187" s="388">
        <v>997</v>
      </c>
      <c r="G187" s="389">
        <v>41527</v>
      </c>
      <c r="H187" s="90" t="s">
        <v>313</v>
      </c>
      <c r="I187" s="69" t="s">
        <v>1576</v>
      </c>
      <c r="J187" s="69" t="s">
        <v>1581</v>
      </c>
      <c r="K187" s="7" t="s">
        <v>3349</v>
      </c>
      <c r="L187" s="88">
        <v>41524</v>
      </c>
      <c r="M187" s="88">
        <v>41530</v>
      </c>
      <c r="N187" s="88"/>
      <c r="O187" s="88"/>
      <c r="P187" s="88"/>
      <c r="Q187" s="183">
        <v>950</v>
      </c>
      <c r="R187" s="262"/>
      <c r="S187" s="72"/>
      <c r="T187" s="72" t="s">
        <v>260</v>
      </c>
      <c r="U187" s="72" t="s">
        <v>260</v>
      </c>
      <c r="V187" s="72"/>
      <c r="W187" s="265"/>
      <c r="X187" s="69" t="s">
        <v>1577</v>
      </c>
      <c r="Y187" s="218"/>
    </row>
    <row r="188" spans="1:25" s="394" customFormat="1" ht="12">
      <c r="A188" s="387" t="s">
        <v>1359</v>
      </c>
      <c r="B188" s="388"/>
      <c r="C188" s="388" t="s">
        <v>1359</v>
      </c>
      <c r="D188" s="388">
        <v>2013</v>
      </c>
      <c r="E188" s="388" t="s">
        <v>254</v>
      </c>
      <c r="F188" s="388">
        <v>960</v>
      </c>
      <c r="G188" s="389">
        <v>41522</v>
      </c>
      <c r="H188" s="390" t="s">
        <v>313</v>
      </c>
      <c r="I188" s="388" t="s">
        <v>1571</v>
      </c>
      <c r="J188" s="388" t="s">
        <v>1359</v>
      </c>
      <c r="K188" s="388" t="s">
        <v>1359</v>
      </c>
      <c r="L188" s="391">
        <v>41517</v>
      </c>
      <c r="M188" s="391">
        <v>41492</v>
      </c>
      <c r="N188" s="391"/>
      <c r="O188" s="391"/>
      <c r="P188" s="391"/>
      <c r="Q188" s="183">
        <v>11200</v>
      </c>
      <c r="R188" s="262"/>
      <c r="S188" s="262"/>
      <c r="T188" s="262"/>
      <c r="U188" s="262"/>
      <c r="V188" s="262"/>
      <c r="W188" s="392"/>
      <c r="X188" s="388" t="s">
        <v>1883</v>
      </c>
      <c r="Y188" s="393"/>
    </row>
    <row r="189" spans="1:25" s="70" customFormat="1" ht="33.75">
      <c r="A189" s="219" t="s">
        <v>1032</v>
      </c>
      <c r="B189" s="69"/>
      <c r="C189" s="69" t="s">
        <v>693</v>
      </c>
      <c r="D189" s="69">
        <v>2013</v>
      </c>
      <c r="E189" s="69" t="s">
        <v>254</v>
      </c>
      <c r="F189" s="388">
        <v>915</v>
      </c>
      <c r="G189" s="389">
        <v>41514</v>
      </c>
      <c r="H189" s="90" t="s">
        <v>313</v>
      </c>
      <c r="I189" s="69" t="s">
        <v>1584</v>
      </c>
      <c r="J189" s="69" t="s">
        <v>1572</v>
      </c>
      <c r="K189" s="7" t="s">
        <v>2354</v>
      </c>
      <c r="L189" s="88">
        <v>41510</v>
      </c>
      <c r="M189" s="88">
        <v>41547</v>
      </c>
      <c r="N189" s="88"/>
      <c r="O189" s="88"/>
      <c r="P189" s="88"/>
      <c r="Q189" s="183">
        <v>3400</v>
      </c>
      <c r="R189" s="262"/>
      <c r="S189" s="72"/>
      <c r="T189" s="72" t="s">
        <v>260</v>
      </c>
      <c r="U189" s="72" t="s">
        <v>260</v>
      </c>
      <c r="V189" s="72"/>
      <c r="W189" s="265"/>
      <c r="X189" s="69"/>
      <c r="Y189" s="218"/>
    </row>
    <row r="190" spans="1:25" s="70" customFormat="1" ht="12">
      <c r="A190" s="217" t="s">
        <v>948</v>
      </c>
      <c r="B190" s="69"/>
      <c r="C190" s="69" t="s">
        <v>718</v>
      </c>
      <c r="D190" s="69">
        <v>2013</v>
      </c>
      <c r="E190" s="69" t="s">
        <v>254</v>
      </c>
      <c r="F190" s="388">
        <v>915</v>
      </c>
      <c r="G190" s="389">
        <v>41514</v>
      </c>
      <c r="H190" s="90" t="s">
        <v>313</v>
      </c>
      <c r="I190" s="69" t="s">
        <v>1584</v>
      </c>
      <c r="J190" s="69" t="s">
        <v>1575</v>
      </c>
      <c r="K190" s="69" t="s">
        <v>2367</v>
      </c>
      <c r="L190" s="88">
        <v>41510</v>
      </c>
      <c r="M190" s="88">
        <v>41547</v>
      </c>
      <c r="N190" s="88"/>
      <c r="O190" s="88"/>
      <c r="P190" s="88"/>
      <c r="Q190" s="183">
        <v>1000</v>
      </c>
      <c r="R190" s="262"/>
      <c r="S190" s="72"/>
      <c r="T190" s="72" t="s">
        <v>260</v>
      </c>
      <c r="U190" s="72" t="s">
        <v>260</v>
      </c>
      <c r="V190" s="72"/>
      <c r="W190" s="265"/>
      <c r="X190" s="69" t="s">
        <v>1721</v>
      </c>
      <c r="Y190" s="218"/>
    </row>
    <row r="191" spans="1:25" s="70" customFormat="1" ht="12">
      <c r="A191" s="217" t="s">
        <v>948</v>
      </c>
      <c r="B191" s="69"/>
      <c r="C191" s="69" t="s">
        <v>718</v>
      </c>
      <c r="D191" s="69">
        <v>2013</v>
      </c>
      <c r="E191" s="69" t="s">
        <v>254</v>
      </c>
      <c r="F191" s="388">
        <v>915</v>
      </c>
      <c r="G191" s="389">
        <v>41514</v>
      </c>
      <c r="H191" s="90" t="s">
        <v>313</v>
      </c>
      <c r="I191" s="69" t="s">
        <v>1584</v>
      </c>
      <c r="J191" s="69" t="s">
        <v>1585</v>
      </c>
      <c r="K191" s="7" t="s">
        <v>2366</v>
      </c>
      <c r="L191" s="88">
        <v>41510</v>
      </c>
      <c r="M191" s="88">
        <v>41547</v>
      </c>
      <c r="N191" s="88"/>
      <c r="O191" s="88"/>
      <c r="P191" s="88"/>
      <c r="Q191" s="183">
        <v>6800</v>
      </c>
      <c r="R191" s="262"/>
      <c r="S191" s="72"/>
      <c r="T191" s="72" t="s">
        <v>260</v>
      </c>
      <c r="U191" s="72" t="s">
        <v>260</v>
      </c>
      <c r="V191" s="72"/>
      <c r="W191" s="265"/>
      <c r="X191" s="69"/>
      <c r="Y191" s="218"/>
    </row>
    <row r="192" spans="1:25" s="70" customFormat="1" ht="12">
      <c r="A192" s="217" t="s">
        <v>948</v>
      </c>
      <c r="B192" s="69"/>
      <c r="C192" s="69" t="s">
        <v>718</v>
      </c>
      <c r="D192" s="69">
        <v>2013</v>
      </c>
      <c r="E192" s="69" t="s">
        <v>254</v>
      </c>
      <c r="F192" s="388">
        <v>1028</v>
      </c>
      <c r="G192" s="389">
        <v>41535</v>
      </c>
      <c r="H192" s="90" t="s">
        <v>313</v>
      </c>
      <c r="I192" s="69" t="s">
        <v>1652</v>
      </c>
      <c r="J192" s="69" t="s">
        <v>1654</v>
      </c>
      <c r="K192" s="69" t="s">
        <v>1574</v>
      </c>
      <c r="L192" s="88">
        <v>41531</v>
      </c>
      <c r="M192" s="88">
        <v>41537</v>
      </c>
      <c r="N192" s="88"/>
      <c r="O192" s="88"/>
      <c r="P192" s="88"/>
      <c r="Q192" s="183">
        <v>4500</v>
      </c>
      <c r="R192" s="262"/>
      <c r="S192" s="72"/>
      <c r="T192" s="72"/>
      <c r="U192" s="72" t="s">
        <v>260</v>
      </c>
      <c r="V192" s="72"/>
      <c r="W192" s="265"/>
      <c r="X192" s="69" t="s">
        <v>1653</v>
      </c>
      <c r="Y192" s="218"/>
    </row>
    <row r="193" spans="1:25" s="70" customFormat="1" ht="12">
      <c r="A193" s="217" t="s">
        <v>1125</v>
      </c>
      <c r="B193" s="69"/>
      <c r="C193" s="69" t="s">
        <v>718</v>
      </c>
      <c r="D193" s="69">
        <v>2013</v>
      </c>
      <c r="E193" s="69" t="s">
        <v>254</v>
      </c>
      <c r="F193" s="388">
        <v>1028</v>
      </c>
      <c r="G193" s="389">
        <v>41535</v>
      </c>
      <c r="H193" s="90" t="s">
        <v>313</v>
      </c>
      <c r="I193" s="69" t="s">
        <v>1652</v>
      </c>
      <c r="J193" s="69" t="s">
        <v>1655</v>
      </c>
      <c r="K193" s="69" t="s">
        <v>1580</v>
      </c>
      <c r="L193" s="88">
        <v>41531</v>
      </c>
      <c r="M193" s="88">
        <v>41537</v>
      </c>
      <c r="N193" s="88"/>
      <c r="O193" s="88"/>
      <c r="P193" s="88"/>
      <c r="Q193" s="183">
        <v>2700</v>
      </c>
      <c r="R193" s="262"/>
      <c r="S193" s="72"/>
      <c r="T193" s="72"/>
      <c r="U193" s="72" t="s">
        <v>260</v>
      </c>
      <c r="V193" s="72"/>
      <c r="W193" s="265"/>
      <c r="X193" s="69" t="s">
        <v>1653</v>
      </c>
      <c r="Y193" s="218"/>
    </row>
    <row r="194" spans="1:25" s="70" customFormat="1" ht="12">
      <c r="A194" s="217" t="s">
        <v>1648</v>
      </c>
      <c r="B194" s="69"/>
      <c r="C194" s="69" t="s">
        <v>718</v>
      </c>
      <c r="D194" s="69">
        <v>2013</v>
      </c>
      <c r="E194" s="69" t="s">
        <v>254</v>
      </c>
      <c r="F194" s="388">
        <v>1028</v>
      </c>
      <c r="G194" s="389">
        <v>41535</v>
      </c>
      <c r="H194" s="90" t="s">
        <v>313</v>
      </c>
      <c r="I194" s="69" t="s">
        <v>1652</v>
      </c>
      <c r="J194" s="69" t="s">
        <v>1578</v>
      </c>
      <c r="K194" s="69" t="s">
        <v>1192</v>
      </c>
      <c r="L194" s="88">
        <v>41531</v>
      </c>
      <c r="M194" s="88">
        <v>41537</v>
      </c>
      <c r="N194" s="88"/>
      <c r="O194" s="88"/>
      <c r="P194" s="88"/>
      <c r="Q194" s="183">
        <v>3000</v>
      </c>
      <c r="R194" s="262"/>
      <c r="S194" s="72"/>
      <c r="T194" s="72"/>
      <c r="U194" s="72" t="s">
        <v>260</v>
      </c>
      <c r="V194" s="72"/>
      <c r="W194" s="265"/>
      <c r="X194" s="69" t="s">
        <v>1653</v>
      </c>
      <c r="Y194" s="218"/>
    </row>
    <row r="195" spans="1:25" s="70" customFormat="1" ht="12">
      <c r="A195" s="217" t="s">
        <v>1118</v>
      </c>
      <c r="B195" s="69"/>
      <c r="C195" s="69" t="s">
        <v>718</v>
      </c>
      <c r="D195" s="69">
        <v>2013</v>
      </c>
      <c r="E195" s="69" t="s">
        <v>254</v>
      </c>
      <c r="F195" s="388">
        <v>1028</v>
      </c>
      <c r="G195" s="389">
        <v>41535</v>
      </c>
      <c r="H195" s="90" t="s">
        <v>313</v>
      </c>
      <c r="I195" s="69" t="s">
        <v>1652</v>
      </c>
      <c r="J195" s="69" t="s">
        <v>1656</v>
      </c>
      <c r="K195" s="69" t="s">
        <v>1107</v>
      </c>
      <c r="L195" s="88">
        <v>41531</v>
      </c>
      <c r="M195" s="88">
        <v>41537</v>
      </c>
      <c r="N195" s="88"/>
      <c r="O195" s="88"/>
      <c r="P195" s="88"/>
      <c r="Q195" s="183">
        <v>1000</v>
      </c>
      <c r="R195" s="262"/>
      <c r="S195" s="72"/>
      <c r="T195" s="72"/>
      <c r="U195" s="72"/>
      <c r="V195" s="72"/>
      <c r="W195" s="265"/>
      <c r="X195" s="69" t="s">
        <v>1653</v>
      </c>
      <c r="Y195" s="218"/>
    </row>
    <row r="196" spans="1:25" s="394" customFormat="1" ht="12">
      <c r="A196" s="387" t="s">
        <v>1359</v>
      </c>
      <c r="B196" s="388"/>
      <c r="C196" s="388" t="s">
        <v>1359</v>
      </c>
      <c r="D196" s="388">
        <v>2013</v>
      </c>
      <c r="E196" s="388" t="s">
        <v>254</v>
      </c>
      <c r="F196" s="388">
        <v>1028</v>
      </c>
      <c r="G196" s="389">
        <v>41535</v>
      </c>
      <c r="H196" s="390" t="s">
        <v>313</v>
      </c>
      <c r="I196" s="388" t="s">
        <v>1652</v>
      </c>
      <c r="J196" s="388" t="s">
        <v>1359</v>
      </c>
      <c r="K196" s="388" t="s">
        <v>1359</v>
      </c>
      <c r="L196" s="391">
        <v>41531</v>
      </c>
      <c r="M196" s="391">
        <v>41537</v>
      </c>
      <c r="N196" s="391"/>
      <c r="O196" s="391"/>
      <c r="P196" s="391"/>
      <c r="Q196" s="183">
        <v>11200</v>
      </c>
      <c r="R196" s="262"/>
      <c r="S196" s="262"/>
      <c r="T196" s="262"/>
      <c r="U196" s="262"/>
      <c r="V196" s="262"/>
      <c r="W196" s="392"/>
      <c r="X196" s="388" t="s">
        <v>1653</v>
      </c>
      <c r="Y196" s="393"/>
    </row>
    <row r="197" spans="1:25" s="394" customFormat="1" ht="12">
      <c r="A197" s="217" t="s">
        <v>1658</v>
      </c>
      <c r="B197" s="69" t="s">
        <v>1586</v>
      </c>
      <c r="C197" s="69" t="s">
        <v>1669</v>
      </c>
      <c r="D197" s="69">
        <v>2013</v>
      </c>
      <c r="E197" s="69" t="s">
        <v>1182</v>
      </c>
      <c r="F197" s="388">
        <v>129</v>
      </c>
      <c r="G197" s="389">
        <v>41527</v>
      </c>
      <c r="H197" s="90" t="s">
        <v>313</v>
      </c>
      <c r="I197" s="574" t="s">
        <v>1565</v>
      </c>
      <c r="J197" s="69" t="s">
        <v>1569</v>
      </c>
      <c r="K197" s="69" t="s">
        <v>1569</v>
      </c>
      <c r="L197" s="575">
        <v>41519</v>
      </c>
      <c r="M197" s="575">
        <v>41524</v>
      </c>
      <c r="N197" s="575"/>
      <c r="O197" s="575"/>
      <c r="P197" s="575"/>
      <c r="Q197" s="183">
        <v>9897.98</v>
      </c>
      <c r="R197" s="262"/>
      <c r="S197" s="576"/>
      <c r="T197" s="576" t="s">
        <v>260</v>
      </c>
      <c r="U197" s="576" t="s">
        <v>260</v>
      </c>
      <c r="V197" s="576" t="s">
        <v>260</v>
      </c>
      <c r="W197" s="577" t="s">
        <v>260</v>
      </c>
      <c r="X197" s="574" t="s">
        <v>1810</v>
      </c>
      <c r="Y197" s="393"/>
    </row>
    <row r="198" spans="1:25" s="70" customFormat="1" ht="12">
      <c r="A198" s="217" t="s">
        <v>1658</v>
      </c>
      <c r="B198" s="69" t="s">
        <v>1659</v>
      </c>
      <c r="C198" s="69" t="s">
        <v>1669</v>
      </c>
      <c r="D198" s="69">
        <v>2013</v>
      </c>
      <c r="E198" s="69" t="s">
        <v>1182</v>
      </c>
      <c r="F198" s="388">
        <v>131</v>
      </c>
      <c r="G198" s="389">
        <v>41535</v>
      </c>
      <c r="H198" s="90" t="s">
        <v>313</v>
      </c>
      <c r="I198" s="574" t="s">
        <v>1660</v>
      </c>
      <c r="J198" s="69" t="s">
        <v>1569</v>
      </c>
      <c r="K198" s="69" t="s">
        <v>1569</v>
      </c>
      <c r="L198" s="88">
        <v>41526</v>
      </c>
      <c r="M198" s="88">
        <v>41531</v>
      </c>
      <c r="N198" s="88"/>
      <c r="O198" s="88"/>
      <c r="P198" s="88"/>
      <c r="Q198" s="183">
        <v>14342.35</v>
      </c>
      <c r="R198" s="262"/>
      <c r="S198" s="72"/>
      <c r="T198" s="72" t="s">
        <v>260</v>
      </c>
      <c r="U198" s="72" t="s">
        <v>260</v>
      </c>
      <c r="V198" s="72" t="s">
        <v>260</v>
      </c>
      <c r="W198" s="265" t="s">
        <v>260</v>
      </c>
      <c r="X198" s="69" t="s">
        <v>1662</v>
      </c>
      <c r="Y198" s="218"/>
    </row>
    <row r="199" spans="1:25" s="70" customFormat="1" ht="12">
      <c r="A199" s="217" t="s">
        <v>707</v>
      </c>
      <c r="B199" s="69">
        <v>1</v>
      </c>
      <c r="C199" s="69" t="s">
        <v>1664</v>
      </c>
      <c r="D199" s="69">
        <v>2013</v>
      </c>
      <c r="E199" s="69" t="s">
        <v>1182</v>
      </c>
      <c r="F199" s="388">
        <v>130</v>
      </c>
      <c r="G199" s="389">
        <v>41528</v>
      </c>
      <c r="H199" s="90" t="s">
        <v>313</v>
      </c>
      <c r="I199" s="69" t="s">
        <v>1665</v>
      </c>
      <c r="J199" s="69" t="s">
        <v>1666</v>
      </c>
      <c r="K199" s="69" t="s">
        <v>1666</v>
      </c>
      <c r="L199" s="88">
        <v>41495</v>
      </c>
      <c r="M199" s="88">
        <v>41510</v>
      </c>
      <c r="N199" s="88"/>
      <c r="O199" s="88"/>
      <c r="P199" s="88"/>
      <c r="Q199" s="183">
        <v>77814.44</v>
      </c>
      <c r="R199" s="262"/>
      <c r="S199" s="72" t="s">
        <v>1538</v>
      </c>
      <c r="T199" s="72" t="s">
        <v>260</v>
      </c>
      <c r="U199" s="72" t="s">
        <v>260</v>
      </c>
      <c r="V199" s="72" t="s">
        <v>260</v>
      </c>
      <c r="W199" s="265" t="s">
        <v>260</v>
      </c>
      <c r="X199" s="69" t="s">
        <v>1667</v>
      </c>
      <c r="Y199" s="218"/>
    </row>
    <row r="200" spans="1:25" s="394" customFormat="1" ht="12">
      <c r="A200" s="387" t="s">
        <v>1359</v>
      </c>
      <c r="B200" s="388"/>
      <c r="C200" s="388" t="s">
        <v>1359</v>
      </c>
      <c r="D200" s="388">
        <v>2013</v>
      </c>
      <c r="E200" s="388" t="s">
        <v>254</v>
      </c>
      <c r="F200" s="388">
        <v>915</v>
      </c>
      <c r="G200" s="389">
        <v>41514</v>
      </c>
      <c r="H200" s="390" t="s">
        <v>313</v>
      </c>
      <c r="I200" s="388" t="s">
        <v>1584</v>
      </c>
      <c r="J200" s="388" t="s">
        <v>1359</v>
      </c>
      <c r="K200" s="388" t="s">
        <v>1359</v>
      </c>
      <c r="L200" s="391">
        <v>41510</v>
      </c>
      <c r="M200" s="391">
        <v>41547</v>
      </c>
      <c r="N200" s="391"/>
      <c r="O200" s="391"/>
      <c r="P200" s="391"/>
      <c r="Q200" s="183">
        <v>11200</v>
      </c>
      <c r="R200" s="262"/>
      <c r="S200" s="262"/>
      <c r="T200" s="262"/>
      <c r="U200" s="262"/>
      <c r="V200" s="262"/>
      <c r="W200" s="392"/>
      <c r="X200" s="388"/>
      <c r="Y200" s="393"/>
    </row>
    <row r="201" spans="1:25" s="394" customFormat="1" ht="12">
      <c r="A201" s="387" t="s">
        <v>1359</v>
      </c>
      <c r="B201" s="388"/>
      <c r="C201" s="388" t="s">
        <v>1359</v>
      </c>
      <c r="D201" s="388">
        <v>2013</v>
      </c>
      <c r="E201" s="388" t="s">
        <v>254</v>
      </c>
      <c r="F201" s="388">
        <v>877</v>
      </c>
      <c r="G201" s="389">
        <v>41508</v>
      </c>
      <c r="H201" s="390" t="s">
        <v>313</v>
      </c>
      <c r="I201" s="388" t="s">
        <v>1688</v>
      </c>
      <c r="J201" s="388" t="s">
        <v>1359</v>
      </c>
      <c r="K201" s="388" t="s">
        <v>1359</v>
      </c>
      <c r="L201" s="391">
        <v>41503</v>
      </c>
      <c r="M201" s="391">
        <v>41509</v>
      </c>
      <c r="N201" s="391"/>
      <c r="O201" s="391"/>
      <c r="P201" s="391"/>
      <c r="Q201" s="183">
        <v>11200</v>
      </c>
      <c r="R201" s="262"/>
      <c r="S201" s="262"/>
      <c r="T201" s="262"/>
      <c r="U201" s="262"/>
      <c r="V201" s="262"/>
      <c r="W201" s="392"/>
      <c r="X201" s="388" t="s">
        <v>1689</v>
      </c>
      <c r="Y201" s="393"/>
    </row>
    <row r="202" spans="1:25" s="70" customFormat="1" ht="12">
      <c r="A202" s="217" t="s">
        <v>3346</v>
      </c>
      <c r="B202" s="69"/>
      <c r="C202" s="69" t="s">
        <v>693</v>
      </c>
      <c r="D202" s="69">
        <v>2013</v>
      </c>
      <c r="E202" s="69" t="s">
        <v>254</v>
      </c>
      <c r="F202" s="388">
        <v>877</v>
      </c>
      <c r="G202" s="389">
        <v>41508</v>
      </c>
      <c r="H202" s="90" t="s">
        <v>313</v>
      </c>
      <c r="I202" s="69" t="s">
        <v>1688</v>
      </c>
      <c r="J202" s="69" t="s">
        <v>1690</v>
      </c>
      <c r="K202" s="69" t="s">
        <v>3348</v>
      </c>
      <c r="L202" s="88">
        <v>41503</v>
      </c>
      <c r="M202" s="88">
        <v>41509</v>
      </c>
      <c r="N202" s="88"/>
      <c r="O202" s="88"/>
      <c r="P202" s="88"/>
      <c r="Q202" s="183">
        <v>1700</v>
      </c>
      <c r="R202" s="262"/>
      <c r="S202" s="72" t="s">
        <v>1538</v>
      </c>
      <c r="T202" s="72"/>
      <c r="U202" s="72"/>
      <c r="V202" s="72"/>
      <c r="W202" s="265"/>
      <c r="X202" s="69" t="s">
        <v>1689</v>
      </c>
      <c r="Y202" s="218"/>
    </row>
    <row r="203" spans="1:25" s="70" customFormat="1" ht="12">
      <c r="A203" s="217" t="s">
        <v>948</v>
      </c>
      <c r="B203" s="69"/>
      <c r="C203" s="69" t="s">
        <v>718</v>
      </c>
      <c r="D203" s="69">
        <v>2013</v>
      </c>
      <c r="E203" s="69" t="s">
        <v>254</v>
      </c>
      <c r="F203" s="388">
        <v>877</v>
      </c>
      <c r="G203" s="389">
        <v>41508</v>
      </c>
      <c r="H203" s="90" t="s">
        <v>313</v>
      </c>
      <c r="I203" s="69" t="s">
        <v>1688</v>
      </c>
      <c r="J203" s="69" t="s">
        <v>1575</v>
      </c>
      <c r="K203" s="69" t="s">
        <v>2367</v>
      </c>
      <c r="L203" s="88">
        <v>41503</v>
      </c>
      <c r="M203" s="88">
        <v>41509</v>
      </c>
      <c r="N203" s="88"/>
      <c r="O203" s="88"/>
      <c r="P203" s="88"/>
      <c r="Q203" s="183">
        <v>1000</v>
      </c>
      <c r="R203" s="262"/>
      <c r="S203" s="72"/>
      <c r="T203" s="72" t="s">
        <v>260</v>
      </c>
      <c r="U203" s="72" t="s">
        <v>260</v>
      </c>
      <c r="V203" s="72"/>
      <c r="W203" s="265"/>
      <c r="X203" s="69" t="s">
        <v>1689</v>
      </c>
      <c r="Y203" s="218"/>
    </row>
    <row r="204" spans="1:25" s="70" customFormat="1" ht="12">
      <c r="A204" s="217" t="s">
        <v>1033</v>
      </c>
      <c r="B204" s="69"/>
      <c r="C204" s="69" t="s">
        <v>693</v>
      </c>
      <c r="D204" s="69">
        <v>2013</v>
      </c>
      <c r="E204" s="69" t="s">
        <v>254</v>
      </c>
      <c r="F204" s="388">
        <v>877</v>
      </c>
      <c r="G204" s="389">
        <v>41508</v>
      </c>
      <c r="H204" s="90" t="s">
        <v>313</v>
      </c>
      <c r="I204" s="69" t="s">
        <v>1688</v>
      </c>
      <c r="J204" s="69" t="s">
        <v>1716</v>
      </c>
      <c r="K204" s="69" t="s">
        <v>1398</v>
      </c>
      <c r="L204" s="88">
        <v>41503</v>
      </c>
      <c r="M204" s="88">
        <v>41509</v>
      </c>
      <c r="N204" s="88"/>
      <c r="O204" s="88"/>
      <c r="P204" s="88"/>
      <c r="Q204" s="183">
        <v>7000</v>
      </c>
      <c r="R204" s="262"/>
      <c r="S204" s="72"/>
      <c r="T204" s="72"/>
      <c r="U204" s="72"/>
      <c r="V204" s="72"/>
      <c r="W204" s="265"/>
      <c r="X204" s="69" t="s">
        <v>1689</v>
      </c>
      <c r="Y204" s="218"/>
    </row>
    <row r="205" spans="1:25" s="70" customFormat="1" ht="12">
      <c r="A205" s="217" t="s">
        <v>3346</v>
      </c>
      <c r="B205" s="69"/>
      <c r="C205" s="69" t="s">
        <v>693</v>
      </c>
      <c r="D205" s="69">
        <v>2013</v>
      </c>
      <c r="E205" s="69" t="s">
        <v>254</v>
      </c>
      <c r="F205" s="388">
        <v>877</v>
      </c>
      <c r="G205" s="389">
        <v>41508</v>
      </c>
      <c r="H205" s="90" t="s">
        <v>313</v>
      </c>
      <c r="I205" s="69" t="s">
        <v>1688</v>
      </c>
      <c r="J205" s="69" t="s">
        <v>1691</v>
      </c>
      <c r="K205" s="69" t="s">
        <v>3348</v>
      </c>
      <c r="L205" s="88">
        <v>41503</v>
      </c>
      <c r="M205" s="88">
        <v>41509</v>
      </c>
      <c r="N205" s="88"/>
      <c r="O205" s="88"/>
      <c r="P205" s="88"/>
      <c r="Q205" s="183">
        <v>1500</v>
      </c>
      <c r="R205" s="262"/>
      <c r="S205" s="72" t="s">
        <v>1538</v>
      </c>
      <c r="T205" s="72"/>
      <c r="U205" s="72"/>
      <c r="V205" s="72"/>
      <c r="W205" s="265"/>
      <c r="X205" s="69" t="s">
        <v>1689</v>
      </c>
      <c r="Y205" s="218"/>
    </row>
    <row r="206" spans="1:25" s="70" customFormat="1" ht="12">
      <c r="A206" s="217" t="s">
        <v>1033</v>
      </c>
      <c r="B206" s="69"/>
      <c r="C206" s="69" t="s">
        <v>1674</v>
      </c>
      <c r="D206" s="69">
        <v>2013</v>
      </c>
      <c r="E206" s="69" t="s">
        <v>1182</v>
      </c>
      <c r="F206" s="1437">
        <v>114</v>
      </c>
      <c r="G206" s="389">
        <v>41495</v>
      </c>
      <c r="H206" s="90" t="s">
        <v>313</v>
      </c>
      <c r="I206" s="69" t="s">
        <v>2549</v>
      </c>
      <c r="J206" s="69" t="s">
        <v>2548</v>
      </c>
      <c r="K206" s="69" t="s">
        <v>1706</v>
      </c>
      <c r="L206" s="88">
        <v>41481</v>
      </c>
      <c r="M206" s="88">
        <v>41486</v>
      </c>
      <c r="N206" s="88"/>
      <c r="O206" s="88"/>
      <c r="P206" s="88"/>
      <c r="Q206" s="183">
        <v>39896.18</v>
      </c>
      <c r="R206" s="262"/>
      <c r="S206" s="72" t="s">
        <v>1538</v>
      </c>
      <c r="T206" s="72"/>
      <c r="U206" s="72"/>
      <c r="V206" s="72"/>
      <c r="W206" s="265"/>
      <c r="X206" s="69" t="s">
        <v>2550</v>
      </c>
      <c r="Y206" s="218"/>
    </row>
    <row r="207" spans="1:25" s="581" customFormat="1" ht="12">
      <c r="A207" s="578" t="s">
        <v>1657</v>
      </c>
      <c r="B207" s="574"/>
      <c r="C207" s="574" t="s">
        <v>1819</v>
      </c>
      <c r="D207" s="574">
        <v>2013</v>
      </c>
      <c r="E207" s="574" t="s">
        <v>254</v>
      </c>
      <c r="F207" s="388"/>
      <c r="G207" s="389"/>
      <c r="H207" s="579" t="s">
        <v>1970</v>
      </c>
      <c r="I207" s="574"/>
      <c r="J207" s="574" t="s">
        <v>1971</v>
      </c>
      <c r="K207" s="574" t="s">
        <v>1960</v>
      </c>
      <c r="L207" s="575"/>
      <c r="M207" s="575"/>
      <c r="N207" s="575"/>
      <c r="O207" s="575"/>
      <c r="P207" s="575"/>
      <c r="Q207" s="183">
        <v>20700</v>
      </c>
      <c r="R207" s="262"/>
      <c r="S207" s="576" t="s">
        <v>1538</v>
      </c>
      <c r="T207" s="576"/>
      <c r="U207" s="576"/>
      <c r="V207" s="576"/>
      <c r="W207" s="577"/>
      <c r="X207" s="574" t="s">
        <v>1972</v>
      </c>
      <c r="Y207" s="580"/>
    </row>
    <row r="208" spans="1:25" s="70" customFormat="1" ht="12">
      <c r="A208" s="217" t="s">
        <v>1118</v>
      </c>
      <c r="B208" s="69"/>
      <c r="C208" s="69" t="s">
        <v>718</v>
      </c>
      <c r="D208" s="69">
        <v>2013</v>
      </c>
      <c r="E208" s="69" t="s">
        <v>254</v>
      </c>
      <c r="F208" s="388">
        <v>1063</v>
      </c>
      <c r="G208" s="389">
        <v>41541</v>
      </c>
      <c r="H208" s="90" t="s">
        <v>313</v>
      </c>
      <c r="I208" s="69" t="s">
        <v>1786</v>
      </c>
      <c r="J208" s="69" t="s">
        <v>1656</v>
      </c>
      <c r="K208" s="69" t="s">
        <v>1107</v>
      </c>
      <c r="L208" s="88">
        <v>41538</v>
      </c>
      <c r="M208" s="88">
        <v>41544</v>
      </c>
      <c r="N208" s="88"/>
      <c r="O208" s="88"/>
      <c r="P208" s="88"/>
      <c r="Q208" s="183">
        <v>1000</v>
      </c>
      <c r="R208" s="262"/>
      <c r="S208" s="72"/>
      <c r="T208" s="72" t="s">
        <v>260</v>
      </c>
      <c r="U208" s="72" t="s">
        <v>260</v>
      </c>
      <c r="V208" s="72"/>
      <c r="W208" s="265"/>
      <c r="X208" s="69" t="s">
        <v>1792</v>
      </c>
      <c r="Y208" s="218"/>
    </row>
    <row r="209" spans="1:25" s="70" customFormat="1" ht="12">
      <c r="A209" s="217" t="s">
        <v>948</v>
      </c>
      <c r="B209" s="69"/>
      <c r="C209" s="69" t="s">
        <v>718</v>
      </c>
      <c r="D209" s="69">
        <v>2013</v>
      </c>
      <c r="E209" s="69" t="s">
        <v>254</v>
      </c>
      <c r="F209" s="388">
        <v>1063</v>
      </c>
      <c r="G209" s="389">
        <v>41541</v>
      </c>
      <c r="H209" s="90" t="s">
        <v>313</v>
      </c>
      <c r="I209" s="69" t="s">
        <v>1786</v>
      </c>
      <c r="J209" s="69" t="s">
        <v>1787</v>
      </c>
      <c r="K209" s="69" t="s">
        <v>1574</v>
      </c>
      <c r="L209" s="88">
        <v>41538</v>
      </c>
      <c r="M209" s="88">
        <v>41544</v>
      </c>
      <c r="N209" s="88"/>
      <c r="O209" s="88"/>
      <c r="P209" s="88"/>
      <c r="Q209" s="183">
        <v>4500</v>
      </c>
      <c r="R209" s="262"/>
      <c r="S209" s="72"/>
      <c r="T209" s="72"/>
      <c r="U209" s="72" t="s">
        <v>260</v>
      </c>
      <c r="V209" s="72"/>
      <c r="W209" s="265"/>
      <c r="X209" s="69" t="s">
        <v>1792</v>
      </c>
      <c r="Y209" s="218"/>
    </row>
    <row r="210" spans="1:25" s="70" customFormat="1" ht="12">
      <c r="A210" s="217" t="s">
        <v>1125</v>
      </c>
      <c r="B210" s="69"/>
      <c r="C210" s="69" t="s">
        <v>718</v>
      </c>
      <c r="D210" s="69">
        <v>2013</v>
      </c>
      <c r="E210" s="69" t="s">
        <v>254</v>
      </c>
      <c r="F210" s="388">
        <v>1063</v>
      </c>
      <c r="G210" s="389">
        <v>41541</v>
      </c>
      <c r="H210" s="90" t="s">
        <v>313</v>
      </c>
      <c r="I210" s="69" t="s">
        <v>1786</v>
      </c>
      <c r="J210" s="69" t="s">
        <v>1788</v>
      </c>
      <c r="K210" s="69" t="s">
        <v>1580</v>
      </c>
      <c r="L210" s="88">
        <v>41538</v>
      </c>
      <c r="M210" s="88">
        <v>41544</v>
      </c>
      <c r="N210" s="88"/>
      <c r="O210" s="88"/>
      <c r="P210" s="88"/>
      <c r="Q210" s="183">
        <v>2700</v>
      </c>
      <c r="R210" s="262"/>
      <c r="S210" s="72"/>
      <c r="T210" s="72" t="s">
        <v>260</v>
      </c>
      <c r="U210" s="72" t="s">
        <v>260</v>
      </c>
      <c r="V210" s="72"/>
      <c r="W210" s="265"/>
      <c r="X210" s="69" t="s">
        <v>1792</v>
      </c>
      <c r="Y210" s="218"/>
    </row>
    <row r="211" spans="1:25" s="70" customFormat="1" ht="12">
      <c r="A211" s="217" t="s">
        <v>1648</v>
      </c>
      <c r="B211" s="69"/>
      <c r="C211" s="69" t="s">
        <v>718</v>
      </c>
      <c r="D211" s="69">
        <v>2013</v>
      </c>
      <c r="E211" s="69" t="s">
        <v>254</v>
      </c>
      <c r="F211" s="388">
        <v>1063</v>
      </c>
      <c r="G211" s="389">
        <v>41541</v>
      </c>
      <c r="H211" s="90" t="s">
        <v>313</v>
      </c>
      <c r="I211" s="69" t="s">
        <v>1786</v>
      </c>
      <c r="J211" s="69" t="s">
        <v>1789</v>
      </c>
      <c r="K211" s="69" t="s">
        <v>1192</v>
      </c>
      <c r="L211" s="88">
        <v>41538</v>
      </c>
      <c r="M211" s="88">
        <v>41544</v>
      </c>
      <c r="N211" s="88"/>
      <c r="O211" s="88"/>
      <c r="P211" s="88"/>
      <c r="Q211" s="183">
        <v>1500</v>
      </c>
      <c r="R211" s="262"/>
      <c r="S211" s="72"/>
      <c r="T211" s="72" t="s">
        <v>260</v>
      </c>
      <c r="U211" s="72" t="s">
        <v>260</v>
      </c>
      <c r="V211" s="72"/>
      <c r="W211" s="265"/>
      <c r="X211" s="69" t="s">
        <v>1792</v>
      </c>
      <c r="Y211" s="218"/>
    </row>
    <row r="212" spans="1:25" s="70" customFormat="1" ht="12">
      <c r="A212" s="217" t="s">
        <v>1795</v>
      </c>
      <c r="B212" s="69"/>
      <c r="C212" s="69" t="s">
        <v>718</v>
      </c>
      <c r="D212" s="69">
        <v>2013</v>
      </c>
      <c r="E212" s="69" t="s">
        <v>254</v>
      </c>
      <c r="F212" s="388">
        <v>1063</v>
      </c>
      <c r="G212" s="389">
        <v>41541</v>
      </c>
      <c r="H212" s="90" t="s">
        <v>313</v>
      </c>
      <c r="I212" s="69" t="s">
        <v>1786</v>
      </c>
      <c r="J212" s="69" t="s">
        <v>1790</v>
      </c>
      <c r="K212" s="69" t="s">
        <v>1791</v>
      </c>
      <c r="L212" s="88">
        <v>41538</v>
      </c>
      <c r="M212" s="88">
        <v>41544</v>
      </c>
      <c r="N212" s="88"/>
      <c r="O212" s="88"/>
      <c r="P212" s="88"/>
      <c r="Q212" s="183">
        <v>1500</v>
      </c>
      <c r="R212" s="262"/>
      <c r="S212" s="72"/>
      <c r="T212" s="72" t="s">
        <v>260</v>
      </c>
      <c r="U212" s="72" t="s">
        <v>260</v>
      </c>
      <c r="V212" s="72"/>
      <c r="W212" s="265"/>
      <c r="X212" s="69" t="s">
        <v>1792</v>
      </c>
      <c r="Y212" s="218"/>
    </row>
    <row r="213" spans="1:25" s="394" customFormat="1" ht="12">
      <c r="A213" s="387" t="s">
        <v>1359</v>
      </c>
      <c r="B213" s="388"/>
      <c r="C213" s="388" t="s">
        <v>1359</v>
      </c>
      <c r="D213" s="388">
        <v>2013</v>
      </c>
      <c r="E213" s="388" t="s">
        <v>254</v>
      </c>
      <c r="F213" s="388">
        <v>1063</v>
      </c>
      <c r="G213" s="389">
        <v>41541</v>
      </c>
      <c r="H213" s="390" t="s">
        <v>313</v>
      </c>
      <c r="I213" s="388" t="s">
        <v>1786</v>
      </c>
      <c r="J213" s="388" t="s">
        <v>1359</v>
      </c>
      <c r="K213" s="388" t="s">
        <v>1359</v>
      </c>
      <c r="L213" s="391">
        <v>41538</v>
      </c>
      <c r="M213" s="391">
        <v>41544</v>
      </c>
      <c r="N213" s="391"/>
      <c r="O213" s="391"/>
      <c r="P213" s="391"/>
      <c r="Q213" s="183">
        <v>11200</v>
      </c>
      <c r="R213" s="262"/>
      <c r="S213" s="262"/>
      <c r="T213" s="262" t="s">
        <v>260</v>
      </c>
      <c r="U213" s="262" t="s">
        <v>260</v>
      </c>
      <c r="V213" s="262"/>
      <c r="W213" s="392"/>
      <c r="X213" s="388" t="s">
        <v>1792</v>
      </c>
      <c r="Y213" s="393"/>
    </row>
    <row r="214" spans="1:25" s="70" customFormat="1" ht="12">
      <c r="A214" s="217" t="s">
        <v>1658</v>
      </c>
      <c r="B214" s="69" t="s">
        <v>1813</v>
      </c>
      <c r="C214" s="69" t="s">
        <v>1669</v>
      </c>
      <c r="D214" s="69">
        <v>2013</v>
      </c>
      <c r="E214" s="69" t="s">
        <v>1182</v>
      </c>
      <c r="F214" s="388">
        <v>135</v>
      </c>
      <c r="G214" s="389">
        <v>41543</v>
      </c>
      <c r="H214" s="90" t="s">
        <v>313</v>
      </c>
      <c r="I214" s="69" t="s">
        <v>1811</v>
      </c>
      <c r="J214" s="69" t="s">
        <v>1569</v>
      </c>
      <c r="K214" s="69" t="s">
        <v>1569</v>
      </c>
      <c r="L214" s="88">
        <v>41533</v>
      </c>
      <c r="M214" s="88">
        <v>41538</v>
      </c>
      <c r="N214" s="88"/>
      <c r="O214" s="88"/>
      <c r="P214" s="88"/>
      <c r="Q214" s="183">
        <v>9624.14</v>
      </c>
      <c r="R214" s="262"/>
      <c r="S214" s="72"/>
      <c r="T214" s="72" t="s">
        <v>260</v>
      </c>
      <c r="U214" s="72" t="s">
        <v>260</v>
      </c>
      <c r="V214" s="72" t="s">
        <v>260</v>
      </c>
      <c r="W214" s="265" t="s">
        <v>260</v>
      </c>
      <c r="X214" s="69" t="s">
        <v>1812</v>
      </c>
      <c r="Y214" s="218"/>
    </row>
    <row r="215" spans="1:25" s="70" customFormat="1" ht="12">
      <c r="A215" s="217" t="s">
        <v>1658</v>
      </c>
      <c r="B215" s="69" t="s">
        <v>1814</v>
      </c>
      <c r="C215" s="69" t="s">
        <v>1669</v>
      </c>
      <c r="D215" s="69">
        <v>2013</v>
      </c>
      <c r="E215" s="69" t="s">
        <v>1182</v>
      </c>
      <c r="F215" s="388">
        <v>144</v>
      </c>
      <c r="G215" s="389">
        <v>41551</v>
      </c>
      <c r="H215" s="90" t="s">
        <v>313</v>
      </c>
      <c r="I215" s="69" t="s">
        <v>1815</v>
      </c>
      <c r="J215" s="69" t="s">
        <v>1569</v>
      </c>
      <c r="K215" s="69" t="s">
        <v>1569</v>
      </c>
      <c r="L215" s="88">
        <v>41540</v>
      </c>
      <c r="M215" s="88">
        <v>41545</v>
      </c>
      <c r="N215" s="88"/>
      <c r="O215" s="88"/>
      <c r="P215" s="88"/>
      <c r="Q215" s="183">
        <v>8700</v>
      </c>
      <c r="R215" s="262"/>
      <c r="S215" s="72"/>
      <c r="T215" s="72" t="s">
        <v>260</v>
      </c>
      <c r="U215" s="72" t="s">
        <v>260</v>
      </c>
      <c r="V215" s="72" t="s">
        <v>260</v>
      </c>
      <c r="W215" s="265" t="s">
        <v>260</v>
      </c>
      <c r="X215" s="69" t="s">
        <v>1816</v>
      </c>
      <c r="Y215" s="218"/>
    </row>
    <row r="216" spans="1:25" s="70" customFormat="1" ht="12">
      <c r="A216" s="217" t="s">
        <v>1658</v>
      </c>
      <c r="B216" s="69" t="s">
        <v>2129</v>
      </c>
      <c r="C216" s="69" t="s">
        <v>1669</v>
      </c>
      <c r="D216" s="69">
        <v>2013</v>
      </c>
      <c r="E216" s="69" t="s">
        <v>1182</v>
      </c>
      <c r="F216" s="388">
        <v>150</v>
      </c>
      <c r="G216" s="389">
        <v>41563</v>
      </c>
      <c r="H216" s="90" t="s">
        <v>313</v>
      </c>
      <c r="I216" s="69" t="s">
        <v>1793</v>
      </c>
      <c r="J216" s="69" t="s">
        <v>1569</v>
      </c>
      <c r="K216" s="69" t="s">
        <v>1569</v>
      </c>
      <c r="L216" s="88">
        <v>41554</v>
      </c>
      <c r="M216" s="88">
        <v>41559</v>
      </c>
      <c r="N216" s="88"/>
      <c r="O216" s="88"/>
      <c r="P216" s="88"/>
      <c r="Q216" s="183">
        <v>5623.71</v>
      </c>
      <c r="R216" s="262"/>
      <c r="S216" s="72"/>
      <c r="T216" s="72" t="s">
        <v>260</v>
      </c>
      <c r="U216" s="72" t="s">
        <v>260</v>
      </c>
      <c r="V216" s="72" t="s">
        <v>260</v>
      </c>
      <c r="W216" s="265" t="s">
        <v>260</v>
      </c>
      <c r="X216" s="69" t="s">
        <v>1794</v>
      </c>
      <c r="Y216" s="218"/>
    </row>
    <row r="217" spans="1:25" s="70" customFormat="1" ht="12">
      <c r="A217" s="217" t="s">
        <v>1118</v>
      </c>
      <c r="B217" s="69"/>
      <c r="C217" s="69" t="s">
        <v>718</v>
      </c>
      <c r="D217" s="69">
        <v>2013</v>
      </c>
      <c r="E217" s="69" t="s">
        <v>254</v>
      </c>
      <c r="F217" s="388">
        <v>1153</v>
      </c>
      <c r="G217" s="389">
        <v>41549</v>
      </c>
      <c r="H217" s="90" t="s">
        <v>313</v>
      </c>
      <c r="I217" s="69" t="s">
        <v>1796</v>
      </c>
      <c r="J217" s="69" t="s">
        <v>1656</v>
      </c>
      <c r="K217" s="69" t="s">
        <v>1107</v>
      </c>
      <c r="L217" s="88">
        <v>41545</v>
      </c>
      <c r="M217" s="88">
        <v>41551</v>
      </c>
      <c r="N217" s="88"/>
      <c r="O217" s="88"/>
      <c r="P217" s="88"/>
      <c r="Q217" s="183">
        <v>1000</v>
      </c>
      <c r="R217" s="262"/>
      <c r="S217" s="72"/>
      <c r="T217" s="72"/>
      <c r="U217" s="72" t="s">
        <v>260</v>
      </c>
      <c r="V217" s="72"/>
      <c r="W217" s="265"/>
      <c r="X217" s="69" t="s">
        <v>1797</v>
      </c>
      <c r="Y217" s="218"/>
    </row>
    <row r="218" spans="1:25" s="70" customFormat="1" ht="12">
      <c r="A218" s="217" t="s">
        <v>1795</v>
      </c>
      <c r="B218" s="69"/>
      <c r="C218" s="69" t="s">
        <v>718</v>
      </c>
      <c r="D218" s="69">
        <v>2013</v>
      </c>
      <c r="E218" s="69" t="s">
        <v>254</v>
      </c>
      <c r="F218" s="388">
        <v>1153</v>
      </c>
      <c r="G218" s="389">
        <v>41549</v>
      </c>
      <c r="H218" s="90" t="s">
        <v>313</v>
      </c>
      <c r="I218" s="69" t="s">
        <v>1796</v>
      </c>
      <c r="J218" s="69" t="s">
        <v>1790</v>
      </c>
      <c r="K218" s="69" t="s">
        <v>1791</v>
      </c>
      <c r="L218" s="88">
        <v>41545</v>
      </c>
      <c r="M218" s="88">
        <v>41551</v>
      </c>
      <c r="N218" s="88"/>
      <c r="O218" s="88"/>
      <c r="P218" s="88"/>
      <c r="Q218" s="183">
        <v>6000</v>
      </c>
      <c r="R218" s="262"/>
      <c r="S218" s="72"/>
      <c r="T218" s="72" t="s">
        <v>260</v>
      </c>
      <c r="U218" s="72" t="s">
        <v>260</v>
      </c>
      <c r="V218" s="72"/>
      <c r="W218" s="265"/>
      <c r="X218" s="69" t="s">
        <v>1797</v>
      </c>
      <c r="Y218" s="218"/>
    </row>
    <row r="219" spans="1:25" s="70" customFormat="1" ht="12">
      <c r="A219" s="217" t="s">
        <v>948</v>
      </c>
      <c r="B219" s="69"/>
      <c r="C219" s="69" t="s">
        <v>718</v>
      </c>
      <c r="D219" s="69">
        <v>2013</v>
      </c>
      <c r="E219" s="69" t="s">
        <v>254</v>
      </c>
      <c r="F219" s="388">
        <v>1153</v>
      </c>
      <c r="G219" s="389">
        <v>41549</v>
      </c>
      <c r="H219" s="90" t="s">
        <v>313</v>
      </c>
      <c r="I219" s="69" t="s">
        <v>1796</v>
      </c>
      <c r="J219" s="69" t="s">
        <v>1787</v>
      </c>
      <c r="K219" s="69" t="s">
        <v>1574</v>
      </c>
      <c r="L219" s="88">
        <v>41545</v>
      </c>
      <c r="M219" s="88">
        <v>41551</v>
      </c>
      <c r="N219" s="88"/>
      <c r="O219" s="88"/>
      <c r="P219" s="88"/>
      <c r="Q219" s="183">
        <v>4200</v>
      </c>
      <c r="R219" s="262"/>
      <c r="S219" s="72"/>
      <c r="T219" s="72" t="s">
        <v>260</v>
      </c>
      <c r="U219" s="72" t="s">
        <v>260</v>
      </c>
      <c r="V219" s="72"/>
      <c r="W219" s="265"/>
      <c r="X219" s="69" t="s">
        <v>1797</v>
      </c>
      <c r="Y219" s="218"/>
    </row>
    <row r="220" spans="1:25" s="394" customFormat="1" ht="12">
      <c r="A220" s="387" t="s">
        <v>1359</v>
      </c>
      <c r="B220" s="388"/>
      <c r="C220" s="388" t="s">
        <v>1359</v>
      </c>
      <c r="D220" s="388">
        <v>2013</v>
      </c>
      <c r="E220" s="388" t="s">
        <v>254</v>
      </c>
      <c r="F220" s="388">
        <v>1153</v>
      </c>
      <c r="G220" s="389">
        <v>41549</v>
      </c>
      <c r="H220" s="390" t="s">
        <v>313</v>
      </c>
      <c r="I220" s="388" t="s">
        <v>1796</v>
      </c>
      <c r="J220" s="388" t="s">
        <v>1359</v>
      </c>
      <c r="K220" s="388" t="s">
        <v>1359</v>
      </c>
      <c r="L220" s="391">
        <v>41545</v>
      </c>
      <c r="M220" s="391">
        <v>41551</v>
      </c>
      <c r="N220" s="391"/>
      <c r="O220" s="391"/>
      <c r="P220" s="391"/>
      <c r="Q220" s="183">
        <v>11200</v>
      </c>
      <c r="R220" s="262"/>
      <c r="S220" s="262"/>
      <c r="T220" s="262"/>
      <c r="U220" s="262"/>
      <c r="V220" s="262"/>
      <c r="W220" s="392"/>
      <c r="X220" s="388" t="s">
        <v>1797</v>
      </c>
      <c r="Y220" s="393"/>
    </row>
    <row r="221" spans="1:25" s="70" customFormat="1" ht="12">
      <c r="A221" s="217" t="s">
        <v>1118</v>
      </c>
      <c r="B221" s="69"/>
      <c r="C221" s="69" t="s">
        <v>718</v>
      </c>
      <c r="D221" s="69">
        <v>2013</v>
      </c>
      <c r="E221" s="69" t="s">
        <v>254</v>
      </c>
      <c r="F221" s="388">
        <v>1172</v>
      </c>
      <c r="G221" s="389">
        <v>41551</v>
      </c>
      <c r="H221" s="90" t="s">
        <v>313</v>
      </c>
      <c r="I221" s="69" t="s">
        <v>1798</v>
      </c>
      <c r="J221" s="69" t="s">
        <v>1656</v>
      </c>
      <c r="K221" s="69" t="s">
        <v>1107</v>
      </c>
      <c r="L221" s="88">
        <v>41552</v>
      </c>
      <c r="M221" s="88">
        <v>41558</v>
      </c>
      <c r="N221" s="88"/>
      <c r="O221" s="88"/>
      <c r="P221" s="88"/>
      <c r="Q221" s="183">
        <v>1000</v>
      </c>
      <c r="R221" s="262"/>
      <c r="S221" s="72"/>
      <c r="T221" s="72"/>
      <c r="U221" s="72" t="s">
        <v>260</v>
      </c>
      <c r="V221" s="72"/>
      <c r="W221" s="265"/>
      <c r="X221" s="69" t="s">
        <v>1799</v>
      </c>
      <c r="Y221" s="218"/>
    </row>
    <row r="222" spans="1:25" s="70" customFormat="1" ht="12">
      <c r="A222" s="217" t="s">
        <v>948</v>
      </c>
      <c r="B222" s="69"/>
      <c r="C222" s="69" t="s">
        <v>718</v>
      </c>
      <c r="D222" s="69">
        <v>2013</v>
      </c>
      <c r="E222" s="69" t="s">
        <v>254</v>
      </c>
      <c r="F222" s="388">
        <v>1172</v>
      </c>
      <c r="G222" s="389">
        <v>41551</v>
      </c>
      <c r="H222" s="90" t="s">
        <v>313</v>
      </c>
      <c r="I222" s="69" t="s">
        <v>1798</v>
      </c>
      <c r="J222" s="69" t="s">
        <v>1787</v>
      </c>
      <c r="K222" s="69" t="s">
        <v>1574</v>
      </c>
      <c r="L222" s="88">
        <v>41552</v>
      </c>
      <c r="M222" s="88">
        <v>41558</v>
      </c>
      <c r="N222" s="88"/>
      <c r="O222" s="88"/>
      <c r="P222" s="88"/>
      <c r="Q222" s="183">
        <v>4200</v>
      </c>
      <c r="R222" s="262"/>
      <c r="S222" s="72"/>
      <c r="T222" s="72" t="s">
        <v>260</v>
      </c>
      <c r="U222" s="72" t="s">
        <v>260</v>
      </c>
      <c r="V222" s="72"/>
      <c r="W222" s="265"/>
      <c r="X222" s="69" t="s">
        <v>1799</v>
      </c>
      <c r="Y222" s="218"/>
    </row>
    <row r="223" spans="1:25" s="70" customFormat="1" ht="12">
      <c r="A223" s="217" t="s">
        <v>1795</v>
      </c>
      <c r="B223" s="69"/>
      <c r="C223" s="69" t="s">
        <v>718</v>
      </c>
      <c r="D223" s="69">
        <v>2013</v>
      </c>
      <c r="E223" s="69" t="s">
        <v>254</v>
      </c>
      <c r="F223" s="388">
        <v>1172</v>
      </c>
      <c r="G223" s="389">
        <v>41551</v>
      </c>
      <c r="H223" s="90" t="s">
        <v>313</v>
      </c>
      <c r="I223" s="69" t="s">
        <v>1798</v>
      </c>
      <c r="J223" s="69" t="s">
        <v>1790</v>
      </c>
      <c r="K223" s="69" t="s">
        <v>1791</v>
      </c>
      <c r="L223" s="88">
        <v>41552</v>
      </c>
      <c r="M223" s="88">
        <v>41558</v>
      </c>
      <c r="N223" s="88"/>
      <c r="O223" s="88"/>
      <c r="P223" s="88"/>
      <c r="Q223" s="183">
        <v>6000</v>
      </c>
      <c r="R223" s="262"/>
      <c r="S223" s="72"/>
      <c r="T223" s="72" t="s">
        <v>260</v>
      </c>
      <c r="U223" s="72" t="s">
        <v>260</v>
      </c>
      <c r="V223" s="72"/>
      <c r="W223" s="265"/>
      <c r="X223" s="69" t="s">
        <v>1799</v>
      </c>
      <c r="Y223" s="218"/>
    </row>
    <row r="224" spans="1:25" s="394" customFormat="1" ht="12">
      <c r="A224" s="387" t="s">
        <v>1359</v>
      </c>
      <c r="B224" s="388"/>
      <c r="C224" s="388" t="s">
        <v>1359</v>
      </c>
      <c r="D224" s="388">
        <v>2013</v>
      </c>
      <c r="E224" s="388" t="s">
        <v>254</v>
      </c>
      <c r="F224" s="388">
        <v>1172</v>
      </c>
      <c r="G224" s="389">
        <v>41551</v>
      </c>
      <c r="H224" s="390" t="s">
        <v>313</v>
      </c>
      <c r="I224" s="388" t="s">
        <v>1798</v>
      </c>
      <c r="J224" s="388" t="s">
        <v>1359</v>
      </c>
      <c r="K224" s="388" t="s">
        <v>1359</v>
      </c>
      <c r="L224" s="391">
        <v>41552</v>
      </c>
      <c r="M224" s="391">
        <v>41558</v>
      </c>
      <c r="N224" s="391"/>
      <c r="O224" s="391"/>
      <c r="P224" s="391"/>
      <c r="Q224" s="183">
        <v>11200</v>
      </c>
      <c r="R224" s="262"/>
      <c r="S224" s="262"/>
      <c r="T224" s="262"/>
      <c r="U224" s="262"/>
      <c r="V224" s="262"/>
      <c r="W224" s="392"/>
      <c r="X224" s="388" t="s">
        <v>1799</v>
      </c>
      <c r="Y224" s="393"/>
    </row>
    <row r="225" spans="1:25" s="70" customFormat="1" ht="12">
      <c r="A225" s="217" t="s">
        <v>1902</v>
      </c>
      <c r="B225" s="69"/>
      <c r="C225" s="69" t="s">
        <v>1901</v>
      </c>
      <c r="D225" s="69">
        <v>2013</v>
      </c>
      <c r="E225" s="69" t="s">
        <v>1182</v>
      </c>
      <c r="F225" s="388">
        <v>122</v>
      </c>
      <c r="G225" s="389">
        <v>41514</v>
      </c>
      <c r="H225" s="90" t="s">
        <v>313</v>
      </c>
      <c r="I225" s="69" t="s">
        <v>1881</v>
      </c>
      <c r="J225" s="69" t="s">
        <v>1566</v>
      </c>
      <c r="K225" s="69" t="s">
        <v>1570</v>
      </c>
      <c r="L225" s="88">
        <v>41507</v>
      </c>
      <c r="M225" s="88">
        <v>41510</v>
      </c>
      <c r="N225" s="88"/>
      <c r="O225" s="88"/>
      <c r="P225" s="88"/>
      <c r="Q225" s="183">
        <v>1000</v>
      </c>
      <c r="R225" s="262"/>
      <c r="S225" s="72"/>
      <c r="T225" s="72" t="s">
        <v>260</v>
      </c>
      <c r="U225" s="72" t="s">
        <v>260</v>
      </c>
      <c r="V225" s="72"/>
      <c r="W225" s="265"/>
      <c r="X225" s="69"/>
      <c r="Y225" s="218"/>
    </row>
    <row r="226" spans="1:25" s="70" customFormat="1" ht="12">
      <c r="A226" s="217" t="s">
        <v>2071</v>
      </c>
      <c r="B226" s="69" t="s">
        <v>1663</v>
      </c>
      <c r="C226" s="69" t="s">
        <v>1671</v>
      </c>
      <c r="D226" s="69">
        <v>2013</v>
      </c>
      <c r="E226" s="69" t="s">
        <v>1182</v>
      </c>
      <c r="F226" s="388">
        <v>113</v>
      </c>
      <c r="G226" s="389">
        <v>41495</v>
      </c>
      <c r="H226" s="90" t="s">
        <v>313</v>
      </c>
      <c r="I226" s="69" t="s">
        <v>1882</v>
      </c>
      <c r="J226" s="69" t="s">
        <v>1905</v>
      </c>
      <c r="K226" s="69" t="s">
        <v>1355</v>
      </c>
      <c r="L226" s="88">
        <v>41494</v>
      </c>
      <c r="M226" s="88">
        <v>41497</v>
      </c>
      <c r="N226" s="88"/>
      <c r="O226" s="88"/>
      <c r="P226" s="88"/>
      <c r="Q226" s="183">
        <v>16400</v>
      </c>
      <c r="R226" s="262"/>
      <c r="S226" s="72"/>
      <c r="T226" s="72" t="s">
        <v>260</v>
      </c>
      <c r="U226" s="72" t="s">
        <v>260</v>
      </c>
      <c r="V226" s="72" t="s">
        <v>260</v>
      </c>
      <c r="W226" s="265" t="s">
        <v>260</v>
      </c>
      <c r="X226" s="69" t="s">
        <v>2072</v>
      </c>
      <c r="Y226" s="218"/>
    </row>
    <row r="227" spans="1:25" s="70" customFormat="1" ht="12">
      <c r="A227" s="217" t="s">
        <v>1767</v>
      </c>
      <c r="B227" s="69">
        <v>1</v>
      </c>
      <c r="C227" s="69" t="s">
        <v>1673</v>
      </c>
      <c r="D227" s="69">
        <v>2013</v>
      </c>
      <c r="E227" s="69" t="s">
        <v>1182</v>
      </c>
      <c r="F227" s="388">
        <v>111</v>
      </c>
      <c r="G227" s="389">
        <v>41492</v>
      </c>
      <c r="H227" s="90" t="s">
        <v>313</v>
      </c>
      <c r="I227" s="69" t="s">
        <v>1994</v>
      </c>
      <c r="J227" s="69" t="s">
        <v>1995</v>
      </c>
      <c r="K227" s="69" t="s">
        <v>1996</v>
      </c>
      <c r="L227" s="88">
        <v>41484</v>
      </c>
      <c r="M227" s="88">
        <v>41494</v>
      </c>
      <c r="N227" s="88"/>
      <c r="O227" s="88"/>
      <c r="P227" s="88"/>
      <c r="Q227" s="183">
        <v>51088.49</v>
      </c>
      <c r="R227" s="262"/>
      <c r="S227" s="72" t="s">
        <v>1538</v>
      </c>
      <c r="T227" s="72"/>
      <c r="U227" s="72" t="s">
        <v>260</v>
      </c>
      <c r="V227" s="72" t="s">
        <v>260</v>
      </c>
      <c r="W227" s="265" t="s">
        <v>260</v>
      </c>
      <c r="X227" s="69" t="s">
        <v>2070</v>
      </c>
      <c r="Y227" s="218"/>
    </row>
    <row r="228" spans="1:25" s="70" customFormat="1" ht="12">
      <c r="A228" s="217" t="s">
        <v>1902</v>
      </c>
      <c r="B228" s="69"/>
      <c r="C228" s="69" t="s">
        <v>1901</v>
      </c>
      <c r="D228" s="69">
        <v>2013</v>
      </c>
      <c r="E228" s="69" t="s">
        <v>1182</v>
      </c>
      <c r="F228" s="388">
        <v>160</v>
      </c>
      <c r="G228" s="389">
        <v>41578</v>
      </c>
      <c r="H228" s="90" t="s">
        <v>313</v>
      </c>
      <c r="I228" s="69" t="s">
        <v>2042</v>
      </c>
      <c r="J228" s="69" t="s">
        <v>1566</v>
      </c>
      <c r="K228" s="69" t="s">
        <v>1570</v>
      </c>
      <c r="L228" s="88">
        <v>41571</v>
      </c>
      <c r="M228" s="88">
        <v>41577</v>
      </c>
      <c r="N228" s="88"/>
      <c r="O228" s="88"/>
      <c r="P228" s="88"/>
      <c r="Q228" s="183">
        <v>750</v>
      </c>
      <c r="R228" s="262"/>
      <c r="S228" s="72"/>
      <c r="T228" s="72"/>
      <c r="U228" s="72" t="s">
        <v>260</v>
      </c>
      <c r="V228" s="72"/>
      <c r="W228" s="265" t="s">
        <v>260</v>
      </c>
      <c r="X228" s="69" t="s">
        <v>2043</v>
      </c>
      <c r="Y228" s="218"/>
    </row>
    <row r="229" spans="1:25" s="70" customFormat="1" ht="12">
      <c r="A229" s="217" t="s">
        <v>1902</v>
      </c>
      <c r="B229" s="69"/>
      <c r="C229" s="69" t="s">
        <v>1901</v>
      </c>
      <c r="D229" s="69">
        <v>2013</v>
      </c>
      <c r="E229" s="69" t="s">
        <v>1182</v>
      </c>
      <c r="F229" s="388">
        <v>158</v>
      </c>
      <c r="G229" s="389">
        <v>41570</v>
      </c>
      <c r="H229" s="90" t="s">
        <v>313</v>
      </c>
      <c r="I229" s="69" t="s">
        <v>2044</v>
      </c>
      <c r="J229" s="69" t="s">
        <v>1566</v>
      </c>
      <c r="K229" s="69" t="s">
        <v>1570</v>
      </c>
      <c r="L229" s="88">
        <v>41564</v>
      </c>
      <c r="M229" s="88">
        <v>41570</v>
      </c>
      <c r="N229" s="88"/>
      <c r="O229" s="88"/>
      <c r="P229" s="88"/>
      <c r="Q229" s="183">
        <v>750</v>
      </c>
      <c r="R229" s="262"/>
      <c r="S229" s="72"/>
      <c r="T229" s="72" t="s">
        <v>260</v>
      </c>
      <c r="U229" s="72" t="s">
        <v>260</v>
      </c>
      <c r="V229" s="72"/>
      <c r="W229" s="265" t="s">
        <v>260</v>
      </c>
      <c r="X229" s="69" t="s">
        <v>2045</v>
      </c>
      <c r="Y229" s="218"/>
    </row>
    <row r="230" spans="1:25" s="70" customFormat="1" ht="12">
      <c r="A230" s="217" t="s">
        <v>1658</v>
      </c>
      <c r="B230" s="69" t="s">
        <v>1817</v>
      </c>
      <c r="C230" s="69" t="s">
        <v>1669</v>
      </c>
      <c r="D230" s="69">
        <v>2013</v>
      </c>
      <c r="E230" s="69" t="s">
        <v>1182</v>
      </c>
      <c r="F230" s="388">
        <v>157</v>
      </c>
      <c r="G230" s="389">
        <v>41570</v>
      </c>
      <c r="H230" s="90" t="s">
        <v>313</v>
      </c>
      <c r="I230" s="69" t="s">
        <v>2046</v>
      </c>
      <c r="J230" s="69" t="s">
        <v>1569</v>
      </c>
      <c r="K230" s="69" t="s">
        <v>1569</v>
      </c>
      <c r="L230" s="88">
        <v>41561</v>
      </c>
      <c r="M230" s="88">
        <v>41566</v>
      </c>
      <c r="N230" s="88"/>
      <c r="O230" s="88"/>
      <c r="P230" s="88"/>
      <c r="Q230" s="183">
        <v>2400</v>
      </c>
      <c r="R230" s="262"/>
      <c r="S230" s="72"/>
      <c r="T230" s="72" t="s">
        <v>260</v>
      </c>
      <c r="U230" s="72" t="s">
        <v>260</v>
      </c>
      <c r="V230" s="72"/>
      <c r="W230" s="265" t="s">
        <v>260</v>
      </c>
      <c r="X230" s="69" t="s">
        <v>2047</v>
      </c>
      <c r="Y230" s="218"/>
    </row>
    <row r="231" spans="1:25" s="70" customFormat="1" ht="12">
      <c r="A231" s="217" t="s">
        <v>2058</v>
      </c>
      <c r="B231" s="69" t="s">
        <v>2174</v>
      </c>
      <c r="C231" s="69" t="s">
        <v>1559</v>
      </c>
      <c r="D231" s="69">
        <v>2013</v>
      </c>
      <c r="E231" s="69" t="s">
        <v>1182</v>
      </c>
      <c r="F231" s="388">
        <v>112</v>
      </c>
      <c r="G231" s="389">
        <v>41495</v>
      </c>
      <c r="H231" s="90" t="s">
        <v>313</v>
      </c>
      <c r="I231" s="69" t="s">
        <v>2067</v>
      </c>
      <c r="J231" s="69" t="s">
        <v>1260</v>
      </c>
      <c r="K231" s="69" t="s">
        <v>1256</v>
      </c>
      <c r="L231" s="88">
        <v>41491</v>
      </c>
      <c r="M231" s="88">
        <v>41493</v>
      </c>
      <c r="N231" s="88"/>
      <c r="O231" s="88"/>
      <c r="P231" s="88"/>
      <c r="Q231" s="183">
        <v>6910</v>
      </c>
      <c r="R231" s="262"/>
      <c r="S231" s="72"/>
      <c r="T231" s="72" t="s">
        <v>260</v>
      </c>
      <c r="U231" s="72" t="s">
        <v>260</v>
      </c>
      <c r="V231" s="72" t="s">
        <v>260</v>
      </c>
      <c r="W231" s="265" t="s">
        <v>260</v>
      </c>
      <c r="X231" s="69" t="s">
        <v>2068</v>
      </c>
      <c r="Y231" s="218"/>
    </row>
    <row r="232" spans="1:25" s="70" customFormat="1" ht="12">
      <c r="A232" s="217" t="s">
        <v>2058</v>
      </c>
      <c r="B232" s="69" t="s">
        <v>2173</v>
      </c>
      <c r="C232" s="69" t="s">
        <v>1559</v>
      </c>
      <c r="D232" s="69">
        <v>2013</v>
      </c>
      <c r="E232" s="69" t="s">
        <v>1182</v>
      </c>
      <c r="F232" s="388">
        <v>110</v>
      </c>
      <c r="G232" s="389">
        <v>41487</v>
      </c>
      <c r="H232" s="90" t="s">
        <v>313</v>
      </c>
      <c r="I232" s="69" t="s">
        <v>2069</v>
      </c>
      <c r="J232" s="69" t="s">
        <v>1260</v>
      </c>
      <c r="K232" s="69" t="s">
        <v>1256</v>
      </c>
      <c r="L232" s="88">
        <v>41484</v>
      </c>
      <c r="M232" s="88">
        <v>41489</v>
      </c>
      <c r="N232" s="88"/>
      <c r="O232" s="88"/>
      <c r="P232" s="88"/>
      <c r="Q232" s="183">
        <v>50095.83</v>
      </c>
      <c r="R232" s="262"/>
      <c r="S232" s="72"/>
      <c r="T232" s="72" t="s">
        <v>260</v>
      </c>
      <c r="U232" s="72" t="s">
        <v>260</v>
      </c>
      <c r="V232" s="72" t="s">
        <v>260</v>
      </c>
      <c r="W232" s="265" t="s">
        <v>260</v>
      </c>
      <c r="X232" s="69" t="s">
        <v>1360</v>
      </c>
      <c r="Y232" s="218"/>
    </row>
    <row r="233" spans="1:25" s="70" customFormat="1" ht="12">
      <c r="A233" s="217" t="s">
        <v>1902</v>
      </c>
      <c r="B233" s="69"/>
      <c r="C233" s="69" t="s">
        <v>1901</v>
      </c>
      <c r="D233" s="69">
        <v>2013</v>
      </c>
      <c r="E233" s="69" t="s">
        <v>1182</v>
      </c>
      <c r="F233" s="388">
        <v>163</v>
      </c>
      <c r="G233" s="389">
        <v>41585</v>
      </c>
      <c r="H233" s="90" t="s">
        <v>313</v>
      </c>
      <c r="I233" s="69" t="s">
        <v>2153</v>
      </c>
      <c r="J233" s="69" t="s">
        <v>1566</v>
      </c>
      <c r="K233" s="69" t="s">
        <v>1570</v>
      </c>
      <c r="L233" s="88">
        <v>41578</v>
      </c>
      <c r="M233" s="88">
        <v>41584</v>
      </c>
      <c r="N233" s="88"/>
      <c r="O233" s="88"/>
      <c r="P233" s="88"/>
      <c r="Q233" s="183">
        <v>35420.959999999999</v>
      </c>
      <c r="R233" s="262"/>
      <c r="S233" s="72"/>
      <c r="T233" s="72" t="s">
        <v>260</v>
      </c>
      <c r="U233" s="72" t="s">
        <v>260</v>
      </c>
      <c r="V233" s="72"/>
      <c r="W233" s="265" t="s">
        <v>260</v>
      </c>
      <c r="X233" s="69" t="s">
        <v>2154</v>
      </c>
      <c r="Y233" s="218"/>
    </row>
    <row r="234" spans="1:25" s="70" customFormat="1" ht="12">
      <c r="A234" s="217" t="s">
        <v>1902</v>
      </c>
      <c r="B234" s="69" t="s">
        <v>1663</v>
      </c>
      <c r="C234" s="69" t="s">
        <v>2181</v>
      </c>
      <c r="D234" s="69">
        <v>2013</v>
      </c>
      <c r="E234" s="69" t="s">
        <v>1182</v>
      </c>
      <c r="F234" s="388">
        <v>168</v>
      </c>
      <c r="G234" s="389">
        <v>41592</v>
      </c>
      <c r="H234" s="90" t="s">
        <v>313</v>
      </c>
      <c r="I234" s="69" t="s">
        <v>2183</v>
      </c>
      <c r="J234" s="69" t="s">
        <v>2182</v>
      </c>
      <c r="K234" s="69" t="s">
        <v>2182</v>
      </c>
      <c r="L234" s="88">
        <v>41585</v>
      </c>
      <c r="M234" s="88">
        <v>41591</v>
      </c>
      <c r="N234" s="88"/>
      <c r="O234" s="88"/>
      <c r="P234" s="88"/>
      <c r="Q234" s="183">
        <v>19395.98</v>
      </c>
      <c r="R234" s="262"/>
      <c r="S234" s="72"/>
      <c r="T234" s="72" t="s">
        <v>260</v>
      </c>
      <c r="U234" s="72" t="s">
        <v>260</v>
      </c>
      <c r="V234" s="72" t="s">
        <v>260</v>
      </c>
      <c r="W234" s="265" t="s">
        <v>260</v>
      </c>
      <c r="X234" s="69" t="s">
        <v>2184</v>
      </c>
      <c r="Y234" s="218"/>
    </row>
    <row r="235" spans="1:25" s="70" customFormat="1" ht="12">
      <c r="A235" s="217" t="s">
        <v>1902</v>
      </c>
      <c r="B235" s="69" t="s">
        <v>1586</v>
      </c>
      <c r="C235" s="69" t="s">
        <v>2181</v>
      </c>
      <c r="D235" s="69">
        <v>2013</v>
      </c>
      <c r="E235" s="69" t="s">
        <v>1182</v>
      </c>
      <c r="F235" s="388">
        <v>169</v>
      </c>
      <c r="G235" s="389">
        <v>41599</v>
      </c>
      <c r="H235" s="90" t="s">
        <v>313</v>
      </c>
      <c r="I235" s="69" t="s">
        <v>2185</v>
      </c>
      <c r="J235" s="69" t="s">
        <v>2182</v>
      </c>
      <c r="K235" s="69" t="s">
        <v>2182</v>
      </c>
      <c r="L235" s="88">
        <v>41592</v>
      </c>
      <c r="M235" s="88">
        <v>41598</v>
      </c>
      <c r="N235" s="88"/>
      <c r="O235" s="88"/>
      <c r="P235" s="88"/>
      <c r="Q235" s="183">
        <v>29195.94</v>
      </c>
      <c r="R235" s="262"/>
      <c r="S235" s="72"/>
      <c r="T235" s="72" t="s">
        <v>260</v>
      </c>
      <c r="U235" s="72" t="s">
        <v>260</v>
      </c>
      <c r="V235" s="72" t="s">
        <v>260</v>
      </c>
      <c r="W235" s="265" t="s">
        <v>260</v>
      </c>
      <c r="X235" s="69" t="s">
        <v>2186</v>
      </c>
      <c r="Y235" s="218"/>
    </row>
    <row r="236" spans="1:25" s="70" customFormat="1" ht="12">
      <c r="A236" s="217" t="s">
        <v>1902</v>
      </c>
      <c r="B236" s="69" t="s">
        <v>1659</v>
      </c>
      <c r="C236" s="69" t="s">
        <v>2181</v>
      </c>
      <c r="D236" s="69">
        <v>2013</v>
      </c>
      <c r="E236" s="69" t="s">
        <v>1182</v>
      </c>
      <c r="F236" s="388">
        <v>170</v>
      </c>
      <c r="G236" s="389">
        <v>41605</v>
      </c>
      <c r="H236" s="90" t="s">
        <v>313</v>
      </c>
      <c r="I236" s="69" t="s">
        <v>2398</v>
      </c>
      <c r="J236" s="69" t="s">
        <v>2182</v>
      </c>
      <c r="K236" s="69" t="s">
        <v>2182</v>
      </c>
      <c r="L236" s="88">
        <v>41599</v>
      </c>
      <c r="M236" s="88">
        <v>41605</v>
      </c>
      <c r="N236" s="88"/>
      <c r="O236" s="88"/>
      <c r="P236" s="88"/>
      <c r="Q236" s="183">
        <v>34906.47</v>
      </c>
      <c r="R236" s="262"/>
      <c r="S236" s="72"/>
      <c r="T236" s="72" t="s">
        <v>260</v>
      </c>
      <c r="U236" s="72" t="s">
        <v>260</v>
      </c>
      <c r="V236" s="72" t="s">
        <v>260</v>
      </c>
      <c r="W236" s="265" t="s">
        <v>260</v>
      </c>
      <c r="X236" s="69" t="s">
        <v>2399</v>
      </c>
      <c r="Y236" s="218"/>
    </row>
    <row r="237" spans="1:25" s="70" customFormat="1" ht="12">
      <c r="A237" s="217" t="s">
        <v>2442</v>
      </c>
      <c r="B237" s="69">
        <v>1</v>
      </c>
      <c r="C237" s="69" t="s">
        <v>2779</v>
      </c>
      <c r="D237" s="69">
        <v>2013</v>
      </c>
      <c r="E237" s="69" t="s">
        <v>2490</v>
      </c>
      <c r="F237" s="388">
        <v>16</v>
      </c>
      <c r="G237" s="389">
        <v>41618</v>
      </c>
      <c r="H237" s="90" t="s">
        <v>313</v>
      </c>
      <c r="I237" s="69" t="s">
        <v>2441</v>
      </c>
      <c r="J237" s="69" t="s">
        <v>2491</v>
      </c>
      <c r="K237" s="69" t="s">
        <v>2492</v>
      </c>
      <c r="L237" s="88">
        <v>41612</v>
      </c>
      <c r="M237" s="88">
        <v>41615</v>
      </c>
      <c r="N237" s="88"/>
      <c r="O237" s="88"/>
      <c r="P237" s="88"/>
      <c r="Q237" s="183">
        <v>10813.5</v>
      </c>
      <c r="R237" s="262"/>
      <c r="S237" s="72"/>
      <c r="T237" s="72" t="s">
        <v>260</v>
      </c>
      <c r="U237" s="72" t="s">
        <v>260</v>
      </c>
      <c r="V237" s="72" t="s">
        <v>260</v>
      </c>
      <c r="W237" s="265" t="s">
        <v>260</v>
      </c>
      <c r="X237" s="69" t="s">
        <v>2443</v>
      </c>
      <c r="Y237" s="218"/>
    </row>
    <row r="238" spans="1:25" s="70" customFormat="1" ht="12">
      <c r="A238" s="217" t="s">
        <v>2442</v>
      </c>
      <c r="B238" s="69">
        <v>2</v>
      </c>
      <c r="C238" s="69" t="s">
        <v>2779</v>
      </c>
      <c r="D238" s="69">
        <v>2013</v>
      </c>
      <c r="E238" s="69" t="s">
        <v>2490</v>
      </c>
      <c r="F238" s="388"/>
      <c r="G238" s="389">
        <v>128824.1</v>
      </c>
      <c r="H238" s="90" t="s">
        <v>313</v>
      </c>
      <c r="I238" s="69" t="s">
        <v>2498</v>
      </c>
      <c r="J238" s="69" t="s">
        <v>2491</v>
      </c>
      <c r="K238" s="69" t="s">
        <v>2492</v>
      </c>
      <c r="L238" s="88">
        <v>41617</v>
      </c>
      <c r="M238" s="88">
        <v>41635</v>
      </c>
      <c r="N238" s="88"/>
      <c r="O238" s="88"/>
      <c r="P238" s="88"/>
      <c r="Q238" s="183">
        <v>123824.1</v>
      </c>
      <c r="R238" s="262"/>
      <c r="S238" s="72"/>
      <c r="T238" s="72" t="s">
        <v>260</v>
      </c>
      <c r="U238" s="72" t="s">
        <v>260</v>
      </c>
      <c r="V238" s="72" t="s">
        <v>260</v>
      </c>
      <c r="W238" s="265" t="s">
        <v>260</v>
      </c>
      <c r="X238" s="69" t="s">
        <v>3002</v>
      </c>
      <c r="Y238" s="218"/>
    </row>
    <row r="239" spans="1:25" s="70" customFormat="1" ht="12">
      <c r="A239" s="217" t="s">
        <v>2472</v>
      </c>
      <c r="B239" s="69">
        <v>1</v>
      </c>
      <c r="C239" s="69" t="s">
        <v>2817</v>
      </c>
      <c r="D239" s="69">
        <v>2013</v>
      </c>
      <c r="E239" s="69" t="s">
        <v>2490</v>
      </c>
      <c r="F239" s="388">
        <v>17</v>
      </c>
      <c r="G239" s="389">
        <v>41621</v>
      </c>
      <c r="H239" s="90" t="s">
        <v>313</v>
      </c>
      <c r="I239" s="69" t="s">
        <v>2498</v>
      </c>
      <c r="J239" s="69" t="s">
        <v>2494</v>
      </c>
      <c r="K239" s="69" t="s">
        <v>3913</v>
      </c>
      <c r="L239" s="88">
        <v>41617</v>
      </c>
      <c r="M239" s="88">
        <v>41622</v>
      </c>
      <c r="N239" s="88"/>
      <c r="O239" s="88"/>
      <c r="P239" s="88"/>
      <c r="Q239" s="183">
        <v>41680.949999999997</v>
      </c>
      <c r="R239" s="262"/>
      <c r="S239" s="72"/>
      <c r="T239" s="72" t="s">
        <v>260</v>
      </c>
      <c r="U239" s="72" t="s">
        <v>260</v>
      </c>
      <c r="V239" s="72" t="s">
        <v>260</v>
      </c>
      <c r="W239" s="265" t="s">
        <v>260</v>
      </c>
      <c r="X239" s="69" t="s">
        <v>2499</v>
      </c>
      <c r="Y239" s="218"/>
    </row>
    <row r="240" spans="1:25" s="70" customFormat="1" ht="12">
      <c r="A240" s="217" t="s">
        <v>2473</v>
      </c>
      <c r="B240" s="69">
        <v>1</v>
      </c>
      <c r="C240" s="69" t="s">
        <v>2781</v>
      </c>
      <c r="D240" s="69">
        <v>2013</v>
      </c>
      <c r="E240" s="69" t="s">
        <v>2490</v>
      </c>
      <c r="F240" s="388">
        <v>18</v>
      </c>
      <c r="G240" s="389">
        <v>41621</v>
      </c>
      <c r="H240" s="90" t="s">
        <v>313</v>
      </c>
      <c r="I240" s="69" t="s">
        <v>2498</v>
      </c>
      <c r="J240" s="69" t="s">
        <v>2493</v>
      </c>
      <c r="K240" s="69" t="s">
        <v>2496</v>
      </c>
      <c r="L240" s="88">
        <v>41617</v>
      </c>
      <c r="M240" s="88">
        <v>41622</v>
      </c>
      <c r="N240" s="88"/>
      <c r="O240" s="88"/>
      <c r="P240" s="88"/>
      <c r="Q240" s="183">
        <v>51900.1</v>
      </c>
      <c r="R240" s="262"/>
      <c r="S240" s="72"/>
      <c r="T240" s="72" t="s">
        <v>260</v>
      </c>
      <c r="U240" s="72" t="s">
        <v>260</v>
      </c>
      <c r="V240" s="72" t="s">
        <v>260</v>
      </c>
      <c r="W240" s="265" t="s">
        <v>260</v>
      </c>
      <c r="X240" s="69" t="s">
        <v>2501</v>
      </c>
      <c r="Y240" s="218"/>
    </row>
    <row r="241" spans="1:25" s="70" customFormat="1" ht="12">
      <c r="A241" s="217" t="s">
        <v>2511</v>
      </c>
      <c r="B241" s="69"/>
      <c r="C241" s="69" t="s">
        <v>718</v>
      </c>
      <c r="D241" s="69">
        <v>2013</v>
      </c>
      <c r="E241" s="69" t="s">
        <v>254</v>
      </c>
      <c r="F241" s="388" t="s">
        <v>127</v>
      </c>
      <c r="G241" s="389" t="s">
        <v>127</v>
      </c>
      <c r="H241" s="90" t="s">
        <v>313</v>
      </c>
      <c r="I241" s="69">
        <v>2013</v>
      </c>
      <c r="J241" s="69" t="s">
        <v>2664</v>
      </c>
      <c r="K241" s="69" t="s">
        <v>2511</v>
      </c>
      <c r="L241" s="88">
        <v>41275</v>
      </c>
      <c r="M241" s="88">
        <v>41639</v>
      </c>
      <c r="N241" s="88"/>
      <c r="O241" s="88"/>
      <c r="P241" s="88"/>
      <c r="Q241" s="183">
        <v>58450.12</v>
      </c>
      <c r="R241" s="262"/>
      <c r="S241" s="72"/>
      <c r="T241" s="72" t="s">
        <v>260</v>
      </c>
      <c r="U241" s="72"/>
      <c r="V241" s="72"/>
      <c r="W241" s="265"/>
      <c r="X241" s="69" t="s">
        <v>2512</v>
      </c>
      <c r="Y241" s="218"/>
    </row>
    <row r="242" spans="1:25" s="70" customFormat="1" ht="12">
      <c r="A242" s="217" t="s">
        <v>2474</v>
      </c>
      <c r="B242" s="69" t="s">
        <v>1663</v>
      </c>
      <c r="C242" s="69" t="s">
        <v>2678</v>
      </c>
      <c r="D242" s="69">
        <v>2013</v>
      </c>
      <c r="E242" s="69" t="s">
        <v>1182</v>
      </c>
      <c r="F242" s="388">
        <v>171</v>
      </c>
      <c r="G242" s="389">
        <v>41605</v>
      </c>
      <c r="H242" s="90" t="s">
        <v>313</v>
      </c>
      <c r="I242" s="69" t="s">
        <v>2398</v>
      </c>
      <c r="J242" s="69" t="s">
        <v>2468</v>
      </c>
      <c r="K242" s="69" t="s">
        <v>2471</v>
      </c>
      <c r="L242" s="88">
        <v>41599</v>
      </c>
      <c r="M242" s="88">
        <v>41605</v>
      </c>
      <c r="N242" s="88"/>
      <c r="O242" s="88"/>
      <c r="P242" s="88"/>
      <c r="Q242" s="183">
        <v>1200</v>
      </c>
      <c r="R242" s="262"/>
      <c r="S242" s="72"/>
      <c r="T242" s="72"/>
      <c r="U242" s="72"/>
      <c r="V242" s="72" t="s">
        <v>260</v>
      </c>
      <c r="W242" s="265"/>
      <c r="X242" s="69" t="s">
        <v>2540</v>
      </c>
      <c r="Y242" s="218"/>
    </row>
    <row r="243" spans="1:25" s="70" customFormat="1" ht="12">
      <c r="A243" s="217" t="s">
        <v>1703</v>
      </c>
      <c r="B243" s="69"/>
      <c r="C243" s="69" t="s">
        <v>1675</v>
      </c>
      <c r="D243" s="69">
        <v>2013</v>
      </c>
      <c r="E243" s="69" t="s">
        <v>1182</v>
      </c>
      <c r="F243" s="388">
        <v>115</v>
      </c>
      <c r="G243" s="389">
        <v>41495</v>
      </c>
      <c r="H243" s="90" t="s">
        <v>313</v>
      </c>
      <c r="I243" s="69" t="s">
        <v>2546</v>
      </c>
      <c r="J243" s="69" t="s">
        <v>1707</v>
      </c>
      <c r="K243" s="69" t="s">
        <v>3900</v>
      </c>
      <c r="L243" s="88">
        <v>41488</v>
      </c>
      <c r="M243" s="88">
        <v>41493</v>
      </c>
      <c r="N243" s="88"/>
      <c r="O243" s="88"/>
      <c r="P243" s="88"/>
      <c r="Q243" s="183">
        <v>52628.800000000003</v>
      </c>
      <c r="R243" s="262"/>
      <c r="S243" s="72" t="s">
        <v>260</v>
      </c>
      <c r="T243" s="72"/>
      <c r="U243" s="72"/>
      <c r="V243" s="72"/>
      <c r="W243" s="265"/>
      <c r="X243" s="69" t="s">
        <v>2547</v>
      </c>
      <c r="Y243" s="218"/>
    </row>
    <row r="244" spans="1:25" s="70" customFormat="1" ht="12">
      <c r="A244" s="217" t="s">
        <v>2071</v>
      </c>
      <c r="B244" s="69">
        <v>1</v>
      </c>
      <c r="C244" s="69" t="s">
        <v>2820</v>
      </c>
      <c r="D244" s="69">
        <v>2013</v>
      </c>
      <c r="E244" s="69" t="s">
        <v>1182</v>
      </c>
      <c r="F244" s="388">
        <v>191</v>
      </c>
      <c r="G244" s="389">
        <v>41632</v>
      </c>
      <c r="H244" s="90" t="s">
        <v>313</v>
      </c>
      <c r="I244" s="69" t="s">
        <v>2554</v>
      </c>
      <c r="J244" s="69" t="s">
        <v>2552</v>
      </c>
      <c r="K244" s="69" t="s">
        <v>2553</v>
      </c>
      <c r="L244" s="88">
        <v>41620</v>
      </c>
      <c r="M244" s="88">
        <v>41627</v>
      </c>
      <c r="N244" s="88"/>
      <c r="O244" s="88"/>
      <c r="P244" s="88"/>
      <c r="Q244" s="183">
        <v>57777.34</v>
      </c>
      <c r="R244" s="262"/>
      <c r="S244" s="72"/>
      <c r="T244" s="72" t="s">
        <v>260</v>
      </c>
      <c r="U244" s="72" t="s">
        <v>260</v>
      </c>
      <c r="V244" s="72"/>
      <c r="W244" s="265" t="s">
        <v>260</v>
      </c>
      <c r="X244" s="69" t="s">
        <v>2617</v>
      </c>
      <c r="Y244" s="218"/>
    </row>
    <row r="245" spans="1:25" s="70" customFormat="1" ht="12">
      <c r="A245" s="217" t="s">
        <v>2600</v>
      </c>
      <c r="B245" s="69">
        <v>1</v>
      </c>
      <c r="C245" s="69" t="s">
        <v>2818</v>
      </c>
      <c r="D245" s="69">
        <v>2013</v>
      </c>
      <c r="E245" s="69" t="s">
        <v>1182</v>
      </c>
      <c r="F245" s="388">
        <v>192</v>
      </c>
      <c r="G245" s="389">
        <v>41632</v>
      </c>
      <c r="H245" s="90" t="s">
        <v>313</v>
      </c>
      <c r="I245" s="69" t="s">
        <v>2554</v>
      </c>
      <c r="J245" s="69" t="s">
        <v>2623</v>
      </c>
      <c r="K245" s="69" t="s">
        <v>2618</v>
      </c>
      <c r="L245" s="88">
        <v>41620</v>
      </c>
      <c r="M245" s="88">
        <v>41627</v>
      </c>
      <c r="N245" s="88"/>
      <c r="O245" s="88"/>
      <c r="P245" s="88"/>
      <c r="Q245" s="183">
        <v>29677.45</v>
      </c>
      <c r="R245" s="262"/>
      <c r="S245" s="72"/>
      <c r="T245" s="72" t="s">
        <v>260</v>
      </c>
      <c r="U245" s="72" t="s">
        <v>260</v>
      </c>
      <c r="V245" s="72"/>
      <c r="W245" s="265" t="s">
        <v>260</v>
      </c>
      <c r="X245" s="69" t="s">
        <v>2601</v>
      </c>
      <c r="Y245" s="218"/>
    </row>
    <row r="246" spans="1:25" s="70" customFormat="1" ht="12">
      <c r="A246" s="217" t="s">
        <v>2606</v>
      </c>
      <c r="B246" s="69">
        <v>1</v>
      </c>
      <c r="C246" s="69" t="s">
        <v>2821</v>
      </c>
      <c r="D246" s="69">
        <v>2013</v>
      </c>
      <c r="E246" s="69" t="s">
        <v>1182</v>
      </c>
      <c r="F246" s="388">
        <v>196</v>
      </c>
      <c r="G246" s="389">
        <v>41632</v>
      </c>
      <c r="H246" s="90" t="s">
        <v>313</v>
      </c>
      <c r="I246" s="69" t="s">
        <v>2554</v>
      </c>
      <c r="J246" s="69" t="s">
        <v>2609</v>
      </c>
      <c r="K246" s="69" t="s">
        <v>2553</v>
      </c>
      <c r="L246" s="88">
        <v>41620</v>
      </c>
      <c r="M246" s="88">
        <v>41627</v>
      </c>
      <c r="N246" s="88"/>
      <c r="O246" s="88"/>
      <c r="P246" s="88"/>
      <c r="Q246" s="183">
        <v>14523.66</v>
      </c>
      <c r="R246" s="262"/>
      <c r="S246" s="72"/>
      <c r="T246" s="72" t="s">
        <v>260</v>
      </c>
      <c r="U246" s="72" t="s">
        <v>260</v>
      </c>
      <c r="V246" s="72"/>
      <c r="W246" s="265"/>
      <c r="X246" s="69" t="s">
        <v>2610</v>
      </c>
      <c r="Y246" s="218"/>
    </row>
    <row r="247" spans="1:25" s="70" customFormat="1" ht="22.5">
      <c r="A247" s="219" t="s">
        <v>1031</v>
      </c>
      <c r="B247" s="69"/>
      <c r="C247" s="69" t="s">
        <v>693</v>
      </c>
      <c r="D247" s="69">
        <v>2013</v>
      </c>
      <c r="E247" s="69" t="s">
        <v>254</v>
      </c>
      <c r="F247" s="388">
        <v>1643</v>
      </c>
      <c r="G247" s="389">
        <v>41612</v>
      </c>
      <c r="H247" s="90" t="s">
        <v>313</v>
      </c>
      <c r="I247" s="69" t="s">
        <v>2561</v>
      </c>
      <c r="J247" s="69" t="s">
        <v>2562</v>
      </c>
      <c r="K247" s="7" t="s">
        <v>3366</v>
      </c>
      <c r="L247" s="88">
        <v>41608</v>
      </c>
      <c r="M247" s="88">
        <v>41614</v>
      </c>
      <c r="N247" s="88"/>
      <c r="O247" s="88"/>
      <c r="P247" s="88"/>
      <c r="Q247" s="183">
        <v>12700.02</v>
      </c>
      <c r="R247" s="262"/>
      <c r="S247" s="72"/>
      <c r="T247" s="72" t="s">
        <v>260</v>
      </c>
      <c r="U247" s="72" t="s">
        <v>260</v>
      </c>
      <c r="V247" s="72"/>
      <c r="W247" s="265"/>
      <c r="X247" s="69" t="s">
        <v>2563</v>
      </c>
      <c r="Y247" s="218"/>
    </row>
    <row r="248" spans="1:25" s="70" customFormat="1" ht="12">
      <c r="A248" s="217" t="s">
        <v>2134</v>
      </c>
      <c r="B248" s="69"/>
      <c r="C248" s="69" t="s">
        <v>718</v>
      </c>
      <c r="D248" s="69">
        <v>2013</v>
      </c>
      <c r="E248" s="69" t="s">
        <v>254</v>
      </c>
      <c r="F248" s="388">
        <v>1865</v>
      </c>
      <c r="G248" s="389">
        <v>41627</v>
      </c>
      <c r="H248" s="90" t="s">
        <v>313</v>
      </c>
      <c r="I248" s="69" t="s">
        <v>2498</v>
      </c>
      <c r="J248" s="69" t="s">
        <v>2564</v>
      </c>
      <c r="K248" s="7" t="s">
        <v>3349</v>
      </c>
      <c r="L248" s="88">
        <v>41617</v>
      </c>
      <c r="M248" s="88">
        <v>41622</v>
      </c>
      <c r="N248" s="88"/>
      <c r="O248" s="88"/>
      <c r="P248" s="88"/>
      <c r="Q248" s="183">
        <v>3000</v>
      </c>
      <c r="R248" s="262"/>
      <c r="S248" s="72"/>
      <c r="T248" s="72" t="s">
        <v>260</v>
      </c>
      <c r="U248" s="72" t="s">
        <v>260</v>
      </c>
      <c r="V248" s="72"/>
      <c r="W248" s="265"/>
      <c r="X248" s="69" t="s">
        <v>2565</v>
      </c>
      <c r="Y248" s="218"/>
    </row>
    <row r="249" spans="1:25" s="70" customFormat="1" ht="12">
      <c r="A249" s="217" t="s">
        <v>2474</v>
      </c>
      <c r="B249" s="69" t="s">
        <v>1586</v>
      </c>
      <c r="C249" s="69" t="s">
        <v>2678</v>
      </c>
      <c r="D249" s="69">
        <v>2013</v>
      </c>
      <c r="E249" s="69" t="s">
        <v>1182</v>
      </c>
      <c r="F249" s="388"/>
      <c r="G249" s="389"/>
      <c r="H249" s="90" t="s">
        <v>313</v>
      </c>
      <c r="I249" s="69" t="s">
        <v>2505</v>
      </c>
      <c r="J249" s="69" t="s">
        <v>2468</v>
      </c>
      <c r="K249" s="69" t="s">
        <v>2471</v>
      </c>
      <c r="L249" s="88">
        <v>41590</v>
      </c>
      <c r="M249" s="88">
        <v>41596</v>
      </c>
      <c r="N249" s="88"/>
      <c r="O249" s="88"/>
      <c r="P249" s="88"/>
      <c r="Q249" s="183">
        <v>62193.58</v>
      </c>
      <c r="R249" s="262"/>
      <c r="S249" s="72"/>
      <c r="T249" s="72"/>
      <c r="U249" s="72"/>
      <c r="V249" s="72" t="s">
        <v>260</v>
      </c>
      <c r="W249" s="265"/>
      <c r="X249" s="69" t="s">
        <v>2506</v>
      </c>
      <c r="Y249" s="218" t="s">
        <v>2784</v>
      </c>
    </row>
    <row r="250" spans="1:25" s="70" customFormat="1" ht="12">
      <c r="A250" s="217" t="s">
        <v>2134</v>
      </c>
      <c r="B250" s="69"/>
      <c r="C250" s="69" t="s">
        <v>718</v>
      </c>
      <c r="D250" s="69">
        <v>2013</v>
      </c>
      <c r="E250" s="69" t="s">
        <v>254</v>
      </c>
      <c r="F250" s="388">
        <v>1646</v>
      </c>
      <c r="G250" s="389">
        <v>41612</v>
      </c>
      <c r="H250" s="90" t="s">
        <v>313</v>
      </c>
      <c r="I250" s="69" t="s">
        <v>2566</v>
      </c>
      <c r="J250" s="69" t="s">
        <v>2567</v>
      </c>
      <c r="K250" s="69" t="s">
        <v>2568</v>
      </c>
      <c r="L250" s="88">
        <v>41629</v>
      </c>
      <c r="M250" s="88">
        <v>41635</v>
      </c>
      <c r="N250" s="88"/>
      <c r="O250" s="88"/>
      <c r="P250" s="88"/>
      <c r="Q250" s="183">
        <v>11200.02</v>
      </c>
      <c r="R250" s="262"/>
      <c r="S250" s="72"/>
      <c r="T250" s="72" t="s">
        <v>260</v>
      </c>
      <c r="U250" s="72" t="s">
        <v>260</v>
      </c>
      <c r="V250" s="72"/>
      <c r="W250" s="265"/>
      <c r="X250" s="69" t="s">
        <v>2569</v>
      </c>
      <c r="Y250" s="218"/>
    </row>
    <row r="251" spans="1:25" s="70" customFormat="1" ht="12">
      <c r="A251" s="217" t="s">
        <v>1033</v>
      </c>
      <c r="B251" s="69"/>
      <c r="C251" s="69" t="s">
        <v>693</v>
      </c>
      <c r="D251" s="69">
        <v>2013</v>
      </c>
      <c r="E251" s="69" t="s">
        <v>254</v>
      </c>
      <c r="F251" s="388">
        <v>1395</v>
      </c>
      <c r="G251" s="389">
        <v>41578</v>
      </c>
      <c r="H251" s="90" t="s">
        <v>313</v>
      </c>
      <c r="I251" s="69" t="s">
        <v>2400</v>
      </c>
      <c r="J251" s="69" t="s">
        <v>2401</v>
      </c>
      <c r="K251" s="69" t="s">
        <v>1398</v>
      </c>
      <c r="L251" s="88">
        <v>41573</v>
      </c>
      <c r="M251" s="88">
        <v>41579</v>
      </c>
      <c r="N251" s="88"/>
      <c r="O251" s="88"/>
      <c r="P251" s="88"/>
      <c r="Q251" s="183">
        <v>5816.68</v>
      </c>
      <c r="R251" s="262"/>
      <c r="S251" s="72"/>
      <c r="T251" s="72" t="s">
        <v>260</v>
      </c>
      <c r="U251" s="72" t="s">
        <v>260</v>
      </c>
      <c r="V251" s="72"/>
      <c r="W251" s="265" t="s">
        <v>260</v>
      </c>
      <c r="X251" s="69" t="s">
        <v>2402</v>
      </c>
      <c r="Y251" s="218"/>
    </row>
    <row r="252" spans="1:25" s="70" customFormat="1" ht="33.75">
      <c r="A252" s="219" t="s">
        <v>3338</v>
      </c>
      <c r="B252" s="69"/>
      <c r="C252" s="69" t="s">
        <v>718</v>
      </c>
      <c r="D252" s="69">
        <v>2013</v>
      </c>
      <c r="E252" s="69" t="s">
        <v>254</v>
      </c>
      <c r="F252" s="388">
        <v>1395</v>
      </c>
      <c r="G252" s="389">
        <v>41578</v>
      </c>
      <c r="H252" s="90" t="s">
        <v>313</v>
      </c>
      <c r="I252" s="69" t="s">
        <v>2400</v>
      </c>
      <c r="J252" s="69" t="s">
        <v>2403</v>
      </c>
      <c r="K252" s="69" t="s">
        <v>1264</v>
      </c>
      <c r="L252" s="88">
        <v>41573</v>
      </c>
      <c r="M252" s="88">
        <v>41579</v>
      </c>
      <c r="N252" s="88"/>
      <c r="O252" s="88"/>
      <c r="P252" s="88"/>
      <c r="Q252" s="183">
        <v>750</v>
      </c>
      <c r="R252" s="262"/>
      <c r="S252" s="72"/>
      <c r="T252" s="72" t="s">
        <v>260</v>
      </c>
      <c r="U252" s="72" t="s">
        <v>260</v>
      </c>
      <c r="V252" s="72"/>
      <c r="W252" s="265" t="s">
        <v>260</v>
      </c>
      <c r="X252" s="69" t="s">
        <v>2402</v>
      </c>
      <c r="Y252" s="218"/>
    </row>
    <row r="253" spans="1:25" s="70" customFormat="1" ht="12">
      <c r="A253" s="217" t="s">
        <v>1033</v>
      </c>
      <c r="B253" s="69"/>
      <c r="C253" s="69" t="s">
        <v>693</v>
      </c>
      <c r="D253" s="69">
        <v>2013</v>
      </c>
      <c r="E253" s="69" t="s">
        <v>254</v>
      </c>
      <c r="F253" s="388">
        <v>1395</v>
      </c>
      <c r="G253" s="389">
        <v>41578</v>
      </c>
      <c r="H253" s="90" t="s">
        <v>313</v>
      </c>
      <c r="I253" s="69" t="s">
        <v>2400</v>
      </c>
      <c r="J253" s="69" t="s">
        <v>2404</v>
      </c>
      <c r="K253" s="69" t="s">
        <v>1398</v>
      </c>
      <c r="L253" s="88">
        <v>41573</v>
      </c>
      <c r="M253" s="88">
        <v>41579</v>
      </c>
      <c r="N253" s="88"/>
      <c r="O253" s="88"/>
      <c r="P253" s="88"/>
      <c r="Q253" s="183">
        <v>700</v>
      </c>
      <c r="R253" s="262"/>
      <c r="S253" s="72"/>
      <c r="T253" s="72" t="s">
        <v>260</v>
      </c>
      <c r="U253" s="72" t="s">
        <v>260</v>
      </c>
      <c r="V253" s="72"/>
      <c r="W253" s="265" t="s">
        <v>260</v>
      </c>
      <c r="X253" s="69" t="s">
        <v>2402</v>
      </c>
      <c r="Y253" s="218"/>
    </row>
    <row r="254" spans="1:25" s="70" customFormat="1" ht="12">
      <c r="A254" s="217" t="s">
        <v>3346</v>
      </c>
      <c r="B254" s="69"/>
      <c r="C254" s="69" t="s">
        <v>693</v>
      </c>
      <c r="D254" s="69">
        <v>2013</v>
      </c>
      <c r="E254" s="69" t="s">
        <v>254</v>
      </c>
      <c r="F254" s="388">
        <v>1395</v>
      </c>
      <c r="G254" s="389">
        <v>41578</v>
      </c>
      <c r="H254" s="90" t="s">
        <v>313</v>
      </c>
      <c r="I254" s="69" t="s">
        <v>2400</v>
      </c>
      <c r="J254" s="69" t="s">
        <v>2405</v>
      </c>
      <c r="K254" s="69" t="s">
        <v>3348</v>
      </c>
      <c r="L254" s="88">
        <v>41573</v>
      </c>
      <c r="M254" s="88">
        <v>41579</v>
      </c>
      <c r="N254" s="88"/>
      <c r="O254" s="88"/>
      <c r="P254" s="88"/>
      <c r="Q254" s="183">
        <v>1116.67</v>
      </c>
      <c r="R254" s="262"/>
      <c r="S254" s="72"/>
      <c r="T254" s="72" t="s">
        <v>260</v>
      </c>
      <c r="U254" s="72" t="s">
        <v>260</v>
      </c>
      <c r="V254" s="72"/>
      <c r="W254" s="265" t="s">
        <v>260</v>
      </c>
      <c r="X254" s="69" t="s">
        <v>2402</v>
      </c>
      <c r="Y254" s="218"/>
    </row>
    <row r="255" spans="1:25" s="70" customFormat="1" ht="12">
      <c r="A255" s="217" t="s">
        <v>2411</v>
      </c>
      <c r="B255" s="69"/>
      <c r="C255" s="69" t="s">
        <v>2555</v>
      </c>
      <c r="D255" s="69">
        <v>2013</v>
      </c>
      <c r="E255" s="69" t="s">
        <v>254</v>
      </c>
      <c r="F255" s="388">
        <v>1395</v>
      </c>
      <c r="G255" s="389">
        <v>41578</v>
      </c>
      <c r="H255" s="90" t="s">
        <v>313</v>
      </c>
      <c r="I255" s="69" t="s">
        <v>2400</v>
      </c>
      <c r="J255" s="69" t="s">
        <v>2406</v>
      </c>
      <c r="K255" s="69" t="s">
        <v>2338</v>
      </c>
      <c r="L255" s="88">
        <v>41573</v>
      </c>
      <c r="M255" s="88">
        <v>41579</v>
      </c>
      <c r="N255" s="88"/>
      <c r="O255" s="88"/>
      <c r="P255" s="88"/>
      <c r="Q255" s="183">
        <v>2816.67</v>
      </c>
      <c r="R255" s="262"/>
      <c r="S255" s="72"/>
      <c r="T255" s="72" t="s">
        <v>260</v>
      </c>
      <c r="U255" s="72" t="s">
        <v>260</v>
      </c>
      <c r="V255" s="72"/>
      <c r="W255" s="265" t="s">
        <v>260</v>
      </c>
      <c r="X255" s="69" t="s">
        <v>2402</v>
      </c>
      <c r="Y255" s="218"/>
    </row>
    <row r="256" spans="1:25" s="394" customFormat="1" ht="12">
      <c r="A256" s="387" t="s">
        <v>1359</v>
      </c>
      <c r="B256" s="388"/>
      <c r="C256" s="388" t="s">
        <v>1359</v>
      </c>
      <c r="D256" s="388">
        <v>2013</v>
      </c>
      <c r="E256" s="388" t="s">
        <v>254</v>
      </c>
      <c r="F256" s="388">
        <v>1395</v>
      </c>
      <c r="G256" s="389">
        <v>41578</v>
      </c>
      <c r="H256" s="390" t="s">
        <v>313</v>
      </c>
      <c r="I256" s="388" t="s">
        <v>2400</v>
      </c>
      <c r="J256" s="388" t="s">
        <v>1359</v>
      </c>
      <c r="K256" s="388" t="s">
        <v>1359</v>
      </c>
      <c r="L256" s="391">
        <v>41573</v>
      </c>
      <c r="M256" s="391">
        <v>41579</v>
      </c>
      <c r="N256" s="391"/>
      <c r="O256" s="391"/>
      <c r="P256" s="391"/>
      <c r="Q256" s="183">
        <v>11200</v>
      </c>
      <c r="R256" s="262"/>
      <c r="S256" s="262"/>
      <c r="T256" s="262" t="s">
        <v>260</v>
      </c>
      <c r="U256" s="262" t="s">
        <v>260</v>
      </c>
      <c r="V256" s="262"/>
      <c r="W256" s="392" t="s">
        <v>260</v>
      </c>
      <c r="X256" s="388" t="s">
        <v>2402</v>
      </c>
      <c r="Y256" s="393"/>
    </row>
    <row r="257" spans="1:25" s="70" customFormat="1" ht="12">
      <c r="A257" s="217" t="s">
        <v>2411</v>
      </c>
      <c r="B257" s="69"/>
      <c r="C257" s="69" t="s">
        <v>2555</v>
      </c>
      <c r="D257" s="69">
        <v>2013</v>
      </c>
      <c r="E257" s="69" t="s">
        <v>254</v>
      </c>
      <c r="F257" s="388">
        <v>1442</v>
      </c>
      <c r="G257" s="389">
        <v>41585</v>
      </c>
      <c r="H257" s="90" t="s">
        <v>313</v>
      </c>
      <c r="I257" s="69" t="s">
        <v>2407</v>
      </c>
      <c r="J257" s="69" t="s">
        <v>2409</v>
      </c>
      <c r="K257" s="69" t="s">
        <v>2338</v>
      </c>
      <c r="L257" s="88">
        <v>41580</v>
      </c>
      <c r="M257" s="88">
        <v>41586</v>
      </c>
      <c r="N257" s="88"/>
      <c r="O257" s="88"/>
      <c r="P257" s="88"/>
      <c r="Q257" s="183">
        <v>9300.02</v>
      </c>
      <c r="R257" s="262"/>
      <c r="S257" s="72"/>
      <c r="T257" s="72" t="s">
        <v>260</v>
      </c>
      <c r="U257" s="72" t="s">
        <v>260</v>
      </c>
      <c r="V257" s="72"/>
      <c r="W257" s="265" t="s">
        <v>260</v>
      </c>
      <c r="X257" s="69" t="s">
        <v>2408</v>
      </c>
      <c r="Y257" s="218"/>
    </row>
    <row r="258" spans="1:25" s="70" customFormat="1" ht="12">
      <c r="A258" s="217" t="s">
        <v>1033</v>
      </c>
      <c r="B258" s="69"/>
      <c r="C258" s="69" t="s">
        <v>693</v>
      </c>
      <c r="D258" s="69">
        <v>2013</v>
      </c>
      <c r="E258" s="69" t="s">
        <v>254</v>
      </c>
      <c r="F258" s="388">
        <v>1442</v>
      </c>
      <c r="G258" s="389">
        <v>41585</v>
      </c>
      <c r="H258" s="90" t="s">
        <v>313</v>
      </c>
      <c r="I258" s="69" t="s">
        <v>2407</v>
      </c>
      <c r="J258" s="69" t="s">
        <v>2410</v>
      </c>
      <c r="K258" s="69" t="s">
        <v>1398</v>
      </c>
      <c r="L258" s="88">
        <v>41580</v>
      </c>
      <c r="M258" s="88">
        <v>41586</v>
      </c>
      <c r="N258" s="88"/>
      <c r="O258" s="88"/>
      <c r="P258" s="88"/>
      <c r="Q258" s="183">
        <v>1900</v>
      </c>
      <c r="R258" s="262"/>
      <c r="S258" s="72"/>
      <c r="T258" s="72" t="s">
        <v>260</v>
      </c>
      <c r="U258" s="72" t="s">
        <v>260</v>
      </c>
      <c r="V258" s="72"/>
      <c r="W258" s="265" t="s">
        <v>260</v>
      </c>
      <c r="X258" s="69" t="s">
        <v>2408</v>
      </c>
      <c r="Y258" s="218"/>
    </row>
    <row r="259" spans="1:25" s="394" customFormat="1" ht="12">
      <c r="A259" s="387" t="s">
        <v>1359</v>
      </c>
      <c r="B259" s="388"/>
      <c r="C259" s="388" t="s">
        <v>1359</v>
      </c>
      <c r="D259" s="388">
        <v>2013</v>
      </c>
      <c r="E259" s="388" t="s">
        <v>254</v>
      </c>
      <c r="F259" s="388">
        <v>1442</v>
      </c>
      <c r="G259" s="389">
        <v>41585</v>
      </c>
      <c r="H259" s="390" t="s">
        <v>313</v>
      </c>
      <c r="I259" s="388" t="s">
        <v>2407</v>
      </c>
      <c r="J259" s="388" t="s">
        <v>1359</v>
      </c>
      <c r="K259" s="388" t="s">
        <v>1359</v>
      </c>
      <c r="L259" s="391">
        <v>41580</v>
      </c>
      <c r="M259" s="391">
        <v>41586</v>
      </c>
      <c r="N259" s="391"/>
      <c r="O259" s="391"/>
      <c r="P259" s="391"/>
      <c r="Q259" s="183">
        <v>11200</v>
      </c>
      <c r="R259" s="262"/>
      <c r="S259" s="262"/>
      <c r="T259" s="262" t="s">
        <v>260</v>
      </c>
      <c r="U259" s="262" t="s">
        <v>260</v>
      </c>
      <c r="V259" s="262"/>
      <c r="W259" s="392" t="s">
        <v>260</v>
      </c>
      <c r="X259" s="388" t="s">
        <v>2408</v>
      </c>
      <c r="Y259" s="393"/>
    </row>
    <row r="260" spans="1:25" s="70" customFormat="1" ht="12">
      <c r="A260" s="217" t="s">
        <v>2411</v>
      </c>
      <c r="B260" s="69"/>
      <c r="C260" s="69" t="s">
        <v>2555</v>
      </c>
      <c r="D260" s="69">
        <v>2013</v>
      </c>
      <c r="E260" s="69" t="s">
        <v>254</v>
      </c>
      <c r="F260" s="388">
        <v>1498</v>
      </c>
      <c r="G260" s="389">
        <v>41591</v>
      </c>
      <c r="H260" s="90" t="s">
        <v>313</v>
      </c>
      <c r="I260" s="69" t="s">
        <v>2412</v>
      </c>
      <c r="J260" s="69" t="s">
        <v>2409</v>
      </c>
      <c r="K260" s="69" t="s">
        <v>2338</v>
      </c>
      <c r="L260" s="88">
        <v>41587</v>
      </c>
      <c r="M260" s="88">
        <v>41593</v>
      </c>
      <c r="N260" s="88"/>
      <c r="O260" s="88"/>
      <c r="P260" s="88"/>
      <c r="Q260" s="183">
        <v>10450.02</v>
      </c>
      <c r="R260" s="262"/>
      <c r="S260" s="72"/>
      <c r="T260" s="72" t="s">
        <v>260</v>
      </c>
      <c r="U260" s="72" t="s">
        <v>260</v>
      </c>
      <c r="V260" s="72"/>
      <c r="W260" s="265" t="s">
        <v>260</v>
      </c>
      <c r="X260" s="69" t="s">
        <v>2413</v>
      </c>
      <c r="Y260" s="218"/>
    </row>
    <row r="261" spans="1:25" s="70" customFormat="1" ht="12">
      <c r="A261" s="217" t="s">
        <v>1648</v>
      </c>
      <c r="B261" s="69"/>
      <c r="C261" s="69" t="s">
        <v>718</v>
      </c>
      <c r="D261" s="69">
        <v>2013</v>
      </c>
      <c r="E261" s="69" t="s">
        <v>254</v>
      </c>
      <c r="F261" s="388">
        <v>1498</v>
      </c>
      <c r="G261" s="389">
        <v>41591</v>
      </c>
      <c r="H261" s="90" t="s">
        <v>313</v>
      </c>
      <c r="I261" s="69" t="s">
        <v>2412</v>
      </c>
      <c r="J261" s="69" t="s">
        <v>2414</v>
      </c>
      <c r="K261" s="69" t="s">
        <v>1192</v>
      </c>
      <c r="L261" s="88">
        <v>41587</v>
      </c>
      <c r="M261" s="88">
        <v>41593</v>
      </c>
      <c r="N261" s="88"/>
      <c r="O261" s="88"/>
      <c r="P261" s="88"/>
      <c r="Q261" s="183">
        <v>750</v>
      </c>
      <c r="R261" s="262"/>
      <c r="S261" s="72"/>
      <c r="T261" s="72" t="s">
        <v>260</v>
      </c>
      <c r="U261" s="72" t="s">
        <v>260</v>
      </c>
      <c r="V261" s="72"/>
      <c r="W261" s="265" t="s">
        <v>260</v>
      </c>
      <c r="X261" s="69" t="s">
        <v>2413</v>
      </c>
      <c r="Y261" s="218"/>
    </row>
    <row r="262" spans="1:25" s="394" customFormat="1" ht="12">
      <c r="A262" s="387" t="s">
        <v>1359</v>
      </c>
      <c r="B262" s="388"/>
      <c r="C262" s="388" t="s">
        <v>1359</v>
      </c>
      <c r="D262" s="388">
        <v>2013</v>
      </c>
      <c r="E262" s="388" t="s">
        <v>254</v>
      </c>
      <c r="F262" s="388">
        <v>1498</v>
      </c>
      <c r="G262" s="389">
        <v>41591</v>
      </c>
      <c r="H262" s="390" t="s">
        <v>313</v>
      </c>
      <c r="I262" s="388" t="s">
        <v>2412</v>
      </c>
      <c r="J262" s="388" t="s">
        <v>1359</v>
      </c>
      <c r="K262" s="388" t="s">
        <v>1359</v>
      </c>
      <c r="L262" s="391">
        <v>41587</v>
      </c>
      <c r="M262" s="391">
        <v>41593</v>
      </c>
      <c r="N262" s="391"/>
      <c r="O262" s="391"/>
      <c r="P262" s="391"/>
      <c r="Q262" s="183">
        <v>11200</v>
      </c>
      <c r="R262" s="262"/>
      <c r="S262" s="262"/>
      <c r="T262" s="262" t="s">
        <v>260</v>
      </c>
      <c r="U262" s="262" t="s">
        <v>260</v>
      </c>
      <c r="V262" s="262"/>
      <c r="W262" s="392" t="s">
        <v>260</v>
      </c>
      <c r="X262" s="388" t="s">
        <v>2413</v>
      </c>
      <c r="Y262" s="393"/>
    </row>
    <row r="263" spans="1:25" s="70" customFormat="1" ht="12">
      <c r="A263" s="217" t="s">
        <v>2411</v>
      </c>
      <c r="B263" s="69"/>
      <c r="C263" s="69" t="s">
        <v>2555</v>
      </c>
      <c r="D263" s="69">
        <v>2013</v>
      </c>
      <c r="E263" s="69" t="s">
        <v>254</v>
      </c>
      <c r="F263" s="388">
        <v>1546</v>
      </c>
      <c r="G263" s="389">
        <v>41598</v>
      </c>
      <c r="H263" s="90" t="s">
        <v>313</v>
      </c>
      <c r="I263" s="69" t="s">
        <v>2415</v>
      </c>
      <c r="J263" s="69" t="s">
        <v>2409</v>
      </c>
      <c r="K263" s="69" t="s">
        <v>2338</v>
      </c>
      <c r="L263" s="88">
        <v>41594</v>
      </c>
      <c r="M263" s="88">
        <v>41600</v>
      </c>
      <c r="N263" s="88"/>
      <c r="O263" s="88"/>
      <c r="P263" s="88"/>
      <c r="Q263" s="183">
        <v>11200</v>
      </c>
      <c r="R263" s="262"/>
      <c r="S263" s="72"/>
      <c r="T263" s="72" t="s">
        <v>260</v>
      </c>
      <c r="U263" s="72" t="s">
        <v>260</v>
      </c>
      <c r="V263" s="72"/>
      <c r="W263" s="265" t="s">
        <v>260</v>
      </c>
      <c r="X263" s="69" t="s">
        <v>2413</v>
      </c>
      <c r="Y263" s="218"/>
    </row>
    <row r="264" spans="1:25" s="70" customFormat="1" ht="12">
      <c r="A264" s="217" t="s">
        <v>1118</v>
      </c>
      <c r="B264" s="69"/>
      <c r="C264" s="69" t="s">
        <v>718</v>
      </c>
      <c r="D264" s="69">
        <v>2013</v>
      </c>
      <c r="E264" s="69" t="s">
        <v>254</v>
      </c>
      <c r="F264" s="388">
        <v>1303</v>
      </c>
      <c r="G264" s="389">
        <v>41563</v>
      </c>
      <c r="H264" s="90" t="s">
        <v>313</v>
      </c>
      <c r="I264" s="69" t="s">
        <v>2427</v>
      </c>
      <c r="J264" s="69" t="s">
        <v>2429</v>
      </c>
      <c r="K264" s="69" t="s">
        <v>1107</v>
      </c>
      <c r="L264" s="88">
        <v>41559</v>
      </c>
      <c r="M264" s="88">
        <v>41565</v>
      </c>
      <c r="N264" s="88"/>
      <c r="O264" s="88"/>
      <c r="P264" s="88"/>
      <c r="Q264" s="183">
        <v>1000</v>
      </c>
      <c r="R264" s="262"/>
      <c r="S264" s="72"/>
      <c r="T264" s="72" t="s">
        <v>260</v>
      </c>
      <c r="U264" s="72" t="s">
        <v>260</v>
      </c>
      <c r="V264" s="72"/>
      <c r="W264" s="265"/>
      <c r="X264" s="69" t="s">
        <v>2428</v>
      </c>
      <c r="Y264" s="218"/>
    </row>
    <row r="265" spans="1:25" s="70" customFormat="1" ht="12">
      <c r="A265" s="217" t="s">
        <v>1795</v>
      </c>
      <c r="B265" s="69"/>
      <c r="C265" s="69" t="s">
        <v>718</v>
      </c>
      <c r="D265" s="69">
        <v>2013</v>
      </c>
      <c r="E265" s="69" t="s">
        <v>254</v>
      </c>
      <c r="F265" s="388">
        <v>1303</v>
      </c>
      <c r="G265" s="389">
        <v>41563</v>
      </c>
      <c r="H265" s="90" t="s">
        <v>313</v>
      </c>
      <c r="I265" s="69" t="s">
        <v>2427</v>
      </c>
      <c r="J265" s="69" t="s">
        <v>1790</v>
      </c>
      <c r="K265" s="69" t="s">
        <v>1791</v>
      </c>
      <c r="L265" s="88">
        <v>41559</v>
      </c>
      <c r="M265" s="88">
        <v>41565</v>
      </c>
      <c r="N265" s="88"/>
      <c r="O265" s="88"/>
      <c r="P265" s="88"/>
      <c r="Q265" s="183">
        <v>3000</v>
      </c>
      <c r="R265" s="262"/>
      <c r="S265" s="72"/>
      <c r="T265" s="72" t="s">
        <v>260</v>
      </c>
      <c r="U265" s="72" t="s">
        <v>260</v>
      </c>
      <c r="V265" s="72"/>
      <c r="W265" s="265"/>
      <c r="X265" s="69" t="s">
        <v>2428</v>
      </c>
      <c r="Y265" s="218"/>
    </row>
    <row r="266" spans="1:25" s="70" customFormat="1" ht="12">
      <c r="A266" s="217" t="s">
        <v>948</v>
      </c>
      <c r="B266" s="69"/>
      <c r="C266" s="69" t="s">
        <v>718</v>
      </c>
      <c r="D266" s="69">
        <v>2013</v>
      </c>
      <c r="E266" s="69" t="s">
        <v>254</v>
      </c>
      <c r="F266" s="388">
        <v>1303</v>
      </c>
      <c r="G266" s="389">
        <v>41563</v>
      </c>
      <c r="H266" s="90" t="s">
        <v>313</v>
      </c>
      <c r="I266" s="69" t="s">
        <v>2427</v>
      </c>
      <c r="J266" s="69" t="s">
        <v>1654</v>
      </c>
      <c r="K266" s="69" t="s">
        <v>1574</v>
      </c>
      <c r="L266" s="88">
        <v>41559</v>
      </c>
      <c r="M266" s="88">
        <v>41565</v>
      </c>
      <c r="N266" s="88"/>
      <c r="O266" s="88"/>
      <c r="P266" s="88"/>
      <c r="Q266" s="183">
        <v>4200</v>
      </c>
      <c r="R266" s="262"/>
      <c r="S266" s="72"/>
      <c r="T266" s="72" t="s">
        <v>260</v>
      </c>
      <c r="U266" s="72" t="s">
        <v>260</v>
      </c>
      <c r="V266" s="72"/>
      <c r="W266" s="265"/>
      <c r="X266" s="69" t="s">
        <v>2428</v>
      </c>
      <c r="Y266" s="218"/>
    </row>
    <row r="267" spans="1:25" s="70" customFormat="1" ht="12">
      <c r="A267" s="217" t="s">
        <v>948</v>
      </c>
      <c r="B267" s="69"/>
      <c r="C267" s="69" t="s">
        <v>718</v>
      </c>
      <c r="D267" s="69">
        <v>2013</v>
      </c>
      <c r="E267" s="69" t="s">
        <v>254</v>
      </c>
      <c r="F267" s="388">
        <v>1303</v>
      </c>
      <c r="G267" s="389">
        <v>41563</v>
      </c>
      <c r="H267" s="90" t="s">
        <v>313</v>
      </c>
      <c r="I267" s="69" t="s">
        <v>2427</v>
      </c>
      <c r="J267" s="69" t="s">
        <v>2430</v>
      </c>
      <c r="K267" s="69" t="s">
        <v>2366</v>
      </c>
      <c r="L267" s="88">
        <v>41559</v>
      </c>
      <c r="M267" s="88">
        <v>41565</v>
      </c>
      <c r="N267" s="88"/>
      <c r="O267" s="88"/>
      <c r="P267" s="88"/>
      <c r="Q267" s="183">
        <v>3000</v>
      </c>
      <c r="R267" s="262"/>
      <c r="S267" s="72"/>
      <c r="T267" s="72" t="s">
        <v>260</v>
      </c>
      <c r="U267" s="72" t="s">
        <v>260</v>
      </c>
      <c r="V267" s="72"/>
      <c r="W267" s="265"/>
      <c r="X267" s="69" t="s">
        <v>2428</v>
      </c>
      <c r="Y267" s="218"/>
    </row>
    <row r="268" spans="1:25" s="394" customFormat="1" ht="12">
      <c r="A268" s="387" t="s">
        <v>1359</v>
      </c>
      <c r="B268" s="388"/>
      <c r="C268" s="388" t="s">
        <v>1359</v>
      </c>
      <c r="D268" s="388">
        <v>2013</v>
      </c>
      <c r="E268" s="388" t="s">
        <v>254</v>
      </c>
      <c r="F268" s="388">
        <v>1303</v>
      </c>
      <c r="G268" s="389">
        <v>41563</v>
      </c>
      <c r="H268" s="390" t="s">
        <v>313</v>
      </c>
      <c r="I268" s="388" t="s">
        <v>2427</v>
      </c>
      <c r="J268" s="388" t="s">
        <v>1359</v>
      </c>
      <c r="K268" s="388" t="s">
        <v>1359</v>
      </c>
      <c r="L268" s="391">
        <v>41559</v>
      </c>
      <c r="M268" s="391">
        <v>41565</v>
      </c>
      <c r="N268" s="391"/>
      <c r="O268" s="391"/>
      <c r="P268" s="391"/>
      <c r="Q268" s="183">
        <v>11200</v>
      </c>
      <c r="R268" s="262"/>
      <c r="S268" s="262"/>
      <c r="T268" s="262" t="s">
        <v>260</v>
      </c>
      <c r="U268" s="262" t="s">
        <v>260</v>
      </c>
      <c r="V268" s="262"/>
      <c r="W268" s="392"/>
      <c r="X268" s="388" t="s">
        <v>2428</v>
      </c>
      <c r="Y268" s="393"/>
    </row>
    <row r="269" spans="1:25" s="70" customFormat="1" ht="12">
      <c r="A269" s="217" t="s">
        <v>1033</v>
      </c>
      <c r="B269" s="69"/>
      <c r="C269" s="69" t="s">
        <v>693</v>
      </c>
      <c r="D269" s="69">
        <v>2013</v>
      </c>
      <c r="E269" s="69" t="s">
        <v>254</v>
      </c>
      <c r="F269" s="388">
        <v>1317</v>
      </c>
      <c r="G269" s="389">
        <v>41570</v>
      </c>
      <c r="H269" s="90" t="s">
        <v>313</v>
      </c>
      <c r="I269" s="69" t="s">
        <v>2431</v>
      </c>
      <c r="J269" s="69" t="s">
        <v>2433</v>
      </c>
      <c r="K269" s="69" t="s">
        <v>1398</v>
      </c>
      <c r="L269" s="88">
        <v>41566</v>
      </c>
      <c r="M269" s="88">
        <v>41572</v>
      </c>
      <c r="N269" s="88"/>
      <c r="O269" s="88"/>
      <c r="P269" s="88"/>
      <c r="Q269" s="183">
        <v>3600</v>
      </c>
      <c r="R269" s="262"/>
      <c r="S269" s="72"/>
      <c r="T269" s="72" t="s">
        <v>260</v>
      </c>
      <c r="U269" s="72" t="s">
        <v>260</v>
      </c>
      <c r="V269" s="72"/>
      <c r="W269" s="265"/>
      <c r="X269" s="69" t="s">
        <v>2432</v>
      </c>
      <c r="Y269" s="218"/>
    </row>
    <row r="270" spans="1:25" s="70" customFormat="1" ht="12">
      <c r="A270" s="217" t="s">
        <v>264</v>
      </c>
      <c r="B270" s="69"/>
      <c r="C270" s="69" t="s">
        <v>718</v>
      </c>
      <c r="D270" s="69">
        <v>2013</v>
      </c>
      <c r="E270" s="69" t="s">
        <v>254</v>
      </c>
      <c r="F270" s="388">
        <v>1317</v>
      </c>
      <c r="G270" s="389">
        <v>41570</v>
      </c>
      <c r="H270" s="90" t="s">
        <v>313</v>
      </c>
      <c r="I270" s="69" t="s">
        <v>2431</v>
      </c>
      <c r="J270" s="69" t="s">
        <v>2434</v>
      </c>
      <c r="K270" s="69" t="s">
        <v>2435</v>
      </c>
      <c r="L270" s="88">
        <v>41566</v>
      </c>
      <c r="M270" s="88">
        <v>41572</v>
      </c>
      <c r="N270" s="88"/>
      <c r="O270" s="88"/>
      <c r="P270" s="88"/>
      <c r="Q270" s="183">
        <v>1000</v>
      </c>
      <c r="R270" s="262"/>
      <c r="S270" s="72"/>
      <c r="T270" s="72" t="s">
        <v>260</v>
      </c>
      <c r="U270" s="72" t="s">
        <v>260</v>
      </c>
      <c r="V270" s="72"/>
      <c r="W270" s="265"/>
      <c r="X270" s="69" t="s">
        <v>2432</v>
      </c>
      <c r="Y270" s="218"/>
    </row>
    <row r="271" spans="1:25" s="70" customFormat="1" ht="12">
      <c r="A271" s="217" t="s">
        <v>1118</v>
      </c>
      <c r="B271" s="69"/>
      <c r="C271" s="69" t="s">
        <v>718</v>
      </c>
      <c r="D271" s="69">
        <v>2013</v>
      </c>
      <c r="E271" s="69" t="s">
        <v>254</v>
      </c>
      <c r="F271" s="388">
        <v>1317</v>
      </c>
      <c r="G271" s="389">
        <v>41570</v>
      </c>
      <c r="H271" s="90" t="s">
        <v>313</v>
      </c>
      <c r="I271" s="69" t="s">
        <v>2431</v>
      </c>
      <c r="J271" s="69" t="s">
        <v>2429</v>
      </c>
      <c r="K271" s="69" t="s">
        <v>1107</v>
      </c>
      <c r="L271" s="88">
        <v>41566</v>
      </c>
      <c r="M271" s="88">
        <v>41572</v>
      </c>
      <c r="N271" s="88"/>
      <c r="O271" s="88"/>
      <c r="P271" s="88"/>
      <c r="Q271" s="183">
        <v>1000</v>
      </c>
      <c r="R271" s="262"/>
      <c r="S271" s="72"/>
      <c r="T271" s="72" t="s">
        <v>260</v>
      </c>
      <c r="U271" s="72" t="s">
        <v>260</v>
      </c>
      <c r="V271" s="72"/>
      <c r="W271" s="265"/>
      <c r="X271" s="69" t="s">
        <v>2432</v>
      </c>
      <c r="Y271" s="218"/>
    </row>
    <row r="272" spans="1:25" s="70" customFormat="1" ht="12">
      <c r="A272" s="217" t="s">
        <v>264</v>
      </c>
      <c r="B272" s="69"/>
      <c r="C272" s="69" t="s">
        <v>718</v>
      </c>
      <c r="D272" s="69">
        <v>2013</v>
      </c>
      <c r="E272" s="69" t="s">
        <v>254</v>
      </c>
      <c r="F272" s="388">
        <v>1317</v>
      </c>
      <c r="G272" s="389">
        <v>41570</v>
      </c>
      <c r="H272" s="90" t="s">
        <v>313</v>
      </c>
      <c r="I272" s="69" t="s">
        <v>2431</v>
      </c>
      <c r="J272" s="69" t="s">
        <v>2436</v>
      </c>
      <c r="K272" s="69" t="s">
        <v>3906</v>
      </c>
      <c r="L272" s="88">
        <v>41566</v>
      </c>
      <c r="M272" s="88">
        <v>41572</v>
      </c>
      <c r="N272" s="88"/>
      <c r="O272" s="88"/>
      <c r="P272" s="88"/>
      <c r="Q272" s="183">
        <v>1000</v>
      </c>
      <c r="R272" s="262"/>
      <c r="S272" s="72" t="s">
        <v>1538</v>
      </c>
      <c r="T272" s="72" t="s">
        <v>260</v>
      </c>
      <c r="U272" s="72" t="s">
        <v>260</v>
      </c>
      <c r="V272" s="72"/>
      <c r="W272" s="265"/>
      <c r="X272" s="69" t="s">
        <v>2432</v>
      </c>
      <c r="Y272" s="218"/>
    </row>
    <row r="273" spans="1:25" s="70" customFormat="1" ht="12">
      <c r="A273" s="217" t="s">
        <v>948</v>
      </c>
      <c r="B273" s="69"/>
      <c r="C273" s="69" t="s">
        <v>718</v>
      </c>
      <c r="D273" s="69">
        <v>2013</v>
      </c>
      <c r="E273" s="69" t="s">
        <v>254</v>
      </c>
      <c r="F273" s="388">
        <v>1317</v>
      </c>
      <c r="G273" s="389">
        <v>41570</v>
      </c>
      <c r="H273" s="90" t="s">
        <v>313</v>
      </c>
      <c r="I273" s="69" t="s">
        <v>2431</v>
      </c>
      <c r="J273" s="69" t="s">
        <v>2437</v>
      </c>
      <c r="K273" s="69" t="s">
        <v>2366</v>
      </c>
      <c r="L273" s="88">
        <v>41566</v>
      </c>
      <c r="M273" s="88">
        <v>41572</v>
      </c>
      <c r="N273" s="88"/>
      <c r="O273" s="88"/>
      <c r="P273" s="88"/>
      <c r="Q273" s="183">
        <v>1650</v>
      </c>
      <c r="R273" s="262"/>
      <c r="S273" s="72"/>
      <c r="T273" s="72" t="s">
        <v>260</v>
      </c>
      <c r="U273" s="72" t="s">
        <v>260</v>
      </c>
      <c r="V273" s="72"/>
      <c r="W273" s="265"/>
      <c r="X273" s="69" t="s">
        <v>2432</v>
      </c>
      <c r="Y273" s="218"/>
    </row>
    <row r="274" spans="1:25" s="70" customFormat="1" ht="12">
      <c r="A274" s="217" t="s">
        <v>1795</v>
      </c>
      <c r="B274" s="69"/>
      <c r="C274" s="69" t="s">
        <v>718</v>
      </c>
      <c r="D274" s="69">
        <v>2013</v>
      </c>
      <c r="E274" s="69" t="s">
        <v>254</v>
      </c>
      <c r="F274" s="388">
        <v>1317</v>
      </c>
      <c r="G274" s="389">
        <v>41570</v>
      </c>
      <c r="H274" s="90" t="s">
        <v>313</v>
      </c>
      <c r="I274" s="69" t="s">
        <v>2431</v>
      </c>
      <c r="J274" s="69" t="s">
        <v>1790</v>
      </c>
      <c r="K274" s="69" t="s">
        <v>1791</v>
      </c>
      <c r="L274" s="88">
        <v>41566</v>
      </c>
      <c r="M274" s="88">
        <v>41572</v>
      </c>
      <c r="N274" s="88"/>
      <c r="O274" s="88"/>
      <c r="P274" s="88"/>
      <c r="Q274" s="183">
        <v>2950</v>
      </c>
      <c r="R274" s="262"/>
      <c r="S274" s="72"/>
      <c r="T274" s="72" t="s">
        <v>260</v>
      </c>
      <c r="U274" s="72" t="s">
        <v>260</v>
      </c>
      <c r="V274" s="72"/>
      <c r="W274" s="265"/>
      <c r="X274" s="69" t="s">
        <v>2432</v>
      </c>
      <c r="Y274" s="218"/>
    </row>
    <row r="275" spans="1:25" s="394" customFormat="1" ht="12">
      <c r="A275" s="387" t="s">
        <v>1359</v>
      </c>
      <c r="B275" s="388"/>
      <c r="C275" s="388" t="s">
        <v>1359</v>
      </c>
      <c r="D275" s="388">
        <v>2013</v>
      </c>
      <c r="E275" s="388" t="s">
        <v>254</v>
      </c>
      <c r="F275" s="388">
        <v>1317</v>
      </c>
      <c r="G275" s="389">
        <v>41570</v>
      </c>
      <c r="H275" s="390" t="s">
        <v>313</v>
      </c>
      <c r="I275" s="388" t="s">
        <v>2431</v>
      </c>
      <c r="J275" s="388" t="s">
        <v>1359</v>
      </c>
      <c r="K275" s="388" t="s">
        <v>1359</v>
      </c>
      <c r="L275" s="391">
        <v>41566</v>
      </c>
      <c r="M275" s="391">
        <v>41572</v>
      </c>
      <c r="N275" s="391"/>
      <c r="O275" s="391"/>
      <c r="P275" s="391"/>
      <c r="Q275" s="183">
        <v>11200</v>
      </c>
      <c r="R275" s="262"/>
      <c r="S275" s="262"/>
      <c r="T275" s="262" t="s">
        <v>260</v>
      </c>
      <c r="U275" s="262" t="s">
        <v>260</v>
      </c>
      <c r="V275" s="262"/>
      <c r="W275" s="392"/>
      <c r="X275" s="388" t="s">
        <v>2432</v>
      </c>
      <c r="Y275" s="393"/>
    </row>
    <row r="276" spans="1:25" s="70" customFormat="1" ht="12">
      <c r="A276" s="217" t="s">
        <v>2411</v>
      </c>
      <c r="B276" s="69"/>
      <c r="C276" s="69" t="s">
        <v>2819</v>
      </c>
      <c r="D276" s="69">
        <v>2013</v>
      </c>
      <c r="E276" s="69" t="s">
        <v>254</v>
      </c>
      <c r="F276" s="388"/>
      <c r="G276" s="389"/>
      <c r="H276" s="90" t="s">
        <v>313</v>
      </c>
      <c r="I276" s="69" t="s">
        <v>2575</v>
      </c>
      <c r="J276" s="69" t="s">
        <v>2576</v>
      </c>
      <c r="K276" s="69" t="s">
        <v>2342</v>
      </c>
      <c r="L276" s="88">
        <v>41631</v>
      </c>
      <c r="M276" s="88">
        <v>41636</v>
      </c>
      <c r="N276" s="88"/>
      <c r="O276" s="88"/>
      <c r="P276" s="88"/>
      <c r="Q276" s="183">
        <v>3000</v>
      </c>
      <c r="R276" s="262"/>
      <c r="S276" s="72"/>
      <c r="T276" s="72" t="s">
        <v>260</v>
      </c>
      <c r="U276" s="72" t="s">
        <v>260</v>
      </c>
      <c r="V276" s="72"/>
      <c r="W276" s="265"/>
      <c r="X276" s="69" t="s">
        <v>2655</v>
      </c>
      <c r="Y276" s="218"/>
    </row>
    <row r="277" spans="1:25" s="70" customFormat="1" ht="22.5">
      <c r="A277" s="219" t="s">
        <v>1031</v>
      </c>
      <c r="B277" s="69"/>
      <c r="C277" s="69" t="s">
        <v>693</v>
      </c>
      <c r="D277" s="69">
        <v>2013</v>
      </c>
      <c r="E277" s="69" t="s">
        <v>254</v>
      </c>
      <c r="F277" s="388">
        <v>1835</v>
      </c>
      <c r="G277" s="389">
        <v>41620</v>
      </c>
      <c r="H277" s="90" t="s">
        <v>313</v>
      </c>
      <c r="I277" s="69" t="s">
        <v>2577</v>
      </c>
      <c r="J277" s="69" t="s">
        <v>2580</v>
      </c>
      <c r="K277" s="7" t="s">
        <v>3366</v>
      </c>
      <c r="L277" s="88">
        <v>41617</v>
      </c>
      <c r="M277" s="88">
        <v>41618</v>
      </c>
      <c r="N277" s="88"/>
      <c r="O277" s="88"/>
      <c r="P277" s="88"/>
      <c r="Q277" s="183">
        <v>1200</v>
      </c>
      <c r="R277" s="262"/>
      <c r="S277" s="72"/>
      <c r="T277" s="72" t="s">
        <v>260</v>
      </c>
      <c r="U277" s="72" t="s">
        <v>260</v>
      </c>
      <c r="V277" s="72"/>
      <c r="W277" s="265"/>
      <c r="X277" s="69" t="s">
        <v>2578</v>
      </c>
      <c r="Y277" s="218"/>
    </row>
    <row r="278" spans="1:25" s="70" customFormat="1" ht="22.5">
      <c r="A278" s="219" t="s">
        <v>1031</v>
      </c>
      <c r="B278" s="69"/>
      <c r="C278" s="69" t="s">
        <v>693</v>
      </c>
      <c r="D278" s="69">
        <v>2013</v>
      </c>
      <c r="E278" s="69" t="s">
        <v>254</v>
      </c>
      <c r="F278" s="388">
        <v>1835</v>
      </c>
      <c r="G278" s="389">
        <v>41620</v>
      </c>
      <c r="H278" s="90" t="s">
        <v>313</v>
      </c>
      <c r="I278" s="69" t="s">
        <v>2577</v>
      </c>
      <c r="J278" s="69" t="s">
        <v>2580</v>
      </c>
      <c r="K278" s="7" t="s">
        <v>3366</v>
      </c>
      <c r="L278" s="88">
        <v>41617</v>
      </c>
      <c r="M278" s="88">
        <v>41618</v>
      </c>
      <c r="N278" s="88"/>
      <c r="O278" s="88"/>
      <c r="P278" s="88"/>
      <c r="Q278" s="183">
        <v>1566.67</v>
      </c>
      <c r="R278" s="262"/>
      <c r="S278" s="72"/>
      <c r="T278" s="72" t="s">
        <v>260</v>
      </c>
      <c r="U278" s="72" t="s">
        <v>260</v>
      </c>
      <c r="V278" s="72"/>
      <c r="W278" s="265"/>
      <c r="X278" s="69" t="s">
        <v>2579</v>
      </c>
      <c r="Y278" s="218"/>
    </row>
    <row r="279" spans="1:25" s="70" customFormat="1" ht="22.5">
      <c r="A279" s="219" t="s">
        <v>1031</v>
      </c>
      <c r="B279" s="69"/>
      <c r="C279" s="69" t="s">
        <v>693</v>
      </c>
      <c r="D279" s="69">
        <v>2013</v>
      </c>
      <c r="E279" s="69" t="s">
        <v>254</v>
      </c>
      <c r="F279" s="388">
        <v>1835</v>
      </c>
      <c r="G279" s="389">
        <v>41620</v>
      </c>
      <c r="H279" s="90" t="s">
        <v>313</v>
      </c>
      <c r="I279" s="71" t="s">
        <v>2581</v>
      </c>
      <c r="J279" s="69" t="s">
        <v>2582</v>
      </c>
      <c r="K279" s="69" t="s">
        <v>3347</v>
      </c>
      <c r="L279" s="88">
        <v>41613</v>
      </c>
      <c r="M279" s="88">
        <v>41613</v>
      </c>
      <c r="N279" s="88"/>
      <c r="O279" s="88"/>
      <c r="P279" s="88"/>
      <c r="Q279" s="183">
        <v>1400</v>
      </c>
      <c r="R279" s="262"/>
      <c r="S279" s="72"/>
      <c r="T279" s="72" t="s">
        <v>260</v>
      </c>
      <c r="U279" s="72" t="s">
        <v>260</v>
      </c>
      <c r="V279" s="72" t="s">
        <v>260</v>
      </c>
      <c r="W279" s="265" t="s">
        <v>260</v>
      </c>
      <c r="X279" s="69" t="s">
        <v>2578</v>
      </c>
      <c r="Y279" s="218"/>
    </row>
    <row r="280" spans="1:25" s="394" customFormat="1" ht="12">
      <c r="A280" s="387" t="s">
        <v>1359</v>
      </c>
      <c r="B280" s="388"/>
      <c r="C280" s="388" t="s">
        <v>1359</v>
      </c>
      <c r="D280" s="388">
        <v>2013</v>
      </c>
      <c r="E280" s="388" t="s">
        <v>254</v>
      </c>
      <c r="F280" s="388">
        <v>1835</v>
      </c>
      <c r="G280" s="389">
        <v>41620</v>
      </c>
      <c r="H280" s="390" t="s">
        <v>313</v>
      </c>
      <c r="I280" s="388" t="s">
        <v>2584</v>
      </c>
      <c r="J280" s="388" t="s">
        <v>1359</v>
      </c>
      <c r="K280" s="388" t="s">
        <v>1359</v>
      </c>
      <c r="L280" s="391">
        <v>41613</v>
      </c>
      <c r="M280" s="391">
        <v>41618</v>
      </c>
      <c r="N280" s="391"/>
      <c r="O280" s="391"/>
      <c r="P280" s="391"/>
      <c r="Q280" s="183">
        <f>Q277+Q278+Q279</f>
        <v>4166.67</v>
      </c>
      <c r="R280" s="262"/>
      <c r="S280" s="262"/>
      <c r="T280" s="262" t="s">
        <v>2585</v>
      </c>
      <c r="U280" s="262"/>
      <c r="V280" s="262"/>
      <c r="W280" s="392"/>
      <c r="X280" s="388" t="s">
        <v>2578</v>
      </c>
      <c r="Y280" s="393"/>
    </row>
    <row r="281" spans="1:25" s="70" customFormat="1" ht="22.5">
      <c r="A281" s="219" t="s">
        <v>1031</v>
      </c>
      <c r="B281" s="69"/>
      <c r="C281" s="69" t="s">
        <v>693</v>
      </c>
      <c r="D281" s="69">
        <v>2013</v>
      </c>
      <c r="E281" s="69" t="s">
        <v>254</v>
      </c>
      <c r="F281" s="388">
        <v>1665</v>
      </c>
      <c r="G281" s="389">
        <v>41612</v>
      </c>
      <c r="H281" s="90" t="s">
        <v>313</v>
      </c>
      <c r="I281" s="69" t="s">
        <v>2587</v>
      </c>
      <c r="J281" s="69" t="s">
        <v>2588</v>
      </c>
      <c r="K281" s="69" t="s">
        <v>3347</v>
      </c>
      <c r="L281" s="88">
        <v>41607</v>
      </c>
      <c r="M281" s="88">
        <v>41612</v>
      </c>
      <c r="N281" s="88"/>
      <c r="O281" s="88"/>
      <c r="P281" s="88"/>
      <c r="Q281" s="183">
        <v>1800</v>
      </c>
      <c r="R281" s="262"/>
      <c r="S281" s="72"/>
      <c r="T281" s="72" t="s">
        <v>260</v>
      </c>
      <c r="U281" s="72" t="s">
        <v>260</v>
      </c>
      <c r="V281" s="72" t="s">
        <v>260</v>
      </c>
      <c r="W281" s="265"/>
      <c r="X281" s="69"/>
      <c r="Y281" s="218"/>
    </row>
    <row r="282" spans="1:25" s="70" customFormat="1" ht="12">
      <c r="A282" s="217" t="s">
        <v>2411</v>
      </c>
      <c r="B282" s="69"/>
      <c r="C282" s="69" t="s">
        <v>2555</v>
      </c>
      <c r="D282" s="69">
        <v>2013</v>
      </c>
      <c r="E282" s="69" t="s">
        <v>254</v>
      </c>
      <c r="F282" s="388">
        <v>1619</v>
      </c>
      <c r="G282" s="389">
        <v>41605</v>
      </c>
      <c r="H282" s="90" t="s">
        <v>313</v>
      </c>
      <c r="I282" s="69" t="s">
        <v>2589</v>
      </c>
      <c r="J282" s="69" t="s">
        <v>2409</v>
      </c>
      <c r="K282" s="69" t="s">
        <v>2338</v>
      </c>
      <c r="L282" s="88">
        <v>41601</v>
      </c>
      <c r="M282" s="88">
        <v>41607</v>
      </c>
      <c r="N282" s="88"/>
      <c r="O282" s="88"/>
      <c r="P282" s="88"/>
      <c r="Q282" s="183">
        <v>9700.02</v>
      </c>
      <c r="R282" s="262"/>
      <c r="S282" s="72"/>
      <c r="T282" s="72" t="s">
        <v>260</v>
      </c>
      <c r="U282" s="72" t="s">
        <v>260</v>
      </c>
      <c r="V282" s="72"/>
      <c r="W282" s="265"/>
      <c r="X282" s="69" t="s">
        <v>2596</v>
      </c>
      <c r="Y282" s="218"/>
    </row>
    <row r="283" spans="1:25" s="70" customFormat="1" ht="12">
      <c r="A283" s="217" t="s">
        <v>1648</v>
      </c>
      <c r="B283" s="69"/>
      <c r="C283" s="69" t="s">
        <v>718</v>
      </c>
      <c r="D283" s="69">
        <v>2013</v>
      </c>
      <c r="E283" s="69" t="s">
        <v>254</v>
      </c>
      <c r="F283" s="388">
        <v>1619</v>
      </c>
      <c r="G283" s="389">
        <v>41605</v>
      </c>
      <c r="H283" s="90" t="s">
        <v>313</v>
      </c>
      <c r="I283" s="69" t="s">
        <v>2589</v>
      </c>
      <c r="J283" s="69" t="s">
        <v>2414</v>
      </c>
      <c r="K283" s="199" t="s">
        <v>1192</v>
      </c>
      <c r="L283" s="88">
        <v>41601</v>
      </c>
      <c r="M283" s="88">
        <v>41607</v>
      </c>
      <c r="N283" s="88"/>
      <c r="O283" s="88"/>
      <c r="P283" s="88"/>
      <c r="Q283" s="183">
        <v>1500</v>
      </c>
      <c r="R283" s="262"/>
      <c r="S283" s="72"/>
      <c r="T283" s="72" t="s">
        <v>260</v>
      </c>
      <c r="U283" s="72" t="s">
        <v>260</v>
      </c>
      <c r="V283" s="72"/>
      <c r="W283" s="265"/>
      <c r="X283" s="69" t="s">
        <v>2590</v>
      </c>
      <c r="Y283" s="218"/>
    </row>
    <row r="284" spans="1:25" s="394" customFormat="1" ht="12">
      <c r="A284" s="387" t="s">
        <v>1359</v>
      </c>
      <c r="B284" s="388"/>
      <c r="C284" s="388" t="s">
        <v>1359</v>
      </c>
      <c r="D284" s="388">
        <v>2013</v>
      </c>
      <c r="E284" s="388" t="s">
        <v>254</v>
      </c>
      <c r="F284" s="388">
        <v>1619</v>
      </c>
      <c r="G284" s="389">
        <v>41605</v>
      </c>
      <c r="H284" s="390" t="s">
        <v>313</v>
      </c>
      <c r="I284" s="388" t="s">
        <v>2589</v>
      </c>
      <c r="J284" s="388" t="s">
        <v>1359</v>
      </c>
      <c r="K284" s="388" t="s">
        <v>1359</v>
      </c>
      <c r="L284" s="391">
        <v>41601</v>
      </c>
      <c r="M284" s="391">
        <v>41607</v>
      </c>
      <c r="N284" s="391"/>
      <c r="O284" s="391"/>
      <c r="P284" s="391"/>
      <c r="Q284" s="183">
        <f>Q282+Q283-0.02</f>
        <v>11200</v>
      </c>
      <c r="R284" s="262"/>
      <c r="S284" s="262"/>
      <c r="T284" s="262" t="s">
        <v>260</v>
      </c>
      <c r="U284" s="262" t="s">
        <v>260</v>
      </c>
      <c r="V284" s="262"/>
      <c r="W284" s="392"/>
      <c r="X284" s="388" t="s">
        <v>2590</v>
      </c>
      <c r="Y284" s="393"/>
    </row>
    <row r="285" spans="1:25" s="70" customFormat="1" ht="12">
      <c r="A285" s="217" t="s">
        <v>2134</v>
      </c>
      <c r="B285" s="69"/>
      <c r="C285" s="69" t="s">
        <v>718</v>
      </c>
      <c r="D285" s="69">
        <v>2013</v>
      </c>
      <c r="E285" s="69" t="s">
        <v>254</v>
      </c>
      <c r="F285" s="388">
        <v>1647</v>
      </c>
      <c r="G285" s="389">
        <v>41612</v>
      </c>
      <c r="H285" s="90" t="s">
        <v>313</v>
      </c>
      <c r="I285" s="69" t="s">
        <v>2598</v>
      </c>
      <c r="J285" s="69" t="s">
        <v>2567</v>
      </c>
      <c r="K285" s="69" t="s">
        <v>2568</v>
      </c>
      <c r="L285" s="88">
        <v>41636</v>
      </c>
      <c r="M285" s="88">
        <v>41639</v>
      </c>
      <c r="N285" s="88"/>
      <c r="O285" s="88"/>
      <c r="P285" s="88"/>
      <c r="Q285" s="183">
        <v>5600.01</v>
      </c>
      <c r="R285" s="262"/>
      <c r="S285" s="72"/>
      <c r="T285" s="72" t="s">
        <v>260</v>
      </c>
      <c r="U285" s="72" t="s">
        <v>260</v>
      </c>
      <c r="V285" s="72"/>
      <c r="W285" s="265"/>
      <c r="X285" s="69" t="s">
        <v>2599</v>
      </c>
      <c r="Y285" s="218"/>
    </row>
    <row r="286" spans="1:25" s="70" customFormat="1" ht="12">
      <c r="A286" s="217" t="s">
        <v>2474</v>
      </c>
      <c r="B286" s="69" t="s">
        <v>1659</v>
      </c>
      <c r="C286" s="69" t="s">
        <v>2678</v>
      </c>
      <c r="D286" s="69">
        <v>2013</v>
      </c>
      <c r="E286" s="69" t="s">
        <v>1182</v>
      </c>
      <c r="F286" s="388">
        <v>208</v>
      </c>
      <c r="G286" s="389">
        <v>41667</v>
      </c>
      <c r="H286" s="90" t="s">
        <v>313</v>
      </c>
      <c r="I286" s="69" t="s">
        <v>2632</v>
      </c>
      <c r="J286" s="69" t="s">
        <v>2468</v>
      </c>
      <c r="K286" s="69" t="s">
        <v>2471</v>
      </c>
      <c r="L286" s="88">
        <v>41666</v>
      </c>
      <c r="M286" s="88">
        <v>41671</v>
      </c>
      <c r="N286" s="88"/>
      <c r="O286" s="88"/>
      <c r="P286" s="88"/>
      <c r="Q286" s="183">
        <v>2700</v>
      </c>
      <c r="R286" s="262"/>
      <c r="S286" s="72"/>
      <c r="T286" s="72"/>
      <c r="U286" s="72"/>
      <c r="V286" s="72"/>
      <c r="W286" s="265"/>
      <c r="X286" s="69" t="s">
        <v>2768</v>
      </c>
      <c r="Y286" s="218"/>
    </row>
    <row r="287" spans="1:25" s="70" customFormat="1" ht="12">
      <c r="A287" s="217" t="s">
        <v>1767</v>
      </c>
      <c r="B287" s="69"/>
      <c r="C287" s="69" t="s">
        <v>1543</v>
      </c>
      <c r="D287" s="69">
        <v>2013</v>
      </c>
      <c r="E287" s="69" t="s">
        <v>254</v>
      </c>
      <c r="F287" s="388">
        <v>449</v>
      </c>
      <c r="G287" s="389">
        <v>41460</v>
      </c>
      <c r="H287" s="90" t="s">
        <v>313</v>
      </c>
      <c r="I287" s="69" t="s">
        <v>2653</v>
      </c>
      <c r="J287" s="69" t="s">
        <v>2652</v>
      </c>
      <c r="K287" s="69" t="s">
        <v>2652</v>
      </c>
      <c r="L287" s="88">
        <v>41449</v>
      </c>
      <c r="M287" s="88">
        <v>41454</v>
      </c>
      <c r="N287" s="88"/>
      <c r="O287" s="88"/>
      <c r="P287" s="88"/>
      <c r="Q287" s="183">
        <v>45166.99</v>
      </c>
      <c r="R287" s="262"/>
      <c r="S287" s="72"/>
      <c r="T287" s="72"/>
      <c r="U287" s="72"/>
      <c r="V287" s="72"/>
      <c r="W287" s="265"/>
      <c r="X287" s="69"/>
      <c r="Y287" s="218"/>
    </row>
    <row r="288" spans="1:25" s="70" customFormat="1" ht="12">
      <c r="A288" s="217" t="s">
        <v>264</v>
      </c>
      <c r="B288" s="69">
        <v>1</v>
      </c>
      <c r="C288" s="69" t="s">
        <v>1745</v>
      </c>
      <c r="D288" s="69">
        <v>2013</v>
      </c>
      <c r="E288" s="69" t="s">
        <v>254</v>
      </c>
      <c r="F288" s="388">
        <v>612</v>
      </c>
      <c r="G288" s="389">
        <v>41530</v>
      </c>
      <c r="H288" s="90" t="s">
        <v>313</v>
      </c>
      <c r="I288" s="69" t="s">
        <v>2654</v>
      </c>
      <c r="J288" s="69" t="s">
        <v>1348</v>
      </c>
      <c r="K288" s="69" t="s">
        <v>1350</v>
      </c>
      <c r="L288" s="88">
        <v>41470</v>
      </c>
      <c r="M288" s="88">
        <v>41496</v>
      </c>
      <c r="N288" s="88"/>
      <c r="O288" s="88"/>
      <c r="P288" s="88"/>
      <c r="Q288" s="183">
        <v>35000.080000000002</v>
      </c>
      <c r="R288" s="262"/>
      <c r="S288" s="72"/>
      <c r="T288" s="72"/>
      <c r="U288" s="72"/>
      <c r="V288" s="72"/>
      <c r="W288" s="265"/>
      <c r="X288" s="69"/>
      <c r="Y288" s="218"/>
    </row>
    <row r="289" spans="1:25" s="70" customFormat="1" ht="22.5">
      <c r="A289" s="219" t="s">
        <v>1031</v>
      </c>
      <c r="B289" s="69"/>
      <c r="C289" s="69" t="s">
        <v>693</v>
      </c>
      <c r="D289" s="69">
        <v>2013</v>
      </c>
      <c r="E289" s="69" t="s">
        <v>254</v>
      </c>
      <c r="F289" s="388">
        <v>1644</v>
      </c>
      <c r="G289" s="389">
        <v>41612</v>
      </c>
      <c r="H289" s="90" t="s">
        <v>313</v>
      </c>
      <c r="I289" s="69" t="s">
        <v>2657</v>
      </c>
      <c r="J289" s="69" t="s">
        <v>2658</v>
      </c>
      <c r="K289" s="69" t="s">
        <v>3347</v>
      </c>
      <c r="L289" s="88">
        <v>41615</v>
      </c>
      <c r="M289" s="88">
        <v>41621</v>
      </c>
      <c r="N289" s="88"/>
      <c r="O289" s="88"/>
      <c r="P289" s="88"/>
      <c r="Q289" s="183">
        <v>12700.02</v>
      </c>
      <c r="R289" s="262"/>
      <c r="S289" s="72"/>
      <c r="T289" s="72" t="s">
        <v>260</v>
      </c>
      <c r="U289" s="72" t="s">
        <v>260</v>
      </c>
      <c r="V289" s="72"/>
      <c r="W289" s="265"/>
      <c r="X289" s="69" t="s">
        <v>2659</v>
      </c>
      <c r="Y289" s="218"/>
    </row>
    <row r="290" spans="1:25" s="70" customFormat="1" ht="22.5">
      <c r="A290" s="219" t="s">
        <v>1031</v>
      </c>
      <c r="B290" s="69"/>
      <c r="C290" s="69" t="s">
        <v>693</v>
      </c>
      <c r="D290" s="69">
        <v>2013</v>
      </c>
      <c r="E290" s="69" t="s">
        <v>254</v>
      </c>
      <c r="F290" s="388">
        <v>1887</v>
      </c>
      <c r="G290" s="389">
        <v>41628</v>
      </c>
      <c r="H290" s="90" t="s">
        <v>313</v>
      </c>
      <c r="I290" s="69" t="s">
        <v>2660</v>
      </c>
      <c r="J290" s="69" t="s">
        <v>2661</v>
      </c>
      <c r="K290" s="7" t="s">
        <v>3366</v>
      </c>
      <c r="L290" s="88">
        <v>41624</v>
      </c>
      <c r="M290" s="88">
        <v>41629</v>
      </c>
      <c r="N290" s="88"/>
      <c r="O290" s="88"/>
      <c r="P290" s="88"/>
      <c r="Q290" s="183">
        <v>1333.33</v>
      </c>
      <c r="R290" s="262"/>
      <c r="S290" s="72"/>
      <c r="T290" s="72" t="s">
        <v>260</v>
      </c>
      <c r="U290" s="72" t="s">
        <v>260</v>
      </c>
      <c r="V290" s="72"/>
      <c r="W290" s="265"/>
      <c r="X290" s="69"/>
      <c r="Y290" s="218"/>
    </row>
    <row r="291" spans="1:25" s="70" customFormat="1" ht="22.5">
      <c r="A291" s="219" t="s">
        <v>1031</v>
      </c>
      <c r="B291" s="69"/>
      <c r="C291" s="69" t="s">
        <v>693</v>
      </c>
      <c r="D291" s="69">
        <v>2013</v>
      </c>
      <c r="E291" s="69" t="s">
        <v>254</v>
      </c>
      <c r="F291" s="388">
        <v>1886</v>
      </c>
      <c r="G291" s="389">
        <v>41628</v>
      </c>
      <c r="H291" s="90" t="s">
        <v>313</v>
      </c>
      <c r="I291" s="69" t="s">
        <v>2660</v>
      </c>
      <c r="J291" s="69" t="s">
        <v>2661</v>
      </c>
      <c r="K291" s="7" t="s">
        <v>3366</v>
      </c>
      <c r="L291" s="88">
        <v>41624</v>
      </c>
      <c r="M291" s="88">
        <v>41629</v>
      </c>
      <c r="N291" s="88"/>
      <c r="O291" s="88"/>
      <c r="P291" s="88"/>
      <c r="Q291" s="183">
        <v>1600</v>
      </c>
      <c r="R291" s="262"/>
      <c r="S291" s="72"/>
      <c r="T291" s="72" t="s">
        <v>260</v>
      </c>
      <c r="U291" s="72" t="s">
        <v>260</v>
      </c>
      <c r="V291" s="72" t="s">
        <v>260</v>
      </c>
      <c r="W291" s="265"/>
      <c r="X291" s="69" t="s">
        <v>2662</v>
      </c>
      <c r="Y291" s="218"/>
    </row>
    <row r="292" spans="1:25" s="70" customFormat="1" ht="12">
      <c r="A292" s="217" t="s">
        <v>2134</v>
      </c>
      <c r="B292" s="69"/>
      <c r="C292" s="69" t="s">
        <v>718</v>
      </c>
      <c r="D292" s="69">
        <v>2013</v>
      </c>
      <c r="E292" s="69" t="s">
        <v>254</v>
      </c>
      <c r="F292" s="388">
        <v>1888</v>
      </c>
      <c r="G292" s="389">
        <v>41628</v>
      </c>
      <c r="H292" s="90" t="s">
        <v>313</v>
      </c>
      <c r="I292" s="69" t="s">
        <v>2660</v>
      </c>
      <c r="J292" s="69" t="s">
        <v>2564</v>
      </c>
      <c r="K292" s="7" t="s">
        <v>3349</v>
      </c>
      <c r="L292" s="88">
        <v>41624</v>
      </c>
      <c r="M292" s="88">
        <v>41629</v>
      </c>
      <c r="N292" s="88"/>
      <c r="O292" s="88"/>
      <c r="P292" s="88"/>
      <c r="Q292" s="183">
        <v>1250</v>
      </c>
      <c r="R292" s="262"/>
      <c r="S292" s="72"/>
      <c r="T292" s="72" t="s">
        <v>260</v>
      </c>
      <c r="U292" s="72" t="s">
        <v>260</v>
      </c>
      <c r="V292" s="72"/>
      <c r="W292" s="265"/>
      <c r="X292" s="69" t="s">
        <v>2663</v>
      </c>
      <c r="Y292" s="218"/>
    </row>
    <row r="293" spans="1:25" s="70" customFormat="1" ht="12">
      <c r="A293" s="217" t="s">
        <v>2134</v>
      </c>
      <c r="B293" s="69"/>
      <c r="C293" s="69" t="s">
        <v>718</v>
      </c>
      <c r="D293" s="69">
        <v>2013</v>
      </c>
      <c r="E293" s="69" t="s">
        <v>254</v>
      </c>
      <c r="F293" s="388">
        <v>1645</v>
      </c>
      <c r="G293" s="389">
        <v>41612</v>
      </c>
      <c r="H293" s="90" t="s">
        <v>313</v>
      </c>
      <c r="I293" s="69" t="s">
        <v>2666</v>
      </c>
      <c r="J293" s="69" t="s">
        <v>2567</v>
      </c>
      <c r="K293" s="69" t="s">
        <v>2568</v>
      </c>
      <c r="L293" s="88">
        <v>41622</v>
      </c>
      <c r="M293" s="88">
        <v>41628</v>
      </c>
      <c r="N293" s="88"/>
      <c r="O293" s="88"/>
      <c r="P293" s="88"/>
      <c r="Q293" s="183">
        <v>11200.02</v>
      </c>
      <c r="R293" s="262"/>
      <c r="S293" s="72"/>
      <c r="T293" s="72" t="s">
        <v>260</v>
      </c>
      <c r="U293" s="72" t="s">
        <v>260</v>
      </c>
      <c r="V293" s="72"/>
      <c r="W293" s="265"/>
      <c r="X293" s="69" t="s">
        <v>2667</v>
      </c>
      <c r="Y293" s="218"/>
    </row>
    <row r="294" spans="1:25" s="70" customFormat="1" ht="12">
      <c r="A294" s="217" t="s">
        <v>2332</v>
      </c>
      <c r="B294" s="69"/>
      <c r="C294" s="69" t="s">
        <v>2676</v>
      </c>
      <c r="D294" s="69">
        <v>2013</v>
      </c>
      <c r="E294" s="69" t="s">
        <v>1182</v>
      </c>
      <c r="F294" s="388">
        <v>209</v>
      </c>
      <c r="G294" s="389">
        <v>41690</v>
      </c>
      <c r="H294" s="90" t="s">
        <v>313</v>
      </c>
      <c r="I294" s="69" t="s">
        <v>2725</v>
      </c>
      <c r="J294" s="69" t="s">
        <v>2726</v>
      </c>
      <c r="K294" s="69" t="s">
        <v>2334</v>
      </c>
      <c r="L294" s="88">
        <v>41683</v>
      </c>
      <c r="M294" s="88">
        <v>41689</v>
      </c>
      <c r="N294" s="88"/>
      <c r="O294" s="88"/>
      <c r="P294" s="88"/>
      <c r="Q294" s="183">
        <v>22055.68</v>
      </c>
      <c r="R294" s="262"/>
      <c r="S294" s="72"/>
      <c r="T294" s="72"/>
      <c r="U294" s="72"/>
      <c r="V294" s="72"/>
      <c r="W294" s="265"/>
      <c r="X294" s="69" t="s">
        <v>2727</v>
      </c>
      <c r="Y294" s="218"/>
    </row>
    <row r="295" spans="1:25" s="70" customFormat="1" ht="12">
      <c r="A295" s="217" t="s">
        <v>2473</v>
      </c>
      <c r="B295" s="69" t="s">
        <v>3003</v>
      </c>
      <c r="C295" s="69" t="s">
        <v>2781</v>
      </c>
      <c r="D295" s="69">
        <v>2013</v>
      </c>
      <c r="E295" s="69" t="s">
        <v>2490</v>
      </c>
      <c r="F295" s="388">
        <v>38</v>
      </c>
      <c r="G295" s="389">
        <v>41701</v>
      </c>
      <c r="H295" s="90" t="s">
        <v>313</v>
      </c>
      <c r="I295" s="69" t="s">
        <v>2498</v>
      </c>
      <c r="J295" s="69" t="s">
        <v>2493</v>
      </c>
      <c r="K295" s="69" t="s">
        <v>2496</v>
      </c>
      <c r="L295" s="88">
        <v>41617</v>
      </c>
      <c r="M295" s="88">
        <v>41622</v>
      </c>
      <c r="N295" s="88"/>
      <c r="O295" s="88"/>
      <c r="P295" s="88"/>
      <c r="Q295" s="183">
        <v>27846</v>
      </c>
      <c r="R295" s="262"/>
      <c r="S295" s="72"/>
      <c r="T295" s="72" t="s">
        <v>260</v>
      </c>
      <c r="U295" s="72" t="s">
        <v>260</v>
      </c>
      <c r="V295" s="72" t="s">
        <v>260</v>
      </c>
      <c r="W295" s="265" t="s">
        <v>260</v>
      </c>
      <c r="X295" s="69"/>
      <c r="Y295" s="218"/>
    </row>
    <row r="296" spans="1:25" s="70" customFormat="1" ht="12">
      <c r="A296" s="217" t="s">
        <v>2143</v>
      </c>
      <c r="B296" s="69"/>
      <c r="C296" s="69" t="s">
        <v>3804</v>
      </c>
      <c r="D296" s="69">
        <v>2013</v>
      </c>
      <c r="E296" s="69" t="s">
        <v>254</v>
      </c>
      <c r="F296" s="388"/>
      <c r="G296" s="389"/>
      <c r="H296" s="90" t="s">
        <v>313</v>
      </c>
      <c r="I296" s="69" t="s">
        <v>3807</v>
      </c>
      <c r="J296" s="69" t="s">
        <v>3806</v>
      </c>
      <c r="K296" s="69" t="s">
        <v>3806</v>
      </c>
      <c r="L296" s="88">
        <v>41477</v>
      </c>
      <c r="M296" s="88">
        <v>41482</v>
      </c>
      <c r="N296" s="88"/>
      <c r="O296" s="88"/>
      <c r="P296" s="88"/>
      <c r="Q296" s="183">
        <v>22392.76</v>
      </c>
      <c r="R296" s="262"/>
      <c r="S296" s="72" t="s">
        <v>260</v>
      </c>
      <c r="T296" s="72" t="s">
        <v>260</v>
      </c>
      <c r="U296" s="72" t="s">
        <v>260</v>
      </c>
      <c r="V296" s="72"/>
      <c r="W296" s="265" t="s">
        <v>260</v>
      </c>
      <c r="X296" s="69"/>
      <c r="Y296" s="218"/>
    </row>
    <row r="297" spans="1:25" s="70" customFormat="1" ht="12">
      <c r="A297" s="217" t="s">
        <v>1033</v>
      </c>
      <c r="B297" s="69"/>
      <c r="C297" s="69" t="s">
        <v>693</v>
      </c>
      <c r="D297" s="69">
        <v>2014</v>
      </c>
      <c r="E297" s="69" t="s">
        <v>254</v>
      </c>
      <c r="F297" s="388">
        <v>2255</v>
      </c>
      <c r="G297" s="389">
        <v>41675</v>
      </c>
      <c r="H297" s="90" t="s">
        <v>313</v>
      </c>
      <c r="I297" s="69" t="s">
        <v>2729</v>
      </c>
      <c r="J297" s="69" t="s">
        <v>2728</v>
      </c>
      <c r="K297" s="69" t="s">
        <v>4316</v>
      </c>
      <c r="L297" s="88">
        <v>41673</v>
      </c>
      <c r="M297" s="88">
        <v>41679</v>
      </c>
      <c r="N297" s="912"/>
      <c r="O297" s="897"/>
      <c r="P297" s="918">
        <f>Q297-O297</f>
        <v>2100</v>
      </c>
      <c r="Q297" s="183">
        <v>2100</v>
      </c>
      <c r="R297" s="262"/>
      <c r="S297" s="72"/>
      <c r="T297" s="72"/>
      <c r="U297" s="72"/>
      <c r="V297" s="72"/>
      <c r="W297" s="265"/>
      <c r="X297" s="69" t="s">
        <v>2731</v>
      </c>
      <c r="Y297" s="218"/>
    </row>
    <row r="298" spans="1:25" s="70" customFormat="1" ht="12">
      <c r="A298" s="217" t="s">
        <v>2732</v>
      </c>
      <c r="B298" s="69"/>
      <c r="C298" s="69" t="s">
        <v>718</v>
      </c>
      <c r="D298" s="69">
        <v>2014</v>
      </c>
      <c r="E298" s="69" t="s">
        <v>254</v>
      </c>
      <c r="F298" s="388">
        <v>1902</v>
      </c>
      <c r="G298" s="389">
        <v>41641</v>
      </c>
      <c r="H298" s="90" t="s">
        <v>313</v>
      </c>
      <c r="I298" s="69" t="s">
        <v>2733</v>
      </c>
      <c r="J298" s="69" t="s">
        <v>2734</v>
      </c>
      <c r="K298" s="69" t="s">
        <v>2735</v>
      </c>
      <c r="L298" s="88">
        <v>41640</v>
      </c>
      <c r="M298" s="88">
        <v>41643</v>
      </c>
      <c r="N298" s="912"/>
      <c r="O298" s="897"/>
      <c r="P298" s="918">
        <f t="shared" ref="P298:P364" si="0">Q298-O298</f>
        <v>7466.68</v>
      </c>
      <c r="Q298" s="183">
        <v>7466.68</v>
      </c>
      <c r="R298" s="262"/>
      <c r="S298" s="72"/>
      <c r="T298" s="72" t="s">
        <v>260</v>
      </c>
      <c r="U298" s="72"/>
      <c r="V298" s="72"/>
      <c r="W298" s="265"/>
      <c r="X298" s="69" t="s">
        <v>2736</v>
      </c>
      <c r="Y298" s="218"/>
    </row>
    <row r="299" spans="1:25" s="70" customFormat="1" ht="12">
      <c r="A299" s="217" t="s">
        <v>2732</v>
      </c>
      <c r="B299" s="69"/>
      <c r="C299" s="69" t="s">
        <v>718</v>
      </c>
      <c r="D299" s="69">
        <v>2014</v>
      </c>
      <c r="E299" s="69" t="s">
        <v>254</v>
      </c>
      <c r="F299" s="388">
        <v>2014</v>
      </c>
      <c r="G299" s="389">
        <v>41647</v>
      </c>
      <c r="H299" s="90" t="s">
        <v>313</v>
      </c>
      <c r="I299" s="69" t="s">
        <v>2737</v>
      </c>
      <c r="J299" s="69" t="s">
        <v>2734</v>
      </c>
      <c r="K299" s="69" t="s">
        <v>2735</v>
      </c>
      <c r="L299" s="88">
        <v>41645</v>
      </c>
      <c r="M299" s="88">
        <v>41650</v>
      </c>
      <c r="N299" s="912"/>
      <c r="O299" s="897"/>
      <c r="P299" s="918">
        <f t="shared" si="0"/>
        <v>4200</v>
      </c>
      <c r="Q299" s="183">
        <v>4200</v>
      </c>
      <c r="R299" s="262"/>
      <c r="S299" s="72"/>
      <c r="T299" s="72" t="s">
        <v>260</v>
      </c>
      <c r="U299" s="72" t="s">
        <v>260</v>
      </c>
      <c r="V299" s="72"/>
      <c r="W299" s="265"/>
      <c r="X299" s="69" t="s">
        <v>2738</v>
      </c>
      <c r="Y299" s="218"/>
    </row>
    <row r="300" spans="1:25" s="70" customFormat="1" ht="12">
      <c r="A300" s="217" t="s">
        <v>948</v>
      </c>
      <c r="B300" s="69"/>
      <c r="C300" s="69" t="s">
        <v>718</v>
      </c>
      <c r="D300" s="69">
        <v>2014</v>
      </c>
      <c r="E300" s="69" t="s">
        <v>254</v>
      </c>
      <c r="F300" s="388">
        <v>2013</v>
      </c>
      <c r="G300" s="389">
        <v>41647</v>
      </c>
      <c r="H300" s="90" t="s">
        <v>313</v>
      </c>
      <c r="I300" s="69" t="s">
        <v>2737</v>
      </c>
      <c r="J300" s="69" t="s">
        <v>2739</v>
      </c>
      <c r="K300" s="69" t="s">
        <v>2568</v>
      </c>
      <c r="L300" s="88">
        <v>41645</v>
      </c>
      <c r="M300" s="88">
        <v>41650</v>
      </c>
      <c r="N300" s="912"/>
      <c r="O300" s="897">
        <v>0</v>
      </c>
      <c r="P300" s="918">
        <f t="shared" si="0"/>
        <v>7200</v>
      </c>
      <c r="Q300" s="183">
        <v>7200</v>
      </c>
      <c r="R300" s="262"/>
      <c r="S300" s="72"/>
      <c r="T300" s="72" t="s">
        <v>260</v>
      </c>
      <c r="U300" s="72"/>
      <c r="V300" s="72"/>
      <c r="W300" s="265"/>
      <c r="X300" s="69" t="s">
        <v>2740</v>
      </c>
      <c r="Y300" s="218"/>
    </row>
    <row r="301" spans="1:25" s="70" customFormat="1" ht="12">
      <c r="A301" s="217" t="s">
        <v>2143</v>
      </c>
      <c r="B301" s="69"/>
      <c r="C301" s="69" t="s">
        <v>3796</v>
      </c>
      <c r="D301" s="69">
        <v>2013</v>
      </c>
      <c r="E301" s="69" t="s">
        <v>1520</v>
      </c>
      <c r="F301" s="388"/>
      <c r="G301" s="389"/>
      <c r="H301" s="90" t="s">
        <v>313</v>
      </c>
      <c r="I301" s="69" t="s">
        <v>2069</v>
      </c>
      <c r="J301" s="69" t="s">
        <v>3800</v>
      </c>
      <c r="K301" s="69" t="s">
        <v>3800</v>
      </c>
      <c r="L301" s="88">
        <v>41484</v>
      </c>
      <c r="M301" s="88">
        <v>41489</v>
      </c>
      <c r="N301" s="912">
        <v>0</v>
      </c>
      <c r="O301" s="897">
        <v>0</v>
      </c>
      <c r="P301" s="918"/>
      <c r="Q301" s="183">
        <v>82090.98</v>
      </c>
      <c r="R301" s="262"/>
      <c r="S301" s="72"/>
      <c r="T301" s="72" t="s">
        <v>260</v>
      </c>
      <c r="U301" s="72" t="s">
        <v>260</v>
      </c>
      <c r="V301" s="72"/>
      <c r="W301" s="265"/>
      <c r="X301" s="69"/>
      <c r="Y301" s="218"/>
    </row>
    <row r="302" spans="1:25" s="70" customFormat="1" ht="12">
      <c r="A302" s="217" t="s">
        <v>2143</v>
      </c>
      <c r="B302" s="69"/>
      <c r="C302" s="69" t="s">
        <v>3796</v>
      </c>
      <c r="D302" s="69">
        <v>2013</v>
      </c>
      <c r="E302" s="69" t="s">
        <v>1520</v>
      </c>
      <c r="F302" s="388"/>
      <c r="G302" s="389"/>
      <c r="H302" s="90" t="s">
        <v>313</v>
      </c>
      <c r="I302" s="69" t="s">
        <v>3801</v>
      </c>
      <c r="J302" s="69" t="s">
        <v>3800</v>
      </c>
      <c r="K302" s="69" t="s">
        <v>3800</v>
      </c>
      <c r="L302" s="88">
        <v>41491</v>
      </c>
      <c r="M302" s="88">
        <v>41496</v>
      </c>
      <c r="N302" s="912">
        <v>0</v>
      </c>
      <c r="O302" s="897">
        <v>0</v>
      </c>
      <c r="P302" s="918"/>
      <c r="Q302" s="183">
        <v>49514.58</v>
      </c>
      <c r="R302" s="262"/>
      <c r="S302" s="72"/>
      <c r="T302" s="72" t="s">
        <v>260</v>
      </c>
      <c r="U302" s="72" t="s">
        <v>260</v>
      </c>
      <c r="V302" s="72"/>
      <c r="W302" s="265"/>
      <c r="X302" s="69"/>
      <c r="Y302" s="218"/>
    </row>
    <row r="303" spans="1:25" s="70" customFormat="1" ht="12">
      <c r="A303" s="217" t="s">
        <v>2741</v>
      </c>
      <c r="B303" s="69"/>
      <c r="C303" s="69" t="s">
        <v>718</v>
      </c>
      <c r="D303" s="69">
        <v>2014</v>
      </c>
      <c r="E303" s="69" t="s">
        <v>254</v>
      </c>
      <c r="F303" s="388" t="s">
        <v>127</v>
      </c>
      <c r="G303" s="389" t="s">
        <v>127</v>
      </c>
      <c r="H303" s="90" t="s">
        <v>313</v>
      </c>
      <c r="I303" s="69" t="s">
        <v>2742</v>
      </c>
      <c r="J303" s="69" t="s">
        <v>2664</v>
      </c>
      <c r="K303" s="69" t="s">
        <v>2511</v>
      </c>
      <c r="L303" s="88">
        <v>41275</v>
      </c>
      <c r="M303" s="88">
        <v>41639</v>
      </c>
      <c r="N303" s="912"/>
      <c r="O303" s="897"/>
      <c r="P303" s="918">
        <f t="shared" si="0"/>
        <v>28475.06</v>
      </c>
      <c r="Q303" s="183">
        <v>28475.06</v>
      </c>
      <c r="R303" s="262"/>
      <c r="S303" s="72"/>
      <c r="T303" s="72" t="s">
        <v>260</v>
      </c>
      <c r="U303" s="72"/>
      <c r="V303" s="72"/>
      <c r="W303" s="265"/>
      <c r="X303" s="69" t="s">
        <v>2745</v>
      </c>
      <c r="Y303" s="218"/>
    </row>
    <row r="304" spans="1:25" s="70" customFormat="1" ht="12">
      <c r="A304" s="217" t="s">
        <v>948</v>
      </c>
      <c r="B304" s="69"/>
      <c r="C304" s="69" t="s">
        <v>718</v>
      </c>
      <c r="D304" s="69">
        <v>2014</v>
      </c>
      <c r="E304" s="69" t="s">
        <v>254</v>
      </c>
      <c r="F304" s="388">
        <v>2068</v>
      </c>
      <c r="G304" s="389">
        <v>41655</v>
      </c>
      <c r="H304" s="90" t="s">
        <v>313</v>
      </c>
      <c r="I304" s="69" t="s">
        <v>2743</v>
      </c>
      <c r="J304" s="69" t="s">
        <v>2739</v>
      </c>
      <c r="K304" s="69" t="s">
        <v>2568</v>
      </c>
      <c r="L304" s="88">
        <v>41652</v>
      </c>
      <c r="M304" s="88">
        <v>41657</v>
      </c>
      <c r="N304" s="912"/>
      <c r="O304" s="897">
        <v>0</v>
      </c>
      <c r="P304" s="918">
        <f t="shared" si="0"/>
        <v>7200</v>
      </c>
      <c r="Q304" s="183">
        <v>7200</v>
      </c>
      <c r="R304" s="262"/>
      <c r="S304" s="72"/>
      <c r="T304" s="72" t="s">
        <v>260</v>
      </c>
      <c r="U304" s="72"/>
      <c r="V304" s="72"/>
      <c r="W304" s="265"/>
      <c r="X304" s="69" t="s">
        <v>2744</v>
      </c>
      <c r="Y304" s="218"/>
    </row>
    <row r="305" spans="1:25" s="70" customFormat="1" ht="12">
      <c r="A305" s="217" t="s">
        <v>2732</v>
      </c>
      <c r="B305" s="69"/>
      <c r="C305" s="69" t="s">
        <v>718</v>
      </c>
      <c r="D305" s="69">
        <v>2014</v>
      </c>
      <c r="E305" s="69" t="s">
        <v>254</v>
      </c>
      <c r="F305" s="388">
        <v>2069</v>
      </c>
      <c r="G305" s="389">
        <v>41655</v>
      </c>
      <c r="H305" s="90" t="s">
        <v>313</v>
      </c>
      <c r="I305" s="69" t="s">
        <v>2743</v>
      </c>
      <c r="J305" s="69" t="s">
        <v>2734</v>
      </c>
      <c r="K305" s="69" t="s">
        <v>2735</v>
      </c>
      <c r="L305" s="88">
        <v>41652</v>
      </c>
      <c r="M305" s="88">
        <v>41657</v>
      </c>
      <c r="N305" s="912"/>
      <c r="O305" s="897"/>
      <c r="P305" s="918">
        <f t="shared" si="0"/>
        <v>4200</v>
      </c>
      <c r="Q305" s="183">
        <v>4200</v>
      </c>
      <c r="R305" s="262"/>
      <c r="S305" s="72"/>
      <c r="T305" s="72" t="s">
        <v>260</v>
      </c>
      <c r="U305" s="72" t="s">
        <v>260</v>
      </c>
      <c r="V305" s="72"/>
      <c r="W305" s="265"/>
      <c r="X305" s="69" t="s">
        <v>2746</v>
      </c>
      <c r="Y305" s="218"/>
    </row>
    <row r="306" spans="1:25" s="70" customFormat="1" ht="12">
      <c r="A306" s="217" t="s">
        <v>2732</v>
      </c>
      <c r="B306" s="69"/>
      <c r="C306" s="69" t="s">
        <v>718</v>
      </c>
      <c r="D306" s="69">
        <v>2014</v>
      </c>
      <c r="E306" s="69" t="s">
        <v>254</v>
      </c>
      <c r="F306" s="388">
        <v>2139</v>
      </c>
      <c r="G306" s="389">
        <v>41662</v>
      </c>
      <c r="H306" s="90" t="s">
        <v>313</v>
      </c>
      <c r="I306" s="69" t="s">
        <v>2747</v>
      </c>
      <c r="J306" s="69" t="s">
        <v>2734</v>
      </c>
      <c r="K306" s="69" t="s">
        <v>2735</v>
      </c>
      <c r="L306" s="88">
        <v>41659</v>
      </c>
      <c r="M306" s="88">
        <v>41664</v>
      </c>
      <c r="N306" s="912"/>
      <c r="O306" s="897"/>
      <c r="P306" s="918">
        <f t="shared" si="0"/>
        <v>2700</v>
      </c>
      <c r="Q306" s="183">
        <v>2700</v>
      </c>
      <c r="R306" s="262"/>
      <c r="S306" s="72"/>
      <c r="T306" s="72" t="s">
        <v>260</v>
      </c>
      <c r="U306" s="72"/>
      <c r="V306" s="72"/>
      <c r="W306" s="265"/>
      <c r="X306" s="69" t="s">
        <v>2748</v>
      </c>
      <c r="Y306" s="218"/>
    </row>
    <row r="307" spans="1:25" s="70" customFormat="1" ht="12">
      <c r="A307" s="217" t="s">
        <v>948</v>
      </c>
      <c r="B307" s="69"/>
      <c r="C307" s="69" t="s">
        <v>718</v>
      </c>
      <c r="D307" s="69">
        <v>2014</v>
      </c>
      <c r="E307" s="69" t="s">
        <v>254</v>
      </c>
      <c r="F307" s="388">
        <v>2138</v>
      </c>
      <c r="G307" s="389">
        <v>41662</v>
      </c>
      <c r="H307" s="90" t="s">
        <v>313</v>
      </c>
      <c r="I307" s="69" t="s">
        <v>2747</v>
      </c>
      <c r="J307" s="69" t="s">
        <v>2739</v>
      </c>
      <c r="K307" s="69" t="s">
        <v>2568</v>
      </c>
      <c r="L307" s="88">
        <v>41659</v>
      </c>
      <c r="M307" s="88">
        <v>41664</v>
      </c>
      <c r="N307" s="912"/>
      <c r="O307" s="897">
        <v>0</v>
      </c>
      <c r="P307" s="918">
        <f t="shared" si="0"/>
        <v>8700</v>
      </c>
      <c r="Q307" s="183">
        <v>8700</v>
      </c>
      <c r="R307" s="262"/>
      <c r="S307" s="72"/>
      <c r="T307" s="72" t="s">
        <v>260</v>
      </c>
      <c r="U307" s="72"/>
      <c r="V307" s="72"/>
      <c r="W307" s="265"/>
      <c r="X307" s="69"/>
      <c r="Y307" s="218"/>
    </row>
    <row r="308" spans="1:25" s="70" customFormat="1" ht="12">
      <c r="A308" s="217" t="s">
        <v>948</v>
      </c>
      <c r="B308" s="69"/>
      <c r="C308" s="69" t="s">
        <v>718</v>
      </c>
      <c r="D308" s="69">
        <v>2014</v>
      </c>
      <c r="E308" s="69" t="s">
        <v>254</v>
      </c>
      <c r="F308" s="388">
        <v>2181</v>
      </c>
      <c r="G308" s="389">
        <v>41667</v>
      </c>
      <c r="H308" s="90" t="s">
        <v>313</v>
      </c>
      <c r="I308" s="69" t="s">
        <v>2749</v>
      </c>
      <c r="J308" s="69" t="s">
        <v>2739</v>
      </c>
      <c r="K308" s="69" t="s">
        <v>2568</v>
      </c>
      <c r="L308" s="88">
        <v>41666</v>
      </c>
      <c r="M308" s="88">
        <v>41671</v>
      </c>
      <c r="N308" s="912"/>
      <c r="O308" s="897">
        <v>0</v>
      </c>
      <c r="P308" s="918">
        <f t="shared" si="0"/>
        <v>8700</v>
      </c>
      <c r="Q308" s="183">
        <v>8700</v>
      </c>
      <c r="R308" s="262"/>
      <c r="S308" s="72"/>
      <c r="T308" s="72" t="s">
        <v>260</v>
      </c>
      <c r="U308" s="72"/>
      <c r="V308" s="72"/>
      <c r="W308" s="265"/>
      <c r="X308" s="69" t="s">
        <v>2750</v>
      </c>
      <c r="Y308" s="218"/>
    </row>
    <row r="309" spans="1:25" s="70" customFormat="1" ht="12">
      <c r="A309" s="217" t="s">
        <v>1033</v>
      </c>
      <c r="B309" s="69"/>
      <c r="C309" s="69" t="s">
        <v>693</v>
      </c>
      <c r="D309" s="69">
        <v>2014</v>
      </c>
      <c r="E309" s="69" t="s">
        <v>254</v>
      </c>
      <c r="F309" s="388">
        <v>2256</v>
      </c>
      <c r="G309" s="389">
        <v>41675</v>
      </c>
      <c r="H309" s="90" t="s">
        <v>313</v>
      </c>
      <c r="I309" s="69" t="s">
        <v>2729</v>
      </c>
      <c r="J309" s="69" t="s">
        <v>2728</v>
      </c>
      <c r="K309" s="69" t="s">
        <v>4316</v>
      </c>
      <c r="L309" s="88">
        <v>41673</v>
      </c>
      <c r="M309" s="88">
        <v>41679</v>
      </c>
      <c r="N309" s="912"/>
      <c r="O309" s="897"/>
      <c r="P309" s="918">
        <f t="shared" si="0"/>
        <v>4350</v>
      </c>
      <c r="Q309" s="183">
        <v>4350</v>
      </c>
      <c r="R309" s="262"/>
      <c r="S309" s="72"/>
      <c r="T309" s="72" t="s">
        <v>260</v>
      </c>
      <c r="U309" s="72"/>
      <c r="V309" s="72"/>
      <c r="W309" s="265"/>
      <c r="X309" s="69" t="s">
        <v>2751</v>
      </c>
      <c r="Y309" s="218"/>
    </row>
    <row r="310" spans="1:25" s="70" customFormat="1" ht="12">
      <c r="A310" s="217" t="s">
        <v>948</v>
      </c>
      <c r="B310" s="69"/>
      <c r="C310" s="69" t="s">
        <v>718</v>
      </c>
      <c r="D310" s="69">
        <v>2014</v>
      </c>
      <c r="E310" s="69" t="s">
        <v>254</v>
      </c>
      <c r="F310" s="388">
        <v>2257</v>
      </c>
      <c r="G310" s="389">
        <v>41675</v>
      </c>
      <c r="H310" s="90" t="s">
        <v>313</v>
      </c>
      <c r="I310" s="69" t="s">
        <v>2729</v>
      </c>
      <c r="J310" s="69" t="s">
        <v>2739</v>
      </c>
      <c r="K310" s="69" t="s">
        <v>2568</v>
      </c>
      <c r="L310" s="88">
        <v>41673</v>
      </c>
      <c r="M310" s="88">
        <v>41679</v>
      </c>
      <c r="N310" s="912"/>
      <c r="O310" s="897">
        <v>0</v>
      </c>
      <c r="P310" s="918">
        <f t="shared" si="0"/>
        <v>5700</v>
      </c>
      <c r="Q310" s="183">
        <v>5700</v>
      </c>
      <c r="R310" s="262"/>
      <c r="S310" s="72"/>
      <c r="T310" s="72" t="s">
        <v>260</v>
      </c>
      <c r="U310" s="72"/>
      <c r="V310" s="72"/>
      <c r="W310" s="265"/>
      <c r="X310" s="69" t="s">
        <v>2752</v>
      </c>
      <c r="Y310" s="218"/>
    </row>
    <row r="311" spans="1:25" s="70" customFormat="1" ht="12">
      <c r="A311" s="217" t="s">
        <v>2753</v>
      </c>
      <c r="B311" s="69"/>
      <c r="C311" s="69" t="s">
        <v>718</v>
      </c>
      <c r="D311" s="69">
        <v>2014</v>
      </c>
      <c r="E311" s="69" t="s">
        <v>254</v>
      </c>
      <c r="F311" s="388">
        <v>2315</v>
      </c>
      <c r="G311" s="389">
        <v>41682</v>
      </c>
      <c r="H311" s="90" t="s">
        <v>313</v>
      </c>
      <c r="I311" s="69" t="s">
        <v>2754</v>
      </c>
      <c r="J311" s="69" t="s">
        <v>2755</v>
      </c>
      <c r="K311" s="69" t="s">
        <v>2756</v>
      </c>
      <c r="L311" s="88">
        <v>41680</v>
      </c>
      <c r="M311" s="88">
        <v>41685</v>
      </c>
      <c r="N311" s="912"/>
      <c r="O311" s="897"/>
      <c r="P311" s="918">
        <f t="shared" si="0"/>
        <v>5700</v>
      </c>
      <c r="Q311" s="183">
        <v>5700</v>
      </c>
      <c r="R311" s="262"/>
      <c r="S311" s="72"/>
      <c r="T311" s="72" t="s">
        <v>260</v>
      </c>
      <c r="U311" s="72"/>
      <c r="V311" s="72"/>
      <c r="W311" s="265"/>
      <c r="X311" s="69" t="s">
        <v>2757</v>
      </c>
      <c r="Y311" s="218"/>
    </row>
    <row r="312" spans="1:25" s="70" customFormat="1" ht="12">
      <c r="A312" s="217" t="s">
        <v>948</v>
      </c>
      <c r="B312" s="69"/>
      <c r="C312" s="69" t="s">
        <v>718</v>
      </c>
      <c r="D312" s="69">
        <v>2014</v>
      </c>
      <c r="E312" s="69" t="s">
        <v>254</v>
      </c>
      <c r="F312" s="388">
        <v>2316</v>
      </c>
      <c r="G312" s="389">
        <v>41682</v>
      </c>
      <c r="H312" s="90" t="s">
        <v>313</v>
      </c>
      <c r="I312" s="69" t="s">
        <v>2754</v>
      </c>
      <c r="J312" s="69" t="s">
        <v>2758</v>
      </c>
      <c r="K312" s="69" t="s">
        <v>3167</v>
      </c>
      <c r="L312" s="88">
        <v>41680</v>
      </c>
      <c r="M312" s="88">
        <v>41685</v>
      </c>
      <c r="N312" s="912"/>
      <c r="O312" s="897"/>
      <c r="P312" s="918">
        <f t="shared" si="0"/>
        <v>3800</v>
      </c>
      <c r="Q312" s="183">
        <v>3800</v>
      </c>
      <c r="R312" s="262"/>
      <c r="S312" s="72"/>
      <c r="T312" s="72" t="s">
        <v>260</v>
      </c>
      <c r="U312" s="72"/>
      <c r="V312" s="72"/>
      <c r="W312" s="265"/>
      <c r="X312" s="69" t="s">
        <v>2760</v>
      </c>
      <c r="Y312" s="218"/>
    </row>
    <row r="313" spans="1:25" s="70" customFormat="1" ht="33.75">
      <c r="A313" s="219" t="s">
        <v>1032</v>
      </c>
      <c r="B313" s="69"/>
      <c r="C313" s="69" t="s">
        <v>693</v>
      </c>
      <c r="D313" s="69">
        <v>2014</v>
      </c>
      <c r="E313" s="69" t="s">
        <v>254</v>
      </c>
      <c r="F313" s="388">
        <v>2317</v>
      </c>
      <c r="G313" s="389">
        <v>41682</v>
      </c>
      <c r="H313" s="90" t="s">
        <v>313</v>
      </c>
      <c r="I313" s="69" t="s">
        <v>2754</v>
      </c>
      <c r="J313" s="69" t="s">
        <v>2761</v>
      </c>
      <c r="K313" s="7" t="s">
        <v>2354</v>
      </c>
      <c r="L313" s="88">
        <v>41680</v>
      </c>
      <c r="M313" s="88">
        <v>41685</v>
      </c>
      <c r="N313" s="912">
        <v>0</v>
      </c>
      <c r="O313" s="897">
        <v>0</v>
      </c>
      <c r="P313" s="918">
        <f t="shared" si="0"/>
        <v>1900</v>
      </c>
      <c r="Q313" s="183">
        <v>1900</v>
      </c>
      <c r="R313" s="262">
        <v>4900</v>
      </c>
      <c r="S313" s="72"/>
      <c r="T313" s="72" t="s">
        <v>260</v>
      </c>
      <c r="U313" s="72"/>
      <c r="V313" s="72"/>
      <c r="W313" s="265"/>
      <c r="X313" s="69" t="s">
        <v>2762</v>
      </c>
      <c r="Y313" s="218"/>
    </row>
    <row r="314" spans="1:25" s="70" customFormat="1" ht="12">
      <c r="A314" s="217" t="s">
        <v>1418</v>
      </c>
      <c r="B314" s="69" t="s">
        <v>1686</v>
      </c>
      <c r="C314" s="69" t="s">
        <v>718</v>
      </c>
      <c r="D314" s="69">
        <v>2014</v>
      </c>
      <c r="E314" s="69" t="s">
        <v>254</v>
      </c>
      <c r="F314" s="388">
        <v>2255</v>
      </c>
      <c r="G314" s="389">
        <v>41675</v>
      </c>
      <c r="H314" s="90" t="s">
        <v>313</v>
      </c>
      <c r="I314" s="69" t="s">
        <v>2769</v>
      </c>
      <c r="J314" s="69" t="s">
        <v>2770</v>
      </c>
      <c r="K314" s="69" t="s">
        <v>3904</v>
      </c>
      <c r="L314" s="88">
        <v>41673</v>
      </c>
      <c r="M314" s="88">
        <v>41678</v>
      </c>
      <c r="N314" s="912"/>
      <c r="O314" s="897"/>
      <c r="P314" s="918">
        <f t="shared" si="0"/>
        <v>2100</v>
      </c>
      <c r="Q314" s="183">
        <v>2100</v>
      </c>
      <c r="R314" s="262"/>
      <c r="S314" s="72" t="s">
        <v>260</v>
      </c>
      <c r="T314" s="72" t="s">
        <v>260</v>
      </c>
      <c r="U314" s="72" t="s">
        <v>260</v>
      </c>
      <c r="V314" s="72"/>
      <c r="W314" s="265" t="s">
        <v>260</v>
      </c>
      <c r="X314" s="69" t="s">
        <v>2955</v>
      </c>
      <c r="Y314" s="218"/>
    </row>
    <row r="315" spans="1:25" s="70" customFormat="1" ht="12">
      <c r="A315" s="217" t="s">
        <v>3331</v>
      </c>
      <c r="B315" s="69"/>
      <c r="C315" s="69" t="s">
        <v>718</v>
      </c>
      <c r="D315" s="69">
        <v>2014</v>
      </c>
      <c r="E315" s="69" t="s">
        <v>254</v>
      </c>
      <c r="F315" s="388">
        <v>2350</v>
      </c>
      <c r="G315" s="389">
        <v>41690</v>
      </c>
      <c r="H315" s="90" t="s">
        <v>313</v>
      </c>
      <c r="I315" s="739" t="s">
        <v>2771</v>
      </c>
      <c r="J315" s="69" t="s">
        <v>2772</v>
      </c>
      <c r="K315" s="69" t="s">
        <v>3333</v>
      </c>
      <c r="L315" s="88">
        <v>41687</v>
      </c>
      <c r="M315" s="88">
        <v>41692</v>
      </c>
      <c r="N315" s="912"/>
      <c r="O315" s="897"/>
      <c r="P315" s="918">
        <f t="shared" si="0"/>
        <v>9500</v>
      </c>
      <c r="Q315" s="183">
        <v>9500</v>
      </c>
      <c r="R315" s="262"/>
      <c r="S315" s="72"/>
      <c r="T315" s="72" t="s">
        <v>260</v>
      </c>
      <c r="U315" s="72" t="s">
        <v>260</v>
      </c>
      <c r="V315" s="72"/>
      <c r="W315" s="265" t="s">
        <v>260</v>
      </c>
      <c r="X315" s="69" t="s">
        <v>3868</v>
      </c>
      <c r="Y315" s="218"/>
    </row>
    <row r="316" spans="1:25" s="70" customFormat="1" ht="12">
      <c r="A316" s="217" t="s">
        <v>948</v>
      </c>
      <c r="B316" s="69"/>
      <c r="C316" s="69" t="s">
        <v>718</v>
      </c>
      <c r="D316" s="69">
        <v>2014</v>
      </c>
      <c r="E316" s="69" t="s">
        <v>254</v>
      </c>
      <c r="F316" s="388">
        <v>2351</v>
      </c>
      <c r="G316" s="389">
        <v>41690</v>
      </c>
      <c r="H316" s="90" t="s">
        <v>313</v>
      </c>
      <c r="I316" s="69" t="s">
        <v>2771</v>
      </c>
      <c r="J316" s="69" t="s">
        <v>2758</v>
      </c>
      <c r="K316" s="69" t="s">
        <v>3167</v>
      </c>
      <c r="L316" s="88">
        <v>41687</v>
      </c>
      <c r="M316" s="88">
        <v>41692</v>
      </c>
      <c r="N316" s="912"/>
      <c r="O316" s="897"/>
      <c r="P316" s="918">
        <f t="shared" si="0"/>
        <v>1900</v>
      </c>
      <c r="Q316" s="183">
        <v>1900</v>
      </c>
      <c r="R316" s="262"/>
      <c r="S316" s="72"/>
      <c r="T316" s="72"/>
      <c r="U316" s="72"/>
      <c r="V316" s="72"/>
      <c r="W316" s="265"/>
      <c r="X316" s="69" t="s">
        <v>2773</v>
      </c>
      <c r="Y316" s="218"/>
    </row>
    <row r="317" spans="1:25" s="70" customFormat="1" ht="12">
      <c r="A317" s="217" t="s">
        <v>3331</v>
      </c>
      <c r="B317" s="69"/>
      <c r="C317" s="69" t="s">
        <v>718</v>
      </c>
      <c r="D317" s="69">
        <v>2014</v>
      </c>
      <c r="E317" s="69" t="s">
        <v>254</v>
      </c>
      <c r="F317" s="388">
        <v>2418</v>
      </c>
      <c r="G317" s="389">
        <v>41696</v>
      </c>
      <c r="H317" s="90" t="s">
        <v>313</v>
      </c>
      <c r="I317" s="69" t="s">
        <v>2774</v>
      </c>
      <c r="J317" s="69" t="s">
        <v>2772</v>
      </c>
      <c r="K317" s="69" t="s">
        <v>3333</v>
      </c>
      <c r="L317" s="88">
        <v>41694</v>
      </c>
      <c r="M317" s="88">
        <v>41699</v>
      </c>
      <c r="N317" s="912"/>
      <c r="O317" s="897"/>
      <c r="P317" s="918">
        <f t="shared" si="0"/>
        <v>10900</v>
      </c>
      <c r="Q317" s="183">
        <v>10900</v>
      </c>
      <c r="R317" s="262"/>
      <c r="S317" s="72"/>
      <c r="T317" s="72" t="s">
        <v>260</v>
      </c>
      <c r="U317" s="72" t="s">
        <v>260</v>
      </c>
      <c r="V317" s="72"/>
      <c r="W317" s="265" t="s">
        <v>260</v>
      </c>
      <c r="X317" s="69" t="s">
        <v>3867</v>
      </c>
      <c r="Y317" s="218"/>
    </row>
    <row r="318" spans="1:25" s="70" customFormat="1" ht="12">
      <c r="A318" s="217" t="s">
        <v>948</v>
      </c>
      <c r="B318" s="69"/>
      <c r="C318" s="69" t="s">
        <v>718</v>
      </c>
      <c r="D318" s="69">
        <v>2014</v>
      </c>
      <c r="E318" s="69" t="s">
        <v>254</v>
      </c>
      <c r="F318" s="388">
        <v>2419</v>
      </c>
      <c r="G318" s="389">
        <v>41696</v>
      </c>
      <c r="H318" s="90" t="s">
        <v>313</v>
      </c>
      <c r="I318" s="69" t="s">
        <v>2774</v>
      </c>
      <c r="J318" s="69" t="s">
        <v>2775</v>
      </c>
      <c r="K318" s="69" t="s">
        <v>3167</v>
      </c>
      <c r="L318" s="88">
        <v>41694</v>
      </c>
      <c r="M318" s="88">
        <v>41699</v>
      </c>
      <c r="N318" s="912"/>
      <c r="O318" s="897"/>
      <c r="P318" s="918">
        <f t="shared" si="0"/>
        <v>2000</v>
      </c>
      <c r="Q318" s="183">
        <v>2000</v>
      </c>
      <c r="R318" s="262"/>
      <c r="S318" s="72"/>
      <c r="T318" s="72"/>
      <c r="U318" s="72"/>
      <c r="V318" s="72"/>
      <c r="W318" s="265"/>
      <c r="X318" s="69" t="s">
        <v>2776</v>
      </c>
      <c r="Y318" s="218"/>
    </row>
    <row r="319" spans="1:25" s="70" customFormat="1" ht="12">
      <c r="A319" s="217" t="s">
        <v>2853</v>
      </c>
      <c r="B319" s="69"/>
      <c r="C319" s="69" t="s">
        <v>2986</v>
      </c>
      <c r="D319" s="69">
        <v>2014</v>
      </c>
      <c r="E319" s="69" t="s">
        <v>254</v>
      </c>
      <c r="F319" s="388">
        <v>3012</v>
      </c>
      <c r="G319" s="389">
        <v>41766</v>
      </c>
      <c r="H319" s="90" t="s">
        <v>313</v>
      </c>
      <c r="I319" s="69" t="s">
        <v>2866</v>
      </c>
      <c r="J319" s="69" t="s">
        <v>2867</v>
      </c>
      <c r="K319" s="69" t="s">
        <v>3919</v>
      </c>
      <c r="L319" s="88">
        <v>41764</v>
      </c>
      <c r="M319" s="88">
        <v>41769</v>
      </c>
      <c r="N319" s="912"/>
      <c r="O319" s="897"/>
      <c r="P319" s="918">
        <f t="shared" si="0"/>
        <v>3200</v>
      </c>
      <c r="Q319" s="183">
        <v>3200</v>
      </c>
      <c r="R319" s="262"/>
      <c r="S319" s="72"/>
      <c r="T319" s="72" t="s">
        <v>260</v>
      </c>
      <c r="U319" s="72" t="s">
        <v>260</v>
      </c>
      <c r="V319" s="72"/>
      <c r="W319" s="265" t="s">
        <v>260</v>
      </c>
      <c r="X319" s="69" t="s">
        <v>2868</v>
      </c>
      <c r="Y319" s="218"/>
    </row>
    <row r="320" spans="1:25" s="70" customFormat="1" ht="12">
      <c r="A320" s="217" t="s">
        <v>2853</v>
      </c>
      <c r="B320" s="69"/>
      <c r="C320" s="69" t="s">
        <v>2986</v>
      </c>
      <c r="D320" s="69">
        <v>2014</v>
      </c>
      <c r="E320" s="69" t="s">
        <v>254</v>
      </c>
      <c r="F320" s="388">
        <v>2945</v>
      </c>
      <c r="G320" s="389">
        <v>41759</v>
      </c>
      <c r="H320" s="90" t="s">
        <v>313</v>
      </c>
      <c r="I320" s="69" t="s">
        <v>2869</v>
      </c>
      <c r="J320" s="69" t="s">
        <v>2867</v>
      </c>
      <c r="K320" s="69" t="s">
        <v>3919</v>
      </c>
      <c r="L320" s="88">
        <v>41757</v>
      </c>
      <c r="M320" s="88">
        <v>41762</v>
      </c>
      <c r="N320" s="912"/>
      <c r="O320" s="897"/>
      <c r="P320" s="918">
        <f t="shared" si="0"/>
        <v>12600</v>
      </c>
      <c r="Q320" s="183">
        <v>12600</v>
      </c>
      <c r="R320" s="262"/>
      <c r="S320" s="72"/>
      <c r="T320" s="72" t="s">
        <v>260</v>
      </c>
      <c r="U320" s="72" t="s">
        <v>260</v>
      </c>
      <c r="V320" s="72"/>
      <c r="W320" s="265" t="s">
        <v>260</v>
      </c>
      <c r="X320" s="69" t="s">
        <v>1528</v>
      </c>
      <c r="Y320" s="218"/>
    </row>
    <row r="321" spans="1:25" s="70" customFormat="1" ht="12">
      <c r="A321" s="217" t="s">
        <v>2853</v>
      </c>
      <c r="B321" s="69"/>
      <c r="C321" s="69" t="s">
        <v>2986</v>
      </c>
      <c r="D321" s="69">
        <v>2014</v>
      </c>
      <c r="E321" s="69" t="s">
        <v>254</v>
      </c>
      <c r="F321" s="388">
        <v>2893</v>
      </c>
      <c r="G321" s="389">
        <v>41751</v>
      </c>
      <c r="H321" s="90" t="s">
        <v>313</v>
      </c>
      <c r="I321" s="69" t="s">
        <v>2870</v>
      </c>
      <c r="J321" s="69" t="s">
        <v>2867</v>
      </c>
      <c r="K321" s="69" t="s">
        <v>3919</v>
      </c>
      <c r="L321" s="88">
        <v>41750</v>
      </c>
      <c r="M321" s="88">
        <v>41755</v>
      </c>
      <c r="N321" s="912"/>
      <c r="O321" s="897"/>
      <c r="P321" s="918">
        <f t="shared" si="0"/>
        <v>12600</v>
      </c>
      <c r="Q321" s="183">
        <v>12600</v>
      </c>
      <c r="R321" s="262"/>
      <c r="S321" s="72"/>
      <c r="T321" s="72" t="s">
        <v>260</v>
      </c>
      <c r="U321" s="72" t="s">
        <v>260</v>
      </c>
      <c r="V321" s="72"/>
      <c r="W321" s="265" t="s">
        <v>260</v>
      </c>
      <c r="X321" s="69" t="s">
        <v>2871</v>
      </c>
      <c r="Y321" s="218"/>
    </row>
    <row r="322" spans="1:25" s="70" customFormat="1" ht="12">
      <c r="A322" s="217" t="s">
        <v>2853</v>
      </c>
      <c r="B322" s="69"/>
      <c r="C322" s="69" t="s">
        <v>2986</v>
      </c>
      <c r="D322" s="69">
        <v>2014</v>
      </c>
      <c r="E322" s="69" t="s">
        <v>254</v>
      </c>
      <c r="F322" s="388">
        <v>2830</v>
      </c>
      <c r="G322" s="389">
        <v>41738</v>
      </c>
      <c r="H322" s="90" t="s">
        <v>313</v>
      </c>
      <c r="I322" s="69" t="s">
        <v>2872</v>
      </c>
      <c r="J322" s="69" t="s">
        <v>2867</v>
      </c>
      <c r="K322" s="69" t="s">
        <v>3919</v>
      </c>
      <c r="L322" s="88">
        <v>41736</v>
      </c>
      <c r="M322" s="88">
        <v>41741</v>
      </c>
      <c r="N322" s="912"/>
      <c r="O322" s="897"/>
      <c r="P322" s="918">
        <f t="shared" si="0"/>
        <v>5700</v>
      </c>
      <c r="Q322" s="183">
        <v>5700</v>
      </c>
      <c r="R322" s="262"/>
      <c r="S322" s="72"/>
      <c r="T322" s="72" t="s">
        <v>260</v>
      </c>
      <c r="U322" s="72" t="s">
        <v>260</v>
      </c>
      <c r="V322" s="72"/>
      <c r="W322" s="265" t="s">
        <v>260</v>
      </c>
      <c r="X322" s="69" t="s">
        <v>1128</v>
      </c>
      <c r="Y322" s="218"/>
    </row>
    <row r="323" spans="1:25" s="70" customFormat="1" ht="12">
      <c r="A323" s="217" t="s">
        <v>2853</v>
      </c>
      <c r="B323" s="69"/>
      <c r="C323" s="69" t="s">
        <v>2986</v>
      </c>
      <c r="D323" s="69">
        <v>2014</v>
      </c>
      <c r="E323" s="69" t="s">
        <v>254</v>
      </c>
      <c r="F323" s="388">
        <v>2710</v>
      </c>
      <c r="G323" s="389">
        <v>41732</v>
      </c>
      <c r="H323" s="90" t="s">
        <v>313</v>
      </c>
      <c r="I323" s="69" t="s">
        <v>2873</v>
      </c>
      <c r="J323" s="69" t="s">
        <v>2867</v>
      </c>
      <c r="K323" s="69" t="s">
        <v>3919</v>
      </c>
      <c r="L323" s="88">
        <v>41729</v>
      </c>
      <c r="M323" s="88">
        <v>41733</v>
      </c>
      <c r="N323" s="912"/>
      <c r="O323" s="897"/>
      <c r="P323" s="918">
        <f t="shared" si="0"/>
        <v>12600</v>
      </c>
      <c r="Q323" s="183">
        <v>12600</v>
      </c>
      <c r="R323" s="262"/>
      <c r="S323" s="72"/>
      <c r="T323" s="72" t="s">
        <v>260</v>
      </c>
      <c r="U323" s="72" t="s">
        <v>260</v>
      </c>
      <c r="V323" s="72"/>
      <c r="W323" s="265" t="s">
        <v>260</v>
      </c>
      <c r="X323" s="69" t="s">
        <v>2874</v>
      </c>
      <c r="Y323" s="218"/>
    </row>
    <row r="324" spans="1:25" s="70" customFormat="1" ht="12">
      <c r="A324" s="217" t="s">
        <v>2853</v>
      </c>
      <c r="B324" s="69"/>
      <c r="C324" s="69" t="s">
        <v>2986</v>
      </c>
      <c r="D324" s="69">
        <v>2014</v>
      </c>
      <c r="E324" s="69" t="s">
        <v>254</v>
      </c>
      <c r="F324" s="388">
        <v>2637</v>
      </c>
      <c r="G324" s="389">
        <v>41724</v>
      </c>
      <c r="H324" s="90" t="s">
        <v>313</v>
      </c>
      <c r="I324" s="69" t="s">
        <v>2875</v>
      </c>
      <c r="J324" s="69" t="s">
        <v>2867</v>
      </c>
      <c r="K324" s="69" t="s">
        <v>3919</v>
      </c>
      <c r="L324" s="88">
        <v>41722</v>
      </c>
      <c r="M324" s="88">
        <v>41727</v>
      </c>
      <c r="N324" s="912"/>
      <c r="O324" s="897"/>
      <c r="P324" s="918">
        <f t="shared" si="0"/>
        <v>12600</v>
      </c>
      <c r="Q324" s="183">
        <v>12600</v>
      </c>
      <c r="R324" s="262"/>
      <c r="S324" s="72"/>
      <c r="T324" s="72" t="s">
        <v>260</v>
      </c>
      <c r="U324" s="72" t="s">
        <v>260</v>
      </c>
      <c r="V324" s="72"/>
      <c r="W324" s="265" t="s">
        <v>260</v>
      </c>
      <c r="X324" s="69" t="s">
        <v>2876</v>
      </c>
      <c r="Y324" s="218"/>
    </row>
    <row r="325" spans="1:25" s="70" customFormat="1" ht="12">
      <c r="A325" s="217" t="s">
        <v>2853</v>
      </c>
      <c r="B325" s="69"/>
      <c r="C325" s="69" t="s">
        <v>2986</v>
      </c>
      <c r="D325" s="69">
        <v>2014</v>
      </c>
      <c r="E325" s="69" t="s">
        <v>254</v>
      </c>
      <c r="F325" s="388">
        <v>2589</v>
      </c>
      <c r="G325" s="389">
        <v>41716</v>
      </c>
      <c r="H325" s="90" t="s">
        <v>313</v>
      </c>
      <c r="I325" s="69" t="s">
        <v>2877</v>
      </c>
      <c r="J325" s="69" t="s">
        <v>2867</v>
      </c>
      <c r="K325" s="69" t="s">
        <v>3919</v>
      </c>
      <c r="L325" s="88">
        <v>41715</v>
      </c>
      <c r="M325" s="88">
        <v>41720</v>
      </c>
      <c r="N325" s="912"/>
      <c r="O325" s="897"/>
      <c r="P325" s="918">
        <f t="shared" si="0"/>
        <v>10200</v>
      </c>
      <c r="Q325" s="183">
        <v>10200</v>
      </c>
      <c r="R325" s="262"/>
      <c r="S325" s="72"/>
      <c r="T325" s="72" t="s">
        <v>260</v>
      </c>
      <c r="U325" s="72" t="s">
        <v>260</v>
      </c>
      <c r="V325" s="72"/>
      <c r="W325" s="265" t="s">
        <v>260</v>
      </c>
      <c r="X325" s="69" t="s">
        <v>2878</v>
      </c>
      <c r="Y325" s="218"/>
    </row>
    <row r="326" spans="1:25" s="70" customFormat="1" ht="12">
      <c r="A326" s="217" t="s">
        <v>2853</v>
      </c>
      <c r="B326" s="69"/>
      <c r="C326" s="69" t="s">
        <v>2986</v>
      </c>
      <c r="D326" s="69">
        <v>2014</v>
      </c>
      <c r="E326" s="69" t="s">
        <v>254</v>
      </c>
      <c r="F326" s="388">
        <v>2528</v>
      </c>
      <c r="G326" s="389">
        <v>41710</v>
      </c>
      <c r="H326" s="90" t="s">
        <v>313</v>
      </c>
      <c r="I326" s="69" t="s">
        <v>2879</v>
      </c>
      <c r="J326" s="69" t="s">
        <v>2867</v>
      </c>
      <c r="K326" s="69" t="s">
        <v>3919</v>
      </c>
      <c r="L326" s="88">
        <v>41708</v>
      </c>
      <c r="M326" s="88">
        <v>41713</v>
      </c>
      <c r="N326" s="912"/>
      <c r="O326" s="897"/>
      <c r="P326" s="918">
        <f t="shared" si="0"/>
        <v>8700</v>
      </c>
      <c r="Q326" s="183">
        <v>8700</v>
      </c>
      <c r="R326" s="262"/>
      <c r="S326" s="72"/>
      <c r="T326" s="72" t="s">
        <v>260</v>
      </c>
      <c r="U326" s="72" t="s">
        <v>260</v>
      </c>
      <c r="V326" s="72"/>
      <c r="W326" s="265" t="s">
        <v>260</v>
      </c>
      <c r="X326" s="69" t="s">
        <v>2880</v>
      </c>
      <c r="Y326" s="218"/>
    </row>
    <row r="327" spans="1:25" s="70" customFormat="1" ht="12">
      <c r="A327" s="217" t="s">
        <v>1033</v>
      </c>
      <c r="B327" s="69"/>
      <c r="C327" s="69" t="s">
        <v>693</v>
      </c>
      <c r="D327" s="69">
        <v>2014</v>
      </c>
      <c r="E327" s="69" t="s">
        <v>254</v>
      </c>
      <c r="F327" s="388">
        <v>2477</v>
      </c>
      <c r="G327" s="389">
        <v>41703</v>
      </c>
      <c r="H327" s="90" t="s">
        <v>313</v>
      </c>
      <c r="I327" s="69" t="s">
        <v>2931</v>
      </c>
      <c r="J327" s="69" t="s">
        <v>2932</v>
      </c>
      <c r="K327" s="69" t="s">
        <v>4316</v>
      </c>
      <c r="L327" s="88">
        <v>41701</v>
      </c>
      <c r="M327" s="88">
        <v>41706</v>
      </c>
      <c r="N327" s="912"/>
      <c r="O327" s="897"/>
      <c r="P327" s="918">
        <f t="shared" si="0"/>
        <v>5100</v>
      </c>
      <c r="Q327" s="183">
        <v>5100</v>
      </c>
      <c r="R327" s="262"/>
      <c r="S327" s="72"/>
      <c r="T327" s="72" t="s">
        <v>260</v>
      </c>
      <c r="U327" s="72" t="s">
        <v>260</v>
      </c>
      <c r="V327" s="72"/>
      <c r="W327" s="265" t="s">
        <v>260</v>
      </c>
      <c r="X327" s="69" t="s">
        <v>2933</v>
      </c>
      <c r="Y327" s="218"/>
    </row>
    <row r="328" spans="1:25" s="70" customFormat="1" ht="12">
      <c r="A328" s="217" t="s">
        <v>1033</v>
      </c>
      <c r="B328" s="69"/>
      <c r="C328" s="69" t="s">
        <v>693</v>
      </c>
      <c r="D328" s="69">
        <v>2014</v>
      </c>
      <c r="E328" s="69" t="s">
        <v>254</v>
      </c>
      <c r="F328" s="388">
        <v>2528</v>
      </c>
      <c r="G328" s="389">
        <v>41710</v>
      </c>
      <c r="H328" s="90" t="s">
        <v>313</v>
      </c>
      <c r="I328" s="69" t="s">
        <v>2879</v>
      </c>
      <c r="J328" s="69" t="s">
        <v>2929</v>
      </c>
      <c r="K328" s="69" t="s">
        <v>4316</v>
      </c>
      <c r="L328" s="88">
        <v>41708</v>
      </c>
      <c r="M328" s="88">
        <v>41713</v>
      </c>
      <c r="N328" s="912"/>
      <c r="O328" s="897"/>
      <c r="P328" s="918">
        <f t="shared" si="0"/>
        <v>3900</v>
      </c>
      <c r="Q328" s="183">
        <v>3900</v>
      </c>
      <c r="R328" s="262"/>
      <c r="S328" s="72"/>
      <c r="T328" s="72" t="s">
        <v>260</v>
      </c>
      <c r="U328" s="72" t="s">
        <v>260</v>
      </c>
      <c r="V328" s="72"/>
      <c r="W328" s="265" t="s">
        <v>260</v>
      </c>
      <c r="X328" s="69" t="s">
        <v>2930</v>
      </c>
      <c r="Y328" s="218"/>
    </row>
    <row r="329" spans="1:25" s="394" customFormat="1" ht="12">
      <c r="A329" s="387" t="s">
        <v>1359</v>
      </c>
      <c r="B329" s="388"/>
      <c r="C329" s="388" t="s">
        <v>1359</v>
      </c>
      <c r="D329" s="388">
        <v>2014</v>
      </c>
      <c r="E329" s="388" t="s">
        <v>254</v>
      </c>
      <c r="F329" s="388">
        <v>2528</v>
      </c>
      <c r="G329" s="389">
        <v>41710</v>
      </c>
      <c r="H329" s="390" t="s">
        <v>313</v>
      </c>
      <c r="I329" s="388" t="s">
        <v>2879</v>
      </c>
      <c r="J329" s="388" t="s">
        <v>1359</v>
      </c>
      <c r="K329" s="388" t="s">
        <v>1359</v>
      </c>
      <c r="L329" s="391">
        <v>41708</v>
      </c>
      <c r="M329" s="391">
        <v>41713</v>
      </c>
      <c r="N329" s="913"/>
      <c r="O329" s="897"/>
      <c r="P329" s="918">
        <f t="shared" si="0"/>
        <v>12600</v>
      </c>
      <c r="Q329" s="183">
        <v>12600</v>
      </c>
      <c r="R329" s="262"/>
      <c r="S329" s="262"/>
      <c r="T329" s="262"/>
      <c r="U329" s="262"/>
      <c r="V329" s="262"/>
      <c r="W329" s="392"/>
      <c r="X329" s="388" t="s">
        <v>2930</v>
      </c>
      <c r="Y329" s="393"/>
    </row>
    <row r="330" spans="1:25" s="70" customFormat="1" ht="12">
      <c r="A330" s="217" t="s">
        <v>1033</v>
      </c>
      <c r="B330" s="69"/>
      <c r="C330" s="69" t="s">
        <v>693</v>
      </c>
      <c r="D330" s="69">
        <v>2014</v>
      </c>
      <c r="E330" s="69" t="s">
        <v>254</v>
      </c>
      <c r="F330" s="388">
        <v>2944</v>
      </c>
      <c r="G330" s="389">
        <v>41759</v>
      </c>
      <c r="H330" s="90" t="s">
        <v>313</v>
      </c>
      <c r="I330" s="69" t="s">
        <v>2869</v>
      </c>
      <c r="J330" s="69" t="s">
        <v>1398</v>
      </c>
      <c r="K330" s="69" t="s">
        <v>1398</v>
      </c>
      <c r="L330" s="88">
        <v>41757</v>
      </c>
      <c r="M330" s="88">
        <v>41762</v>
      </c>
      <c r="N330" s="912">
        <v>0</v>
      </c>
      <c r="O330" s="897">
        <v>0</v>
      </c>
      <c r="P330" s="918">
        <f t="shared" si="0"/>
        <v>2000</v>
      </c>
      <c r="Q330" s="183">
        <v>2000</v>
      </c>
      <c r="R330" s="262"/>
      <c r="S330" s="72"/>
      <c r="T330" s="72" t="s">
        <v>260</v>
      </c>
      <c r="U330" s="72" t="s">
        <v>260</v>
      </c>
      <c r="V330" s="72"/>
      <c r="W330" s="265" t="s">
        <v>260</v>
      </c>
      <c r="X330" s="69" t="s">
        <v>2928</v>
      </c>
      <c r="Y330" s="218"/>
    </row>
    <row r="331" spans="1:25" s="70" customFormat="1" ht="12">
      <c r="A331" s="217" t="s">
        <v>1033</v>
      </c>
      <c r="B331" s="69"/>
      <c r="C331" s="69" t="s">
        <v>693</v>
      </c>
      <c r="D331" s="69">
        <v>2014</v>
      </c>
      <c r="E331" s="69" t="s">
        <v>254</v>
      </c>
      <c r="F331" s="388">
        <v>3114</v>
      </c>
      <c r="G331" s="389">
        <v>41773</v>
      </c>
      <c r="H331" s="90" t="s">
        <v>313</v>
      </c>
      <c r="I331" s="69" t="s">
        <v>2886</v>
      </c>
      <c r="J331" s="69" t="s">
        <v>1398</v>
      </c>
      <c r="K331" s="69" t="s">
        <v>1398</v>
      </c>
      <c r="L331" s="88">
        <v>41771</v>
      </c>
      <c r="M331" s="88">
        <v>41776</v>
      </c>
      <c r="N331" s="912">
        <v>0</v>
      </c>
      <c r="O331" s="897">
        <v>0</v>
      </c>
      <c r="P331" s="918">
        <f t="shared" si="0"/>
        <v>1200</v>
      </c>
      <c r="Q331" s="183">
        <v>1200</v>
      </c>
      <c r="R331" s="262"/>
      <c r="S331" s="72"/>
      <c r="T331" s="72" t="s">
        <v>260</v>
      </c>
      <c r="U331" s="72" t="s">
        <v>260</v>
      </c>
      <c r="V331" s="72"/>
      <c r="W331" s="265" t="s">
        <v>260</v>
      </c>
      <c r="X331" s="69" t="s">
        <v>2888</v>
      </c>
      <c r="Y331" s="218"/>
    </row>
    <row r="332" spans="1:25" s="70" customFormat="1" ht="12">
      <c r="A332" s="217" t="s">
        <v>2889</v>
      </c>
      <c r="B332" s="69"/>
      <c r="C332" s="69" t="s">
        <v>2942</v>
      </c>
      <c r="D332" s="69">
        <v>2014</v>
      </c>
      <c r="E332" s="69" t="s">
        <v>254</v>
      </c>
      <c r="F332" s="388">
        <v>3114</v>
      </c>
      <c r="G332" s="389">
        <v>41773</v>
      </c>
      <c r="H332" s="90" t="s">
        <v>313</v>
      </c>
      <c r="I332" s="69" t="s">
        <v>2886</v>
      </c>
      <c r="J332" s="69" t="s">
        <v>2927</v>
      </c>
      <c r="K332" s="69" t="s">
        <v>2942</v>
      </c>
      <c r="L332" s="88">
        <v>41771</v>
      </c>
      <c r="M332" s="88">
        <v>41776</v>
      </c>
      <c r="N332" s="912"/>
      <c r="O332" s="897"/>
      <c r="P332" s="918">
        <f t="shared" si="0"/>
        <v>2400</v>
      </c>
      <c r="Q332" s="183">
        <v>2400</v>
      </c>
      <c r="R332" s="262"/>
      <c r="S332" s="72"/>
      <c r="T332" s="72" t="s">
        <v>260</v>
      </c>
      <c r="U332" s="72" t="s">
        <v>260</v>
      </c>
      <c r="V332" s="72"/>
      <c r="W332" s="265" t="s">
        <v>260</v>
      </c>
      <c r="X332" s="69" t="s">
        <v>2888</v>
      </c>
      <c r="Y332" s="218"/>
    </row>
    <row r="333" spans="1:25" s="70" customFormat="1" ht="12">
      <c r="A333" s="217" t="s">
        <v>1125</v>
      </c>
      <c r="B333" s="69"/>
      <c r="C333" s="69" t="s">
        <v>718</v>
      </c>
      <c r="D333" s="69">
        <v>2014</v>
      </c>
      <c r="E333" s="69" t="s">
        <v>254</v>
      </c>
      <c r="F333" s="388">
        <v>3114</v>
      </c>
      <c r="G333" s="389">
        <v>41773</v>
      </c>
      <c r="H333" s="90" t="s">
        <v>313</v>
      </c>
      <c r="I333" s="69" t="s">
        <v>2886</v>
      </c>
      <c r="J333" s="69" t="s">
        <v>2887</v>
      </c>
      <c r="K333" s="69" t="s">
        <v>1580</v>
      </c>
      <c r="L333" s="88">
        <v>41771</v>
      </c>
      <c r="M333" s="88">
        <v>41776</v>
      </c>
      <c r="N333" s="912"/>
      <c r="O333" s="897"/>
      <c r="P333" s="918">
        <f t="shared" si="0"/>
        <v>10200</v>
      </c>
      <c r="Q333" s="183">
        <v>10200</v>
      </c>
      <c r="R333" s="262"/>
      <c r="S333" s="72"/>
      <c r="T333" s="72" t="s">
        <v>260</v>
      </c>
      <c r="U333" s="72" t="s">
        <v>260</v>
      </c>
      <c r="V333" s="72"/>
      <c r="W333" s="265" t="s">
        <v>260</v>
      </c>
      <c r="X333" s="69" t="s">
        <v>2888</v>
      </c>
      <c r="Y333" s="218"/>
    </row>
    <row r="334" spans="1:25" s="394" customFormat="1" ht="12">
      <c r="A334" s="387" t="s">
        <v>1359</v>
      </c>
      <c r="B334" s="388"/>
      <c r="C334" s="388" t="s">
        <v>1359</v>
      </c>
      <c r="D334" s="388">
        <v>2014</v>
      </c>
      <c r="E334" s="388" t="s">
        <v>254</v>
      </c>
      <c r="F334" s="388">
        <v>3114</v>
      </c>
      <c r="G334" s="389">
        <v>41773</v>
      </c>
      <c r="H334" s="390" t="s">
        <v>313</v>
      </c>
      <c r="I334" s="388" t="s">
        <v>2886</v>
      </c>
      <c r="J334" s="388" t="s">
        <v>1359</v>
      </c>
      <c r="K334" s="388" t="s">
        <v>1359</v>
      </c>
      <c r="L334" s="391">
        <v>41771</v>
      </c>
      <c r="M334" s="391">
        <v>41776</v>
      </c>
      <c r="N334" s="913"/>
      <c r="O334" s="897"/>
      <c r="P334" s="918">
        <f t="shared" si="0"/>
        <v>13800</v>
      </c>
      <c r="Q334" s="183">
        <v>13800</v>
      </c>
      <c r="R334" s="262"/>
      <c r="S334" s="262"/>
      <c r="T334" s="262"/>
      <c r="U334" s="262"/>
      <c r="V334" s="262"/>
      <c r="W334" s="392"/>
      <c r="X334" s="388" t="s">
        <v>2888</v>
      </c>
      <c r="Y334" s="393"/>
    </row>
    <row r="335" spans="1:25" s="70" customFormat="1" ht="12">
      <c r="A335" s="217" t="s">
        <v>1125</v>
      </c>
      <c r="B335" s="69"/>
      <c r="C335" s="69" t="s">
        <v>718</v>
      </c>
      <c r="D335" s="69">
        <v>2014</v>
      </c>
      <c r="E335" s="69" t="s">
        <v>254</v>
      </c>
      <c r="F335" s="388">
        <v>3012</v>
      </c>
      <c r="G335" s="389">
        <v>41766</v>
      </c>
      <c r="H335" s="90" t="s">
        <v>313</v>
      </c>
      <c r="I335" s="69" t="s">
        <v>2866</v>
      </c>
      <c r="J335" s="69" t="s">
        <v>2887</v>
      </c>
      <c r="K335" s="69" t="s">
        <v>1580</v>
      </c>
      <c r="L335" s="88">
        <v>41764</v>
      </c>
      <c r="M335" s="88">
        <v>41769</v>
      </c>
      <c r="N335" s="912"/>
      <c r="O335" s="897"/>
      <c r="P335" s="918">
        <f t="shared" si="0"/>
        <v>1750</v>
      </c>
      <c r="Q335" s="183">
        <v>1750</v>
      </c>
      <c r="R335" s="262"/>
      <c r="S335" s="72"/>
      <c r="T335" s="72" t="s">
        <v>260</v>
      </c>
      <c r="U335" s="72" t="s">
        <v>260</v>
      </c>
      <c r="V335" s="72"/>
      <c r="W335" s="265" t="s">
        <v>260</v>
      </c>
      <c r="X335" s="69" t="s">
        <v>2868</v>
      </c>
      <c r="Y335" s="218"/>
    </row>
    <row r="336" spans="1:25" s="70" customFormat="1" ht="12">
      <c r="A336" s="217" t="s">
        <v>948</v>
      </c>
      <c r="B336" s="69"/>
      <c r="C336" s="69" t="s">
        <v>718</v>
      </c>
      <c r="D336" s="69">
        <v>2014</v>
      </c>
      <c r="E336" s="69" t="s">
        <v>254</v>
      </c>
      <c r="F336" s="388">
        <v>2829</v>
      </c>
      <c r="G336" s="389">
        <v>41738</v>
      </c>
      <c r="H336" s="90" t="s">
        <v>313</v>
      </c>
      <c r="I336" s="69" t="s">
        <v>2872</v>
      </c>
      <c r="J336" s="69" t="s">
        <v>2895</v>
      </c>
      <c r="K336" s="69" t="s">
        <v>3166</v>
      </c>
      <c r="L336" s="88">
        <v>41736</v>
      </c>
      <c r="M336" s="88">
        <v>41741</v>
      </c>
      <c r="N336" s="912"/>
      <c r="O336" s="897"/>
      <c r="P336" s="918">
        <f t="shared" si="0"/>
        <v>6900</v>
      </c>
      <c r="Q336" s="183">
        <v>6900</v>
      </c>
      <c r="R336" s="262"/>
      <c r="S336" s="72"/>
      <c r="T336" s="72" t="s">
        <v>260</v>
      </c>
      <c r="U336" s="72" t="s">
        <v>260</v>
      </c>
      <c r="V336" s="72"/>
      <c r="W336" s="265" t="s">
        <v>260</v>
      </c>
      <c r="X336" s="69" t="s">
        <v>1130</v>
      </c>
      <c r="Y336" s="218"/>
    </row>
    <row r="337" spans="1:25" s="70" customFormat="1" ht="12">
      <c r="A337" s="217" t="s">
        <v>1033</v>
      </c>
      <c r="B337" s="69"/>
      <c r="C337" s="69" t="s">
        <v>693</v>
      </c>
      <c r="D337" s="69">
        <v>2014</v>
      </c>
      <c r="E337" s="69" t="s">
        <v>254</v>
      </c>
      <c r="F337" s="388">
        <v>3012</v>
      </c>
      <c r="G337" s="389">
        <v>41766</v>
      </c>
      <c r="H337" s="90" t="s">
        <v>313</v>
      </c>
      <c r="I337" s="69" t="s">
        <v>2866</v>
      </c>
      <c r="J337" s="69" t="s">
        <v>1398</v>
      </c>
      <c r="K337" s="69" t="s">
        <v>1398</v>
      </c>
      <c r="L337" s="88">
        <v>41764</v>
      </c>
      <c r="M337" s="88">
        <v>41769</v>
      </c>
      <c r="N337" s="912">
        <v>0</v>
      </c>
      <c r="O337" s="897">
        <v>0</v>
      </c>
      <c r="P337" s="918">
        <f t="shared" si="0"/>
        <v>1200</v>
      </c>
      <c r="Q337" s="183">
        <v>1200</v>
      </c>
      <c r="R337" s="262"/>
      <c r="S337" s="72"/>
      <c r="T337" s="72" t="s">
        <v>260</v>
      </c>
      <c r="U337" s="72" t="s">
        <v>260</v>
      </c>
      <c r="V337" s="72"/>
      <c r="W337" s="265" t="s">
        <v>260</v>
      </c>
      <c r="X337" s="69" t="s">
        <v>2868</v>
      </c>
      <c r="Y337" s="218"/>
    </row>
    <row r="338" spans="1:25" s="70" customFormat="1" ht="12">
      <c r="A338" s="217" t="s">
        <v>2159</v>
      </c>
      <c r="B338" s="69"/>
      <c r="C338" s="69" t="s">
        <v>3102</v>
      </c>
      <c r="D338" s="69">
        <v>2014</v>
      </c>
      <c r="E338" s="69" t="s">
        <v>3091</v>
      </c>
      <c r="F338" s="388">
        <v>3012</v>
      </c>
      <c r="G338" s="389">
        <v>41766</v>
      </c>
      <c r="H338" s="90" t="s">
        <v>313</v>
      </c>
      <c r="I338" s="69" t="s">
        <v>2866</v>
      </c>
      <c r="J338" s="69" t="s">
        <v>2969</v>
      </c>
      <c r="K338" s="69" t="s">
        <v>3901</v>
      </c>
      <c r="L338" s="88">
        <v>41764</v>
      </c>
      <c r="M338" s="88">
        <v>41769</v>
      </c>
      <c r="N338" s="912"/>
      <c r="O338" s="897">
        <f>Q338*N338/100</f>
        <v>0</v>
      </c>
      <c r="P338" s="918">
        <f t="shared" si="0"/>
        <v>5250</v>
      </c>
      <c r="Q338" s="183">
        <v>5250</v>
      </c>
      <c r="R338" s="262"/>
      <c r="S338" s="72"/>
      <c r="T338" s="72" t="s">
        <v>260</v>
      </c>
      <c r="U338" s="72" t="s">
        <v>260</v>
      </c>
      <c r="V338" s="72"/>
      <c r="W338" s="265" t="s">
        <v>260</v>
      </c>
      <c r="X338" s="69" t="s">
        <v>2868</v>
      </c>
      <c r="Y338" s="218"/>
    </row>
    <row r="339" spans="1:25" s="70" customFormat="1" ht="12">
      <c r="A339" s="217" t="s">
        <v>2889</v>
      </c>
      <c r="B339" s="69"/>
      <c r="C339" s="69" t="s">
        <v>2942</v>
      </c>
      <c r="D339" s="69">
        <v>2014</v>
      </c>
      <c r="E339" s="69" t="s">
        <v>254</v>
      </c>
      <c r="F339" s="388">
        <v>3012</v>
      </c>
      <c r="G339" s="389">
        <v>41766</v>
      </c>
      <c r="H339" s="90" t="s">
        <v>313</v>
      </c>
      <c r="I339" s="69" t="s">
        <v>2866</v>
      </c>
      <c r="J339" s="69" t="s">
        <v>2927</v>
      </c>
      <c r="K339" s="69" t="s">
        <v>2942</v>
      </c>
      <c r="L339" s="88">
        <v>41764</v>
      </c>
      <c r="M339" s="88">
        <v>41769</v>
      </c>
      <c r="N339" s="912"/>
      <c r="O339" s="897"/>
      <c r="P339" s="918">
        <f t="shared" si="0"/>
        <v>2400</v>
      </c>
      <c r="Q339" s="183">
        <v>2400</v>
      </c>
      <c r="R339" s="262"/>
      <c r="S339" s="72"/>
      <c r="T339" s="72" t="s">
        <v>260</v>
      </c>
      <c r="U339" s="72" t="s">
        <v>260</v>
      </c>
      <c r="V339" s="72"/>
      <c r="W339" s="265" t="s">
        <v>260</v>
      </c>
      <c r="X339" s="69" t="s">
        <v>2868</v>
      </c>
      <c r="Y339" s="218"/>
    </row>
    <row r="340" spans="1:25" s="394" customFormat="1" ht="12">
      <c r="A340" s="387" t="s">
        <v>1359</v>
      </c>
      <c r="B340" s="388"/>
      <c r="C340" s="388" t="s">
        <v>1359</v>
      </c>
      <c r="D340" s="388">
        <v>2014</v>
      </c>
      <c r="E340" s="388" t="s">
        <v>254</v>
      </c>
      <c r="F340" s="388">
        <v>3012</v>
      </c>
      <c r="G340" s="389">
        <v>41766</v>
      </c>
      <c r="H340" s="390" t="s">
        <v>313</v>
      </c>
      <c r="I340" s="388" t="s">
        <v>2866</v>
      </c>
      <c r="J340" s="388" t="s">
        <v>1359</v>
      </c>
      <c r="K340" s="388" t="s">
        <v>1359</v>
      </c>
      <c r="L340" s="391">
        <v>41764</v>
      </c>
      <c r="M340" s="391">
        <v>41769</v>
      </c>
      <c r="N340" s="913"/>
      <c r="O340" s="897"/>
      <c r="P340" s="918">
        <f t="shared" si="0"/>
        <v>13800</v>
      </c>
      <c r="Q340" s="183">
        <v>13800</v>
      </c>
      <c r="R340" s="262"/>
      <c r="S340" s="262"/>
      <c r="T340" s="262"/>
      <c r="U340" s="262"/>
      <c r="V340" s="262"/>
      <c r="W340" s="392"/>
      <c r="X340" s="388" t="s">
        <v>2868</v>
      </c>
      <c r="Y340" s="393"/>
    </row>
    <row r="341" spans="1:25" s="70" customFormat="1" ht="12">
      <c r="A341" s="217" t="s">
        <v>1033</v>
      </c>
      <c r="B341" s="69" t="s">
        <v>2901</v>
      </c>
      <c r="C341" s="69" t="s">
        <v>693</v>
      </c>
      <c r="D341" s="69">
        <v>2014</v>
      </c>
      <c r="E341" s="69" t="s">
        <v>254</v>
      </c>
      <c r="F341" s="388">
        <v>3369</v>
      </c>
      <c r="G341" s="389">
        <v>41801</v>
      </c>
      <c r="H341" s="90" t="s">
        <v>313</v>
      </c>
      <c r="I341" s="69" t="s">
        <v>2896</v>
      </c>
      <c r="J341" s="69" t="s">
        <v>2897</v>
      </c>
      <c r="K341" s="69" t="s">
        <v>1398</v>
      </c>
      <c r="L341" s="88">
        <v>41799</v>
      </c>
      <c r="M341" s="88">
        <v>41804</v>
      </c>
      <c r="N341" s="912">
        <v>0</v>
      </c>
      <c r="O341" s="897">
        <v>0</v>
      </c>
      <c r="P341" s="918">
        <f t="shared" si="0"/>
        <v>2400</v>
      </c>
      <c r="Q341" s="183">
        <v>2400</v>
      </c>
      <c r="R341" s="262">
        <v>5100</v>
      </c>
      <c r="S341" s="72"/>
      <c r="T341" s="72" t="s">
        <v>260</v>
      </c>
      <c r="U341" s="72" t="s">
        <v>260</v>
      </c>
      <c r="V341" s="72"/>
      <c r="W341" s="265" t="s">
        <v>260</v>
      </c>
      <c r="X341" s="69" t="s">
        <v>2898</v>
      </c>
      <c r="Y341" s="218"/>
    </row>
    <row r="342" spans="1:25" s="70" customFormat="1" ht="12">
      <c r="A342" s="217" t="s">
        <v>1033</v>
      </c>
      <c r="B342" s="69" t="s">
        <v>2902</v>
      </c>
      <c r="C342" s="69" t="s">
        <v>693</v>
      </c>
      <c r="D342" s="69">
        <v>2014</v>
      </c>
      <c r="E342" s="69" t="s">
        <v>254</v>
      </c>
      <c r="F342" s="388">
        <v>3369</v>
      </c>
      <c r="G342" s="389">
        <v>41801</v>
      </c>
      <c r="H342" s="90" t="s">
        <v>313</v>
      </c>
      <c r="I342" s="69" t="s">
        <v>2896</v>
      </c>
      <c r="J342" s="69" t="s">
        <v>2899</v>
      </c>
      <c r="K342" s="69" t="s">
        <v>1398</v>
      </c>
      <c r="L342" s="88">
        <v>41799</v>
      </c>
      <c r="M342" s="88">
        <v>41804</v>
      </c>
      <c r="N342" s="912">
        <v>0</v>
      </c>
      <c r="O342" s="897">
        <v>0</v>
      </c>
      <c r="P342" s="918">
        <f t="shared" si="0"/>
        <v>2400</v>
      </c>
      <c r="Q342" s="183">
        <v>2400</v>
      </c>
      <c r="R342" s="262">
        <v>5100</v>
      </c>
      <c r="S342" s="72"/>
      <c r="T342" s="72" t="s">
        <v>260</v>
      </c>
      <c r="U342" s="72" t="s">
        <v>260</v>
      </c>
      <c r="V342" s="72"/>
      <c r="W342" s="265" t="s">
        <v>260</v>
      </c>
      <c r="X342" s="69" t="s">
        <v>2898</v>
      </c>
      <c r="Y342" s="218"/>
    </row>
    <row r="343" spans="1:25" s="394" customFormat="1" ht="12">
      <c r="A343" s="387" t="s">
        <v>1359</v>
      </c>
      <c r="B343" s="388"/>
      <c r="C343" s="388" t="s">
        <v>1359</v>
      </c>
      <c r="D343" s="388">
        <v>2014</v>
      </c>
      <c r="E343" s="388" t="s">
        <v>254</v>
      </c>
      <c r="F343" s="388">
        <v>3369</v>
      </c>
      <c r="G343" s="389">
        <v>41801</v>
      </c>
      <c r="H343" s="390" t="s">
        <v>313</v>
      </c>
      <c r="I343" s="388" t="s">
        <v>2896</v>
      </c>
      <c r="J343" s="388" t="s">
        <v>1359</v>
      </c>
      <c r="K343" s="388" t="s">
        <v>1359</v>
      </c>
      <c r="L343" s="391">
        <v>41799</v>
      </c>
      <c r="M343" s="391">
        <v>41804</v>
      </c>
      <c r="N343" s="913"/>
      <c r="O343" s="897"/>
      <c r="P343" s="918">
        <f t="shared" si="0"/>
        <v>5100</v>
      </c>
      <c r="Q343" s="183">
        <v>5100</v>
      </c>
      <c r="R343" s="262"/>
      <c r="S343" s="262"/>
      <c r="T343" s="262"/>
      <c r="U343" s="262"/>
      <c r="V343" s="262"/>
      <c r="W343" s="392"/>
      <c r="X343" s="388" t="s">
        <v>2903</v>
      </c>
      <c r="Y343" s="393"/>
    </row>
    <row r="344" spans="1:25" s="70" customFormat="1" ht="12">
      <c r="A344" s="217" t="s">
        <v>1033</v>
      </c>
      <c r="B344" s="69" t="s">
        <v>2901</v>
      </c>
      <c r="C344" s="69" t="s">
        <v>693</v>
      </c>
      <c r="D344" s="69">
        <v>2014</v>
      </c>
      <c r="E344" s="69" t="s">
        <v>254</v>
      </c>
      <c r="F344" s="388">
        <v>3302</v>
      </c>
      <c r="G344" s="389">
        <v>41795</v>
      </c>
      <c r="H344" s="90" t="s">
        <v>313</v>
      </c>
      <c r="I344" s="69" t="s">
        <v>2900</v>
      </c>
      <c r="J344" s="69" t="s">
        <v>2897</v>
      </c>
      <c r="K344" s="69" t="s">
        <v>1398</v>
      </c>
      <c r="L344" s="88">
        <v>41799</v>
      </c>
      <c r="M344" s="88">
        <v>41804</v>
      </c>
      <c r="N344" s="912">
        <v>0</v>
      </c>
      <c r="O344" s="897">
        <v>0</v>
      </c>
      <c r="P344" s="918">
        <f t="shared" si="0"/>
        <v>2400</v>
      </c>
      <c r="Q344" s="183">
        <v>2400</v>
      </c>
      <c r="R344" s="262">
        <v>9716.67</v>
      </c>
      <c r="S344" s="72"/>
      <c r="T344" s="72" t="s">
        <v>260</v>
      </c>
      <c r="U344" s="72" t="s">
        <v>260</v>
      </c>
      <c r="V344" s="72"/>
      <c r="W344" s="265" t="s">
        <v>260</v>
      </c>
      <c r="X344" s="69" t="s">
        <v>3330</v>
      </c>
      <c r="Y344" s="218"/>
    </row>
    <row r="345" spans="1:25" s="70" customFormat="1" ht="12">
      <c r="A345" s="217" t="s">
        <v>1033</v>
      </c>
      <c r="B345" s="69" t="s">
        <v>2902</v>
      </c>
      <c r="C345" s="69" t="s">
        <v>693</v>
      </c>
      <c r="D345" s="69">
        <v>2014</v>
      </c>
      <c r="E345" s="69" t="s">
        <v>254</v>
      </c>
      <c r="F345" s="388">
        <v>3302</v>
      </c>
      <c r="G345" s="389">
        <v>41795</v>
      </c>
      <c r="H345" s="90" t="s">
        <v>313</v>
      </c>
      <c r="I345" s="69" t="s">
        <v>2900</v>
      </c>
      <c r="J345" s="69" t="s">
        <v>2897</v>
      </c>
      <c r="K345" s="69" t="s">
        <v>1398</v>
      </c>
      <c r="L345" s="88">
        <v>41799</v>
      </c>
      <c r="M345" s="88">
        <v>41804</v>
      </c>
      <c r="N345" s="912">
        <v>0</v>
      </c>
      <c r="O345" s="897">
        <v>0</v>
      </c>
      <c r="P345" s="918">
        <f t="shared" si="0"/>
        <v>2400</v>
      </c>
      <c r="Q345" s="183">
        <v>2400</v>
      </c>
      <c r="R345" s="262">
        <v>9716.67</v>
      </c>
      <c r="S345" s="72"/>
      <c r="T345" s="72" t="s">
        <v>260</v>
      </c>
      <c r="U345" s="72" t="s">
        <v>260</v>
      </c>
      <c r="V345" s="72"/>
      <c r="W345" s="265" t="s">
        <v>260</v>
      </c>
      <c r="X345" s="69" t="s">
        <v>3330</v>
      </c>
      <c r="Y345" s="218"/>
    </row>
    <row r="346" spans="1:25" s="70" customFormat="1" ht="12">
      <c r="A346" s="217" t="s">
        <v>2889</v>
      </c>
      <c r="B346" s="69"/>
      <c r="C346" s="69" t="s">
        <v>718</v>
      </c>
      <c r="D346" s="69">
        <v>2014</v>
      </c>
      <c r="E346" s="69" t="s">
        <v>254</v>
      </c>
      <c r="F346" s="388">
        <v>3302</v>
      </c>
      <c r="G346" s="389">
        <v>41795</v>
      </c>
      <c r="H346" s="90" t="s">
        <v>313</v>
      </c>
      <c r="I346" s="69" t="s">
        <v>2900</v>
      </c>
      <c r="J346" s="69" t="s">
        <v>2947</v>
      </c>
      <c r="K346" s="69" t="s">
        <v>2904</v>
      </c>
      <c r="L346" s="88">
        <v>41799</v>
      </c>
      <c r="M346" s="88">
        <v>41804</v>
      </c>
      <c r="N346" s="912"/>
      <c r="O346" s="897"/>
      <c r="P346" s="918">
        <f t="shared" si="0"/>
        <v>2250</v>
      </c>
      <c r="Q346" s="183">
        <v>2250</v>
      </c>
      <c r="R346" s="262"/>
      <c r="S346" s="72"/>
      <c r="T346" s="72" t="s">
        <v>260</v>
      </c>
      <c r="U346" s="72" t="s">
        <v>260</v>
      </c>
      <c r="V346" s="72"/>
      <c r="W346" s="265" t="s">
        <v>260</v>
      </c>
      <c r="X346" s="69" t="s">
        <v>3330</v>
      </c>
      <c r="Y346" s="218"/>
    </row>
    <row r="347" spans="1:25" s="70" customFormat="1" ht="12">
      <c r="A347" s="217" t="s">
        <v>3346</v>
      </c>
      <c r="B347" s="69"/>
      <c r="C347" s="69" t="s">
        <v>693</v>
      </c>
      <c r="D347" s="69">
        <v>2014</v>
      </c>
      <c r="E347" s="69" t="s">
        <v>254</v>
      </c>
      <c r="F347" s="388">
        <v>3302</v>
      </c>
      <c r="G347" s="389">
        <v>41795</v>
      </c>
      <c r="H347" s="90" t="s">
        <v>313</v>
      </c>
      <c r="I347" s="69" t="s">
        <v>2900</v>
      </c>
      <c r="J347" s="69" t="s">
        <v>2905</v>
      </c>
      <c r="K347" s="69" t="s">
        <v>3348</v>
      </c>
      <c r="L347" s="88">
        <v>41798</v>
      </c>
      <c r="M347" s="88">
        <v>41797</v>
      </c>
      <c r="N347" s="912"/>
      <c r="O347" s="897"/>
      <c r="P347" s="918">
        <f t="shared" si="0"/>
        <v>2000</v>
      </c>
      <c r="Q347" s="183">
        <v>2000</v>
      </c>
      <c r="R347" s="262">
        <v>9716.67</v>
      </c>
      <c r="S347" s="72"/>
      <c r="T347" s="72" t="s">
        <v>260</v>
      </c>
      <c r="U347" s="72" t="s">
        <v>260</v>
      </c>
      <c r="V347" s="72"/>
      <c r="W347" s="265" t="s">
        <v>260</v>
      </c>
      <c r="X347" s="69" t="s">
        <v>3330</v>
      </c>
      <c r="Y347" s="218"/>
    </row>
    <row r="348" spans="1:25" s="70" customFormat="1" ht="12">
      <c r="A348" s="217" t="s">
        <v>3346</v>
      </c>
      <c r="B348" s="69"/>
      <c r="C348" s="69" t="s">
        <v>693</v>
      </c>
      <c r="D348" s="69">
        <v>2014</v>
      </c>
      <c r="E348" s="69" t="s">
        <v>254</v>
      </c>
      <c r="F348" s="388">
        <v>3302</v>
      </c>
      <c r="G348" s="389">
        <v>41795</v>
      </c>
      <c r="H348" s="90" t="s">
        <v>313</v>
      </c>
      <c r="I348" s="69" t="s">
        <v>2900</v>
      </c>
      <c r="J348" s="69" t="s">
        <v>2905</v>
      </c>
      <c r="K348" s="69" t="s">
        <v>3348</v>
      </c>
      <c r="L348" s="88">
        <v>41799</v>
      </c>
      <c r="M348" s="88">
        <v>41804</v>
      </c>
      <c r="N348" s="912"/>
      <c r="O348" s="897"/>
      <c r="P348" s="918">
        <f>Q348-O348</f>
        <v>666.67</v>
      </c>
      <c r="Q348" s="183">
        <v>666.67</v>
      </c>
      <c r="R348" s="262">
        <v>9716.67</v>
      </c>
      <c r="S348" s="72"/>
      <c r="T348" s="72" t="s">
        <v>260</v>
      </c>
      <c r="U348" s="72" t="s">
        <v>260</v>
      </c>
      <c r="V348" s="72"/>
      <c r="W348" s="265" t="s">
        <v>260</v>
      </c>
      <c r="X348" s="69" t="s">
        <v>3330</v>
      </c>
      <c r="Y348" s="218"/>
    </row>
    <row r="349" spans="1:25" s="394" customFormat="1" ht="12">
      <c r="A349" s="387" t="s">
        <v>1359</v>
      </c>
      <c r="B349" s="388"/>
      <c r="C349" s="388" t="s">
        <v>1359</v>
      </c>
      <c r="D349" s="388">
        <v>2014</v>
      </c>
      <c r="E349" s="388" t="s">
        <v>254</v>
      </c>
      <c r="F349" s="388">
        <v>3302</v>
      </c>
      <c r="G349" s="389">
        <v>41795</v>
      </c>
      <c r="H349" s="390" t="s">
        <v>313</v>
      </c>
      <c r="I349" s="388" t="s">
        <v>2900</v>
      </c>
      <c r="J349" s="388" t="s">
        <v>1359</v>
      </c>
      <c r="K349" s="388" t="s">
        <v>1359</v>
      </c>
      <c r="L349" s="391">
        <v>41799</v>
      </c>
      <c r="M349" s="391">
        <v>41804</v>
      </c>
      <c r="N349" s="913"/>
      <c r="O349" s="897"/>
      <c r="P349" s="918">
        <f t="shared" si="0"/>
        <v>9716.67</v>
      </c>
      <c r="Q349" s="183">
        <v>9716.67</v>
      </c>
      <c r="R349" s="262"/>
      <c r="S349" s="262"/>
      <c r="T349" s="262" t="s">
        <v>260</v>
      </c>
      <c r="U349" s="262" t="s">
        <v>260</v>
      </c>
      <c r="V349" s="262"/>
      <c r="W349" s="392" t="s">
        <v>260</v>
      </c>
      <c r="X349" s="388" t="s">
        <v>3330</v>
      </c>
      <c r="Y349" s="393"/>
    </row>
    <row r="350" spans="1:25" s="70" customFormat="1" ht="12">
      <c r="A350" s="217" t="s">
        <v>1033</v>
      </c>
      <c r="B350" s="69"/>
      <c r="C350" s="69" t="s">
        <v>693</v>
      </c>
      <c r="D350" s="69">
        <v>2014</v>
      </c>
      <c r="E350" s="69" t="s">
        <v>254</v>
      </c>
      <c r="F350" s="388">
        <v>3246</v>
      </c>
      <c r="G350" s="389">
        <v>41787</v>
      </c>
      <c r="H350" s="90" t="s">
        <v>313</v>
      </c>
      <c r="I350" s="69" t="s">
        <v>2906</v>
      </c>
      <c r="J350" s="69" t="s">
        <v>2897</v>
      </c>
      <c r="K350" s="69" t="s">
        <v>1398</v>
      </c>
      <c r="L350" s="88">
        <v>41785</v>
      </c>
      <c r="M350" s="88">
        <v>41790</v>
      </c>
      <c r="N350" s="912">
        <v>0</v>
      </c>
      <c r="O350" s="897">
        <v>0</v>
      </c>
      <c r="P350" s="918">
        <f t="shared" si="0"/>
        <v>1800</v>
      </c>
      <c r="Q350" s="183">
        <v>1800</v>
      </c>
      <c r="R350" s="262">
        <v>17700</v>
      </c>
      <c r="S350" s="72"/>
      <c r="T350" s="72" t="s">
        <v>260</v>
      </c>
      <c r="U350" s="72" t="s">
        <v>260</v>
      </c>
      <c r="V350" s="72"/>
      <c r="W350" s="265" t="s">
        <v>260</v>
      </c>
      <c r="X350" s="69" t="s">
        <v>1964</v>
      </c>
      <c r="Y350" s="218"/>
    </row>
    <row r="351" spans="1:25" s="70" customFormat="1" ht="12">
      <c r="A351" s="217" t="s">
        <v>1033</v>
      </c>
      <c r="B351" s="69"/>
      <c r="C351" s="69" t="s">
        <v>693</v>
      </c>
      <c r="D351" s="69">
        <v>2014</v>
      </c>
      <c r="E351" s="69" t="s">
        <v>254</v>
      </c>
      <c r="F351" s="388">
        <v>3246</v>
      </c>
      <c r="G351" s="389">
        <v>41787</v>
      </c>
      <c r="H351" s="90" t="s">
        <v>313</v>
      </c>
      <c r="I351" s="69" t="s">
        <v>2906</v>
      </c>
      <c r="J351" s="69" t="s">
        <v>2919</v>
      </c>
      <c r="K351" s="69" t="s">
        <v>2923</v>
      </c>
      <c r="L351" s="88">
        <v>41785</v>
      </c>
      <c r="M351" s="88">
        <v>41790</v>
      </c>
      <c r="N351" s="912"/>
      <c r="O351" s="897"/>
      <c r="P351" s="918">
        <f t="shared" si="0"/>
        <v>900</v>
      </c>
      <c r="Q351" s="183">
        <v>900</v>
      </c>
      <c r="R351" s="262">
        <v>17700</v>
      </c>
      <c r="S351" s="72"/>
      <c r="T351" s="72" t="s">
        <v>260</v>
      </c>
      <c r="U351" s="72" t="s">
        <v>260</v>
      </c>
      <c r="V351" s="72"/>
      <c r="W351" s="265" t="s">
        <v>260</v>
      </c>
      <c r="X351" s="69" t="s">
        <v>1964</v>
      </c>
      <c r="Y351" s="218"/>
    </row>
    <row r="352" spans="1:25" s="70" customFormat="1" ht="12">
      <c r="A352" s="217" t="s">
        <v>1033</v>
      </c>
      <c r="B352" s="69"/>
      <c r="C352" s="69" t="s">
        <v>693</v>
      </c>
      <c r="D352" s="69">
        <v>2014</v>
      </c>
      <c r="E352" s="69" t="s">
        <v>254</v>
      </c>
      <c r="F352" s="388">
        <v>3246</v>
      </c>
      <c r="G352" s="389">
        <v>41787</v>
      </c>
      <c r="H352" s="90" t="s">
        <v>313</v>
      </c>
      <c r="I352" s="69" t="s">
        <v>2906</v>
      </c>
      <c r="J352" s="69" t="s">
        <v>2919</v>
      </c>
      <c r="K352" s="69" t="s">
        <v>2923</v>
      </c>
      <c r="L352" s="88">
        <v>41785</v>
      </c>
      <c r="M352" s="88">
        <v>41790</v>
      </c>
      <c r="N352" s="912"/>
      <c r="O352" s="897"/>
      <c r="P352" s="918">
        <f t="shared" si="0"/>
        <v>3600</v>
      </c>
      <c r="Q352" s="183">
        <v>3600</v>
      </c>
      <c r="R352" s="262">
        <v>17700</v>
      </c>
      <c r="S352" s="72"/>
      <c r="T352" s="72" t="s">
        <v>260</v>
      </c>
      <c r="U352" s="72" t="s">
        <v>260</v>
      </c>
      <c r="V352" s="72"/>
      <c r="W352" s="265" t="s">
        <v>260</v>
      </c>
      <c r="X352" s="69" t="s">
        <v>1964</v>
      </c>
      <c r="Y352" s="218"/>
    </row>
    <row r="353" spans="1:25" s="70" customFormat="1" ht="33.75">
      <c r="A353" s="217" t="s">
        <v>1648</v>
      </c>
      <c r="B353" s="69"/>
      <c r="C353" s="69" t="s">
        <v>3089</v>
      </c>
      <c r="D353" s="69">
        <v>2014</v>
      </c>
      <c r="E353" s="889" t="s">
        <v>3091</v>
      </c>
      <c r="F353" s="388">
        <v>3246</v>
      </c>
      <c r="G353" s="389">
        <v>41787</v>
      </c>
      <c r="H353" s="90" t="s">
        <v>313</v>
      </c>
      <c r="I353" s="69" t="s">
        <v>2906</v>
      </c>
      <c r="J353" s="69" t="s">
        <v>2966</v>
      </c>
      <c r="K353" s="69" t="s">
        <v>3911</v>
      </c>
      <c r="L353" s="88">
        <v>41785</v>
      </c>
      <c r="M353" s="88">
        <v>41790</v>
      </c>
      <c r="N353" s="912"/>
      <c r="O353" s="897">
        <f>Q353*N353/100</f>
        <v>0</v>
      </c>
      <c r="P353" s="918">
        <f t="shared" si="0"/>
        <v>2700</v>
      </c>
      <c r="Q353" s="183">
        <v>2700</v>
      </c>
      <c r="R353" s="262"/>
      <c r="S353" s="72"/>
      <c r="T353" s="72" t="s">
        <v>260</v>
      </c>
      <c r="U353" s="72" t="s">
        <v>260</v>
      </c>
      <c r="V353" s="72"/>
      <c r="W353" s="265" t="s">
        <v>260</v>
      </c>
      <c r="X353" s="7" t="s">
        <v>2965</v>
      </c>
      <c r="Y353" s="218"/>
    </row>
    <row r="354" spans="1:25" s="70" customFormat="1" ht="12">
      <c r="A354" s="217" t="s">
        <v>2159</v>
      </c>
      <c r="B354" s="69"/>
      <c r="C354" s="69" t="s">
        <v>3102</v>
      </c>
      <c r="D354" s="69">
        <v>2014</v>
      </c>
      <c r="E354" s="69" t="s">
        <v>3091</v>
      </c>
      <c r="F354" s="388">
        <v>3246</v>
      </c>
      <c r="G354" s="389">
        <v>41787</v>
      </c>
      <c r="H354" s="90" t="s">
        <v>313</v>
      </c>
      <c r="I354" s="69" t="s">
        <v>2906</v>
      </c>
      <c r="J354" s="69" t="s">
        <v>2969</v>
      </c>
      <c r="K354" s="69" t="s">
        <v>3901</v>
      </c>
      <c r="L354" s="88">
        <v>41785</v>
      </c>
      <c r="M354" s="88">
        <v>41790</v>
      </c>
      <c r="N354" s="912"/>
      <c r="O354" s="897">
        <f>Q354*N354/100</f>
        <v>0</v>
      </c>
      <c r="P354" s="918">
        <f t="shared" si="0"/>
        <v>6000</v>
      </c>
      <c r="Q354" s="183">
        <v>6000</v>
      </c>
      <c r="R354" s="262"/>
      <c r="S354" s="72"/>
      <c r="T354" s="72" t="s">
        <v>260</v>
      </c>
      <c r="U354" s="72" t="s">
        <v>260</v>
      </c>
      <c r="V354" s="72"/>
      <c r="W354" s="265" t="s">
        <v>260</v>
      </c>
      <c r="X354" s="69" t="s">
        <v>1964</v>
      </c>
      <c r="Y354" s="218"/>
    </row>
    <row r="355" spans="1:25" s="70" customFormat="1" ht="12">
      <c r="A355" s="217" t="s">
        <v>2732</v>
      </c>
      <c r="B355" s="69"/>
      <c r="C355" s="69" t="s">
        <v>718</v>
      </c>
      <c r="D355" s="69">
        <v>2014</v>
      </c>
      <c r="E355" s="69" t="s">
        <v>254</v>
      </c>
      <c r="F355" s="388">
        <v>3246</v>
      </c>
      <c r="G355" s="389">
        <v>41787</v>
      </c>
      <c r="H355" s="90" t="s">
        <v>313</v>
      </c>
      <c r="I355" s="69" t="s">
        <v>2906</v>
      </c>
      <c r="J355" s="69" t="s">
        <v>2960</v>
      </c>
      <c r="K355" s="69" t="s">
        <v>2735</v>
      </c>
      <c r="L355" s="88">
        <v>41785</v>
      </c>
      <c r="M355" s="88">
        <v>41790</v>
      </c>
      <c r="N355" s="912"/>
      <c r="O355" s="897"/>
      <c r="P355" s="918">
        <f t="shared" si="0"/>
        <v>800</v>
      </c>
      <c r="Q355" s="183">
        <v>800</v>
      </c>
      <c r="R355" s="262"/>
      <c r="S355" s="72"/>
      <c r="T355" s="72" t="s">
        <v>260</v>
      </c>
      <c r="U355" s="72" t="s">
        <v>260</v>
      </c>
      <c r="V355" s="72"/>
      <c r="W355" s="1472" t="s">
        <v>260</v>
      </c>
      <c r="X355" s="1473" t="s">
        <v>1964</v>
      </c>
      <c r="Y355" s="1476"/>
    </row>
    <row r="356" spans="1:25" s="70" customFormat="1" ht="12">
      <c r="A356" s="217" t="s">
        <v>1125</v>
      </c>
      <c r="B356" s="69"/>
      <c r="C356" s="69" t="s">
        <v>718</v>
      </c>
      <c r="D356" s="69">
        <v>2014</v>
      </c>
      <c r="E356" s="69" t="s">
        <v>254</v>
      </c>
      <c r="F356" s="388">
        <v>3246</v>
      </c>
      <c r="G356" s="389">
        <v>41787</v>
      </c>
      <c r="H356" s="90" t="s">
        <v>313</v>
      </c>
      <c r="I356" s="69" t="s">
        <v>2906</v>
      </c>
      <c r="J356" s="69" t="s">
        <v>2959</v>
      </c>
      <c r="K356" s="69" t="s">
        <v>1580</v>
      </c>
      <c r="L356" s="88">
        <v>41785</v>
      </c>
      <c r="M356" s="88">
        <v>41790</v>
      </c>
      <c r="N356" s="912"/>
      <c r="O356" s="897"/>
      <c r="P356" s="918">
        <f t="shared" si="0"/>
        <v>800</v>
      </c>
      <c r="Q356" s="183">
        <v>800</v>
      </c>
      <c r="R356" s="262"/>
      <c r="S356" s="72"/>
      <c r="T356" s="72" t="s">
        <v>260</v>
      </c>
      <c r="U356" s="72" t="s">
        <v>260</v>
      </c>
      <c r="V356" s="72"/>
      <c r="W356" s="265" t="s">
        <v>260</v>
      </c>
      <c r="X356" s="69" t="s">
        <v>1964</v>
      </c>
      <c r="Y356" s="69"/>
    </row>
    <row r="357" spans="1:25" s="70" customFormat="1" ht="12">
      <c r="A357" s="217" t="s">
        <v>2889</v>
      </c>
      <c r="B357" s="69"/>
      <c r="C357" s="69" t="s">
        <v>718</v>
      </c>
      <c r="D357" s="69">
        <v>2014</v>
      </c>
      <c r="E357" s="69" t="s">
        <v>254</v>
      </c>
      <c r="F357" s="388">
        <v>3246</v>
      </c>
      <c r="G357" s="389">
        <v>41787</v>
      </c>
      <c r="H357" s="90" t="s">
        <v>313</v>
      </c>
      <c r="I357" s="69" t="s">
        <v>2906</v>
      </c>
      <c r="J357" s="69" t="s">
        <v>2946</v>
      </c>
      <c r="K357" s="69" t="s">
        <v>2904</v>
      </c>
      <c r="L357" s="88">
        <v>41785</v>
      </c>
      <c r="M357" s="88">
        <v>41790</v>
      </c>
      <c r="N357" s="912"/>
      <c r="O357" s="897"/>
      <c r="P357" s="918">
        <f t="shared" si="0"/>
        <v>300</v>
      </c>
      <c r="Q357" s="183">
        <v>300</v>
      </c>
      <c r="R357" s="262"/>
      <c r="S357" s="72"/>
      <c r="T357" s="72" t="s">
        <v>260</v>
      </c>
      <c r="U357" s="72" t="s">
        <v>260</v>
      </c>
      <c r="V357" s="72"/>
      <c r="W357" s="265" t="s">
        <v>260</v>
      </c>
      <c r="X357" s="1478" t="s">
        <v>1964</v>
      </c>
      <c r="Y357" s="1479"/>
    </row>
    <row r="358" spans="1:25" s="70" customFormat="1" ht="12">
      <c r="A358" s="217" t="s">
        <v>2889</v>
      </c>
      <c r="B358" s="69"/>
      <c r="C358" s="69" t="s">
        <v>718</v>
      </c>
      <c r="D358" s="69">
        <v>2014</v>
      </c>
      <c r="E358" s="69" t="s">
        <v>254</v>
      </c>
      <c r="F358" s="388">
        <v>3246</v>
      </c>
      <c r="G358" s="389">
        <v>41787</v>
      </c>
      <c r="H358" s="90" t="s">
        <v>313</v>
      </c>
      <c r="I358" s="69" t="s">
        <v>2906</v>
      </c>
      <c r="J358" s="69" t="s">
        <v>2947</v>
      </c>
      <c r="K358" s="69" t="s">
        <v>2904</v>
      </c>
      <c r="L358" s="88">
        <v>41785</v>
      </c>
      <c r="M358" s="88">
        <v>41790</v>
      </c>
      <c r="N358" s="912"/>
      <c r="O358" s="897"/>
      <c r="P358" s="918">
        <f t="shared" si="0"/>
        <v>800</v>
      </c>
      <c r="Q358" s="183">
        <v>800</v>
      </c>
      <c r="R358" s="262"/>
      <c r="S358" s="72"/>
      <c r="T358" s="72" t="s">
        <v>260</v>
      </c>
      <c r="U358" s="72" t="s">
        <v>260</v>
      </c>
      <c r="V358" s="72"/>
      <c r="W358" s="265" t="s">
        <v>260</v>
      </c>
      <c r="X358" s="69" t="s">
        <v>1964</v>
      </c>
      <c r="Y358" s="218"/>
    </row>
    <row r="359" spans="1:25" s="394" customFormat="1" ht="12">
      <c r="A359" s="387" t="s">
        <v>1359</v>
      </c>
      <c r="B359" s="388"/>
      <c r="C359" s="388" t="s">
        <v>1359</v>
      </c>
      <c r="D359" s="388">
        <v>2014</v>
      </c>
      <c r="E359" s="388" t="s">
        <v>254</v>
      </c>
      <c r="F359" s="388">
        <v>3246</v>
      </c>
      <c r="G359" s="389">
        <v>41787</v>
      </c>
      <c r="H359" s="390" t="s">
        <v>313</v>
      </c>
      <c r="I359" s="388" t="s">
        <v>2906</v>
      </c>
      <c r="J359" s="388" t="s">
        <v>1359</v>
      </c>
      <c r="K359" s="388" t="s">
        <v>1359</v>
      </c>
      <c r="L359" s="391">
        <v>41785</v>
      </c>
      <c r="M359" s="391">
        <v>41790</v>
      </c>
      <c r="N359" s="913"/>
      <c r="O359" s="897"/>
      <c r="P359" s="918">
        <f t="shared" si="0"/>
        <v>17700</v>
      </c>
      <c r="Q359" s="183">
        <v>17700</v>
      </c>
      <c r="R359" s="262"/>
      <c r="S359" s="262"/>
      <c r="T359" s="262"/>
      <c r="U359" s="262"/>
      <c r="V359" s="262"/>
      <c r="W359" s="392"/>
      <c r="X359" s="388" t="s">
        <v>1964</v>
      </c>
      <c r="Y359" s="393"/>
    </row>
    <row r="360" spans="1:25" s="70" customFormat="1" ht="12">
      <c r="A360" s="217" t="s">
        <v>1033</v>
      </c>
      <c r="B360" s="69"/>
      <c r="C360" s="69" t="s">
        <v>693</v>
      </c>
      <c r="D360" s="69">
        <v>2014</v>
      </c>
      <c r="E360" s="69" t="s">
        <v>254</v>
      </c>
      <c r="F360" s="388">
        <v>3175</v>
      </c>
      <c r="G360" s="389">
        <v>41780</v>
      </c>
      <c r="H360" s="90" t="s">
        <v>313</v>
      </c>
      <c r="I360" s="69" t="s">
        <v>2921</v>
      </c>
      <c r="J360" s="69" t="s">
        <v>2922</v>
      </c>
      <c r="K360" s="69" t="s">
        <v>2923</v>
      </c>
      <c r="L360" s="88">
        <v>41778</v>
      </c>
      <c r="M360" s="88">
        <v>41783</v>
      </c>
      <c r="N360" s="912"/>
      <c r="O360" s="897"/>
      <c r="P360" s="918">
        <f t="shared" si="0"/>
        <v>5400</v>
      </c>
      <c r="Q360" s="183">
        <v>5400</v>
      </c>
      <c r="R360" s="262"/>
      <c r="S360" s="72"/>
      <c r="T360" s="72" t="s">
        <v>260</v>
      </c>
      <c r="U360" s="72" t="s">
        <v>260</v>
      </c>
      <c r="V360" s="72"/>
      <c r="W360" s="265" t="s">
        <v>260</v>
      </c>
      <c r="X360" s="69" t="s">
        <v>1195</v>
      </c>
      <c r="Y360" s="218"/>
    </row>
    <row r="361" spans="1:25" s="70" customFormat="1" ht="12">
      <c r="A361" s="217" t="s">
        <v>1033</v>
      </c>
      <c r="B361" s="69"/>
      <c r="C361" s="69" t="s">
        <v>693</v>
      </c>
      <c r="D361" s="69">
        <v>2014</v>
      </c>
      <c r="E361" s="69" t="s">
        <v>254</v>
      </c>
      <c r="F361" s="388">
        <v>3175</v>
      </c>
      <c r="G361" s="389">
        <v>41780</v>
      </c>
      <c r="H361" s="90" t="s">
        <v>313</v>
      </c>
      <c r="I361" s="69" t="s">
        <v>2921</v>
      </c>
      <c r="J361" s="69" t="s">
        <v>2922</v>
      </c>
      <c r="K361" s="69" t="s">
        <v>2923</v>
      </c>
      <c r="L361" s="88">
        <v>41778</v>
      </c>
      <c r="M361" s="88">
        <v>41783</v>
      </c>
      <c r="N361" s="912"/>
      <c r="O361" s="897"/>
      <c r="P361" s="918">
        <f t="shared" si="0"/>
        <v>2400</v>
      </c>
      <c r="Q361" s="183">
        <v>2400</v>
      </c>
      <c r="R361" s="262"/>
      <c r="S361" s="72"/>
      <c r="T361" s="72" t="s">
        <v>260</v>
      </c>
      <c r="U361" s="72" t="s">
        <v>260</v>
      </c>
      <c r="V361" s="72"/>
      <c r="W361" s="265" t="s">
        <v>260</v>
      </c>
      <c r="X361" s="69" t="s">
        <v>1195</v>
      </c>
      <c r="Y361" s="218"/>
    </row>
    <row r="362" spans="1:25" s="70" customFormat="1" ht="12">
      <c r="A362" s="217" t="s">
        <v>2159</v>
      </c>
      <c r="B362" s="69"/>
      <c r="C362" s="69" t="s">
        <v>3102</v>
      </c>
      <c r="D362" s="69">
        <v>2014</v>
      </c>
      <c r="E362" s="69" t="s">
        <v>3091</v>
      </c>
      <c r="F362" s="388">
        <v>3175</v>
      </c>
      <c r="G362" s="389">
        <v>41780</v>
      </c>
      <c r="H362" s="90" t="s">
        <v>313</v>
      </c>
      <c r="I362" s="69" t="s">
        <v>2921</v>
      </c>
      <c r="J362" s="69" t="s">
        <v>2969</v>
      </c>
      <c r="K362" s="69" t="s">
        <v>3901</v>
      </c>
      <c r="L362" s="88">
        <v>41778</v>
      </c>
      <c r="M362" s="88">
        <v>41783</v>
      </c>
      <c r="N362" s="912"/>
      <c r="O362" s="897">
        <f>Q362*N362/100</f>
        <v>0</v>
      </c>
      <c r="P362" s="918">
        <f t="shared" si="0"/>
        <v>6000</v>
      </c>
      <c r="Q362" s="183">
        <v>6000</v>
      </c>
      <c r="R362" s="262"/>
      <c r="S362" s="72"/>
      <c r="T362" s="72" t="s">
        <v>260</v>
      </c>
      <c r="U362" s="72" t="s">
        <v>260</v>
      </c>
      <c r="V362" s="72"/>
      <c r="W362" s="265" t="s">
        <v>260</v>
      </c>
      <c r="X362" s="69" t="s">
        <v>1195</v>
      </c>
      <c r="Y362" s="218"/>
    </row>
    <row r="363" spans="1:25" s="394" customFormat="1" ht="12">
      <c r="A363" s="387" t="s">
        <v>1359</v>
      </c>
      <c r="B363" s="388"/>
      <c r="C363" s="388" t="s">
        <v>1359</v>
      </c>
      <c r="D363" s="388">
        <v>2014</v>
      </c>
      <c r="E363" s="388" t="s">
        <v>254</v>
      </c>
      <c r="F363" s="388">
        <v>3175</v>
      </c>
      <c r="G363" s="389">
        <v>41780</v>
      </c>
      <c r="H363" s="390" t="s">
        <v>313</v>
      </c>
      <c r="I363" s="388" t="s">
        <v>2921</v>
      </c>
      <c r="J363" s="388" t="s">
        <v>1359</v>
      </c>
      <c r="K363" s="388" t="s">
        <v>1359</v>
      </c>
      <c r="L363" s="391">
        <v>41778</v>
      </c>
      <c r="M363" s="391">
        <v>41783</v>
      </c>
      <c r="N363" s="913"/>
      <c r="O363" s="897"/>
      <c r="P363" s="918">
        <f t="shared" si="0"/>
        <v>13800</v>
      </c>
      <c r="Q363" s="183">
        <v>13800</v>
      </c>
      <c r="R363" s="262"/>
      <c r="S363" s="262"/>
      <c r="T363" s="262"/>
      <c r="U363" s="262"/>
      <c r="V363" s="262"/>
      <c r="W363" s="392"/>
      <c r="X363" s="388" t="s">
        <v>1195</v>
      </c>
      <c r="Y363" s="393"/>
    </row>
    <row r="364" spans="1:25" s="70" customFormat="1" ht="12">
      <c r="A364" s="217" t="s">
        <v>1118</v>
      </c>
      <c r="B364" s="69"/>
      <c r="C364" s="69" t="s">
        <v>718</v>
      </c>
      <c r="D364" s="69">
        <v>2014</v>
      </c>
      <c r="E364" s="69" t="s">
        <v>254</v>
      </c>
      <c r="F364" s="388"/>
      <c r="G364" s="389">
        <v>41738</v>
      </c>
      <c r="H364" s="90" t="s">
        <v>313</v>
      </c>
      <c r="I364" s="69" t="s">
        <v>2951</v>
      </c>
      <c r="J364" s="69" t="s">
        <v>2952</v>
      </c>
      <c r="K364" s="69" t="s">
        <v>2953</v>
      </c>
      <c r="L364" s="88">
        <v>41743</v>
      </c>
      <c r="M364" s="88">
        <v>41748</v>
      </c>
      <c r="N364" s="912"/>
      <c r="O364" s="897"/>
      <c r="P364" s="918">
        <f t="shared" si="0"/>
        <v>12600</v>
      </c>
      <c r="Q364" s="183">
        <v>12600</v>
      </c>
      <c r="R364" s="262"/>
      <c r="S364" s="72"/>
      <c r="T364" s="72" t="s">
        <v>260</v>
      </c>
      <c r="U364" s="72" t="s">
        <v>260</v>
      </c>
      <c r="V364" s="72"/>
      <c r="W364" s="265" t="s">
        <v>260</v>
      </c>
      <c r="X364" s="69" t="s">
        <v>2954</v>
      </c>
      <c r="Y364" s="218"/>
    </row>
    <row r="365" spans="1:25" s="70" customFormat="1" ht="12">
      <c r="A365" s="217" t="s">
        <v>3331</v>
      </c>
      <c r="B365" s="69"/>
      <c r="C365" s="69" t="s">
        <v>718</v>
      </c>
      <c r="D365" s="69">
        <v>2014</v>
      </c>
      <c r="E365" s="69" t="s">
        <v>254</v>
      </c>
      <c r="F365" s="388">
        <v>2589</v>
      </c>
      <c r="G365" s="389">
        <v>41716</v>
      </c>
      <c r="H365" s="90" t="s">
        <v>313</v>
      </c>
      <c r="I365" s="69" t="s">
        <v>2877</v>
      </c>
      <c r="J365" s="69" t="s">
        <v>2956</v>
      </c>
      <c r="K365" s="69" t="s">
        <v>3333</v>
      </c>
      <c r="L365" s="88">
        <v>41715</v>
      </c>
      <c r="M365" s="88">
        <v>41720</v>
      </c>
      <c r="N365" s="912"/>
      <c r="O365" s="897"/>
      <c r="P365" s="918">
        <f t="shared" ref="P365:P423" si="1">Q365-O365</f>
        <v>2400</v>
      </c>
      <c r="Q365" s="183">
        <v>2400</v>
      </c>
      <c r="R365" s="262"/>
      <c r="S365" s="72"/>
      <c r="T365" s="72" t="s">
        <v>260</v>
      </c>
      <c r="U365" s="72" t="s">
        <v>260</v>
      </c>
      <c r="V365" s="72"/>
      <c r="W365" s="265" t="s">
        <v>260</v>
      </c>
      <c r="X365" s="69" t="s">
        <v>3869</v>
      </c>
      <c r="Y365" s="218"/>
    </row>
    <row r="366" spans="1:25" s="70" customFormat="1" ht="12">
      <c r="A366" s="217" t="s">
        <v>3331</v>
      </c>
      <c r="B366" s="69"/>
      <c r="C366" s="69" t="s">
        <v>718</v>
      </c>
      <c r="D366" s="69">
        <v>2014</v>
      </c>
      <c r="E366" s="69" t="s">
        <v>254</v>
      </c>
      <c r="F366" s="388">
        <v>2478</v>
      </c>
      <c r="G366" s="389">
        <v>41703</v>
      </c>
      <c r="H366" s="90" t="s">
        <v>313</v>
      </c>
      <c r="I366" s="69" t="s">
        <v>2931</v>
      </c>
      <c r="J366" s="69" t="s">
        <v>2957</v>
      </c>
      <c r="K366" s="69" t="s">
        <v>3333</v>
      </c>
      <c r="L366" s="88">
        <v>41701</v>
      </c>
      <c r="M366" s="88">
        <v>41706</v>
      </c>
      <c r="N366" s="912"/>
      <c r="O366" s="897"/>
      <c r="P366" s="918">
        <f t="shared" si="1"/>
        <v>7500</v>
      </c>
      <c r="Q366" s="183">
        <v>7500</v>
      </c>
      <c r="R366" s="262"/>
      <c r="S366" s="72"/>
      <c r="T366" s="72" t="s">
        <v>260</v>
      </c>
      <c r="U366" s="72" t="s">
        <v>260</v>
      </c>
      <c r="V366" s="72"/>
      <c r="W366" s="265" t="s">
        <v>260</v>
      </c>
      <c r="X366" s="69" t="s">
        <v>3870</v>
      </c>
      <c r="Y366" s="218"/>
    </row>
    <row r="367" spans="1:25" s="70" customFormat="1" ht="12">
      <c r="A367" s="217" t="s">
        <v>1648</v>
      </c>
      <c r="B367" s="69"/>
      <c r="C367" s="69" t="s">
        <v>3089</v>
      </c>
      <c r="D367" s="69">
        <v>2014</v>
      </c>
      <c r="E367" s="69" t="s">
        <v>3090</v>
      </c>
      <c r="F367" s="388">
        <v>2</v>
      </c>
      <c r="G367" s="389">
        <v>41795</v>
      </c>
      <c r="H367" s="90" t="s">
        <v>313</v>
      </c>
      <c r="I367" s="69" t="s">
        <v>2900</v>
      </c>
      <c r="J367" s="69" t="s">
        <v>2966</v>
      </c>
      <c r="K367" s="69" t="s">
        <v>3911</v>
      </c>
      <c r="L367" s="88">
        <v>41792</v>
      </c>
      <c r="M367" s="88">
        <v>41797</v>
      </c>
      <c r="N367" s="912"/>
      <c r="O367" s="897">
        <f>Q367*N367/100</f>
        <v>0</v>
      </c>
      <c r="P367" s="918">
        <f t="shared" si="1"/>
        <v>2250</v>
      </c>
      <c r="Q367" s="183">
        <v>2250</v>
      </c>
      <c r="R367" s="262"/>
      <c r="S367" s="72"/>
      <c r="T367" s="72" t="s">
        <v>260</v>
      </c>
      <c r="U367" s="72" t="s">
        <v>260</v>
      </c>
      <c r="V367" s="72"/>
      <c r="W367" s="265" t="s">
        <v>260</v>
      </c>
      <c r="X367" s="69" t="s">
        <v>2070</v>
      </c>
      <c r="Y367" s="218"/>
    </row>
    <row r="368" spans="1:25" s="70" customFormat="1" ht="12">
      <c r="A368" s="217" t="s">
        <v>1648</v>
      </c>
      <c r="B368" s="69"/>
      <c r="C368" s="69" t="s">
        <v>3089</v>
      </c>
      <c r="D368" s="69">
        <v>2014</v>
      </c>
      <c r="E368" s="69" t="s">
        <v>3090</v>
      </c>
      <c r="F368" s="388">
        <v>4</v>
      </c>
      <c r="G368" s="389">
        <v>41801</v>
      </c>
      <c r="H368" s="90" t="s">
        <v>313</v>
      </c>
      <c r="I368" s="69" t="s">
        <v>2896</v>
      </c>
      <c r="J368" s="69" t="s">
        <v>2966</v>
      </c>
      <c r="K368" s="69" t="s">
        <v>3911</v>
      </c>
      <c r="L368" s="88">
        <v>41799</v>
      </c>
      <c r="M368" s="88">
        <v>41804</v>
      </c>
      <c r="N368" s="912"/>
      <c r="O368" s="897">
        <f>Q368*N368/100</f>
        <v>0</v>
      </c>
      <c r="P368" s="918">
        <f t="shared" si="1"/>
        <v>5700</v>
      </c>
      <c r="Q368" s="183">
        <v>5700</v>
      </c>
      <c r="R368" s="262"/>
      <c r="S368" s="72"/>
      <c r="T368" s="72" t="s">
        <v>260</v>
      </c>
      <c r="U368" s="72" t="s">
        <v>260</v>
      </c>
      <c r="V368" s="72"/>
      <c r="W368" s="265" t="s">
        <v>260</v>
      </c>
      <c r="X368" s="69" t="s">
        <v>2065</v>
      </c>
      <c r="Y368" s="218"/>
    </row>
    <row r="369" spans="1:25" s="70" customFormat="1" ht="12">
      <c r="A369" s="217" t="s">
        <v>2159</v>
      </c>
      <c r="B369" s="69"/>
      <c r="C369" s="69" t="s">
        <v>3102</v>
      </c>
      <c r="D369" s="69">
        <v>2014</v>
      </c>
      <c r="E369" s="69" t="s">
        <v>3090</v>
      </c>
      <c r="F369" s="388">
        <v>3</v>
      </c>
      <c r="G369" s="389">
        <v>41801</v>
      </c>
      <c r="H369" s="90" t="s">
        <v>313</v>
      </c>
      <c r="I369" s="69" t="s">
        <v>2896</v>
      </c>
      <c r="J369" s="69" t="s">
        <v>2969</v>
      </c>
      <c r="K369" s="69" t="s">
        <v>3901</v>
      </c>
      <c r="L369" s="88">
        <v>41799</v>
      </c>
      <c r="M369" s="88">
        <v>41804</v>
      </c>
      <c r="N369" s="912"/>
      <c r="O369" s="897">
        <f>Q369*N369/100</f>
        <v>0</v>
      </c>
      <c r="P369" s="918">
        <f t="shared" si="1"/>
        <v>4500</v>
      </c>
      <c r="Q369" s="183">
        <v>4500</v>
      </c>
      <c r="R369" s="262"/>
      <c r="S369" s="72"/>
      <c r="T369" s="72" t="s">
        <v>260</v>
      </c>
      <c r="U369" s="72" t="s">
        <v>260</v>
      </c>
      <c r="V369" s="72"/>
      <c r="W369" s="265" t="s">
        <v>260</v>
      </c>
      <c r="X369" s="69" t="s">
        <v>2970</v>
      </c>
      <c r="Y369" s="218"/>
    </row>
    <row r="370" spans="1:25" s="70" customFormat="1" ht="12">
      <c r="A370" s="217" t="s">
        <v>2159</v>
      </c>
      <c r="B370" s="69"/>
      <c r="C370" s="69" t="s">
        <v>3102</v>
      </c>
      <c r="D370" s="69">
        <v>2014</v>
      </c>
      <c r="E370" s="69" t="s">
        <v>3090</v>
      </c>
      <c r="F370" s="388">
        <v>1</v>
      </c>
      <c r="G370" s="389">
        <v>41795</v>
      </c>
      <c r="H370" s="90" t="s">
        <v>313</v>
      </c>
      <c r="I370" s="69" t="s">
        <v>2900</v>
      </c>
      <c r="J370" s="69" t="s">
        <v>2969</v>
      </c>
      <c r="K370" s="69" t="s">
        <v>3901</v>
      </c>
      <c r="L370" s="88">
        <v>41792</v>
      </c>
      <c r="M370" s="88">
        <v>41797</v>
      </c>
      <c r="N370" s="912"/>
      <c r="O370" s="897">
        <f>Q370*N370/100</f>
        <v>0</v>
      </c>
      <c r="P370" s="918">
        <f t="shared" si="1"/>
        <v>4500</v>
      </c>
      <c r="Q370" s="183">
        <v>4500</v>
      </c>
      <c r="R370" s="262"/>
      <c r="S370" s="72"/>
      <c r="T370" s="72" t="s">
        <v>260</v>
      </c>
      <c r="U370" s="72" t="s">
        <v>2674</v>
      </c>
      <c r="V370" s="72"/>
      <c r="W370" s="265" t="s">
        <v>260</v>
      </c>
      <c r="X370" s="69" t="s">
        <v>2070</v>
      </c>
      <c r="Y370" s="218"/>
    </row>
    <row r="371" spans="1:25" s="70" customFormat="1" ht="12">
      <c r="A371" s="217" t="s">
        <v>1033</v>
      </c>
      <c r="B371" s="69"/>
      <c r="C371" s="69" t="s">
        <v>693</v>
      </c>
      <c r="D371" s="69">
        <v>2014</v>
      </c>
      <c r="E371" s="69" t="s">
        <v>254</v>
      </c>
      <c r="F371" s="388">
        <v>3423</v>
      </c>
      <c r="G371" s="389">
        <v>41808</v>
      </c>
      <c r="H371" s="90" t="s">
        <v>313</v>
      </c>
      <c r="I371" s="69" t="s">
        <v>2974</v>
      </c>
      <c r="J371" s="69" t="s">
        <v>2899</v>
      </c>
      <c r="K371" s="69" t="s">
        <v>1398</v>
      </c>
      <c r="L371" s="88">
        <v>41806</v>
      </c>
      <c r="M371" s="88">
        <v>41814</v>
      </c>
      <c r="N371" s="912">
        <v>0</v>
      </c>
      <c r="O371" s="897">
        <v>0</v>
      </c>
      <c r="P371" s="918">
        <f t="shared" si="1"/>
        <v>1600</v>
      </c>
      <c r="Q371" s="183">
        <v>1600</v>
      </c>
      <c r="R371" s="262">
        <v>10000</v>
      </c>
      <c r="S371" s="72"/>
      <c r="T371" s="72" t="s">
        <v>260</v>
      </c>
      <c r="U371" s="72" t="s">
        <v>260</v>
      </c>
      <c r="V371" s="72"/>
      <c r="W371" s="265" t="s">
        <v>260</v>
      </c>
      <c r="X371" s="69" t="s">
        <v>2975</v>
      </c>
      <c r="Y371" s="218"/>
    </row>
    <row r="372" spans="1:25" s="70" customFormat="1" ht="33.75">
      <c r="A372" s="219" t="s">
        <v>1032</v>
      </c>
      <c r="B372" s="69"/>
      <c r="C372" s="69" t="s">
        <v>693</v>
      </c>
      <c r="D372" s="69">
        <v>2014</v>
      </c>
      <c r="E372" s="69" t="s">
        <v>254</v>
      </c>
      <c r="F372" s="388">
        <v>3423</v>
      </c>
      <c r="G372" s="389">
        <v>41808</v>
      </c>
      <c r="H372" s="90" t="s">
        <v>313</v>
      </c>
      <c r="I372" s="69" t="s">
        <v>2974</v>
      </c>
      <c r="J372" s="69" t="s">
        <v>2761</v>
      </c>
      <c r="K372" s="7" t="s">
        <v>2354</v>
      </c>
      <c r="L372" s="88">
        <v>41806</v>
      </c>
      <c r="M372" s="88">
        <v>41814</v>
      </c>
      <c r="N372" s="912">
        <v>0</v>
      </c>
      <c r="O372" s="897">
        <v>0</v>
      </c>
      <c r="P372" s="918">
        <f t="shared" si="1"/>
        <v>1200</v>
      </c>
      <c r="Q372" s="183">
        <v>1200</v>
      </c>
      <c r="R372" s="262">
        <v>10000</v>
      </c>
      <c r="S372" s="72"/>
      <c r="T372" s="72" t="s">
        <v>260</v>
      </c>
      <c r="U372" s="72" t="s">
        <v>260</v>
      </c>
      <c r="V372" s="72"/>
      <c r="W372" s="265" t="s">
        <v>260</v>
      </c>
      <c r="X372" s="69" t="s">
        <v>2975</v>
      </c>
      <c r="Y372" s="218"/>
    </row>
    <row r="373" spans="1:25" s="394" customFormat="1" ht="12">
      <c r="A373" s="387" t="s">
        <v>1359</v>
      </c>
      <c r="B373" s="388"/>
      <c r="C373" s="388" t="s">
        <v>1359</v>
      </c>
      <c r="D373" s="388">
        <v>2014</v>
      </c>
      <c r="E373" s="388" t="s">
        <v>254</v>
      </c>
      <c r="F373" s="388">
        <v>3423</v>
      </c>
      <c r="G373" s="389">
        <v>41808</v>
      </c>
      <c r="H373" s="390" t="s">
        <v>313</v>
      </c>
      <c r="I373" s="388" t="s">
        <v>2974</v>
      </c>
      <c r="J373" s="388" t="s">
        <v>1359</v>
      </c>
      <c r="K373" s="388" t="s">
        <v>1359</v>
      </c>
      <c r="L373" s="391">
        <v>41806</v>
      </c>
      <c r="M373" s="391">
        <v>41814</v>
      </c>
      <c r="N373" s="913"/>
      <c r="O373" s="897"/>
      <c r="P373" s="918">
        <f t="shared" si="1"/>
        <v>0</v>
      </c>
      <c r="Q373" s="183"/>
      <c r="R373" s="262"/>
      <c r="S373" s="262"/>
      <c r="T373" s="262"/>
      <c r="U373" s="262"/>
      <c r="V373" s="262"/>
      <c r="W373" s="392"/>
      <c r="X373" s="388"/>
      <c r="Y373" s="393"/>
    </row>
    <row r="374" spans="1:25" s="70" customFormat="1" ht="12">
      <c r="A374" s="217" t="s">
        <v>2889</v>
      </c>
      <c r="B374" s="69"/>
      <c r="C374" s="69" t="s">
        <v>2942</v>
      </c>
      <c r="D374" s="69">
        <v>2014</v>
      </c>
      <c r="E374" s="69" t="s">
        <v>254</v>
      </c>
      <c r="F374" s="388">
        <v>3439</v>
      </c>
      <c r="G374" s="389">
        <v>41816</v>
      </c>
      <c r="H374" s="90" t="s">
        <v>313</v>
      </c>
      <c r="I374" s="69" t="s">
        <v>2982</v>
      </c>
      <c r="J374" s="69" t="s">
        <v>2927</v>
      </c>
      <c r="K374" s="69" t="s">
        <v>2942</v>
      </c>
      <c r="L374" s="88">
        <v>41813</v>
      </c>
      <c r="M374" s="88">
        <v>41816</v>
      </c>
      <c r="N374" s="912"/>
      <c r="O374" s="897"/>
      <c r="P374" s="918">
        <f t="shared" si="1"/>
        <v>2400</v>
      </c>
      <c r="Q374" s="183">
        <v>2400</v>
      </c>
      <c r="R374" s="262"/>
      <c r="S374" s="72"/>
      <c r="T374" s="72" t="s">
        <v>260</v>
      </c>
      <c r="U374" s="72" t="s">
        <v>260</v>
      </c>
      <c r="V374" s="72"/>
      <c r="W374" s="265" t="s">
        <v>260</v>
      </c>
      <c r="X374" s="69" t="s">
        <v>2983</v>
      </c>
      <c r="Y374" s="218"/>
    </row>
    <row r="375" spans="1:25" s="70" customFormat="1" ht="12">
      <c r="A375" s="217" t="s">
        <v>3018</v>
      </c>
      <c r="B375" s="69">
        <v>3</v>
      </c>
      <c r="C375" s="69" t="s">
        <v>3440</v>
      </c>
      <c r="D375" s="69">
        <v>2014</v>
      </c>
      <c r="E375" s="69" t="s">
        <v>1182</v>
      </c>
      <c r="F375" s="388">
        <v>242</v>
      </c>
      <c r="G375" s="389">
        <v>41858</v>
      </c>
      <c r="H375" s="90" t="s">
        <v>313</v>
      </c>
      <c r="I375" s="69" t="s">
        <v>3023</v>
      </c>
      <c r="J375" s="69" t="s">
        <v>3019</v>
      </c>
      <c r="K375" s="69" t="s">
        <v>3914</v>
      </c>
      <c r="L375" s="88">
        <v>41855</v>
      </c>
      <c r="M375" s="88">
        <v>41857</v>
      </c>
      <c r="N375" s="912">
        <v>0.02</v>
      </c>
      <c r="O375" s="897">
        <v>3.03</v>
      </c>
      <c r="P375" s="918">
        <f t="shared" si="1"/>
        <v>1511.67</v>
      </c>
      <c r="Q375" s="183">
        <v>1514.7</v>
      </c>
      <c r="R375" s="262">
        <f t="shared" ref="R375:R384" si="2">Q375</f>
        <v>1514.7</v>
      </c>
      <c r="S375" s="72"/>
      <c r="T375" s="72" t="s">
        <v>260</v>
      </c>
      <c r="U375" s="72" t="s">
        <v>260</v>
      </c>
      <c r="V375" s="72" t="s">
        <v>260</v>
      </c>
      <c r="W375" s="265" t="s">
        <v>260</v>
      </c>
      <c r="X375" s="69" t="s">
        <v>2024</v>
      </c>
      <c r="Y375" s="218"/>
    </row>
    <row r="376" spans="1:25" s="70" customFormat="1" ht="12">
      <c r="A376" s="217" t="s">
        <v>3018</v>
      </c>
      <c r="B376" s="69">
        <v>1</v>
      </c>
      <c r="C376" s="69" t="s">
        <v>3440</v>
      </c>
      <c r="D376" s="69">
        <v>2014</v>
      </c>
      <c r="E376" s="69" t="s">
        <v>1182</v>
      </c>
      <c r="F376" s="388">
        <v>232</v>
      </c>
      <c r="G376" s="389">
        <v>41846</v>
      </c>
      <c r="H376" s="90" t="s">
        <v>313</v>
      </c>
      <c r="I376" s="69" t="s">
        <v>3026</v>
      </c>
      <c r="J376" s="69" t="s">
        <v>3019</v>
      </c>
      <c r="K376" s="69" t="s">
        <v>3914</v>
      </c>
      <c r="L376" s="88">
        <v>41837</v>
      </c>
      <c r="M376" s="88">
        <v>41839</v>
      </c>
      <c r="N376" s="912">
        <v>0.02</v>
      </c>
      <c r="O376" s="897">
        <v>15.68</v>
      </c>
      <c r="P376" s="918">
        <f t="shared" si="1"/>
        <v>7824.32</v>
      </c>
      <c r="Q376" s="183">
        <v>7840</v>
      </c>
      <c r="R376" s="262">
        <f t="shared" si="2"/>
        <v>7840</v>
      </c>
      <c r="S376" s="72"/>
      <c r="T376" s="72" t="s">
        <v>260</v>
      </c>
      <c r="U376" s="72" t="s">
        <v>260</v>
      </c>
      <c r="V376" s="72" t="s">
        <v>260</v>
      </c>
      <c r="W376" s="265" t="s">
        <v>260</v>
      </c>
      <c r="X376" s="69" t="s">
        <v>3027</v>
      </c>
      <c r="Y376" s="218"/>
    </row>
    <row r="377" spans="1:25" s="70" customFormat="1" ht="12">
      <c r="A377" s="217" t="s">
        <v>3018</v>
      </c>
      <c r="B377" s="69">
        <v>2</v>
      </c>
      <c r="C377" s="69" t="s">
        <v>3440</v>
      </c>
      <c r="D377" s="69">
        <v>2014</v>
      </c>
      <c r="E377" s="69" t="s">
        <v>1182</v>
      </c>
      <c r="F377" s="388">
        <v>240</v>
      </c>
      <c r="G377" s="389">
        <v>41850</v>
      </c>
      <c r="H377" s="90" t="s">
        <v>313</v>
      </c>
      <c r="I377" s="69" t="s">
        <v>3024</v>
      </c>
      <c r="J377" s="69" t="s">
        <v>3019</v>
      </c>
      <c r="K377" s="69" t="s">
        <v>3914</v>
      </c>
      <c r="L377" s="88">
        <v>41848</v>
      </c>
      <c r="M377" s="88">
        <v>41850</v>
      </c>
      <c r="N377" s="912">
        <v>0.02</v>
      </c>
      <c r="O377" s="897">
        <v>9.9700000000000006</v>
      </c>
      <c r="P377" s="918">
        <f t="shared" si="1"/>
        <v>4976.83</v>
      </c>
      <c r="Q377" s="183">
        <v>4986.8</v>
      </c>
      <c r="R377" s="262">
        <f t="shared" si="2"/>
        <v>4986.8</v>
      </c>
      <c r="S377" s="72"/>
      <c r="T377" s="72" t="s">
        <v>260</v>
      </c>
      <c r="U377" s="72" t="s">
        <v>260</v>
      </c>
      <c r="V377" s="72" t="s">
        <v>260</v>
      </c>
      <c r="W377" s="265" t="s">
        <v>260</v>
      </c>
      <c r="X377" s="69" t="s">
        <v>3025</v>
      </c>
      <c r="Y377" s="218"/>
    </row>
    <row r="378" spans="1:25" s="70" customFormat="1" ht="12">
      <c r="A378" s="217" t="s">
        <v>3018</v>
      </c>
      <c r="B378" s="69"/>
      <c r="C378" s="69" t="s">
        <v>3431</v>
      </c>
      <c r="D378" s="69">
        <v>2014</v>
      </c>
      <c r="E378" s="69" t="s">
        <v>1182</v>
      </c>
      <c r="F378" s="388">
        <v>232</v>
      </c>
      <c r="G378" s="389">
        <v>41848</v>
      </c>
      <c r="H378" s="90" t="s">
        <v>313</v>
      </c>
      <c r="I378" s="69" t="s">
        <v>3031</v>
      </c>
      <c r="J378" s="69" t="s">
        <v>3029</v>
      </c>
      <c r="K378" s="69" t="s">
        <v>3912</v>
      </c>
      <c r="L378" s="88">
        <v>41841</v>
      </c>
      <c r="M378" s="88">
        <v>41843</v>
      </c>
      <c r="N378" s="912">
        <v>0.2</v>
      </c>
      <c r="O378" s="897">
        <v>28.5</v>
      </c>
      <c r="P378" s="918">
        <f t="shared" si="1"/>
        <v>14220.94</v>
      </c>
      <c r="Q378" s="183">
        <v>14249.44</v>
      </c>
      <c r="R378" s="262">
        <f t="shared" si="2"/>
        <v>14249.44</v>
      </c>
      <c r="S378" s="72"/>
      <c r="T378" s="72" t="s">
        <v>260</v>
      </c>
      <c r="U378" s="72" t="s">
        <v>260</v>
      </c>
      <c r="V378" s="72" t="s">
        <v>260</v>
      </c>
      <c r="W378" s="265" t="s">
        <v>260</v>
      </c>
      <c r="X378" s="69" t="s">
        <v>3032</v>
      </c>
      <c r="Y378" s="218"/>
    </row>
    <row r="379" spans="1:25" s="70" customFormat="1" ht="12">
      <c r="A379" s="217" t="s">
        <v>3018</v>
      </c>
      <c r="B379" s="69"/>
      <c r="C379" s="69" t="s">
        <v>3431</v>
      </c>
      <c r="D379" s="69">
        <v>2014</v>
      </c>
      <c r="E379" s="69" t="s">
        <v>1182</v>
      </c>
      <c r="F379" s="388">
        <v>239</v>
      </c>
      <c r="G379" s="389">
        <v>41850</v>
      </c>
      <c r="H379" s="90" t="s">
        <v>313</v>
      </c>
      <c r="I379" s="69" t="s">
        <v>3024</v>
      </c>
      <c r="J379" s="69" t="s">
        <v>3029</v>
      </c>
      <c r="K379" s="69" t="s">
        <v>3912</v>
      </c>
      <c r="L379" s="88">
        <v>41848</v>
      </c>
      <c r="M379" s="88">
        <v>41850</v>
      </c>
      <c r="N379" s="912">
        <v>0.2</v>
      </c>
      <c r="O379" s="897">
        <v>1.18</v>
      </c>
      <c r="P379" s="918">
        <f t="shared" si="1"/>
        <v>586.82000000000005</v>
      </c>
      <c r="Q379" s="183">
        <v>588</v>
      </c>
      <c r="R379" s="262">
        <f t="shared" si="2"/>
        <v>588</v>
      </c>
      <c r="S379" s="72"/>
      <c r="T379" s="72" t="s">
        <v>260</v>
      </c>
      <c r="U379" s="72" t="s">
        <v>260</v>
      </c>
      <c r="V379" s="72" t="s">
        <v>260</v>
      </c>
      <c r="W379" s="265" t="s">
        <v>260</v>
      </c>
      <c r="X379" s="69" t="s">
        <v>3033</v>
      </c>
      <c r="Y379" s="218"/>
    </row>
    <row r="380" spans="1:25" s="70" customFormat="1" ht="12">
      <c r="A380" s="217" t="s">
        <v>3315</v>
      </c>
      <c r="B380" s="69">
        <v>1</v>
      </c>
      <c r="C380" s="69" t="s">
        <v>3428</v>
      </c>
      <c r="D380" s="69">
        <v>2014</v>
      </c>
      <c r="E380" s="69" t="s">
        <v>1182</v>
      </c>
      <c r="F380" s="388">
        <v>235</v>
      </c>
      <c r="G380" s="389">
        <v>41838</v>
      </c>
      <c r="H380" s="90" t="s">
        <v>313</v>
      </c>
      <c r="I380" s="69" t="s">
        <v>3037</v>
      </c>
      <c r="J380" s="69" t="s">
        <v>3036</v>
      </c>
      <c r="K380" s="69" t="s">
        <v>3921</v>
      </c>
      <c r="L380" s="88">
        <v>41823</v>
      </c>
      <c r="M380" s="88">
        <v>41829</v>
      </c>
      <c r="N380" s="912">
        <v>0.2</v>
      </c>
      <c r="O380" s="897">
        <v>34.909999999999997</v>
      </c>
      <c r="P380" s="918">
        <f t="shared" si="1"/>
        <v>17419.830000000002</v>
      </c>
      <c r="Q380" s="183">
        <v>17454.740000000002</v>
      </c>
      <c r="R380" s="262">
        <f t="shared" si="2"/>
        <v>17454.740000000002</v>
      </c>
      <c r="S380" s="72"/>
      <c r="T380" s="72" t="s">
        <v>260</v>
      </c>
      <c r="U380" s="72" t="s">
        <v>260</v>
      </c>
      <c r="V380" s="72" t="s">
        <v>260</v>
      </c>
      <c r="W380" s="265" t="s">
        <v>260</v>
      </c>
      <c r="X380" s="69" t="s">
        <v>1797</v>
      </c>
      <c r="Y380" s="218"/>
    </row>
    <row r="381" spans="1:25" s="70" customFormat="1" ht="12">
      <c r="A381" s="217" t="s">
        <v>3018</v>
      </c>
      <c r="B381" s="69">
        <v>2</v>
      </c>
      <c r="C381" s="69" t="s">
        <v>3428</v>
      </c>
      <c r="D381" s="69">
        <v>2014</v>
      </c>
      <c r="E381" s="69" t="s">
        <v>1182</v>
      </c>
      <c r="F381" s="388">
        <v>239</v>
      </c>
      <c r="G381" s="389">
        <v>41850</v>
      </c>
      <c r="H381" s="90" t="s">
        <v>313</v>
      </c>
      <c r="I381" s="69" t="s">
        <v>3038</v>
      </c>
      <c r="J381" s="69" t="s">
        <v>3036</v>
      </c>
      <c r="K381" s="69" t="s">
        <v>3921</v>
      </c>
      <c r="L381" s="88">
        <v>41844</v>
      </c>
      <c r="M381" s="88">
        <v>41846</v>
      </c>
      <c r="N381" s="912">
        <v>0.2</v>
      </c>
      <c r="O381" s="897">
        <v>4.3099999999999996</v>
      </c>
      <c r="P381" s="918">
        <f t="shared" si="1"/>
        <v>2149.39</v>
      </c>
      <c r="Q381" s="183">
        <v>2153.6999999999998</v>
      </c>
      <c r="R381" s="262">
        <f t="shared" si="2"/>
        <v>2153.6999999999998</v>
      </c>
      <c r="S381" s="72"/>
      <c r="T381" s="72" t="s">
        <v>260</v>
      </c>
      <c r="U381" s="72" t="s">
        <v>260</v>
      </c>
      <c r="V381" s="72" t="s">
        <v>260</v>
      </c>
      <c r="W381" s="265" t="s">
        <v>260</v>
      </c>
      <c r="X381" s="69" t="s">
        <v>1799</v>
      </c>
      <c r="Y381" s="218"/>
    </row>
    <row r="382" spans="1:25" s="70" customFormat="1" ht="12">
      <c r="A382" s="217" t="s">
        <v>3018</v>
      </c>
      <c r="B382" s="69">
        <v>1</v>
      </c>
      <c r="C382" s="69" t="s">
        <v>3439</v>
      </c>
      <c r="D382" s="69">
        <v>2014</v>
      </c>
      <c r="E382" s="69" t="s">
        <v>1182</v>
      </c>
      <c r="F382" s="388">
        <v>234</v>
      </c>
      <c r="G382" s="389">
        <v>41838</v>
      </c>
      <c r="H382" s="90" t="s">
        <v>313</v>
      </c>
      <c r="I382" s="69" t="s">
        <v>3049</v>
      </c>
      <c r="J382" s="69" t="s">
        <v>3042</v>
      </c>
      <c r="K382" s="69" t="s">
        <v>3922</v>
      </c>
      <c r="L382" s="88">
        <v>41830</v>
      </c>
      <c r="M382" s="88">
        <v>41836</v>
      </c>
      <c r="N382" s="912">
        <v>0.2</v>
      </c>
      <c r="O382" s="897">
        <v>26.25</v>
      </c>
      <c r="P382" s="918">
        <f t="shared" si="1"/>
        <v>13097.13</v>
      </c>
      <c r="Q382" s="183">
        <v>13123.38</v>
      </c>
      <c r="R382" s="262">
        <f t="shared" si="2"/>
        <v>13123.38</v>
      </c>
      <c r="S382" s="72"/>
      <c r="T382" s="72" t="s">
        <v>260</v>
      </c>
      <c r="U382" s="72" t="s">
        <v>260</v>
      </c>
      <c r="V382" s="72" t="s">
        <v>260</v>
      </c>
      <c r="W382" s="265" t="s">
        <v>260</v>
      </c>
      <c r="X382" s="69" t="s">
        <v>1816</v>
      </c>
      <c r="Y382" s="218"/>
    </row>
    <row r="383" spans="1:25" s="70" customFormat="1" ht="12">
      <c r="A383" s="217" t="s">
        <v>3018</v>
      </c>
      <c r="B383" s="69">
        <v>2</v>
      </c>
      <c r="C383" s="69" t="s">
        <v>3439</v>
      </c>
      <c r="D383" s="69">
        <v>2014</v>
      </c>
      <c r="E383" s="69" t="s">
        <v>1182</v>
      </c>
      <c r="F383" s="388">
        <v>241</v>
      </c>
      <c r="G383" s="389">
        <v>41852</v>
      </c>
      <c r="H383" s="90" t="s">
        <v>313</v>
      </c>
      <c r="I383" s="69" t="s">
        <v>3038</v>
      </c>
      <c r="J383" s="69" t="s">
        <v>3042</v>
      </c>
      <c r="K383" s="69" t="s">
        <v>3922</v>
      </c>
      <c r="L383" s="88">
        <v>41844</v>
      </c>
      <c r="M383" s="88">
        <v>41846</v>
      </c>
      <c r="N383" s="912">
        <v>0.2</v>
      </c>
      <c r="O383" s="897">
        <v>5.13</v>
      </c>
      <c r="P383" s="918">
        <f t="shared" si="1"/>
        <v>2560.0499999999997</v>
      </c>
      <c r="Q383" s="183">
        <v>2565.1799999999998</v>
      </c>
      <c r="R383" s="262">
        <f t="shared" si="2"/>
        <v>2565.1799999999998</v>
      </c>
      <c r="S383" s="72"/>
      <c r="T383" s="72" t="s">
        <v>260</v>
      </c>
      <c r="U383" s="72" t="s">
        <v>260</v>
      </c>
      <c r="V383" s="72"/>
      <c r="W383" s="265" t="s">
        <v>260</v>
      </c>
      <c r="X383" s="69" t="s">
        <v>3231</v>
      </c>
      <c r="Y383" s="218"/>
    </row>
    <row r="384" spans="1:25" s="70" customFormat="1" ht="12">
      <c r="A384" s="217" t="s">
        <v>3018</v>
      </c>
      <c r="B384" s="69">
        <v>3</v>
      </c>
      <c r="C384" s="69" t="s">
        <v>3439</v>
      </c>
      <c r="D384" s="69">
        <v>2014</v>
      </c>
      <c r="E384" s="69" t="s">
        <v>1182</v>
      </c>
      <c r="F384" s="388">
        <v>242</v>
      </c>
      <c r="G384" s="389">
        <v>41858</v>
      </c>
      <c r="H384" s="90" t="s">
        <v>313</v>
      </c>
      <c r="I384" s="69" t="s">
        <v>3046</v>
      </c>
      <c r="J384" s="69" t="s">
        <v>3042</v>
      </c>
      <c r="K384" s="69" t="s">
        <v>3922</v>
      </c>
      <c r="L384" s="88">
        <v>41851</v>
      </c>
      <c r="M384" s="88">
        <v>41853</v>
      </c>
      <c r="N384" s="912">
        <v>0.2</v>
      </c>
      <c r="O384" s="897">
        <v>2.4900000000000002</v>
      </c>
      <c r="P384" s="918">
        <f t="shared" si="1"/>
        <v>1241.6099999999999</v>
      </c>
      <c r="Q384" s="183">
        <v>1244.0999999999999</v>
      </c>
      <c r="R384" s="262">
        <f t="shared" si="2"/>
        <v>1244.0999999999999</v>
      </c>
      <c r="S384" s="72"/>
      <c r="T384" s="72" t="s">
        <v>260</v>
      </c>
      <c r="U384" s="72" t="s">
        <v>260</v>
      </c>
      <c r="V384" s="72" t="s">
        <v>260</v>
      </c>
      <c r="W384" s="265" t="s">
        <v>260</v>
      </c>
      <c r="X384" s="69" t="s">
        <v>2020</v>
      </c>
      <c r="Y384" s="218"/>
    </row>
    <row r="385" spans="1:25" s="70" customFormat="1" ht="12">
      <c r="A385" s="217" t="s">
        <v>3316</v>
      </c>
      <c r="B385" s="69">
        <v>1</v>
      </c>
      <c r="C385" s="69" t="s">
        <v>3058</v>
      </c>
      <c r="D385" s="69">
        <v>2014</v>
      </c>
      <c r="E385" s="69" t="s">
        <v>1182</v>
      </c>
      <c r="F385" s="388">
        <v>143</v>
      </c>
      <c r="G385" s="389">
        <v>41858</v>
      </c>
      <c r="H385" s="90" t="s">
        <v>313</v>
      </c>
      <c r="I385" s="69" t="s">
        <v>3106</v>
      </c>
      <c r="J385" s="69" t="s">
        <v>3107</v>
      </c>
      <c r="K385" s="69" t="s">
        <v>3907</v>
      </c>
      <c r="L385" s="88">
        <v>41851</v>
      </c>
      <c r="M385" s="88">
        <v>41857</v>
      </c>
      <c r="N385" s="912">
        <v>0.2</v>
      </c>
      <c r="O385" s="897">
        <v>101.2</v>
      </c>
      <c r="P385" s="918">
        <f t="shared" si="1"/>
        <v>50500</v>
      </c>
      <c r="Q385" s="183">
        <v>50601.2</v>
      </c>
      <c r="R385" s="262"/>
      <c r="S385" s="72"/>
      <c r="T385" s="72" t="s">
        <v>260</v>
      </c>
      <c r="U385" s="72" t="s">
        <v>260</v>
      </c>
      <c r="V385" s="72" t="s">
        <v>260</v>
      </c>
      <c r="W385" s="265" t="s">
        <v>260</v>
      </c>
      <c r="X385" s="69" t="s">
        <v>2023</v>
      </c>
      <c r="Y385" s="218"/>
    </row>
    <row r="386" spans="1:25" s="70" customFormat="1" ht="12">
      <c r="A386" s="217" t="s">
        <v>1648</v>
      </c>
      <c r="B386" s="69">
        <v>7</v>
      </c>
      <c r="C386" s="69" t="s">
        <v>3089</v>
      </c>
      <c r="D386" s="69">
        <v>2014</v>
      </c>
      <c r="E386" s="69" t="s">
        <v>3090</v>
      </c>
      <c r="F386" s="388">
        <v>17</v>
      </c>
      <c r="G386" s="389">
        <v>41846</v>
      </c>
      <c r="H386" s="90" t="s">
        <v>313</v>
      </c>
      <c r="I386" s="69" t="s">
        <v>3092</v>
      </c>
      <c r="J386" s="69" t="s">
        <v>2964</v>
      </c>
      <c r="K386" s="69" t="s">
        <v>3911</v>
      </c>
      <c r="L386" s="88">
        <v>41837</v>
      </c>
      <c r="M386" s="88">
        <v>41843</v>
      </c>
      <c r="N386" s="912">
        <v>0.2</v>
      </c>
      <c r="O386" s="897">
        <v>9</v>
      </c>
      <c r="P386" s="918">
        <f t="shared" si="1"/>
        <v>4491</v>
      </c>
      <c r="Q386" s="183">
        <v>4500</v>
      </c>
      <c r="R386" s="262"/>
      <c r="S386" s="72"/>
      <c r="T386" s="72" t="s">
        <v>260</v>
      </c>
      <c r="U386" s="72" t="s">
        <v>260</v>
      </c>
      <c r="V386" s="72" t="s">
        <v>260</v>
      </c>
      <c r="W386" s="265" t="s">
        <v>260</v>
      </c>
      <c r="X386" s="69" t="s">
        <v>3093</v>
      </c>
      <c r="Y386" s="218"/>
    </row>
    <row r="387" spans="1:25" s="70" customFormat="1" ht="12">
      <c r="A387" s="217" t="s">
        <v>1648</v>
      </c>
      <c r="B387" s="69">
        <v>6</v>
      </c>
      <c r="C387" s="69" t="s">
        <v>3089</v>
      </c>
      <c r="D387" s="69">
        <v>2014</v>
      </c>
      <c r="E387" s="69" t="s">
        <v>3090</v>
      </c>
      <c r="F387" s="388">
        <v>13</v>
      </c>
      <c r="G387" s="389">
        <v>41800</v>
      </c>
      <c r="H387" s="90" t="s">
        <v>313</v>
      </c>
      <c r="I387" s="69" t="s">
        <v>3037</v>
      </c>
      <c r="J387" s="69" t="s">
        <v>2964</v>
      </c>
      <c r="K387" s="69" t="s">
        <v>3911</v>
      </c>
      <c r="L387" s="88">
        <v>41823</v>
      </c>
      <c r="M387" s="88">
        <v>41829</v>
      </c>
      <c r="N387" s="912">
        <v>0.2</v>
      </c>
      <c r="O387" s="897">
        <v>5.4</v>
      </c>
      <c r="P387" s="918">
        <f t="shared" si="1"/>
        <v>2694.6</v>
      </c>
      <c r="Q387" s="183">
        <v>2700</v>
      </c>
      <c r="R387" s="262"/>
      <c r="S387" s="72"/>
      <c r="T387" s="72" t="s">
        <v>260</v>
      </c>
      <c r="U387" s="72" t="s">
        <v>260</v>
      </c>
      <c r="V387" s="72" t="s">
        <v>260</v>
      </c>
      <c r="W387" s="265" t="s">
        <v>260</v>
      </c>
      <c r="X387" s="69" t="s">
        <v>3094</v>
      </c>
      <c r="Y387" s="218"/>
    </row>
    <row r="388" spans="1:25" s="70" customFormat="1" ht="12">
      <c r="A388" s="217" t="s">
        <v>1648</v>
      </c>
      <c r="B388" s="69">
        <v>5</v>
      </c>
      <c r="C388" s="69" t="s">
        <v>3089</v>
      </c>
      <c r="D388" s="69">
        <v>2014</v>
      </c>
      <c r="E388" s="69" t="s">
        <v>3090</v>
      </c>
      <c r="F388" s="388">
        <v>12</v>
      </c>
      <c r="G388" s="389">
        <v>41823</v>
      </c>
      <c r="H388" s="90" t="s">
        <v>313</v>
      </c>
      <c r="I388" s="69" t="s">
        <v>3095</v>
      </c>
      <c r="J388" s="69" t="s">
        <v>2964</v>
      </c>
      <c r="K388" s="69" t="s">
        <v>3911</v>
      </c>
      <c r="L388" s="88">
        <v>41820</v>
      </c>
      <c r="M388" s="88">
        <v>41822</v>
      </c>
      <c r="N388" s="912">
        <v>0.2</v>
      </c>
      <c r="O388" s="897">
        <v>2.7</v>
      </c>
      <c r="P388" s="918">
        <f t="shared" si="1"/>
        <v>1347.3</v>
      </c>
      <c r="Q388" s="183">
        <v>1350</v>
      </c>
      <c r="R388" s="262"/>
      <c r="S388" s="72"/>
      <c r="T388" s="72" t="s">
        <v>260</v>
      </c>
      <c r="U388" s="72" t="s">
        <v>260</v>
      </c>
      <c r="V388" s="72" t="s">
        <v>260</v>
      </c>
      <c r="W388" s="265" t="s">
        <v>260</v>
      </c>
      <c r="X388" s="69" t="s">
        <v>3096</v>
      </c>
      <c r="Y388" s="218"/>
    </row>
    <row r="389" spans="1:25" s="70" customFormat="1" ht="12">
      <c r="A389" s="217" t="s">
        <v>1648</v>
      </c>
      <c r="B389" s="69">
        <v>5</v>
      </c>
      <c r="C389" s="69" t="s">
        <v>3089</v>
      </c>
      <c r="D389" s="69">
        <v>2014</v>
      </c>
      <c r="E389" s="69" t="s">
        <v>3090</v>
      </c>
      <c r="F389" s="388">
        <v>11</v>
      </c>
      <c r="G389" s="389">
        <v>41816</v>
      </c>
      <c r="H389" s="90" t="s">
        <v>313</v>
      </c>
      <c r="I389" s="69" t="s">
        <v>2982</v>
      </c>
      <c r="J389" s="69" t="s">
        <v>2964</v>
      </c>
      <c r="K389" s="69" t="s">
        <v>3911</v>
      </c>
      <c r="L389" s="88">
        <v>41813</v>
      </c>
      <c r="M389" s="88">
        <v>41818</v>
      </c>
      <c r="N389" s="912">
        <v>0.2</v>
      </c>
      <c r="O389" s="897">
        <v>5.4</v>
      </c>
      <c r="P389" s="918">
        <f t="shared" si="1"/>
        <v>2694.6</v>
      </c>
      <c r="Q389" s="183">
        <v>2700</v>
      </c>
      <c r="R389" s="262"/>
      <c r="S389" s="72"/>
      <c r="T389" s="72" t="s">
        <v>260</v>
      </c>
      <c r="U389" s="72" t="s">
        <v>260</v>
      </c>
      <c r="V389" s="72" t="s">
        <v>260</v>
      </c>
      <c r="W389" s="265" t="s">
        <v>260</v>
      </c>
      <c r="X389" s="69" t="s">
        <v>3097</v>
      </c>
      <c r="Y389" s="218"/>
    </row>
    <row r="390" spans="1:25" s="70" customFormat="1" ht="12">
      <c r="A390" s="217" t="s">
        <v>1648</v>
      </c>
      <c r="B390" s="69"/>
      <c r="C390" s="69" t="s">
        <v>3089</v>
      </c>
      <c r="D390" s="69">
        <v>2014</v>
      </c>
      <c r="E390" s="69" t="s">
        <v>3090</v>
      </c>
      <c r="F390" s="388">
        <v>10</v>
      </c>
      <c r="G390" s="389">
        <v>41808</v>
      </c>
      <c r="H390" s="90" t="s">
        <v>313</v>
      </c>
      <c r="I390" s="69" t="s">
        <v>3098</v>
      </c>
      <c r="J390" s="69" t="s">
        <v>2964</v>
      </c>
      <c r="K390" s="69" t="s">
        <v>3911</v>
      </c>
      <c r="L390" s="88">
        <v>41806</v>
      </c>
      <c r="M390" s="88">
        <v>41811</v>
      </c>
      <c r="N390" s="912">
        <v>0.2</v>
      </c>
      <c r="O390" s="897">
        <f>Q390*N390/100</f>
        <v>5.7</v>
      </c>
      <c r="P390" s="918">
        <f t="shared" si="1"/>
        <v>2844.3</v>
      </c>
      <c r="Q390" s="183">
        <v>2850</v>
      </c>
      <c r="R390" s="262"/>
      <c r="S390" s="72"/>
      <c r="T390" s="72" t="s">
        <v>260</v>
      </c>
      <c r="U390" s="72" t="s">
        <v>260</v>
      </c>
      <c r="V390" s="72" t="s">
        <v>260</v>
      </c>
      <c r="W390" s="265" t="s">
        <v>260</v>
      </c>
      <c r="X390" s="69" t="s">
        <v>3099</v>
      </c>
      <c r="Y390" s="218"/>
    </row>
    <row r="391" spans="1:25" s="70" customFormat="1" ht="12">
      <c r="A391" s="217" t="s">
        <v>1648</v>
      </c>
      <c r="B391" s="69">
        <v>7</v>
      </c>
      <c r="C391" s="69" t="s">
        <v>3089</v>
      </c>
      <c r="D391" s="69">
        <v>2014</v>
      </c>
      <c r="E391" s="69" t="s">
        <v>3090</v>
      </c>
      <c r="F391" s="388">
        <v>15</v>
      </c>
      <c r="G391" s="389">
        <v>41837</v>
      </c>
      <c r="H391" s="90" t="s">
        <v>313</v>
      </c>
      <c r="I391" s="69" t="s">
        <v>3100</v>
      </c>
      <c r="J391" s="69" t="s">
        <v>2964</v>
      </c>
      <c r="K391" s="69" t="s">
        <v>3911</v>
      </c>
      <c r="L391" s="88">
        <v>41830</v>
      </c>
      <c r="M391" s="88">
        <v>41836</v>
      </c>
      <c r="N391" s="912">
        <v>0.2</v>
      </c>
      <c r="O391" s="897">
        <v>8.4</v>
      </c>
      <c r="P391" s="918">
        <f t="shared" si="1"/>
        <v>4191.6000000000004</v>
      </c>
      <c r="Q391" s="183">
        <v>4200</v>
      </c>
      <c r="R391" s="262"/>
      <c r="S391" s="72"/>
      <c r="T391" s="72" t="s">
        <v>260</v>
      </c>
      <c r="U391" s="72" t="s">
        <v>260</v>
      </c>
      <c r="V391" s="72" t="s">
        <v>260</v>
      </c>
      <c r="W391" s="265" t="s">
        <v>260</v>
      </c>
      <c r="X391" s="69" t="s">
        <v>3101</v>
      </c>
      <c r="Y391" s="218"/>
    </row>
    <row r="392" spans="1:25" s="70" customFormat="1" ht="12">
      <c r="A392" s="217" t="s">
        <v>2159</v>
      </c>
      <c r="B392" s="69">
        <v>6</v>
      </c>
      <c r="C392" s="69" t="s">
        <v>3102</v>
      </c>
      <c r="D392" s="69">
        <v>2014</v>
      </c>
      <c r="E392" s="69" t="s">
        <v>3090</v>
      </c>
      <c r="F392" s="388">
        <v>16</v>
      </c>
      <c r="G392" s="389">
        <v>41816</v>
      </c>
      <c r="H392" s="90" t="s">
        <v>313</v>
      </c>
      <c r="I392" s="69" t="s">
        <v>3092</v>
      </c>
      <c r="J392" s="69" t="s">
        <v>2969</v>
      </c>
      <c r="K392" s="69" t="s">
        <v>3901</v>
      </c>
      <c r="L392" s="88">
        <v>41837</v>
      </c>
      <c r="M392" s="88">
        <v>41843</v>
      </c>
      <c r="N392" s="912">
        <v>0.2</v>
      </c>
      <c r="O392" s="897">
        <v>8.4</v>
      </c>
      <c r="P392" s="918">
        <f t="shared" si="1"/>
        <v>4191.6000000000004</v>
      </c>
      <c r="Q392" s="183">
        <v>4200</v>
      </c>
      <c r="R392" s="262"/>
      <c r="S392" s="72"/>
      <c r="T392" s="72" t="s">
        <v>260</v>
      </c>
      <c r="U392" s="72" t="s">
        <v>260</v>
      </c>
      <c r="V392" s="72"/>
      <c r="W392" s="265" t="s">
        <v>260</v>
      </c>
      <c r="X392" s="69" t="s">
        <v>3104</v>
      </c>
      <c r="Y392" s="218"/>
    </row>
    <row r="393" spans="1:25" s="70" customFormat="1" ht="12">
      <c r="A393" s="217" t="s">
        <v>2159</v>
      </c>
      <c r="B393" s="69">
        <v>5</v>
      </c>
      <c r="C393" s="69" t="s">
        <v>3102</v>
      </c>
      <c r="D393" s="69">
        <v>2014</v>
      </c>
      <c r="E393" s="69" t="s">
        <v>3090</v>
      </c>
      <c r="F393" s="388">
        <v>14</v>
      </c>
      <c r="G393" s="389">
        <v>41807</v>
      </c>
      <c r="H393" s="90" t="s">
        <v>313</v>
      </c>
      <c r="I393" s="69" t="s">
        <v>3049</v>
      </c>
      <c r="J393" s="69" t="s">
        <v>2969</v>
      </c>
      <c r="K393" s="69" t="s">
        <v>3901</v>
      </c>
      <c r="L393" s="88">
        <v>41830</v>
      </c>
      <c r="M393" s="88">
        <v>41836</v>
      </c>
      <c r="N393" s="912">
        <v>0.2</v>
      </c>
      <c r="O393" s="897">
        <v>6</v>
      </c>
      <c r="P393" s="918">
        <f t="shared" si="1"/>
        <v>2994</v>
      </c>
      <c r="Q393" s="183">
        <v>3000</v>
      </c>
      <c r="R393" s="262"/>
      <c r="S393" s="72"/>
      <c r="T393" s="72" t="s">
        <v>260</v>
      </c>
      <c r="U393" s="72" t="s">
        <v>260</v>
      </c>
      <c r="V393" s="72"/>
      <c r="W393" s="265" t="s">
        <v>260</v>
      </c>
      <c r="X393" s="69" t="s">
        <v>1701</v>
      </c>
      <c r="Y393" s="218"/>
    </row>
    <row r="394" spans="1:25" s="70" customFormat="1" ht="12">
      <c r="A394" s="217" t="s">
        <v>2159</v>
      </c>
      <c r="B394" s="69"/>
      <c r="C394" s="69" t="s">
        <v>3102</v>
      </c>
      <c r="D394" s="69">
        <v>2014</v>
      </c>
      <c r="E394" s="69" t="s">
        <v>3090</v>
      </c>
      <c r="F394" s="388">
        <v>9</v>
      </c>
      <c r="G394" s="389">
        <v>41809</v>
      </c>
      <c r="H394" s="90" t="s">
        <v>313</v>
      </c>
      <c r="I394" s="69" t="s">
        <v>3098</v>
      </c>
      <c r="J394" s="69" t="s">
        <v>2969</v>
      </c>
      <c r="K394" s="69" t="s">
        <v>3901</v>
      </c>
      <c r="L394" s="88">
        <v>41806</v>
      </c>
      <c r="M394" s="88">
        <v>41811</v>
      </c>
      <c r="N394" s="912">
        <v>0.2</v>
      </c>
      <c r="O394" s="897">
        <v>53.8</v>
      </c>
      <c r="P394" s="918">
        <f t="shared" si="1"/>
        <v>596.20000000000005</v>
      </c>
      <c r="Q394" s="183">
        <v>650</v>
      </c>
      <c r="R394" s="262"/>
      <c r="S394" s="72"/>
      <c r="T394" s="72" t="s">
        <v>260</v>
      </c>
      <c r="U394" s="72" t="s">
        <v>260</v>
      </c>
      <c r="V394" s="72"/>
      <c r="W394" s="265" t="s">
        <v>260</v>
      </c>
      <c r="X394" s="69" t="s">
        <v>3105</v>
      </c>
      <c r="Y394" s="218"/>
    </row>
    <row r="395" spans="1:25" s="974" customFormat="1" ht="12">
      <c r="A395" s="217" t="s">
        <v>3316</v>
      </c>
      <c r="B395" s="966">
        <v>1</v>
      </c>
      <c r="C395" s="966" t="s">
        <v>3058</v>
      </c>
      <c r="D395" s="966">
        <v>2014</v>
      </c>
      <c r="E395" s="966" t="s">
        <v>1182</v>
      </c>
      <c r="F395" s="1438"/>
      <c r="G395" s="1439"/>
      <c r="H395" s="967" t="s">
        <v>313</v>
      </c>
      <c r="I395" s="966" t="s">
        <v>3108</v>
      </c>
      <c r="J395" s="966" t="s">
        <v>3107</v>
      </c>
      <c r="K395" s="966" t="s">
        <v>3907</v>
      </c>
      <c r="L395" s="968">
        <v>41844</v>
      </c>
      <c r="M395" s="968">
        <v>41850</v>
      </c>
      <c r="N395" s="969">
        <v>0.2</v>
      </c>
      <c r="O395" s="897">
        <v>43.59</v>
      </c>
      <c r="P395" s="918">
        <f t="shared" si="1"/>
        <v>21750.05</v>
      </c>
      <c r="Q395" s="183">
        <v>21793.64</v>
      </c>
      <c r="R395" s="262"/>
      <c r="S395" s="970"/>
      <c r="T395" s="970" t="s">
        <v>260</v>
      </c>
      <c r="U395" s="970" t="s">
        <v>260</v>
      </c>
      <c r="V395" s="970" t="s">
        <v>260</v>
      </c>
      <c r="W395" s="971" t="s">
        <v>260</v>
      </c>
      <c r="X395" s="972" t="s">
        <v>3228</v>
      </c>
      <c r="Y395" s="973"/>
    </row>
    <row r="396" spans="1:25" s="70" customFormat="1" ht="12">
      <c r="A396" s="217" t="s">
        <v>3316</v>
      </c>
      <c r="B396" s="69">
        <v>1</v>
      </c>
      <c r="C396" s="69" t="s">
        <v>3053</v>
      </c>
      <c r="D396" s="69">
        <v>2014</v>
      </c>
      <c r="E396" s="69" t="s">
        <v>1182</v>
      </c>
      <c r="F396" s="388">
        <v>250</v>
      </c>
      <c r="G396" s="389">
        <v>41863</v>
      </c>
      <c r="H396" s="90" t="s">
        <v>313</v>
      </c>
      <c r="I396" s="69" t="s">
        <v>3233</v>
      </c>
      <c r="J396" s="69" t="s">
        <v>3111</v>
      </c>
      <c r="K396" s="69" t="s">
        <v>3908</v>
      </c>
      <c r="L396" s="88">
        <v>41863</v>
      </c>
      <c r="M396" s="88">
        <v>41864</v>
      </c>
      <c r="N396" s="912">
        <v>0.2</v>
      </c>
      <c r="O396" s="897">
        <v>11.1</v>
      </c>
      <c r="P396" s="918">
        <f t="shared" si="1"/>
        <v>5538.9</v>
      </c>
      <c r="Q396" s="183">
        <v>5550</v>
      </c>
      <c r="R396" s="262"/>
      <c r="S396" s="72"/>
      <c r="T396" s="72" t="s">
        <v>260</v>
      </c>
      <c r="U396" s="72" t="s">
        <v>260</v>
      </c>
      <c r="V396" s="72"/>
      <c r="W396" s="265" t="s">
        <v>260</v>
      </c>
      <c r="X396" s="69" t="s">
        <v>3234</v>
      </c>
      <c r="Y396" s="218"/>
    </row>
    <row r="397" spans="1:25" s="70" customFormat="1" ht="12">
      <c r="A397" s="217" t="s">
        <v>3018</v>
      </c>
      <c r="B397" s="69">
        <v>1</v>
      </c>
      <c r="C397" s="69" t="s">
        <v>3438</v>
      </c>
      <c r="D397" s="69">
        <v>2014</v>
      </c>
      <c r="E397" s="69" t="s">
        <v>1182</v>
      </c>
      <c r="F397" s="388">
        <v>2560</v>
      </c>
      <c r="G397" s="389">
        <v>41871</v>
      </c>
      <c r="H397" s="90" t="s">
        <v>313</v>
      </c>
      <c r="I397" s="69" t="s">
        <v>3207</v>
      </c>
      <c r="J397" s="69" t="s">
        <v>3112</v>
      </c>
      <c r="K397" s="69" t="s">
        <v>3915</v>
      </c>
      <c r="L397" s="88">
        <v>41867</v>
      </c>
      <c r="M397" s="88">
        <v>41871</v>
      </c>
      <c r="N397" s="912">
        <v>0.2</v>
      </c>
      <c r="O397" s="897">
        <v>28.85</v>
      </c>
      <c r="P397" s="918">
        <f t="shared" si="1"/>
        <v>14394.3</v>
      </c>
      <c r="Q397" s="183">
        <v>14423.15</v>
      </c>
      <c r="R397" s="262">
        <f>Q397</f>
        <v>14423.15</v>
      </c>
      <c r="S397" s="72" t="s">
        <v>260</v>
      </c>
      <c r="T397" s="72" t="s">
        <v>260</v>
      </c>
      <c r="U397" s="72" t="s">
        <v>260</v>
      </c>
      <c r="V397" s="72"/>
      <c r="W397" s="265" t="s">
        <v>260</v>
      </c>
      <c r="X397" s="69" t="s">
        <v>3208</v>
      </c>
      <c r="Y397" s="218"/>
    </row>
    <row r="398" spans="1:25" s="70" customFormat="1" ht="12">
      <c r="A398" s="217" t="s">
        <v>3315</v>
      </c>
      <c r="B398" s="69">
        <v>1</v>
      </c>
      <c r="C398" s="69" t="s">
        <v>3437</v>
      </c>
      <c r="D398" s="69">
        <v>2014</v>
      </c>
      <c r="E398" s="69" t="s">
        <v>1182</v>
      </c>
      <c r="F398" s="388">
        <v>2822</v>
      </c>
      <c r="G398" s="389">
        <v>41858</v>
      </c>
      <c r="H398" s="90" t="s">
        <v>313</v>
      </c>
      <c r="I398" s="69" t="s">
        <v>3106</v>
      </c>
      <c r="J398" s="69" t="s">
        <v>3114</v>
      </c>
      <c r="K398" s="69" t="s">
        <v>3920</v>
      </c>
      <c r="L398" s="88">
        <v>41851</v>
      </c>
      <c r="M398" s="88">
        <v>41857</v>
      </c>
      <c r="N398" s="912">
        <v>0.2</v>
      </c>
      <c r="O398" s="897">
        <v>8.9499999999999993</v>
      </c>
      <c r="P398" s="918">
        <f t="shared" si="1"/>
        <v>4464.05</v>
      </c>
      <c r="Q398" s="183">
        <v>4473</v>
      </c>
      <c r="R398" s="262">
        <f>Q398</f>
        <v>4473</v>
      </c>
      <c r="S398" s="72"/>
      <c r="T398" s="72" t="s">
        <v>260</v>
      </c>
      <c r="U398" s="72" t="s">
        <v>260</v>
      </c>
      <c r="V398" s="72"/>
      <c r="W398" s="265" t="s">
        <v>260</v>
      </c>
      <c r="X398" s="69" t="s">
        <v>2018</v>
      </c>
      <c r="Y398" s="218"/>
    </row>
    <row r="399" spans="1:25" s="70" customFormat="1" ht="12">
      <c r="A399" s="217" t="s">
        <v>2889</v>
      </c>
      <c r="B399" s="69"/>
      <c r="C399" s="69" t="s">
        <v>718</v>
      </c>
      <c r="D399" s="69">
        <v>2014</v>
      </c>
      <c r="E399" s="69" t="s">
        <v>254</v>
      </c>
      <c r="F399" s="388">
        <v>3513</v>
      </c>
      <c r="G399" s="389">
        <v>41823</v>
      </c>
      <c r="H399" s="90" t="s">
        <v>313</v>
      </c>
      <c r="I399" s="69" t="s">
        <v>3125</v>
      </c>
      <c r="J399" s="69" t="s">
        <v>3126</v>
      </c>
      <c r="K399" s="69" t="s">
        <v>3887</v>
      </c>
      <c r="L399" s="88">
        <v>41820</v>
      </c>
      <c r="M399" s="88">
        <v>41825</v>
      </c>
      <c r="N399" s="912"/>
      <c r="O399" s="897"/>
      <c r="P399" s="918">
        <f t="shared" si="1"/>
        <v>720</v>
      </c>
      <c r="Q399" s="183">
        <v>720</v>
      </c>
      <c r="R399" s="262"/>
      <c r="S399" s="72"/>
      <c r="T399" s="72" t="s">
        <v>260</v>
      </c>
      <c r="U399" s="72" t="s">
        <v>260</v>
      </c>
      <c r="V399" s="72"/>
      <c r="W399" s="265" t="s">
        <v>260</v>
      </c>
      <c r="X399" s="69" t="s">
        <v>3127</v>
      </c>
      <c r="Y399" s="218"/>
    </row>
    <row r="400" spans="1:25" s="70" customFormat="1" ht="12">
      <c r="A400" s="217" t="s">
        <v>2889</v>
      </c>
      <c r="B400" s="69">
        <v>1</v>
      </c>
      <c r="C400" s="69" t="s">
        <v>718</v>
      </c>
      <c r="D400" s="69">
        <v>2014</v>
      </c>
      <c r="E400" s="69" t="s">
        <v>254</v>
      </c>
      <c r="F400" s="388">
        <v>3795</v>
      </c>
      <c r="G400" s="389">
        <v>41862</v>
      </c>
      <c r="H400" s="90" t="s">
        <v>313</v>
      </c>
      <c r="I400" s="69" t="s">
        <v>3108</v>
      </c>
      <c r="J400" s="69" t="s">
        <v>3128</v>
      </c>
      <c r="K400" s="69" t="s">
        <v>3917</v>
      </c>
      <c r="L400" s="88">
        <v>41844</v>
      </c>
      <c r="M400" s="88">
        <v>41850</v>
      </c>
      <c r="N400" s="912"/>
      <c r="O400" s="897"/>
      <c r="P400" s="918">
        <f>Q400-O400</f>
        <v>8100</v>
      </c>
      <c r="Q400" s="183">
        <v>8100</v>
      </c>
      <c r="R400" s="262"/>
      <c r="S400" s="72"/>
      <c r="T400" s="72" t="s">
        <v>260</v>
      </c>
      <c r="U400" s="72" t="s">
        <v>260</v>
      </c>
      <c r="V400" s="72"/>
      <c r="W400" s="265" t="s">
        <v>260</v>
      </c>
      <c r="X400" s="69" t="s">
        <v>2016</v>
      </c>
      <c r="Y400" s="218"/>
    </row>
    <row r="401" spans="1:25" s="70" customFormat="1" ht="12">
      <c r="A401" s="217" t="s">
        <v>2889</v>
      </c>
      <c r="B401" s="69">
        <v>2</v>
      </c>
      <c r="C401" s="69" t="s">
        <v>718</v>
      </c>
      <c r="D401" s="69">
        <v>2014</v>
      </c>
      <c r="E401" s="69" t="s">
        <v>254</v>
      </c>
      <c r="F401" s="388">
        <v>3852</v>
      </c>
      <c r="G401" s="389">
        <v>41863</v>
      </c>
      <c r="H401" s="90" t="s">
        <v>313</v>
      </c>
      <c r="I401" s="69" t="s">
        <v>3129</v>
      </c>
      <c r="J401" s="69" t="s">
        <v>3128</v>
      </c>
      <c r="K401" s="69" t="s">
        <v>3917</v>
      </c>
      <c r="L401" s="88">
        <v>41858</v>
      </c>
      <c r="M401" s="88">
        <v>41864</v>
      </c>
      <c r="N401" s="912"/>
      <c r="O401" s="897"/>
      <c r="P401" s="918">
        <f>Q401-O401</f>
        <v>5400</v>
      </c>
      <c r="Q401" s="183">
        <v>5400</v>
      </c>
      <c r="R401" s="262"/>
      <c r="S401" s="72"/>
      <c r="T401" s="72" t="s">
        <v>260</v>
      </c>
      <c r="U401" s="72" t="s">
        <v>260</v>
      </c>
      <c r="V401" s="72"/>
      <c r="W401" s="265" t="s">
        <v>260</v>
      </c>
      <c r="X401" s="69" t="s">
        <v>3130</v>
      </c>
      <c r="Y401" s="218"/>
    </row>
    <row r="402" spans="1:25" s="70" customFormat="1" ht="12">
      <c r="A402" s="217" t="s">
        <v>695</v>
      </c>
      <c r="B402" s="69"/>
      <c r="C402" s="69" t="s">
        <v>718</v>
      </c>
      <c r="D402" s="69">
        <v>2014</v>
      </c>
      <c r="E402" s="69" t="s">
        <v>254</v>
      </c>
      <c r="F402" s="388">
        <v>3853</v>
      </c>
      <c r="G402" s="389">
        <v>41863</v>
      </c>
      <c r="H402" s="90" t="s">
        <v>313</v>
      </c>
      <c r="I402" s="69" t="s">
        <v>3129</v>
      </c>
      <c r="J402" s="69" t="s">
        <v>3134</v>
      </c>
      <c r="K402" s="69" t="s">
        <v>3916</v>
      </c>
      <c r="L402" s="88">
        <v>41858</v>
      </c>
      <c r="M402" s="88">
        <v>41864</v>
      </c>
      <c r="N402" s="912"/>
      <c r="O402" s="897"/>
      <c r="P402" s="918">
        <f>Q402-O402</f>
        <v>5700</v>
      </c>
      <c r="Q402" s="183">
        <v>5700</v>
      </c>
      <c r="R402" s="262"/>
      <c r="S402" s="72"/>
      <c r="T402" s="72" t="s">
        <v>260</v>
      </c>
      <c r="U402" s="72" t="s">
        <v>260</v>
      </c>
      <c r="V402" s="72"/>
      <c r="W402" s="265" t="s">
        <v>260</v>
      </c>
      <c r="X402" s="69" t="s">
        <v>3135</v>
      </c>
      <c r="Y402" s="218"/>
    </row>
    <row r="403" spans="1:25" s="70" customFormat="1" ht="12">
      <c r="A403" s="217" t="s">
        <v>948</v>
      </c>
      <c r="B403" s="69"/>
      <c r="C403" s="69" t="s">
        <v>718</v>
      </c>
      <c r="D403" s="69">
        <v>2014</v>
      </c>
      <c r="E403" s="69" t="s">
        <v>254</v>
      </c>
      <c r="F403" s="388">
        <v>3513</v>
      </c>
      <c r="G403" s="389">
        <v>41823</v>
      </c>
      <c r="H403" s="90" t="s">
        <v>313</v>
      </c>
      <c r="I403" s="69" t="s">
        <v>3095</v>
      </c>
      <c r="J403" s="69" t="s">
        <v>3137</v>
      </c>
      <c r="K403" s="69" t="s">
        <v>2367</v>
      </c>
      <c r="L403" s="88">
        <v>41820</v>
      </c>
      <c r="M403" s="88">
        <v>41822</v>
      </c>
      <c r="N403" s="912"/>
      <c r="O403" s="897"/>
      <c r="P403" s="918">
        <f>Q403-O403</f>
        <v>600</v>
      </c>
      <c r="Q403" s="183">
        <v>600</v>
      </c>
      <c r="R403" s="262"/>
      <c r="S403" s="72"/>
      <c r="T403" s="72" t="s">
        <v>260</v>
      </c>
      <c r="U403" s="72" t="s">
        <v>260</v>
      </c>
      <c r="V403" s="72"/>
      <c r="W403" s="265"/>
      <c r="X403" s="69" t="s">
        <v>3139</v>
      </c>
      <c r="Y403" s="218"/>
    </row>
    <row r="404" spans="1:25" s="70" customFormat="1" ht="12">
      <c r="A404" s="217" t="s">
        <v>1648</v>
      </c>
      <c r="B404" s="69"/>
      <c r="C404" s="69" t="s">
        <v>3089</v>
      </c>
      <c r="D404" s="69">
        <v>2014</v>
      </c>
      <c r="E404" s="69" t="s">
        <v>3090</v>
      </c>
      <c r="F404" s="388">
        <v>20</v>
      </c>
      <c r="G404" s="389">
        <v>41850</v>
      </c>
      <c r="H404" s="90" t="s">
        <v>313</v>
      </c>
      <c r="I404" s="69" t="s">
        <v>3108</v>
      </c>
      <c r="J404" s="69" t="s">
        <v>2964</v>
      </c>
      <c r="K404" s="69" t="s">
        <v>3911</v>
      </c>
      <c r="L404" s="88">
        <v>41844</v>
      </c>
      <c r="M404" s="88">
        <v>41850</v>
      </c>
      <c r="N404" s="912">
        <v>0.2</v>
      </c>
      <c r="O404" s="897">
        <v>6</v>
      </c>
      <c r="P404" s="918">
        <f>Q404-O404</f>
        <v>2994</v>
      </c>
      <c r="Q404" s="183">
        <v>3000</v>
      </c>
      <c r="R404" s="262"/>
      <c r="S404" s="72"/>
      <c r="T404" s="72" t="s">
        <v>260</v>
      </c>
      <c r="U404" s="72" t="s">
        <v>260</v>
      </c>
      <c r="V404" s="72"/>
      <c r="W404" s="265" t="s">
        <v>260</v>
      </c>
      <c r="X404" s="69" t="s">
        <v>3142</v>
      </c>
      <c r="Y404" s="218"/>
    </row>
    <row r="405" spans="1:25" s="70" customFormat="1" ht="12">
      <c r="A405" s="217" t="s">
        <v>1648</v>
      </c>
      <c r="B405" s="69"/>
      <c r="C405" s="69" t="s">
        <v>3089</v>
      </c>
      <c r="D405" s="69">
        <v>2014</v>
      </c>
      <c r="E405" s="69" t="s">
        <v>3090</v>
      </c>
      <c r="F405" s="388">
        <v>25</v>
      </c>
      <c r="G405" s="389">
        <v>41858</v>
      </c>
      <c r="H405" s="90" t="s">
        <v>313</v>
      </c>
      <c r="I405" s="69" t="s">
        <v>3143</v>
      </c>
      <c r="J405" s="69" t="s">
        <v>2964</v>
      </c>
      <c r="K405" s="69" t="s">
        <v>3911</v>
      </c>
      <c r="L405" s="88">
        <v>41851</v>
      </c>
      <c r="M405" s="88">
        <v>41857</v>
      </c>
      <c r="N405" s="912">
        <v>0.2</v>
      </c>
      <c r="O405" s="897">
        <v>6</v>
      </c>
      <c r="P405" s="918">
        <f t="shared" ref="P405:P419" si="3">Q405-O405</f>
        <v>2994</v>
      </c>
      <c r="Q405" s="183">
        <v>3000</v>
      </c>
      <c r="R405" s="262"/>
      <c r="S405" s="72"/>
      <c r="T405" s="72" t="s">
        <v>260</v>
      </c>
      <c r="U405" s="72" t="s">
        <v>260</v>
      </c>
      <c r="V405" s="72"/>
      <c r="W405" s="265" t="s">
        <v>260</v>
      </c>
      <c r="X405" s="69" t="s">
        <v>2041</v>
      </c>
      <c r="Y405" s="218"/>
    </row>
    <row r="406" spans="1:25" s="70" customFormat="1" ht="33.75">
      <c r="A406" s="219" t="s">
        <v>1032</v>
      </c>
      <c r="B406" s="69">
        <v>1</v>
      </c>
      <c r="C406" s="69" t="s">
        <v>693</v>
      </c>
      <c r="D406" s="69">
        <v>2014</v>
      </c>
      <c r="E406" s="69" t="s">
        <v>254</v>
      </c>
      <c r="F406" s="388">
        <v>3727</v>
      </c>
      <c r="G406" s="389">
        <v>41850</v>
      </c>
      <c r="H406" s="90" t="s">
        <v>313</v>
      </c>
      <c r="I406" s="69" t="s">
        <v>3108</v>
      </c>
      <c r="J406" s="69" t="s">
        <v>3144</v>
      </c>
      <c r="K406" s="7" t="s">
        <v>2354</v>
      </c>
      <c r="L406" s="88">
        <v>41844</v>
      </c>
      <c r="M406" s="88">
        <v>41850</v>
      </c>
      <c r="N406" s="912">
        <v>0</v>
      </c>
      <c r="O406" s="897">
        <v>0</v>
      </c>
      <c r="P406" s="918">
        <f t="shared" si="3"/>
        <v>8100</v>
      </c>
      <c r="Q406" s="183">
        <v>8100</v>
      </c>
      <c r="R406" s="262">
        <v>8100</v>
      </c>
      <c r="S406" s="72"/>
      <c r="T406" s="72" t="s">
        <v>260</v>
      </c>
      <c r="U406" s="72" t="s">
        <v>260</v>
      </c>
      <c r="V406" s="72"/>
      <c r="W406" s="265" t="s">
        <v>260</v>
      </c>
      <c r="X406" s="69" t="s">
        <v>3145</v>
      </c>
      <c r="Y406" s="218"/>
    </row>
    <row r="407" spans="1:25" s="70" customFormat="1" ht="33.75">
      <c r="A407" s="219" t="s">
        <v>1032</v>
      </c>
      <c r="B407" s="69"/>
      <c r="C407" s="69" t="s">
        <v>693</v>
      </c>
      <c r="D407" s="69">
        <v>2014</v>
      </c>
      <c r="E407" s="69" t="s">
        <v>254</v>
      </c>
      <c r="F407" s="388">
        <v>3712</v>
      </c>
      <c r="G407" s="389">
        <v>41848</v>
      </c>
      <c r="H407" s="90" t="s">
        <v>313</v>
      </c>
      <c r="I407" s="69" t="s">
        <v>3092</v>
      </c>
      <c r="J407" s="69" t="s">
        <v>3144</v>
      </c>
      <c r="K407" s="7" t="s">
        <v>2354</v>
      </c>
      <c r="L407" s="88">
        <v>41837</v>
      </c>
      <c r="M407" s="88">
        <v>41843</v>
      </c>
      <c r="N407" s="912">
        <v>0</v>
      </c>
      <c r="O407" s="897">
        <v>0</v>
      </c>
      <c r="P407" s="918">
        <f t="shared" si="3"/>
        <v>2400</v>
      </c>
      <c r="Q407" s="183">
        <v>2400</v>
      </c>
      <c r="R407" s="262">
        <v>5650</v>
      </c>
      <c r="S407" s="72"/>
      <c r="T407" s="72" t="s">
        <v>260</v>
      </c>
      <c r="U407" s="72" t="s">
        <v>260</v>
      </c>
      <c r="V407" s="72"/>
      <c r="W407" s="265" t="s">
        <v>260</v>
      </c>
      <c r="X407" s="69" t="s">
        <v>3146</v>
      </c>
      <c r="Y407" s="218"/>
    </row>
    <row r="408" spans="1:25" s="70" customFormat="1" ht="12">
      <c r="A408" s="217" t="s">
        <v>3322</v>
      </c>
      <c r="B408" s="69"/>
      <c r="C408" s="69" t="s">
        <v>718</v>
      </c>
      <c r="D408" s="69">
        <v>2014</v>
      </c>
      <c r="E408" s="69" t="s">
        <v>254</v>
      </c>
      <c r="F408" s="388">
        <v>3712</v>
      </c>
      <c r="G408" s="389">
        <v>41848</v>
      </c>
      <c r="H408" s="90" t="s">
        <v>313</v>
      </c>
      <c r="I408" s="69" t="s">
        <v>3092</v>
      </c>
      <c r="J408" s="69" t="s">
        <v>3159</v>
      </c>
      <c r="K408" s="69" t="s">
        <v>3159</v>
      </c>
      <c r="L408" s="88">
        <v>41837</v>
      </c>
      <c r="M408" s="88">
        <v>41843</v>
      </c>
      <c r="N408" s="912"/>
      <c r="O408" s="897"/>
      <c r="P408" s="918">
        <f t="shared" si="3"/>
        <v>3250</v>
      </c>
      <c r="Q408" s="183">
        <v>3250</v>
      </c>
      <c r="R408" s="262"/>
      <c r="S408" s="72"/>
      <c r="T408" s="72" t="s">
        <v>260</v>
      </c>
      <c r="U408" s="72" t="s">
        <v>260</v>
      </c>
      <c r="V408" s="72"/>
      <c r="W408" s="265" t="s">
        <v>260</v>
      </c>
      <c r="X408" s="69" t="s">
        <v>2057</v>
      </c>
      <c r="Y408" s="218"/>
    </row>
    <row r="409" spans="1:25" s="394" customFormat="1" ht="12">
      <c r="A409" s="387" t="s">
        <v>1359</v>
      </c>
      <c r="B409" s="388"/>
      <c r="C409" s="388" t="s">
        <v>1359</v>
      </c>
      <c r="D409" s="388">
        <v>2014</v>
      </c>
      <c r="E409" s="388" t="s">
        <v>254</v>
      </c>
      <c r="F409" s="388">
        <v>3712</v>
      </c>
      <c r="G409" s="389">
        <v>41848</v>
      </c>
      <c r="H409" s="390" t="s">
        <v>313</v>
      </c>
      <c r="I409" s="388" t="s">
        <v>3092</v>
      </c>
      <c r="J409" s="388" t="s">
        <v>1359</v>
      </c>
      <c r="K409" s="388" t="s">
        <v>1359</v>
      </c>
      <c r="L409" s="391">
        <v>41837</v>
      </c>
      <c r="M409" s="391">
        <v>41843</v>
      </c>
      <c r="N409" s="913"/>
      <c r="O409" s="940"/>
      <c r="P409" s="940">
        <f t="shared" si="3"/>
        <v>5650</v>
      </c>
      <c r="Q409" s="183">
        <v>5650</v>
      </c>
      <c r="R409" s="262"/>
      <c r="S409" s="262"/>
      <c r="T409" s="262"/>
      <c r="U409" s="262"/>
      <c r="V409" s="262"/>
      <c r="W409" s="392"/>
      <c r="X409" s="388"/>
      <c r="Y409" s="393"/>
    </row>
    <row r="410" spans="1:25" s="70" customFormat="1" ht="12">
      <c r="A410" s="217" t="s">
        <v>1033</v>
      </c>
      <c r="B410" s="69">
        <v>1</v>
      </c>
      <c r="C410" s="69" t="s">
        <v>693</v>
      </c>
      <c r="D410" s="69">
        <v>2014</v>
      </c>
      <c r="E410" s="69" t="s">
        <v>254</v>
      </c>
      <c r="F410" s="388">
        <v>3688</v>
      </c>
      <c r="G410" s="389">
        <v>41837</v>
      </c>
      <c r="H410" s="90" t="s">
        <v>313</v>
      </c>
      <c r="I410" s="69" t="s">
        <v>3049</v>
      </c>
      <c r="J410" s="69" t="s">
        <v>3147</v>
      </c>
      <c r="K410" s="69" t="s">
        <v>4316</v>
      </c>
      <c r="L410" s="88">
        <v>41830</v>
      </c>
      <c r="M410" s="88">
        <v>41836</v>
      </c>
      <c r="N410" s="912"/>
      <c r="O410" s="897"/>
      <c r="P410" s="918">
        <f t="shared" si="3"/>
        <v>3900</v>
      </c>
      <c r="Q410" s="183">
        <v>3900</v>
      </c>
      <c r="R410" s="262">
        <v>3900</v>
      </c>
      <c r="S410" s="72"/>
      <c r="T410" s="72" t="s">
        <v>260</v>
      </c>
      <c r="U410" s="72" t="s">
        <v>260</v>
      </c>
      <c r="V410" s="72"/>
      <c r="W410" s="265" t="s">
        <v>260</v>
      </c>
      <c r="X410" s="69" t="s">
        <v>3148</v>
      </c>
      <c r="Y410" s="218"/>
    </row>
    <row r="411" spans="1:25" s="70" customFormat="1" ht="12">
      <c r="A411" s="217" t="s">
        <v>1033</v>
      </c>
      <c r="B411" s="69">
        <v>1</v>
      </c>
      <c r="C411" s="69" t="s">
        <v>693</v>
      </c>
      <c r="D411" s="69">
        <v>2014</v>
      </c>
      <c r="E411" s="69" t="s">
        <v>254</v>
      </c>
      <c r="F411" s="388">
        <v>3619</v>
      </c>
      <c r="G411" s="389">
        <v>41830</v>
      </c>
      <c r="H411" s="90" t="s">
        <v>313</v>
      </c>
      <c r="I411" s="69" t="s">
        <v>3037</v>
      </c>
      <c r="J411" s="69" t="s">
        <v>3149</v>
      </c>
      <c r="K411" s="69" t="s">
        <v>1398</v>
      </c>
      <c r="L411" s="88">
        <v>41823</v>
      </c>
      <c r="M411" s="88">
        <v>41829</v>
      </c>
      <c r="N411" s="912">
        <v>0</v>
      </c>
      <c r="O411" s="897">
        <v>0</v>
      </c>
      <c r="P411" s="918">
        <f t="shared" si="3"/>
        <v>2400</v>
      </c>
      <c r="Q411" s="183">
        <v>2400</v>
      </c>
      <c r="R411" s="262">
        <v>8400</v>
      </c>
      <c r="S411" s="72"/>
      <c r="T411" s="72" t="s">
        <v>260</v>
      </c>
      <c r="U411" s="72" t="s">
        <v>260</v>
      </c>
      <c r="V411" s="72"/>
      <c r="W411" s="265" t="s">
        <v>260</v>
      </c>
      <c r="X411" s="69" t="s">
        <v>2977</v>
      </c>
      <c r="Y411" s="218"/>
    </row>
    <row r="412" spans="1:25" s="70" customFormat="1" ht="33.75">
      <c r="A412" s="219" t="s">
        <v>1032</v>
      </c>
      <c r="B412" s="69">
        <v>1</v>
      </c>
      <c r="C412" s="69" t="s">
        <v>693</v>
      </c>
      <c r="D412" s="69">
        <v>2014</v>
      </c>
      <c r="E412" s="69" t="s">
        <v>254</v>
      </c>
      <c r="F412" s="388">
        <v>3619</v>
      </c>
      <c r="G412" s="389">
        <v>41830</v>
      </c>
      <c r="H412" s="90" t="s">
        <v>313</v>
      </c>
      <c r="I412" s="69" t="s">
        <v>3037</v>
      </c>
      <c r="J412" s="69" t="s">
        <v>3150</v>
      </c>
      <c r="K412" s="7" t="s">
        <v>2354</v>
      </c>
      <c r="L412" s="88">
        <v>41823</v>
      </c>
      <c r="M412" s="88">
        <v>41829</v>
      </c>
      <c r="N412" s="912">
        <v>0</v>
      </c>
      <c r="O412" s="897">
        <v>0</v>
      </c>
      <c r="P412" s="918">
        <f t="shared" si="3"/>
        <v>5000</v>
      </c>
      <c r="Q412" s="183">
        <v>5000</v>
      </c>
      <c r="R412" s="262">
        <v>8400</v>
      </c>
      <c r="S412" s="72"/>
      <c r="T412" s="72" t="s">
        <v>260</v>
      </c>
      <c r="U412" s="72" t="s">
        <v>260</v>
      </c>
      <c r="V412" s="72"/>
      <c r="W412" s="265" t="s">
        <v>260</v>
      </c>
      <c r="X412" s="69" t="s">
        <v>2977</v>
      </c>
      <c r="Y412" s="218"/>
    </row>
    <row r="413" spans="1:25" s="70" customFormat="1" ht="12">
      <c r="A413" s="217" t="s">
        <v>1033</v>
      </c>
      <c r="B413" s="69">
        <v>1</v>
      </c>
      <c r="C413" s="69" t="s">
        <v>693</v>
      </c>
      <c r="D413" s="69">
        <v>2014</v>
      </c>
      <c r="E413" s="69" t="s">
        <v>254</v>
      </c>
      <c r="F413" s="388">
        <v>3619</v>
      </c>
      <c r="G413" s="389">
        <v>41830</v>
      </c>
      <c r="H413" s="90" t="s">
        <v>313</v>
      </c>
      <c r="I413" s="69" t="s">
        <v>3037</v>
      </c>
      <c r="J413" s="69" t="s">
        <v>3162</v>
      </c>
      <c r="K413" s="69" t="s">
        <v>4316</v>
      </c>
      <c r="L413" s="88">
        <v>41823</v>
      </c>
      <c r="M413" s="88">
        <v>41829</v>
      </c>
      <c r="N413" s="912"/>
      <c r="O413" s="897"/>
      <c r="P413" s="918">
        <f t="shared" si="3"/>
        <v>1000</v>
      </c>
      <c r="Q413" s="183">
        <v>1000</v>
      </c>
      <c r="R413" s="262">
        <v>8400</v>
      </c>
      <c r="S413" s="72"/>
      <c r="T413" s="72" t="s">
        <v>260</v>
      </c>
      <c r="U413" s="72" t="s">
        <v>260</v>
      </c>
      <c r="V413" s="72"/>
      <c r="W413" s="265" t="s">
        <v>260</v>
      </c>
      <c r="X413" s="69" t="s">
        <v>2977</v>
      </c>
      <c r="Y413" s="218"/>
    </row>
    <row r="414" spans="1:25" s="394" customFormat="1" ht="12">
      <c r="A414" s="387" t="s">
        <v>1359</v>
      </c>
      <c r="B414" s="388"/>
      <c r="C414" s="388" t="s">
        <v>1359</v>
      </c>
      <c r="D414" s="388">
        <v>2014</v>
      </c>
      <c r="E414" s="388" t="s">
        <v>254</v>
      </c>
      <c r="F414" s="388">
        <v>3619</v>
      </c>
      <c r="G414" s="389">
        <v>41830</v>
      </c>
      <c r="H414" s="390" t="s">
        <v>313</v>
      </c>
      <c r="I414" s="388" t="s">
        <v>3037</v>
      </c>
      <c r="J414" s="388" t="s">
        <v>1359</v>
      </c>
      <c r="K414" s="388" t="s">
        <v>1359</v>
      </c>
      <c r="L414" s="391">
        <v>41823</v>
      </c>
      <c r="M414" s="391">
        <v>41829</v>
      </c>
      <c r="N414" s="913"/>
      <c r="O414" s="940"/>
      <c r="P414" s="940">
        <f t="shared" si="3"/>
        <v>8400</v>
      </c>
      <c r="Q414" s="183">
        <v>8400</v>
      </c>
      <c r="R414" s="262"/>
      <c r="S414" s="262"/>
      <c r="T414" s="262"/>
      <c r="U414" s="262"/>
      <c r="V414" s="262"/>
      <c r="W414" s="392"/>
      <c r="X414" s="388" t="s">
        <v>2977</v>
      </c>
      <c r="Y414" s="393"/>
    </row>
    <row r="415" spans="1:25" s="70" customFormat="1" ht="12">
      <c r="A415" s="217" t="s">
        <v>1033</v>
      </c>
      <c r="B415" s="69"/>
      <c r="C415" s="69" t="s">
        <v>693</v>
      </c>
      <c r="D415" s="69">
        <v>2014</v>
      </c>
      <c r="E415" s="69" t="s">
        <v>254</v>
      </c>
      <c r="F415" s="388">
        <v>3513</v>
      </c>
      <c r="G415" s="389">
        <v>41823</v>
      </c>
      <c r="H415" s="90" t="s">
        <v>313</v>
      </c>
      <c r="I415" s="69" t="s">
        <v>3095</v>
      </c>
      <c r="J415" s="69" t="s">
        <v>2899</v>
      </c>
      <c r="K415" s="69" t="s">
        <v>1398</v>
      </c>
      <c r="L415" s="88">
        <v>41820</v>
      </c>
      <c r="M415" s="88">
        <v>41822</v>
      </c>
      <c r="N415" s="912">
        <v>0</v>
      </c>
      <c r="O415" s="897">
        <v>0</v>
      </c>
      <c r="P415" s="918">
        <f t="shared" si="3"/>
        <v>1200</v>
      </c>
      <c r="Q415" s="183">
        <v>1200</v>
      </c>
      <c r="R415" s="262">
        <v>5520</v>
      </c>
      <c r="S415" s="72"/>
      <c r="T415" s="72" t="s">
        <v>260</v>
      </c>
      <c r="U415" s="72" t="s">
        <v>260</v>
      </c>
      <c r="V415" s="72"/>
      <c r="W415" s="265" t="s">
        <v>260</v>
      </c>
      <c r="X415" s="69" t="s">
        <v>3151</v>
      </c>
      <c r="Y415" s="218"/>
    </row>
    <row r="416" spans="1:25" s="70" customFormat="1" ht="33.75">
      <c r="A416" s="219" t="s">
        <v>1032</v>
      </c>
      <c r="B416" s="69"/>
      <c r="C416" s="69" t="s">
        <v>693</v>
      </c>
      <c r="D416" s="69">
        <v>2014</v>
      </c>
      <c r="E416" s="69" t="s">
        <v>254</v>
      </c>
      <c r="F416" s="388">
        <v>3513</v>
      </c>
      <c r="G416" s="389">
        <v>41823</v>
      </c>
      <c r="H416" s="90" t="s">
        <v>313</v>
      </c>
      <c r="I416" s="69" t="s">
        <v>3095</v>
      </c>
      <c r="J416" s="69" t="s">
        <v>3152</v>
      </c>
      <c r="K416" s="7" t="s">
        <v>2354</v>
      </c>
      <c r="L416" s="88">
        <v>41820</v>
      </c>
      <c r="M416" s="88">
        <v>41822</v>
      </c>
      <c r="N416" s="912">
        <v>0</v>
      </c>
      <c r="O416" s="897">
        <v>0</v>
      </c>
      <c r="P416" s="918">
        <f t="shared" si="3"/>
        <v>2000</v>
      </c>
      <c r="Q416" s="183">
        <v>2000</v>
      </c>
      <c r="R416" s="262">
        <v>5520</v>
      </c>
      <c r="S416" s="72"/>
      <c r="T416" s="72" t="s">
        <v>260</v>
      </c>
      <c r="U416" s="72" t="s">
        <v>260</v>
      </c>
      <c r="V416" s="72"/>
      <c r="W416" s="265" t="s">
        <v>260</v>
      </c>
      <c r="X416" s="69" t="s">
        <v>3153</v>
      </c>
      <c r="Y416" s="218"/>
    </row>
    <row r="417" spans="1:25" s="70" customFormat="1" ht="12">
      <c r="A417" s="217" t="s">
        <v>3317</v>
      </c>
      <c r="B417" s="69"/>
      <c r="C417" s="69" t="s">
        <v>718</v>
      </c>
      <c r="D417" s="69">
        <v>2014</v>
      </c>
      <c r="E417" s="69" t="s">
        <v>254</v>
      </c>
      <c r="F417" s="388">
        <v>3513</v>
      </c>
      <c r="G417" s="389">
        <v>41823</v>
      </c>
      <c r="H417" s="90" t="s">
        <v>313</v>
      </c>
      <c r="I417" s="69" t="s">
        <v>3095</v>
      </c>
      <c r="J417" s="69" t="s">
        <v>3793</v>
      </c>
      <c r="K417" s="69" t="s">
        <v>3918</v>
      </c>
      <c r="L417" s="88">
        <v>41820</v>
      </c>
      <c r="M417" s="88">
        <v>41822</v>
      </c>
      <c r="N417" s="912"/>
      <c r="O417" s="897"/>
      <c r="P417" s="918">
        <f t="shared" si="3"/>
        <v>1000</v>
      </c>
      <c r="Q417" s="183">
        <v>1000</v>
      </c>
      <c r="R417" s="262"/>
      <c r="S417" s="72"/>
      <c r="T417" s="72" t="s">
        <v>260</v>
      </c>
      <c r="U417" s="72" t="s">
        <v>260</v>
      </c>
      <c r="V417" s="72"/>
      <c r="W417" s="265" t="s">
        <v>260</v>
      </c>
      <c r="X417" s="69" t="s">
        <v>3157</v>
      </c>
      <c r="Y417" s="218"/>
    </row>
    <row r="418" spans="1:25" s="394" customFormat="1" ht="12">
      <c r="A418" s="387" t="s">
        <v>1359</v>
      </c>
      <c r="B418" s="388"/>
      <c r="C418" s="388" t="s">
        <v>1359</v>
      </c>
      <c r="D418" s="388">
        <v>2014</v>
      </c>
      <c r="E418" s="388" t="s">
        <v>254</v>
      </c>
      <c r="F418" s="388">
        <v>3513</v>
      </c>
      <c r="G418" s="389">
        <v>41823</v>
      </c>
      <c r="H418" s="390" t="s">
        <v>313</v>
      </c>
      <c r="I418" s="388" t="s">
        <v>3095</v>
      </c>
      <c r="J418" s="388" t="s">
        <v>1359</v>
      </c>
      <c r="K418" s="388" t="s">
        <v>1359</v>
      </c>
      <c r="L418" s="391">
        <v>41820</v>
      </c>
      <c r="M418" s="391">
        <v>41822</v>
      </c>
      <c r="N418" s="913"/>
      <c r="O418" s="940"/>
      <c r="P418" s="940">
        <f t="shared" si="3"/>
        <v>5520</v>
      </c>
      <c r="Q418" s="183">
        <v>5520</v>
      </c>
      <c r="R418" s="262"/>
      <c r="S418" s="262"/>
      <c r="T418" s="262"/>
      <c r="U418" s="262"/>
      <c r="V418" s="262"/>
      <c r="W418" s="392"/>
      <c r="X418" s="388"/>
      <c r="Y418" s="393"/>
    </row>
    <row r="419" spans="1:25" s="70" customFormat="1" ht="12">
      <c r="A419" s="217" t="s">
        <v>3954</v>
      </c>
      <c r="B419" s="69"/>
      <c r="C419" s="69" t="s">
        <v>693</v>
      </c>
      <c r="D419" s="69">
        <v>2014</v>
      </c>
      <c r="E419" s="69" t="s">
        <v>254</v>
      </c>
      <c r="F419" s="388">
        <v>3423</v>
      </c>
      <c r="G419" s="389">
        <v>41808</v>
      </c>
      <c r="H419" s="90" t="s">
        <v>313</v>
      </c>
      <c r="I419" s="69" t="s">
        <v>2974</v>
      </c>
      <c r="J419" s="69" t="s">
        <v>3150</v>
      </c>
      <c r="K419" s="7" t="s">
        <v>2354</v>
      </c>
      <c r="L419" s="88">
        <v>41806</v>
      </c>
      <c r="M419" s="88">
        <v>41814</v>
      </c>
      <c r="N419" s="912">
        <v>0</v>
      </c>
      <c r="O419" s="897">
        <f>Q419*N419/100</f>
        <v>0</v>
      </c>
      <c r="P419" s="918">
        <f t="shared" si="3"/>
        <v>1200</v>
      </c>
      <c r="Q419" s="183">
        <v>1200</v>
      </c>
      <c r="R419" s="262"/>
      <c r="S419" s="72"/>
      <c r="T419" s="72" t="s">
        <v>260</v>
      </c>
      <c r="U419" s="72" t="s">
        <v>260</v>
      </c>
      <c r="V419" s="72"/>
      <c r="W419" s="265" t="s">
        <v>260</v>
      </c>
      <c r="X419" s="69" t="s">
        <v>2975</v>
      </c>
      <c r="Y419" s="218"/>
    </row>
    <row r="420" spans="1:25" s="70" customFormat="1" ht="12">
      <c r="A420" s="217" t="s">
        <v>1032</v>
      </c>
      <c r="B420" s="69"/>
      <c r="C420" s="69" t="s">
        <v>693</v>
      </c>
      <c r="D420" s="69">
        <v>2014</v>
      </c>
      <c r="E420" s="69" t="s">
        <v>254</v>
      </c>
      <c r="F420" s="388">
        <v>3423</v>
      </c>
      <c r="G420" s="389">
        <v>41808</v>
      </c>
      <c r="H420" s="90" t="s">
        <v>313</v>
      </c>
      <c r="I420" s="69" t="s">
        <v>2974</v>
      </c>
      <c r="J420" s="69" t="s">
        <v>2761</v>
      </c>
      <c r="K420" s="7" t="s">
        <v>2354</v>
      </c>
      <c r="L420" s="88">
        <v>41806</v>
      </c>
      <c r="M420" s="88">
        <v>41814</v>
      </c>
      <c r="N420" s="912">
        <v>0</v>
      </c>
      <c r="O420" s="897">
        <f>Q420*N420/100</f>
        <v>0</v>
      </c>
      <c r="P420" s="918">
        <f>Q420-O420</f>
        <v>6000</v>
      </c>
      <c r="Q420" s="183">
        <v>6000</v>
      </c>
      <c r="R420" s="262"/>
      <c r="S420" s="72"/>
      <c r="T420" s="72" t="s">
        <v>260</v>
      </c>
      <c r="U420" s="72" t="s">
        <v>260</v>
      </c>
      <c r="V420" s="72"/>
      <c r="W420" s="265" t="s">
        <v>260</v>
      </c>
      <c r="X420" s="69" t="s">
        <v>2975</v>
      </c>
      <c r="Y420" s="218"/>
    </row>
    <row r="421" spans="1:25" s="70" customFormat="1" ht="12">
      <c r="A421" s="217" t="s">
        <v>1033</v>
      </c>
      <c r="B421" s="69"/>
      <c r="C421" s="69" t="s">
        <v>693</v>
      </c>
      <c r="D421" s="69">
        <v>2014</v>
      </c>
      <c r="E421" s="69" t="s">
        <v>254</v>
      </c>
      <c r="F421" s="388">
        <v>3440</v>
      </c>
      <c r="G421" s="389">
        <v>41816</v>
      </c>
      <c r="H421" s="90" t="s">
        <v>313</v>
      </c>
      <c r="I421" s="69" t="s">
        <v>2982</v>
      </c>
      <c r="J421" s="69" t="s">
        <v>2899</v>
      </c>
      <c r="K421" s="69" t="s">
        <v>1398</v>
      </c>
      <c r="L421" s="88">
        <v>41813</v>
      </c>
      <c r="M421" s="88">
        <v>41818</v>
      </c>
      <c r="N421" s="912">
        <v>0</v>
      </c>
      <c r="O421" s="897">
        <v>0</v>
      </c>
      <c r="P421" s="918">
        <f>Q421-O421</f>
        <v>2400</v>
      </c>
      <c r="Q421" s="183">
        <v>2400</v>
      </c>
      <c r="R421" s="262">
        <v>8400</v>
      </c>
      <c r="S421" s="72"/>
      <c r="T421" s="72" t="s">
        <v>260</v>
      </c>
      <c r="U421" s="72" t="s">
        <v>260</v>
      </c>
      <c r="V421" s="72"/>
      <c r="W421" s="265" t="s">
        <v>260</v>
      </c>
      <c r="X421" s="69" t="s">
        <v>3154</v>
      </c>
      <c r="Y421" s="218"/>
    </row>
    <row r="422" spans="1:25" s="70" customFormat="1" ht="12">
      <c r="A422" s="217" t="s">
        <v>1032</v>
      </c>
      <c r="B422" s="69"/>
      <c r="C422" s="69" t="s">
        <v>693</v>
      </c>
      <c r="D422" s="69">
        <v>2014</v>
      </c>
      <c r="E422" s="69" t="s">
        <v>254</v>
      </c>
      <c r="F422" s="388">
        <v>3440</v>
      </c>
      <c r="G422" s="389">
        <v>41816</v>
      </c>
      <c r="H422" s="90" t="s">
        <v>313</v>
      </c>
      <c r="I422" s="69" t="s">
        <v>2982</v>
      </c>
      <c r="J422" s="69" t="s">
        <v>3144</v>
      </c>
      <c r="K422" s="7" t="s">
        <v>2354</v>
      </c>
      <c r="L422" s="88">
        <v>41813</v>
      </c>
      <c r="M422" s="88">
        <v>41818</v>
      </c>
      <c r="N422" s="912">
        <v>0</v>
      </c>
      <c r="O422" s="897">
        <v>0</v>
      </c>
      <c r="P422" s="918">
        <f>Q422-O422</f>
        <v>3000</v>
      </c>
      <c r="Q422" s="183">
        <v>3000</v>
      </c>
      <c r="R422" s="262">
        <v>8400</v>
      </c>
      <c r="S422" s="72"/>
      <c r="T422" s="72" t="s">
        <v>260</v>
      </c>
      <c r="U422" s="72" t="s">
        <v>260</v>
      </c>
      <c r="V422" s="72"/>
      <c r="W422" s="265" t="s">
        <v>260</v>
      </c>
      <c r="X422" s="69" t="s">
        <v>3155</v>
      </c>
      <c r="Y422" s="218"/>
    </row>
    <row r="423" spans="1:25" s="70" customFormat="1" ht="12">
      <c r="A423" s="217" t="s">
        <v>1033</v>
      </c>
      <c r="B423" s="69"/>
      <c r="C423" s="69" t="s">
        <v>693</v>
      </c>
      <c r="D423" s="69">
        <v>2014</v>
      </c>
      <c r="E423" s="69" t="s">
        <v>254</v>
      </c>
      <c r="F423" s="388">
        <v>3440</v>
      </c>
      <c r="G423" s="389">
        <v>41816</v>
      </c>
      <c r="H423" s="90" t="s">
        <v>313</v>
      </c>
      <c r="I423" s="69" t="s">
        <v>2982</v>
      </c>
      <c r="J423" s="69" t="s">
        <v>3162</v>
      </c>
      <c r="K423" s="69" t="s">
        <v>4316</v>
      </c>
      <c r="L423" s="88">
        <v>41813</v>
      </c>
      <c r="M423" s="88">
        <v>41818</v>
      </c>
      <c r="N423" s="912"/>
      <c r="O423" s="897"/>
      <c r="P423" s="918">
        <f t="shared" si="1"/>
        <v>3000</v>
      </c>
      <c r="Q423" s="183">
        <v>3000</v>
      </c>
      <c r="R423" s="262">
        <v>8400</v>
      </c>
      <c r="S423" s="72"/>
      <c r="T423" s="72" t="s">
        <v>260</v>
      </c>
      <c r="U423" s="72" t="s">
        <v>260</v>
      </c>
      <c r="V423" s="72"/>
      <c r="W423" s="265" t="s">
        <v>260</v>
      </c>
      <c r="X423" s="69" t="s">
        <v>3163</v>
      </c>
      <c r="Y423" s="218"/>
    </row>
    <row r="424" spans="1:25" s="394" customFormat="1" ht="12">
      <c r="A424" s="387" t="s">
        <v>1359</v>
      </c>
      <c r="B424" s="388"/>
      <c r="C424" s="388" t="s">
        <v>1359</v>
      </c>
      <c r="D424" s="388">
        <v>2014</v>
      </c>
      <c r="E424" s="388" t="s">
        <v>254</v>
      </c>
      <c r="F424" s="388">
        <v>3440</v>
      </c>
      <c r="G424" s="389">
        <v>41816</v>
      </c>
      <c r="H424" s="390" t="s">
        <v>313</v>
      </c>
      <c r="I424" s="388" t="s">
        <v>2982</v>
      </c>
      <c r="J424" s="388" t="s">
        <v>1359</v>
      </c>
      <c r="K424" s="388" t="s">
        <v>1359</v>
      </c>
      <c r="L424" s="391">
        <v>41813</v>
      </c>
      <c r="M424" s="391">
        <v>41818</v>
      </c>
      <c r="N424" s="913"/>
      <c r="O424" s="940"/>
      <c r="P424" s="940">
        <f t="shared" ref="P424:P431" si="4">Q424-O424</f>
        <v>8400</v>
      </c>
      <c r="Q424" s="183">
        <v>8400</v>
      </c>
      <c r="R424" s="262"/>
      <c r="S424" s="262"/>
      <c r="T424" s="262"/>
      <c r="U424" s="262"/>
      <c r="V424" s="262"/>
      <c r="W424" s="392"/>
      <c r="X424" s="388"/>
      <c r="Y424" s="393"/>
    </row>
    <row r="425" spans="1:25" s="70" customFormat="1" ht="12">
      <c r="A425" s="217" t="s">
        <v>3018</v>
      </c>
      <c r="B425" s="69">
        <v>2</v>
      </c>
      <c r="C425" s="69" t="s">
        <v>3438</v>
      </c>
      <c r="D425" s="69">
        <v>2014</v>
      </c>
      <c r="E425" s="69" t="s">
        <v>1182</v>
      </c>
      <c r="F425" s="388">
        <v>2590</v>
      </c>
      <c r="G425" s="389">
        <v>41878</v>
      </c>
      <c r="H425" s="90" t="s">
        <v>313</v>
      </c>
      <c r="I425" s="69" t="s">
        <v>3209</v>
      </c>
      <c r="J425" s="69" t="s">
        <v>3112</v>
      </c>
      <c r="K425" s="69" t="s">
        <v>3915</v>
      </c>
      <c r="L425" s="88">
        <v>41872</v>
      </c>
      <c r="M425" s="88">
        <v>41874</v>
      </c>
      <c r="N425" s="912">
        <v>0.2</v>
      </c>
      <c r="O425" s="897">
        <v>4.05</v>
      </c>
      <c r="P425" s="918">
        <f t="shared" si="4"/>
        <v>2020.75</v>
      </c>
      <c r="Q425" s="183">
        <v>2024.8</v>
      </c>
      <c r="R425" s="262">
        <f>Q425</f>
        <v>2024.8</v>
      </c>
      <c r="S425" s="72" t="s">
        <v>260</v>
      </c>
      <c r="T425" s="72" t="s">
        <v>260</v>
      </c>
      <c r="U425" s="72" t="s">
        <v>260</v>
      </c>
      <c r="V425" s="72"/>
      <c r="W425" s="265" t="s">
        <v>260</v>
      </c>
      <c r="X425" s="69" t="s">
        <v>3210</v>
      </c>
      <c r="Y425" s="218"/>
    </row>
    <row r="426" spans="1:25" s="70" customFormat="1" ht="12">
      <c r="A426" s="217" t="s">
        <v>3315</v>
      </c>
      <c r="B426" s="69">
        <v>2</v>
      </c>
      <c r="C426" s="69" t="s">
        <v>3437</v>
      </c>
      <c r="D426" s="69">
        <v>2014</v>
      </c>
      <c r="E426" s="69" t="s">
        <v>1182</v>
      </c>
      <c r="F426" s="388">
        <v>251</v>
      </c>
      <c r="G426" s="389">
        <v>41863</v>
      </c>
      <c r="H426" s="90" t="s">
        <v>313</v>
      </c>
      <c r="I426" s="69" t="s">
        <v>3129</v>
      </c>
      <c r="J426" s="69" t="s">
        <v>3114</v>
      </c>
      <c r="K426" s="69" t="s">
        <v>3920</v>
      </c>
      <c r="L426" s="88">
        <v>41858</v>
      </c>
      <c r="M426" s="88">
        <v>41864</v>
      </c>
      <c r="N426" s="912">
        <v>0.2</v>
      </c>
      <c r="O426" s="897">
        <v>16.88</v>
      </c>
      <c r="P426" s="918">
        <f t="shared" si="4"/>
        <v>8423.4700000000012</v>
      </c>
      <c r="Q426" s="183">
        <v>8440.35</v>
      </c>
      <c r="R426" s="262">
        <f>Q426</f>
        <v>8440.35</v>
      </c>
      <c r="S426" s="72"/>
      <c r="T426" s="72" t="s">
        <v>260</v>
      </c>
      <c r="U426" s="72" t="s">
        <v>260</v>
      </c>
      <c r="V426" s="72"/>
      <c r="W426" s="265" t="s">
        <v>260</v>
      </c>
      <c r="X426" s="69" t="s">
        <v>3212</v>
      </c>
      <c r="Y426" s="218"/>
    </row>
    <row r="427" spans="1:25" s="70" customFormat="1" ht="12">
      <c r="A427" s="217" t="s">
        <v>3315</v>
      </c>
      <c r="B427" s="69">
        <v>3</v>
      </c>
      <c r="C427" s="69" t="s">
        <v>3437</v>
      </c>
      <c r="D427" s="69">
        <v>2014</v>
      </c>
      <c r="E427" s="69" t="s">
        <v>1182</v>
      </c>
      <c r="F427" s="388">
        <v>2550</v>
      </c>
      <c r="G427" s="389">
        <v>41871</v>
      </c>
      <c r="H427" s="90" t="s">
        <v>313</v>
      </c>
      <c r="I427" s="69" t="s">
        <v>3213</v>
      </c>
      <c r="J427" s="69" t="s">
        <v>3114</v>
      </c>
      <c r="K427" s="69" t="s">
        <v>3920</v>
      </c>
      <c r="L427" s="88">
        <v>41865</v>
      </c>
      <c r="M427" s="88">
        <v>41866</v>
      </c>
      <c r="N427" s="912">
        <v>0.2</v>
      </c>
      <c r="O427" s="897">
        <v>7.8</v>
      </c>
      <c r="P427" s="918">
        <f t="shared" si="4"/>
        <v>3892.2</v>
      </c>
      <c r="Q427" s="183">
        <v>3900</v>
      </c>
      <c r="R427" s="262">
        <f>Q427</f>
        <v>3900</v>
      </c>
      <c r="S427" s="72"/>
      <c r="T427" s="72" t="s">
        <v>260</v>
      </c>
      <c r="U427" s="72" t="s">
        <v>260</v>
      </c>
      <c r="V427" s="72"/>
      <c r="W427" s="265" t="s">
        <v>260</v>
      </c>
      <c r="X427" s="69" t="s">
        <v>3214</v>
      </c>
      <c r="Y427" s="218"/>
    </row>
    <row r="428" spans="1:25" s="70" customFormat="1" ht="12">
      <c r="A428" s="217" t="s">
        <v>3315</v>
      </c>
      <c r="B428" s="69">
        <v>4</v>
      </c>
      <c r="C428" s="69" t="s">
        <v>3437</v>
      </c>
      <c r="D428" s="69">
        <v>2014</v>
      </c>
      <c r="E428" s="69" t="s">
        <v>1182</v>
      </c>
      <c r="F428" s="388">
        <v>2600</v>
      </c>
      <c r="G428" s="389">
        <v>41878</v>
      </c>
      <c r="H428" s="90" t="s">
        <v>313</v>
      </c>
      <c r="I428" s="69" t="s">
        <v>3215</v>
      </c>
      <c r="J428" s="69" t="s">
        <v>3114</v>
      </c>
      <c r="K428" s="69" t="s">
        <v>3920</v>
      </c>
      <c r="L428" s="88">
        <v>41876</v>
      </c>
      <c r="M428" s="88">
        <v>41878</v>
      </c>
      <c r="N428" s="912">
        <v>0.2</v>
      </c>
      <c r="O428" s="897">
        <v>1.84</v>
      </c>
      <c r="P428" s="918">
        <f t="shared" si="4"/>
        <v>918.16</v>
      </c>
      <c r="Q428" s="183">
        <v>920</v>
      </c>
      <c r="R428" s="262">
        <f>Q428</f>
        <v>920</v>
      </c>
      <c r="S428" s="72"/>
      <c r="T428" s="72" t="s">
        <v>260</v>
      </c>
      <c r="U428" s="72" t="s">
        <v>260</v>
      </c>
      <c r="V428" s="72"/>
      <c r="W428" s="265" t="s">
        <v>260</v>
      </c>
      <c r="X428" s="69" t="s">
        <v>2001</v>
      </c>
      <c r="Y428" s="218"/>
    </row>
    <row r="429" spans="1:25" s="70" customFormat="1" ht="12">
      <c r="A429" s="217" t="s">
        <v>3316</v>
      </c>
      <c r="B429" s="69">
        <v>1</v>
      </c>
      <c r="C429" s="69" t="s">
        <v>3055</v>
      </c>
      <c r="D429" s="69">
        <v>2014</v>
      </c>
      <c r="E429" s="69" t="s">
        <v>1182</v>
      </c>
      <c r="F429" s="388">
        <v>265</v>
      </c>
      <c r="G429" s="389">
        <v>41885</v>
      </c>
      <c r="H429" s="90" t="s">
        <v>313</v>
      </c>
      <c r="I429" s="69" t="s">
        <v>3216</v>
      </c>
      <c r="J429" s="69" t="s">
        <v>3115</v>
      </c>
      <c r="K429" s="69" t="s">
        <v>3910</v>
      </c>
      <c r="L429" s="88">
        <v>41879</v>
      </c>
      <c r="M429" s="88">
        <v>41885</v>
      </c>
      <c r="N429" s="912">
        <v>0.2</v>
      </c>
      <c r="O429" s="897">
        <v>14.95</v>
      </c>
      <c r="P429" s="918">
        <f t="shared" si="4"/>
        <v>7459.05</v>
      </c>
      <c r="Q429" s="183">
        <v>7474</v>
      </c>
      <c r="R429" s="262"/>
      <c r="S429" s="72"/>
      <c r="T429" s="72" t="s">
        <v>260</v>
      </c>
      <c r="U429" s="72" t="s">
        <v>260</v>
      </c>
      <c r="V429" s="72"/>
      <c r="W429" s="265" t="s">
        <v>260</v>
      </c>
      <c r="X429" s="69" t="s">
        <v>2151</v>
      </c>
      <c r="Y429" s="218"/>
    </row>
    <row r="430" spans="1:25" s="70" customFormat="1" ht="12">
      <c r="A430" s="217" t="s">
        <v>3316</v>
      </c>
      <c r="B430" s="69">
        <v>4</v>
      </c>
      <c r="C430" s="69" t="s">
        <v>3438</v>
      </c>
      <c r="D430" s="69">
        <v>2014</v>
      </c>
      <c r="E430" s="69" t="s">
        <v>1182</v>
      </c>
      <c r="F430" s="388">
        <v>271</v>
      </c>
      <c r="G430" s="389">
        <v>41891</v>
      </c>
      <c r="H430" s="90" t="s">
        <v>313</v>
      </c>
      <c r="I430" s="69" t="s">
        <v>3217</v>
      </c>
      <c r="J430" s="69" t="s">
        <v>3112</v>
      </c>
      <c r="K430" s="69" t="s">
        <v>3915</v>
      </c>
      <c r="L430" s="88">
        <v>41886</v>
      </c>
      <c r="M430" s="88">
        <v>41892</v>
      </c>
      <c r="N430" s="912">
        <v>0.2</v>
      </c>
      <c r="O430" s="897">
        <v>83.22</v>
      </c>
      <c r="P430" s="918">
        <f t="shared" si="4"/>
        <v>41526.93</v>
      </c>
      <c r="Q430" s="183">
        <v>41610.15</v>
      </c>
      <c r="R430" s="262">
        <f>Q430</f>
        <v>41610.15</v>
      </c>
      <c r="S430" s="72"/>
      <c r="T430" s="72" t="s">
        <v>260</v>
      </c>
      <c r="U430" s="72" t="s">
        <v>260</v>
      </c>
      <c r="V430" s="72"/>
      <c r="W430" s="265" t="s">
        <v>260</v>
      </c>
      <c r="X430" s="69" t="s">
        <v>3218</v>
      </c>
      <c r="Y430" s="218"/>
    </row>
    <row r="431" spans="1:25" s="70" customFormat="1" ht="12">
      <c r="A431" s="217" t="s">
        <v>3316</v>
      </c>
      <c r="B431" s="69">
        <v>3</v>
      </c>
      <c r="C431" s="69" t="s">
        <v>3437</v>
      </c>
      <c r="D431" s="69">
        <v>2014</v>
      </c>
      <c r="E431" s="69" t="s">
        <v>1182</v>
      </c>
      <c r="F431" s="388">
        <v>272</v>
      </c>
      <c r="G431" s="389">
        <v>41900</v>
      </c>
      <c r="H431" s="90" t="s">
        <v>313</v>
      </c>
      <c r="I431" s="69" t="s">
        <v>3219</v>
      </c>
      <c r="J431" s="69" t="s">
        <v>3114</v>
      </c>
      <c r="K431" s="69" t="s">
        <v>3920</v>
      </c>
      <c r="L431" s="88">
        <v>41893</v>
      </c>
      <c r="M431" s="88">
        <v>41899</v>
      </c>
      <c r="N431" s="912">
        <v>0.2</v>
      </c>
      <c r="O431" s="897">
        <v>83.86</v>
      </c>
      <c r="P431" s="918">
        <f t="shared" si="4"/>
        <v>41844.83</v>
      </c>
      <c r="Q431" s="183">
        <v>41928.69</v>
      </c>
      <c r="R431" s="262">
        <f>Q431</f>
        <v>41928.69</v>
      </c>
      <c r="S431" s="72"/>
      <c r="T431" s="72" t="s">
        <v>260</v>
      </c>
      <c r="U431" s="72" t="s">
        <v>260</v>
      </c>
      <c r="V431" s="72"/>
      <c r="W431" s="265" t="s">
        <v>260</v>
      </c>
      <c r="X431" s="69" t="s">
        <v>2569</v>
      </c>
      <c r="Y431" s="218"/>
    </row>
    <row r="432" spans="1:25" s="70" customFormat="1" ht="12">
      <c r="A432" s="217" t="s">
        <v>3315</v>
      </c>
      <c r="B432" s="69">
        <v>4</v>
      </c>
      <c r="C432" s="69" t="s">
        <v>3428</v>
      </c>
      <c r="D432" s="69">
        <v>2014</v>
      </c>
      <c r="E432" s="69" t="s">
        <v>1182</v>
      </c>
      <c r="F432" s="388">
        <v>252</v>
      </c>
      <c r="G432" s="389">
        <v>41863</v>
      </c>
      <c r="H432" s="90" t="s">
        <v>313</v>
      </c>
      <c r="I432" s="69" t="s">
        <v>3225</v>
      </c>
      <c r="J432" s="69" t="s">
        <v>3036</v>
      </c>
      <c r="K432" s="69" t="s">
        <v>3921</v>
      </c>
      <c r="L432" s="88">
        <v>41858</v>
      </c>
      <c r="M432" s="88">
        <v>41862</v>
      </c>
      <c r="N432" s="912">
        <v>0.2</v>
      </c>
      <c r="O432" s="897">
        <v>55.48</v>
      </c>
      <c r="P432" s="918">
        <f t="shared" ref="P432:P439" si="5">Q432-O432</f>
        <v>27683.18</v>
      </c>
      <c r="Q432" s="183">
        <v>27738.66</v>
      </c>
      <c r="R432" s="262">
        <f>Q432</f>
        <v>27738.66</v>
      </c>
      <c r="S432" s="72"/>
      <c r="T432" s="72"/>
      <c r="U432" s="72" t="s">
        <v>260</v>
      </c>
      <c r="V432" s="72"/>
      <c r="W432" s="265" t="s">
        <v>260</v>
      </c>
      <c r="X432" s="1028" t="s">
        <v>3226</v>
      </c>
      <c r="Y432" s="218"/>
    </row>
    <row r="433" spans="1:25" s="70" customFormat="1" ht="12">
      <c r="A433" s="217" t="s">
        <v>3315</v>
      </c>
      <c r="B433" s="69">
        <v>5</v>
      </c>
      <c r="C433" s="69" t="s">
        <v>3428</v>
      </c>
      <c r="D433" s="69">
        <v>2014</v>
      </c>
      <c r="E433" s="69" t="s">
        <v>1182</v>
      </c>
      <c r="F433" s="388">
        <v>2570</v>
      </c>
      <c r="G433" s="389">
        <v>41871</v>
      </c>
      <c r="H433" s="90" t="s">
        <v>313</v>
      </c>
      <c r="I433" s="69" t="s">
        <v>3227</v>
      </c>
      <c r="J433" s="69" t="s">
        <v>3036</v>
      </c>
      <c r="K433" s="69" t="s">
        <v>3921</v>
      </c>
      <c r="L433" s="88">
        <v>41865</v>
      </c>
      <c r="M433" s="88">
        <v>41871</v>
      </c>
      <c r="N433" s="912">
        <v>0.2</v>
      </c>
      <c r="O433" s="897">
        <v>9.6199999999999992</v>
      </c>
      <c r="P433" s="918">
        <f t="shared" si="5"/>
        <v>4797.91</v>
      </c>
      <c r="Q433" s="183">
        <v>4807.53</v>
      </c>
      <c r="R433" s="262">
        <f>Q433</f>
        <v>4807.53</v>
      </c>
      <c r="S433" s="72"/>
      <c r="T433" s="72" t="s">
        <v>260</v>
      </c>
      <c r="U433" s="72" t="s">
        <v>260</v>
      </c>
      <c r="V433" s="72"/>
      <c r="W433" s="265" t="s">
        <v>260</v>
      </c>
      <c r="X433" s="1028" t="s">
        <v>2045</v>
      </c>
      <c r="Y433" s="218"/>
    </row>
    <row r="434" spans="1:25" s="70" customFormat="1">
      <c r="A434" s="217" t="s">
        <v>3018</v>
      </c>
      <c r="B434" s="62">
        <v>5</v>
      </c>
      <c r="C434" s="69" t="s">
        <v>3440</v>
      </c>
      <c r="D434" s="69">
        <v>2014</v>
      </c>
      <c r="E434" s="69" t="s">
        <v>1182</v>
      </c>
      <c r="F434" s="388">
        <v>2580</v>
      </c>
      <c r="G434" s="389">
        <v>41871</v>
      </c>
      <c r="H434" s="90" t="s">
        <v>313</v>
      </c>
      <c r="I434" s="69" t="s">
        <v>3227</v>
      </c>
      <c r="J434" s="69" t="s">
        <v>3019</v>
      </c>
      <c r="K434" s="69" t="s">
        <v>3914</v>
      </c>
      <c r="L434" s="88">
        <v>41865</v>
      </c>
      <c r="M434" s="88">
        <v>41871</v>
      </c>
      <c r="N434" s="912">
        <v>0.2</v>
      </c>
      <c r="O434" s="897">
        <v>65.14</v>
      </c>
      <c r="P434" s="918">
        <f t="shared" si="5"/>
        <v>32504.03</v>
      </c>
      <c r="Q434" s="183">
        <v>32569.17</v>
      </c>
      <c r="R434" s="262">
        <f>Q434</f>
        <v>32569.17</v>
      </c>
      <c r="S434" s="72"/>
      <c r="T434" s="72" t="s">
        <v>260</v>
      </c>
      <c r="U434" s="72" t="s">
        <v>260</v>
      </c>
      <c r="V434" s="72"/>
      <c r="W434" s="265" t="s">
        <v>260</v>
      </c>
      <c r="X434" s="69" t="s">
        <v>2432</v>
      </c>
      <c r="Y434" s="218"/>
    </row>
    <row r="435" spans="1:25" s="70" customFormat="1" ht="12">
      <c r="A435" s="217" t="s">
        <v>3316</v>
      </c>
      <c r="B435" s="69">
        <v>2</v>
      </c>
      <c r="C435" s="69" t="s">
        <v>3053</v>
      </c>
      <c r="D435" s="69">
        <v>2014</v>
      </c>
      <c r="E435" s="69" t="s">
        <v>1182</v>
      </c>
      <c r="F435" s="388">
        <v>261</v>
      </c>
      <c r="G435" s="389">
        <v>41878</v>
      </c>
      <c r="H435" s="90" t="s">
        <v>313</v>
      </c>
      <c r="I435" s="69" t="s">
        <v>3235</v>
      </c>
      <c r="J435" s="69" t="s">
        <v>3111</v>
      </c>
      <c r="K435" s="69" t="s">
        <v>3908</v>
      </c>
      <c r="L435" s="88">
        <v>41872</v>
      </c>
      <c r="M435" s="88">
        <v>41878</v>
      </c>
      <c r="N435" s="912">
        <v>0.2</v>
      </c>
      <c r="O435" s="897">
        <v>67.25</v>
      </c>
      <c r="P435" s="918">
        <f t="shared" si="5"/>
        <v>33488.67</v>
      </c>
      <c r="Q435" s="183">
        <v>33555.919999999998</v>
      </c>
      <c r="R435" s="262"/>
      <c r="S435" s="72"/>
      <c r="T435" s="72" t="s">
        <v>260</v>
      </c>
      <c r="U435" s="72" t="s">
        <v>260</v>
      </c>
      <c r="V435" s="72"/>
      <c r="W435" s="265" t="s">
        <v>260</v>
      </c>
      <c r="X435" s="69" t="s">
        <v>2000</v>
      </c>
      <c r="Y435" s="218"/>
    </row>
    <row r="436" spans="1:25" s="70" customFormat="1" ht="12">
      <c r="A436" s="217" t="s">
        <v>3236</v>
      </c>
      <c r="B436" s="69">
        <v>1</v>
      </c>
      <c r="C436" s="69" t="s">
        <v>3189</v>
      </c>
      <c r="D436" s="69">
        <v>2014</v>
      </c>
      <c r="E436" s="69" t="s">
        <v>1182</v>
      </c>
      <c r="F436" s="388">
        <v>274</v>
      </c>
      <c r="G436" s="389">
        <v>41906</v>
      </c>
      <c r="H436" s="90" t="s">
        <v>313</v>
      </c>
      <c r="I436" s="69" t="s">
        <v>3351</v>
      </c>
      <c r="J436" s="69" t="s">
        <v>3237</v>
      </c>
      <c r="K436" s="69" t="s">
        <v>3237</v>
      </c>
      <c r="L436" s="88">
        <v>41900</v>
      </c>
      <c r="M436" s="88">
        <v>41906</v>
      </c>
      <c r="N436" s="912">
        <v>0.2</v>
      </c>
      <c r="O436" s="897">
        <f>Q436*N436/100</f>
        <v>37.149620000000006</v>
      </c>
      <c r="P436" s="918">
        <f t="shared" si="5"/>
        <v>18537.660380000001</v>
      </c>
      <c r="Q436" s="183">
        <v>18574.810000000001</v>
      </c>
      <c r="R436" s="262"/>
      <c r="S436" s="72"/>
      <c r="T436" s="72" t="s">
        <v>260</v>
      </c>
      <c r="U436" s="72" t="s">
        <v>260</v>
      </c>
      <c r="V436" s="72" t="s">
        <v>260</v>
      </c>
      <c r="W436" s="265" t="s">
        <v>260</v>
      </c>
      <c r="X436" s="69" t="s">
        <v>3456</v>
      </c>
      <c r="Y436" s="218"/>
    </row>
    <row r="437" spans="1:25" s="70" customFormat="1" ht="12">
      <c r="A437" s="217" t="s">
        <v>695</v>
      </c>
      <c r="B437" s="69">
        <v>1</v>
      </c>
      <c r="C437" s="69" t="s">
        <v>3188</v>
      </c>
      <c r="D437" s="69">
        <v>2014</v>
      </c>
      <c r="E437" s="69" t="s">
        <v>254</v>
      </c>
      <c r="F437" s="388">
        <v>3992</v>
      </c>
      <c r="G437" s="389">
        <v>41884</v>
      </c>
      <c r="H437" s="90" t="s">
        <v>313</v>
      </c>
      <c r="I437" s="69" t="s">
        <v>3254</v>
      </c>
      <c r="J437" s="69" t="s">
        <v>3253</v>
      </c>
      <c r="K437" s="69" t="s">
        <v>3898</v>
      </c>
      <c r="L437" s="88">
        <v>41877</v>
      </c>
      <c r="M437" s="88">
        <v>41881</v>
      </c>
      <c r="N437" s="912">
        <v>0.2</v>
      </c>
      <c r="O437" s="897">
        <f>Q437*N437/100</f>
        <v>31.401300000000003</v>
      </c>
      <c r="P437" s="918">
        <f t="shared" si="5"/>
        <v>15669.2487</v>
      </c>
      <c r="Q437" s="183">
        <v>15700.65</v>
      </c>
      <c r="R437" s="262"/>
      <c r="S437" s="72"/>
      <c r="T437" s="72" t="s">
        <v>260</v>
      </c>
      <c r="U437" s="72" t="s">
        <v>260</v>
      </c>
      <c r="V437" s="72" t="s">
        <v>260</v>
      </c>
      <c r="W437" s="265" t="s">
        <v>260</v>
      </c>
      <c r="X437" s="69" t="s">
        <v>3255</v>
      </c>
      <c r="Y437" s="218"/>
    </row>
    <row r="438" spans="1:25" s="70" customFormat="1" ht="12">
      <c r="A438" s="217" t="s">
        <v>695</v>
      </c>
      <c r="B438" s="69">
        <v>2</v>
      </c>
      <c r="C438" s="69" t="s">
        <v>3188</v>
      </c>
      <c r="D438" s="69">
        <v>2014</v>
      </c>
      <c r="E438" s="69" t="s">
        <v>254</v>
      </c>
      <c r="F438" s="388">
        <v>4024</v>
      </c>
      <c r="G438" s="389">
        <v>41885</v>
      </c>
      <c r="H438" s="90" t="s">
        <v>313</v>
      </c>
      <c r="I438" s="69" t="s">
        <v>3256</v>
      </c>
      <c r="J438" s="69" t="s">
        <v>3253</v>
      </c>
      <c r="K438" s="69" t="s">
        <v>3898</v>
      </c>
      <c r="L438" s="88">
        <v>41883</v>
      </c>
      <c r="M438" s="88">
        <v>41888</v>
      </c>
      <c r="N438" s="912">
        <v>0.2</v>
      </c>
      <c r="O438" s="897">
        <f>Q438*N438/100</f>
        <v>30.62744</v>
      </c>
      <c r="P438" s="918">
        <f t="shared" si="5"/>
        <v>15283.092559999999</v>
      </c>
      <c r="Q438" s="183">
        <v>15313.72</v>
      </c>
      <c r="R438" s="262"/>
      <c r="S438" s="72"/>
      <c r="T438" s="72" t="s">
        <v>260</v>
      </c>
      <c r="U438" s="72" t="s">
        <v>260</v>
      </c>
      <c r="V438" s="72" t="s">
        <v>260</v>
      </c>
      <c r="W438" s="265" t="s">
        <v>260</v>
      </c>
      <c r="X438" s="69" t="s">
        <v>3257</v>
      </c>
      <c r="Y438" s="218"/>
    </row>
    <row r="439" spans="1:25" s="70" customFormat="1" ht="12">
      <c r="A439" s="217" t="s">
        <v>1033</v>
      </c>
      <c r="B439" s="69"/>
      <c r="C439" s="69" t="s">
        <v>693</v>
      </c>
      <c r="D439" s="69">
        <v>2014</v>
      </c>
      <c r="E439" s="69" t="s">
        <v>254</v>
      </c>
      <c r="F439" s="388">
        <v>4131</v>
      </c>
      <c r="G439" s="389">
        <v>41892</v>
      </c>
      <c r="H439" s="90" t="s">
        <v>313</v>
      </c>
      <c r="I439" s="69" t="s">
        <v>3307</v>
      </c>
      <c r="J439" s="69" t="s">
        <v>3311</v>
      </c>
      <c r="K439" s="69" t="s">
        <v>1398</v>
      </c>
      <c r="L439" s="88">
        <v>41890</v>
      </c>
      <c r="M439" s="88">
        <v>41892</v>
      </c>
      <c r="N439" s="912">
        <v>0</v>
      </c>
      <c r="O439" s="897">
        <f>Q439*N439/100</f>
        <v>0</v>
      </c>
      <c r="P439" s="918">
        <f t="shared" si="5"/>
        <v>373.8</v>
      </c>
      <c r="Q439" s="183">
        <v>373.8</v>
      </c>
      <c r="R439" s="262">
        <v>373.8</v>
      </c>
      <c r="S439" s="72"/>
      <c r="T439" s="72" t="s">
        <v>260</v>
      </c>
      <c r="U439" s="72" t="s">
        <v>260</v>
      </c>
      <c r="V439" s="72"/>
      <c r="W439" s="265" t="s">
        <v>260</v>
      </c>
      <c r="X439" s="69" t="s">
        <v>2330</v>
      </c>
      <c r="Y439" s="218"/>
    </row>
    <row r="440" spans="1:25" s="70" customFormat="1" ht="12">
      <c r="A440" s="217" t="s">
        <v>1033</v>
      </c>
      <c r="B440" s="69"/>
      <c r="C440" s="69" t="s">
        <v>693</v>
      </c>
      <c r="D440" s="69">
        <v>2014</v>
      </c>
      <c r="E440" s="69" t="s">
        <v>254</v>
      </c>
      <c r="F440" s="388">
        <v>4152</v>
      </c>
      <c r="G440" s="389">
        <v>41900</v>
      </c>
      <c r="H440" s="90" t="s">
        <v>313</v>
      </c>
      <c r="I440" s="69" t="s">
        <v>3219</v>
      </c>
      <c r="J440" s="69" t="s">
        <v>3310</v>
      </c>
      <c r="K440" s="69" t="s">
        <v>1398</v>
      </c>
      <c r="L440" s="88">
        <v>41893</v>
      </c>
      <c r="M440" s="88">
        <v>41899</v>
      </c>
      <c r="N440" s="912">
        <v>0</v>
      </c>
      <c r="O440" s="897">
        <f>Q440*N440/100</f>
        <v>0</v>
      </c>
      <c r="P440" s="918">
        <f>Q440-O440</f>
        <v>1134</v>
      </c>
      <c r="Q440" s="183">
        <v>1134</v>
      </c>
      <c r="R440" s="262">
        <v>9034</v>
      </c>
      <c r="S440" s="72"/>
      <c r="T440" s="72" t="s">
        <v>260</v>
      </c>
      <c r="U440" s="72" t="s">
        <v>260</v>
      </c>
      <c r="V440" s="72"/>
      <c r="W440" s="265" t="s">
        <v>260</v>
      </c>
      <c r="X440" s="69" t="s">
        <v>2394</v>
      </c>
      <c r="Y440" s="218"/>
    </row>
    <row r="441" spans="1:25" s="70" customFormat="1" ht="12">
      <c r="A441" s="217" t="s">
        <v>1033</v>
      </c>
      <c r="B441" s="69"/>
      <c r="C441" s="69" t="s">
        <v>693</v>
      </c>
      <c r="D441" s="69">
        <v>2014</v>
      </c>
      <c r="E441" s="69" t="s">
        <v>254</v>
      </c>
      <c r="F441" s="388">
        <v>4211</v>
      </c>
      <c r="G441" s="389">
        <v>41906</v>
      </c>
      <c r="H441" s="90" t="s">
        <v>313</v>
      </c>
      <c r="I441" s="69" t="s">
        <v>3308</v>
      </c>
      <c r="J441" s="69" t="s">
        <v>3309</v>
      </c>
      <c r="K441" s="69" t="s">
        <v>1398</v>
      </c>
      <c r="L441" s="88">
        <v>41900</v>
      </c>
      <c r="M441" s="88">
        <v>41899</v>
      </c>
      <c r="N441" s="912">
        <v>0</v>
      </c>
      <c r="O441" s="897">
        <f t="shared" ref="O441:O450" si="6">Q441*N441/100</f>
        <v>0</v>
      </c>
      <c r="P441" s="918">
        <f t="shared" ref="P441:P450" si="7">Q441-O441</f>
        <v>4050</v>
      </c>
      <c r="Q441" s="183">
        <v>4050</v>
      </c>
      <c r="R441" s="262">
        <v>8500</v>
      </c>
      <c r="S441" s="72"/>
      <c r="T441" s="72" t="s">
        <v>260</v>
      </c>
      <c r="U441" s="72" t="s">
        <v>260</v>
      </c>
      <c r="V441" s="72"/>
      <c r="W441" s="265" t="s">
        <v>260</v>
      </c>
      <c r="X441" s="69" t="s">
        <v>3312</v>
      </c>
      <c r="Y441" s="218"/>
    </row>
    <row r="442" spans="1:25" s="70" customFormat="1" ht="12">
      <c r="A442" s="217" t="s">
        <v>1033</v>
      </c>
      <c r="B442" s="69"/>
      <c r="C442" s="69" t="s">
        <v>693</v>
      </c>
      <c r="D442" s="69">
        <v>2014</v>
      </c>
      <c r="E442" s="69" t="s">
        <v>254</v>
      </c>
      <c r="F442" s="388">
        <v>4232</v>
      </c>
      <c r="G442" s="389">
        <v>41914</v>
      </c>
      <c r="H442" s="90" t="s">
        <v>313</v>
      </c>
      <c r="I442" s="69" t="s">
        <v>3313</v>
      </c>
      <c r="J442" s="69" t="s">
        <v>2761</v>
      </c>
      <c r="K442" s="7" t="s">
        <v>2354</v>
      </c>
      <c r="L442" s="88">
        <v>41907</v>
      </c>
      <c r="M442" s="88">
        <v>41913</v>
      </c>
      <c r="N442" s="912">
        <v>0</v>
      </c>
      <c r="O442" s="897">
        <f t="shared" si="6"/>
        <v>0</v>
      </c>
      <c r="P442" s="918">
        <f t="shared" si="7"/>
        <v>4050</v>
      </c>
      <c r="Q442" s="183">
        <v>4050</v>
      </c>
      <c r="R442" s="262">
        <v>12700</v>
      </c>
      <c r="S442" s="72"/>
      <c r="T442" s="72" t="s">
        <v>260</v>
      </c>
      <c r="U442" s="72" t="s">
        <v>260</v>
      </c>
      <c r="V442" s="72"/>
      <c r="W442" s="265" t="s">
        <v>260</v>
      </c>
      <c r="X442" s="69" t="s">
        <v>2344</v>
      </c>
      <c r="Y442" s="218"/>
    </row>
    <row r="443" spans="1:25" s="70" customFormat="1" ht="12">
      <c r="A443" s="217" t="s">
        <v>1033</v>
      </c>
      <c r="B443" s="69"/>
      <c r="C443" s="69" t="s">
        <v>693</v>
      </c>
      <c r="D443" s="69">
        <v>2014</v>
      </c>
      <c r="E443" s="69" t="s">
        <v>254</v>
      </c>
      <c r="F443" s="388">
        <v>4232</v>
      </c>
      <c r="G443" s="389">
        <v>41914</v>
      </c>
      <c r="H443" s="90" t="s">
        <v>313</v>
      </c>
      <c r="I443" s="69" t="s">
        <v>3313</v>
      </c>
      <c r="J443" s="69" t="s">
        <v>3309</v>
      </c>
      <c r="K443" s="69" t="s">
        <v>1398</v>
      </c>
      <c r="L443" s="88">
        <v>41907</v>
      </c>
      <c r="M443" s="88">
        <v>41913</v>
      </c>
      <c r="N443" s="912">
        <v>0</v>
      </c>
      <c r="O443" s="897">
        <f t="shared" si="6"/>
        <v>0</v>
      </c>
      <c r="P443" s="918">
        <f t="shared" si="7"/>
        <v>4050</v>
      </c>
      <c r="Q443" s="183">
        <v>4050</v>
      </c>
      <c r="R443" s="262">
        <v>12700</v>
      </c>
      <c r="S443" s="72"/>
      <c r="T443" s="72" t="s">
        <v>260</v>
      </c>
      <c r="U443" s="72" t="s">
        <v>260</v>
      </c>
      <c r="V443" s="72"/>
      <c r="W443" s="265" t="s">
        <v>260</v>
      </c>
      <c r="X443" s="69" t="s">
        <v>3314</v>
      </c>
      <c r="Y443" s="218"/>
    </row>
    <row r="444" spans="1:25" s="70" customFormat="1" ht="12">
      <c r="A444" s="217" t="s">
        <v>3322</v>
      </c>
      <c r="B444" s="69" t="s">
        <v>1686</v>
      </c>
      <c r="C444" s="69" t="s">
        <v>718</v>
      </c>
      <c r="D444" s="69">
        <v>2014</v>
      </c>
      <c r="E444" s="69" t="s">
        <v>254</v>
      </c>
      <c r="F444" s="388">
        <v>3978</v>
      </c>
      <c r="G444" s="389">
        <v>41878</v>
      </c>
      <c r="H444" s="90" t="s">
        <v>313</v>
      </c>
      <c r="I444" s="69" t="s">
        <v>3235</v>
      </c>
      <c r="J444" s="69" t="s">
        <v>3323</v>
      </c>
      <c r="K444" s="69" t="s">
        <v>3327</v>
      </c>
      <c r="L444" s="88">
        <v>41872</v>
      </c>
      <c r="M444" s="88">
        <v>41878</v>
      </c>
      <c r="N444" s="912">
        <v>0</v>
      </c>
      <c r="O444" s="897">
        <f t="shared" si="6"/>
        <v>0</v>
      </c>
      <c r="P444" s="918">
        <f t="shared" si="7"/>
        <v>4200</v>
      </c>
      <c r="Q444" s="183">
        <v>4200</v>
      </c>
      <c r="R444" s="262"/>
      <c r="S444" s="72" t="s">
        <v>260</v>
      </c>
      <c r="T444" s="72" t="s">
        <v>260</v>
      </c>
      <c r="U444" s="72" t="s">
        <v>260</v>
      </c>
      <c r="V444" s="72"/>
      <c r="W444" s="265" t="s">
        <v>260</v>
      </c>
      <c r="X444" s="69" t="s">
        <v>3325</v>
      </c>
      <c r="Y444" s="218"/>
    </row>
    <row r="445" spans="1:25" s="70" customFormat="1" ht="12">
      <c r="A445" s="217" t="s">
        <v>948</v>
      </c>
      <c r="B445" s="69"/>
      <c r="C445" s="69" t="s">
        <v>718</v>
      </c>
      <c r="D445" s="69">
        <v>2014</v>
      </c>
      <c r="E445" s="69" t="s">
        <v>254</v>
      </c>
      <c r="F445" s="388">
        <v>3978</v>
      </c>
      <c r="G445" s="389">
        <v>41878</v>
      </c>
      <c r="H445" s="90" t="s">
        <v>313</v>
      </c>
      <c r="I445" s="69" t="s">
        <v>3235</v>
      </c>
      <c r="J445" s="69" t="s">
        <v>3394</v>
      </c>
      <c r="K445" s="69" t="s">
        <v>3392</v>
      </c>
      <c r="L445" s="88">
        <v>41872</v>
      </c>
      <c r="M445" s="88">
        <v>41878</v>
      </c>
      <c r="N445" s="912">
        <v>0</v>
      </c>
      <c r="O445" s="897">
        <f t="shared" si="6"/>
        <v>0</v>
      </c>
      <c r="P445" s="918">
        <f t="shared" si="7"/>
        <v>1200</v>
      </c>
      <c r="Q445" s="183">
        <v>1200</v>
      </c>
      <c r="R445" s="262"/>
      <c r="S445" s="72"/>
      <c r="T445" s="72" t="s">
        <v>260</v>
      </c>
      <c r="U445" s="72" t="s">
        <v>260</v>
      </c>
      <c r="V445" s="72"/>
      <c r="W445" s="265" t="s">
        <v>260</v>
      </c>
      <c r="X445" s="69" t="s">
        <v>3324</v>
      </c>
      <c r="Y445" s="218"/>
    </row>
    <row r="446" spans="1:25" s="70" customFormat="1" ht="12">
      <c r="A446" s="217" t="s">
        <v>1359</v>
      </c>
      <c r="B446" s="69"/>
      <c r="C446" s="69" t="s">
        <v>1359</v>
      </c>
      <c r="D446" s="69">
        <v>2014</v>
      </c>
      <c r="E446" s="69" t="s">
        <v>254</v>
      </c>
      <c r="F446" s="388">
        <v>3978</v>
      </c>
      <c r="G446" s="389">
        <v>41878</v>
      </c>
      <c r="H446" s="90" t="s">
        <v>313</v>
      </c>
      <c r="I446" s="69" t="s">
        <v>3235</v>
      </c>
      <c r="J446" s="69" t="s">
        <v>1359</v>
      </c>
      <c r="K446" s="69" t="s">
        <v>1359</v>
      </c>
      <c r="L446" s="88">
        <v>41872</v>
      </c>
      <c r="M446" s="88">
        <v>41878</v>
      </c>
      <c r="N446" s="912">
        <v>0</v>
      </c>
      <c r="O446" s="897">
        <f>Q446*N446/100</f>
        <v>0</v>
      </c>
      <c r="P446" s="918">
        <f>Q446-O446</f>
        <v>0</v>
      </c>
      <c r="Q446" s="183"/>
      <c r="R446" s="262"/>
      <c r="S446" s="72"/>
      <c r="T446" s="72" t="s">
        <v>260</v>
      </c>
      <c r="U446" s="72" t="s">
        <v>260</v>
      </c>
      <c r="V446" s="72"/>
      <c r="W446" s="265" t="s">
        <v>260</v>
      </c>
      <c r="X446" s="69" t="s">
        <v>3326</v>
      </c>
      <c r="Y446" s="218"/>
    </row>
    <row r="447" spans="1:25" s="70" customFormat="1" ht="12">
      <c r="A447" s="217" t="s">
        <v>3331</v>
      </c>
      <c r="B447" s="69"/>
      <c r="C447" s="69" t="s">
        <v>718</v>
      </c>
      <c r="D447" s="69">
        <v>2014</v>
      </c>
      <c r="E447" s="69" t="s">
        <v>254</v>
      </c>
      <c r="F447" s="388">
        <v>4232</v>
      </c>
      <c r="G447" s="389">
        <v>41914</v>
      </c>
      <c r="H447" s="90" t="s">
        <v>313</v>
      </c>
      <c r="I447" s="69" t="s">
        <v>3335</v>
      </c>
      <c r="J447" s="69" t="s">
        <v>3336</v>
      </c>
      <c r="K447" s="69" t="s">
        <v>3333</v>
      </c>
      <c r="L447" s="88">
        <v>41913</v>
      </c>
      <c r="M447" s="88">
        <v>41916</v>
      </c>
      <c r="N447" s="912">
        <v>0</v>
      </c>
      <c r="O447" s="897">
        <f t="shared" si="6"/>
        <v>0</v>
      </c>
      <c r="P447" s="918">
        <f t="shared" si="7"/>
        <v>3600</v>
      </c>
      <c r="Q447" s="183">
        <v>3600</v>
      </c>
      <c r="R447" s="262"/>
      <c r="S447" s="72"/>
      <c r="T447" s="72" t="s">
        <v>260</v>
      </c>
      <c r="U447" s="72" t="s">
        <v>260</v>
      </c>
      <c r="V447" s="72"/>
      <c r="W447" s="265" t="s">
        <v>260</v>
      </c>
      <c r="X447" s="69" t="s">
        <v>2578</v>
      </c>
      <c r="Y447" s="218"/>
    </row>
    <row r="448" spans="1:25" s="70" customFormat="1" ht="12">
      <c r="A448" s="217" t="s">
        <v>2161</v>
      </c>
      <c r="B448" s="69"/>
      <c r="C448" s="69" t="s">
        <v>718</v>
      </c>
      <c r="D448" s="69">
        <v>2014</v>
      </c>
      <c r="E448" s="69" t="s">
        <v>254</v>
      </c>
      <c r="F448" s="388">
        <v>4211</v>
      </c>
      <c r="G448" s="389">
        <v>41906</v>
      </c>
      <c r="H448" s="90" t="s">
        <v>313</v>
      </c>
      <c r="I448" s="69" t="s">
        <v>3351</v>
      </c>
      <c r="J448" s="69" t="s">
        <v>3352</v>
      </c>
      <c r="K448" s="69" t="s">
        <v>3353</v>
      </c>
      <c r="L448" s="88">
        <v>41900</v>
      </c>
      <c r="M448" s="88">
        <v>41906</v>
      </c>
      <c r="N448" s="912">
        <v>0</v>
      </c>
      <c r="O448" s="897">
        <f t="shared" si="6"/>
        <v>0</v>
      </c>
      <c r="P448" s="918">
        <f t="shared" si="7"/>
        <v>3450</v>
      </c>
      <c r="Q448" s="183">
        <v>3450</v>
      </c>
      <c r="R448" s="262"/>
      <c r="S448" s="72"/>
      <c r="T448" s="72" t="s">
        <v>260</v>
      </c>
      <c r="U448" s="72" t="s">
        <v>260</v>
      </c>
      <c r="V448" s="72"/>
      <c r="W448" s="265" t="s">
        <v>260</v>
      </c>
      <c r="X448" s="69" t="s">
        <v>3354</v>
      </c>
      <c r="Y448" s="218"/>
    </row>
    <row r="449" spans="1:25" s="70" customFormat="1" ht="12">
      <c r="A449" s="217" t="s">
        <v>2161</v>
      </c>
      <c r="B449" s="69"/>
      <c r="C449" s="69" t="s">
        <v>718</v>
      </c>
      <c r="D449" s="69">
        <v>2014</v>
      </c>
      <c r="E449" s="69" t="s">
        <v>254</v>
      </c>
      <c r="F449" s="388">
        <v>4152</v>
      </c>
      <c r="G449" s="389">
        <v>41900</v>
      </c>
      <c r="H449" s="90" t="s">
        <v>313</v>
      </c>
      <c r="I449" s="69" t="s">
        <v>3219</v>
      </c>
      <c r="J449" s="69" t="s">
        <v>3352</v>
      </c>
      <c r="K449" s="69" t="s">
        <v>3353</v>
      </c>
      <c r="L449" s="88">
        <v>41893</v>
      </c>
      <c r="M449" s="88">
        <v>41899</v>
      </c>
      <c r="N449" s="912">
        <v>0</v>
      </c>
      <c r="O449" s="897">
        <f t="shared" si="6"/>
        <v>0</v>
      </c>
      <c r="P449" s="918">
        <f t="shared" si="7"/>
        <v>6900</v>
      </c>
      <c r="Q449" s="183">
        <v>6900</v>
      </c>
      <c r="R449" s="262"/>
      <c r="S449" s="72"/>
      <c r="T449" s="72" t="s">
        <v>260</v>
      </c>
      <c r="U449" s="72" t="s">
        <v>260</v>
      </c>
      <c r="V449" s="72"/>
      <c r="W449" s="265" t="s">
        <v>260</v>
      </c>
      <c r="X449" s="69" t="s">
        <v>2599</v>
      </c>
      <c r="Y449" s="218"/>
    </row>
    <row r="450" spans="1:25" s="70" customFormat="1" ht="12">
      <c r="A450" s="217" t="s">
        <v>2161</v>
      </c>
      <c r="B450" s="69"/>
      <c r="C450" s="69" t="s">
        <v>718</v>
      </c>
      <c r="D450" s="69">
        <v>2014</v>
      </c>
      <c r="E450" s="69" t="s">
        <v>254</v>
      </c>
      <c r="F450" s="388">
        <v>4130</v>
      </c>
      <c r="G450" s="389">
        <v>41891</v>
      </c>
      <c r="H450" s="90" t="s">
        <v>313</v>
      </c>
      <c r="I450" s="69" t="s">
        <v>3217</v>
      </c>
      <c r="J450" s="69" t="s">
        <v>3352</v>
      </c>
      <c r="K450" s="69" t="s">
        <v>3353</v>
      </c>
      <c r="L450" s="88">
        <v>41886</v>
      </c>
      <c r="M450" s="88">
        <v>41892</v>
      </c>
      <c r="N450" s="912">
        <v>0</v>
      </c>
      <c r="O450" s="897">
        <f t="shared" si="6"/>
        <v>0</v>
      </c>
      <c r="P450" s="918">
        <f t="shared" si="7"/>
        <v>6900</v>
      </c>
      <c r="Q450" s="183">
        <v>6900</v>
      </c>
      <c r="R450" s="262"/>
      <c r="S450" s="72"/>
      <c r="T450" s="72" t="s">
        <v>260</v>
      </c>
      <c r="U450" s="72" t="s">
        <v>260</v>
      </c>
      <c r="V450" s="72"/>
      <c r="W450" s="265" t="s">
        <v>260</v>
      </c>
      <c r="X450" s="69" t="s">
        <v>3355</v>
      </c>
      <c r="Y450" s="218"/>
    </row>
    <row r="451" spans="1:25" s="70" customFormat="1" ht="12">
      <c r="A451" s="217" t="s">
        <v>2161</v>
      </c>
      <c r="B451" s="69"/>
      <c r="C451" s="69" t="s">
        <v>718</v>
      </c>
      <c r="D451" s="69">
        <v>2014</v>
      </c>
      <c r="E451" s="69" t="s">
        <v>254</v>
      </c>
      <c r="F451" s="388">
        <v>4023</v>
      </c>
      <c r="G451" s="389">
        <v>41885</v>
      </c>
      <c r="H451" s="90" t="s">
        <v>313</v>
      </c>
      <c r="I451" s="69" t="s">
        <v>3216</v>
      </c>
      <c r="J451" s="69" t="s">
        <v>3352</v>
      </c>
      <c r="K451" s="69" t="s">
        <v>3353</v>
      </c>
      <c r="L451" s="88">
        <v>41879</v>
      </c>
      <c r="M451" s="88">
        <v>41885</v>
      </c>
      <c r="N451" s="912">
        <v>0</v>
      </c>
      <c r="O451" s="897">
        <f t="shared" ref="O451:O457" si="8">Q451*N451/100</f>
        <v>0</v>
      </c>
      <c r="P451" s="918">
        <f t="shared" ref="P451:P458" si="9">Q451-O451</f>
        <v>5850</v>
      </c>
      <c r="Q451" s="183">
        <v>5850</v>
      </c>
      <c r="R451" s="262"/>
      <c r="S451" s="72"/>
      <c r="T451" s="72"/>
      <c r="U451" s="72" t="s">
        <v>260</v>
      </c>
      <c r="V451" s="72"/>
      <c r="W451" s="265" t="s">
        <v>260</v>
      </c>
      <c r="X451" s="69" t="s">
        <v>3356</v>
      </c>
      <c r="Y451" s="218"/>
    </row>
    <row r="452" spans="1:25" s="70" customFormat="1" ht="12">
      <c r="A452" s="217" t="s">
        <v>1416</v>
      </c>
      <c r="B452" s="69"/>
      <c r="C452" s="69" t="s">
        <v>718</v>
      </c>
      <c r="D452" s="69">
        <v>2014</v>
      </c>
      <c r="E452" s="69" t="s">
        <v>254</v>
      </c>
      <c r="F452" s="388">
        <v>4023</v>
      </c>
      <c r="G452" s="389">
        <v>41885</v>
      </c>
      <c r="H452" s="90" t="s">
        <v>313</v>
      </c>
      <c r="I452" s="69" t="s">
        <v>3361</v>
      </c>
      <c r="J452" s="69" t="s">
        <v>3362</v>
      </c>
      <c r="K452" s="69" t="s">
        <v>3363</v>
      </c>
      <c r="L452" s="88">
        <v>41880</v>
      </c>
      <c r="M452" s="88">
        <v>41885</v>
      </c>
      <c r="N452" s="912">
        <v>0</v>
      </c>
      <c r="O452" s="897">
        <f t="shared" si="8"/>
        <v>0</v>
      </c>
      <c r="P452" s="918">
        <f t="shared" si="9"/>
        <v>2000</v>
      </c>
      <c r="Q452" s="183">
        <v>2000</v>
      </c>
      <c r="R452" s="262"/>
      <c r="S452" s="72"/>
      <c r="T452" s="72" t="s">
        <v>260</v>
      </c>
      <c r="U452" s="72" t="s">
        <v>260</v>
      </c>
      <c r="V452" s="72"/>
      <c r="W452" s="265" t="s">
        <v>260</v>
      </c>
      <c r="X452" s="69" t="s">
        <v>2148</v>
      </c>
      <c r="Y452" s="218"/>
    </row>
    <row r="453" spans="1:25" s="70" customFormat="1" ht="12">
      <c r="A453" s="217" t="s">
        <v>1031</v>
      </c>
      <c r="B453" s="69"/>
      <c r="C453" s="69" t="s">
        <v>3190</v>
      </c>
      <c r="D453" s="69">
        <v>2014</v>
      </c>
      <c r="E453" s="69" t="s">
        <v>254</v>
      </c>
      <c r="F453" s="388">
        <v>3777</v>
      </c>
      <c r="G453" s="389">
        <v>41855</v>
      </c>
      <c r="H453" s="90" t="s">
        <v>313</v>
      </c>
      <c r="I453" s="69" t="s">
        <v>3378</v>
      </c>
      <c r="J453" s="69" t="s">
        <v>3381</v>
      </c>
      <c r="K453" s="7" t="s">
        <v>3366</v>
      </c>
      <c r="L453" s="88">
        <v>41841</v>
      </c>
      <c r="M453" s="88">
        <v>41846</v>
      </c>
      <c r="N453" s="912">
        <v>0</v>
      </c>
      <c r="O453" s="897">
        <f t="shared" si="8"/>
        <v>0</v>
      </c>
      <c r="P453" s="918">
        <f t="shared" si="9"/>
        <v>6000</v>
      </c>
      <c r="Q453" s="183">
        <v>6000</v>
      </c>
      <c r="R453" s="262"/>
      <c r="S453" s="72"/>
      <c r="T453" s="72" t="s">
        <v>260</v>
      </c>
      <c r="U453" s="72" t="s">
        <v>260</v>
      </c>
      <c r="V453" s="72" t="s">
        <v>260</v>
      </c>
      <c r="W453" s="265" t="s">
        <v>260</v>
      </c>
      <c r="X453" s="69" t="s">
        <v>2040</v>
      </c>
      <c r="Y453" s="218"/>
    </row>
    <row r="454" spans="1:25" s="70" customFormat="1" ht="12">
      <c r="A454" s="217" t="s">
        <v>1031</v>
      </c>
      <c r="B454" s="69"/>
      <c r="C454" s="69" t="s">
        <v>3190</v>
      </c>
      <c r="D454" s="69">
        <v>2014</v>
      </c>
      <c r="E454" s="69" t="s">
        <v>254</v>
      </c>
      <c r="F454" s="388">
        <v>3775</v>
      </c>
      <c r="G454" s="389">
        <v>41855</v>
      </c>
      <c r="H454" s="90" t="s">
        <v>313</v>
      </c>
      <c r="I454" s="69" t="s">
        <v>3379</v>
      </c>
      <c r="J454" s="69" t="s">
        <v>3380</v>
      </c>
      <c r="K454" s="7" t="s">
        <v>3366</v>
      </c>
      <c r="L454" s="88">
        <v>41850</v>
      </c>
      <c r="M454" s="88">
        <v>41856</v>
      </c>
      <c r="N454" s="912">
        <v>0</v>
      </c>
      <c r="O454" s="897">
        <f t="shared" si="8"/>
        <v>0</v>
      </c>
      <c r="P454" s="918">
        <f t="shared" si="9"/>
        <v>3000</v>
      </c>
      <c r="Q454" s="183">
        <v>3000</v>
      </c>
      <c r="R454" s="262"/>
      <c r="S454" s="72"/>
      <c r="T454" s="72" t="s">
        <v>260</v>
      </c>
      <c r="U454" s="72" t="s">
        <v>260</v>
      </c>
      <c r="V454" s="72" t="s">
        <v>260</v>
      </c>
      <c r="W454" s="265" t="s">
        <v>260</v>
      </c>
      <c r="X454" s="69" t="s">
        <v>3382</v>
      </c>
      <c r="Y454" s="218"/>
    </row>
    <row r="455" spans="1:25" s="70" customFormat="1" ht="12">
      <c r="A455" s="217" t="s">
        <v>1031</v>
      </c>
      <c r="B455" s="69"/>
      <c r="C455" s="69" t="s">
        <v>3190</v>
      </c>
      <c r="D455" s="69">
        <v>2014</v>
      </c>
      <c r="E455" s="69" t="s">
        <v>254</v>
      </c>
      <c r="F455" s="388">
        <v>3776</v>
      </c>
      <c r="G455" s="389">
        <v>41855</v>
      </c>
      <c r="H455" s="90" t="s">
        <v>313</v>
      </c>
      <c r="I455" s="69" t="s">
        <v>3378</v>
      </c>
      <c r="J455" s="69" t="s">
        <v>3383</v>
      </c>
      <c r="K455" s="7" t="s">
        <v>3366</v>
      </c>
      <c r="L455" s="88">
        <v>41841</v>
      </c>
      <c r="M455" s="88">
        <v>41846</v>
      </c>
      <c r="N455" s="912">
        <v>0</v>
      </c>
      <c r="O455" s="897">
        <f t="shared" si="8"/>
        <v>0</v>
      </c>
      <c r="P455" s="918">
        <f t="shared" si="9"/>
        <v>3000</v>
      </c>
      <c r="Q455" s="183">
        <v>3000</v>
      </c>
      <c r="R455" s="262"/>
      <c r="S455" s="72"/>
      <c r="T455" s="72" t="s">
        <v>260</v>
      </c>
      <c r="U455" s="72" t="s">
        <v>260</v>
      </c>
      <c r="V455" s="72" t="s">
        <v>260</v>
      </c>
      <c r="W455" s="265" t="s">
        <v>260</v>
      </c>
      <c r="X455" s="69" t="s">
        <v>2038</v>
      </c>
      <c r="Y455" s="218"/>
    </row>
    <row r="456" spans="1:25" s="70" customFormat="1" ht="12">
      <c r="A456" s="217" t="s">
        <v>1031</v>
      </c>
      <c r="B456" s="69"/>
      <c r="C456" s="69" t="s">
        <v>3190</v>
      </c>
      <c r="D456" s="69">
        <v>2014</v>
      </c>
      <c r="E456" s="69" t="s">
        <v>254</v>
      </c>
      <c r="F456" s="388">
        <v>3864</v>
      </c>
      <c r="G456" s="389">
        <v>41869</v>
      </c>
      <c r="H456" s="90" t="s">
        <v>313</v>
      </c>
      <c r="I456" s="69" t="s">
        <v>3386</v>
      </c>
      <c r="J456" s="69" t="s">
        <v>3384</v>
      </c>
      <c r="K456" s="7" t="s">
        <v>3366</v>
      </c>
      <c r="L456" s="88">
        <v>41847</v>
      </c>
      <c r="M456" s="88">
        <v>41852</v>
      </c>
      <c r="N456" s="912">
        <v>0</v>
      </c>
      <c r="O456" s="897">
        <f t="shared" si="8"/>
        <v>0</v>
      </c>
      <c r="P456" s="918">
        <f t="shared" si="9"/>
        <v>6000</v>
      </c>
      <c r="Q456" s="183">
        <v>6000</v>
      </c>
      <c r="R456" s="262"/>
      <c r="S456" s="72"/>
      <c r="T456" s="72" t="s">
        <v>260</v>
      </c>
      <c r="U456" s="72" t="s">
        <v>260</v>
      </c>
      <c r="V456" s="72" t="s">
        <v>260</v>
      </c>
      <c r="W456" s="265" t="s">
        <v>260</v>
      </c>
      <c r="X456" s="69" t="s">
        <v>3385</v>
      </c>
      <c r="Y456" s="218"/>
    </row>
    <row r="457" spans="1:25" s="70" customFormat="1" ht="12">
      <c r="A457" s="217" t="s">
        <v>1031</v>
      </c>
      <c r="B457" s="69"/>
      <c r="C457" s="69" t="s">
        <v>3190</v>
      </c>
      <c r="D457" s="69">
        <v>2014</v>
      </c>
      <c r="E457" s="69" t="s">
        <v>254</v>
      </c>
      <c r="F457" s="388">
        <v>3863</v>
      </c>
      <c r="G457" s="389">
        <v>41869</v>
      </c>
      <c r="H457" s="90" t="s">
        <v>313</v>
      </c>
      <c r="I457" s="69" t="s">
        <v>3386</v>
      </c>
      <c r="J457" s="69" t="s">
        <v>3387</v>
      </c>
      <c r="K457" s="7" t="s">
        <v>3366</v>
      </c>
      <c r="L457" s="88">
        <v>41847</v>
      </c>
      <c r="M457" s="88">
        <v>41852</v>
      </c>
      <c r="N457" s="912">
        <v>0</v>
      </c>
      <c r="O457" s="897">
        <f t="shared" si="8"/>
        <v>0</v>
      </c>
      <c r="P457" s="918">
        <f t="shared" si="9"/>
        <v>3000</v>
      </c>
      <c r="Q457" s="183">
        <v>3000</v>
      </c>
      <c r="R457" s="262"/>
      <c r="S457" s="72"/>
      <c r="T457" s="72" t="s">
        <v>260</v>
      </c>
      <c r="U457" s="72" t="s">
        <v>260</v>
      </c>
      <c r="V457" s="72" t="s">
        <v>260</v>
      </c>
      <c r="W457" s="265" t="s">
        <v>260</v>
      </c>
      <c r="X457" s="69" t="s">
        <v>1794</v>
      </c>
      <c r="Y457" s="218"/>
    </row>
    <row r="458" spans="1:25" s="70" customFormat="1" ht="12">
      <c r="A458" s="217" t="s">
        <v>948</v>
      </c>
      <c r="B458" s="69"/>
      <c r="C458" s="69" t="s">
        <v>718</v>
      </c>
      <c r="D458" s="69">
        <v>2014</v>
      </c>
      <c r="E458" s="69" t="s">
        <v>254</v>
      </c>
      <c r="F458" s="388">
        <v>4023</v>
      </c>
      <c r="G458" s="389">
        <v>41885</v>
      </c>
      <c r="H458" s="90" t="s">
        <v>313</v>
      </c>
      <c r="I458" s="69" t="s">
        <v>3216</v>
      </c>
      <c r="J458" s="69" t="s">
        <v>3393</v>
      </c>
      <c r="K458" s="69" t="s">
        <v>3392</v>
      </c>
      <c r="L458" s="88">
        <v>41879</v>
      </c>
      <c r="M458" s="88">
        <v>41885</v>
      </c>
      <c r="N458" s="912">
        <v>0</v>
      </c>
      <c r="O458" s="897">
        <v>0</v>
      </c>
      <c r="P458" s="918">
        <f t="shared" si="9"/>
        <v>1800</v>
      </c>
      <c r="Q458" s="183">
        <v>1800</v>
      </c>
      <c r="R458" s="262"/>
      <c r="S458" s="72"/>
      <c r="T458" s="72" t="s">
        <v>260</v>
      </c>
      <c r="U458" s="72" t="s">
        <v>260</v>
      </c>
      <c r="V458" s="72"/>
      <c r="W458" s="265" t="s">
        <v>260</v>
      </c>
      <c r="X458" s="69" t="s">
        <v>3356</v>
      </c>
      <c r="Y458" s="218"/>
    </row>
    <row r="459" spans="1:25" s="394" customFormat="1" ht="12">
      <c r="A459" s="387" t="s">
        <v>1359</v>
      </c>
      <c r="B459" s="388"/>
      <c r="C459" s="388" t="s">
        <v>1359</v>
      </c>
      <c r="D459" s="388">
        <v>2014</v>
      </c>
      <c r="E459" s="388" t="s">
        <v>254</v>
      </c>
      <c r="F459" s="388">
        <v>4023</v>
      </c>
      <c r="G459" s="389">
        <v>41885</v>
      </c>
      <c r="H459" s="390" t="s">
        <v>313</v>
      </c>
      <c r="I459" s="388" t="s">
        <v>3216</v>
      </c>
      <c r="J459" s="388" t="s">
        <v>1359</v>
      </c>
      <c r="K459" s="388" t="s">
        <v>1359</v>
      </c>
      <c r="L459" s="391">
        <v>41879</v>
      </c>
      <c r="M459" s="391">
        <v>41885</v>
      </c>
      <c r="N459" s="913">
        <v>0</v>
      </c>
      <c r="O459" s="940">
        <v>0</v>
      </c>
      <c r="P459" s="940">
        <f t="shared" ref="P459:P464" si="10">Q459-O459</f>
        <v>10650</v>
      </c>
      <c r="Q459" s="183">
        <v>10650</v>
      </c>
      <c r="R459" s="262"/>
      <c r="S459" s="262"/>
      <c r="T459" s="262" t="s">
        <v>260</v>
      </c>
      <c r="U459" s="262" t="s">
        <v>260</v>
      </c>
      <c r="V459" s="262"/>
      <c r="W459" s="392" t="s">
        <v>260</v>
      </c>
      <c r="X459" s="388"/>
      <c r="Y459" s="393"/>
    </row>
    <row r="460" spans="1:25" s="70" customFormat="1" ht="12">
      <c r="A460" s="217" t="s">
        <v>695</v>
      </c>
      <c r="B460" s="69"/>
      <c r="C460" s="69" t="s">
        <v>718</v>
      </c>
      <c r="D460" s="69">
        <v>2014</v>
      </c>
      <c r="E460" s="69" t="s">
        <v>254</v>
      </c>
      <c r="F460" s="388">
        <v>3916</v>
      </c>
      <c r="G460" s="389">
        <v>41871</v>
      </c>
      <c r="H460" s="90" t="s">
        <v>313</v>
      </c>
      <c r="I460" s="69" t="s">
        <v>3227</v>
      </c>
      <c r="J460" s="69" t="s">
        <v>3134</v>
      </c>
      <c r="K460" s="69" t="s">
        <v>3916</v>
      </c>
      <c r="L460" s="88">
        <v>41865</v>
      </c>
      <c r="M460" s="88">
        <v>41871</v>
      </c>
      <c r="N460" s="912">
        <v>0</v>
      </c>
      <c r="O460" s="897">
        <v>0</v>
      </c>
      <c r="P460" s="918">
        <f t="shared" si="10"/>
        <v>11100</v>
      </c>
      <c r="Q460" s="183">
        <v>11100</v>
      </c>
      <c r="R460" s="262"/>
      <c r="S460" s="72"/>
      <c r="T460" s="72" t="s">
        <v>260</v>
      </c>
      <c r="U460" s="72" t="s">
        <v>260</v>
      </c>
      <c r="V460" s="72"/>
      <c r="W460" s="265" t="s">
        <v>260</v>
      </c>
      <c r="X460" s="69" t="s">
        <v>3395</v>
      </c>
      <c r="Y460" s="218"/>
    </row>
    <row r="461" spans="1:25" s="70" customFormat="1" ht="12">
      <c r="A461" s="217" t="s">
        <v>695</v>
      </c>
      <c r="B461" s="69"/>
      <c r="C461" s="69" t="s">
        <v>718</v>
      </c>
      <c r="D461" s="69">
        <v>2014</v>
      </c>
      <c r="E461" s="69" t="s">
        <v>254</v>
      </c>
      <c r="F461" s="388">
        <v>3978</v>
      </c>
      <c r="G461" s="389">
        <v>41878</v>
      </c>
      <c r="H461" s="90" t="s">
        <v>313</v>
      </c>
      <c r="I461" s="69" t="s">
        <v>3227</v>
      </c>
      <c r="J461" s="69" t="s">
        <v>3134</v>
      </c>
      <c r="K461" s="69" t="s">
        <v>3916</v>
      </c>
      <c r="L461" s="88">
        <v>41865</v>
      </c>
      <c r="M461" s="88">
        <v>41871</v>
      </c>
      <c r="N461" s="912">
        <v>0</v>
      </c>
      <c r="O461" s="897">
        <v>0</v>
      </c>
      <c r="P461" s="918">
        <f t="shared" si="10"/>
        <v>1500</v>
      </c>
      <c r="Q461" s="183">
        <v>1500</v>
      </c>
      <c r="R461" s="262"/>
      <c r="S461" s="72"/>
      <c r="T461" s="72" t="s">
        <v>260</v>
      </c>
      <c r="U461" s="72" t="s">
        <v>260</v>
      </c>
      <c r="V461" s="72"/>
      <c r="W461" s="265" t="s">
        <v>260</v>
      </c>
      <c r="X461" s="69" t="s">
        <v>3396</v>
      </c>
      <c r="Y461" s="218"/>
    </row>
    <row r="462" spans="1:25" s="70" customFormat="1" ht="12">
      <c r="A462" s="217" t="s">
        <v>948</v>
      </c>
      <c r="B462" s="69"/>
      <c r="C462" s="69" t="s">
        <v>718</v>
      </c>
      <c r="D462" s="69">
        <v>2014</v>
      </c>
      <c r="E462" s="69" t="s">
        <v>254</v>
      </c>
      <c r="F462" s="388">
        <v>3978</v>
      </c>
      <c r="G462" s="389">
        <v>41878</v>
      </c>
      <c r="H462" s="90" t="s">
        <v>313</v>
      </c>
      <c r="I462" s="69" t="s">
        <v>3235</v>
      </c>
      <c r="J462" s="69" t="s">
        <v>3397</v>
      </c>
      <c r="K462" s="69" t="s">
        <v>3916</v>
      </c>
      <c r="L462" s="88">
        <v>41872</v>
      </c>
      <c r="M462" s="88">
        <v>41878</v>
      </c>
      <c r="N462" s="912">
        <v>0</v>
      </c>
      <c r="O462" s="897">
        <v>0</v>
      </c>
      <c r="P462" s="918">
        <f t="shared" si="10"/>
        <v>1200</v>
      </c>
      <c r="Q462" s="183">
        <v>1200</v>
      </c>
      <c r="R462" s="262"/>
      <c r="S462" s="72"/>
      <c r="T462" s="72" t="s">
        <v>260</v>
      </c>
      <c r="U462" s="72" t="s">
        <v>260</v>
      </c>
      <c r="V462" s="72"/>
      <c r="W462" s="265" t="s">
        <v>260</v>
      </c>
      <c r="X462" s="69" t="s">
        <v>3398</v>
      </c>
      <c r="Y462" s="218"/>
    </row>
    <row r="463" spans="1:25" s="394" customFormat="1" ht="12">
      <c r="A463" s="387" t="s">
        <v>1359</v>
      </c>
      <c r="B463" s="388"/>
      <c r="C463" s="388" t="s">
        <v>1359</v>
      </c>
      <c r="D463" s="388">
        <v>2014</v>
      </c>
      <c r="E463" s="388" t="s">
        <v>254</v>
      </c>
      <c r="F463" s="388">
        <v>3978</v>
      </c>
      <c r="G463" s="389">
        <v>41878</v>
      </c>
      <c r="H463" s="390" t="s">
        <v>313</v>
      </c>
      <c r="I463" s="388" t="s">
        <v>3235</v>
      </c>
      <c r="J463" s="388" t="s">
        <v>1359</v>
      </c>
      <c r="K463" s="388" t="s">
        <v>1359</v>
      </c>
      <c r="L463" s="391">
        <v>41872</v>
      </c>
      <c r="M463" s="391">
        <v>41878</v>
      </c>
      <c r="N463" s="913">
        <v>0</v>
      </c>
      <c r="O463" s="940">
        <v>0</v>
      </c>
      <c r="P463" s="940">
        <f t="shared" si="10"/>
        <v>9100</v>
      </c>
      <c r="Q463" s="183">
        <v>9100</v>
      </c>
      <c r="R463" s="262"/>
      <c r="S463" s="262"/>
      <c r="T463" s="262" t="s">
        <v>260</v>
      </c>
      <c r="U463" s="262" t="s">
        <v>260</v>
      </c>
      <c r="V463" s="262"/>
      <c r="W463" s="392" t="s">
        <v>260</v>
      </c>
      <c r="X463" s="388"/>
      <c r="Y463" s="393"/>
    </row>
    <row r="464" spans="1:25" s="70" customFormat="1" ht="12">
      <c r="A464" s="217" t="s">
        <v>3315</v>
      </c>
      <c r="B464" s="69">
        <v>5</v>
      </c>
      <c r="C464" s="69" t="s">
        <v>3428</v>
      </c>
      <c r="D464" s="69">
        <v>2014</v>
      </c>
      <c r="E464" s="69" t="s">
        <v>1182</v>
      </c>
      <c r="F464" s="388"/>
      <c r="G464" s="389"/>
      <c r="H464" s="90" t="s">
        <v>313</v>
      </c>
      <c r="I464" s="69" t="s">
        <v>3023</v>
      </c>
      <c r="J464" s="69" t="s">
        <v>3036</v>
      </c>
      <c r="K464" s="69" t="s">
        <v>3921</v>
      </c>
      <c r="L464" s="88">
        <v>41855</v>
      </c>
      <c r="M464" s="88">
        <v>41857</v>
      </c>
      <c r="N464" s="912">
        <v>0.2</v>
      </c>
      <c r="O464" s="897">
        <f t="shared" ref="O464:O473" si="11">Q464*N464/100</f>
        <v>37.695300000000003</v>
      </c>
      <c r="P464" s="918">
        <f t="shared" si="10"/>
        <v>18809.954700000002</v>
      </c>
      <c r="Q464" s="183">
        <v>18847.650000000001</v>
      </c>
      <c r="R464" s="262">
        <v>18847.689999999999</v>
      </c>
      <c r="S464" s="72"/>
      <c r="T464" s="72" t="s">
        <v>260</v>
      </c>
      <c r="U464" s="72" t="s">
        <v>260</v>
      </c>
      <c r="V464" s="72"/>
      <c r="W464" s="265" t="s">
        <v>260</v>
      </c>
      <c r="X464" s="69" t="s">
        <v>2023</v>
      </c>
      <c r="Y464" s="218"/>
    </row>
    <row r="465" spans="1:25" s="70" customFormat="1">
      <c r="A465" s="217" t="s">
        <v>3018</v>
      </c>
      <c r="B465" s="69">
        <v>3</v>
      </c>
      <c r="C465" s="69" t="s">
        <v>3431</v>
      </c>
      <c r="D465" s="69">
        <v>2014</v>
      </c>
      <c r="E465" s="69" t="s">
        <v>1182</v>
      </c>
      <c r="F465" s="1440"/>
      <c r="G465" s="1440"/>
      <c r="H465" s="90" t="s">
        <v>313</v>
      </c>
      <c r="I465" s="62" t="s">
        <v>3046</v>
      </c>
      <c r="J465" s="69" t="s">
        <v>3029</v>
      </c>
      <c r="K465" s="69" t="s">
        <v>3912</v>
      </c>
      <c r="L465" s="88">
        <v>41851</v>
      </c>
      <c r="M465" s="88">
        <v>41853</v>
      </c>
      <c r="N465" s="912">
        <v>0.2</v>
      </c>
      <c r="O465" s="897">
        <f t="shared" si="11"/>
        <v>63.507080000000002</v>
      </c>
      <c r="P465" s="918">
        <f t="shared" ref="P465:P473" si="12">Q465-O465</f>
        <v>31690.032920000001</v>
      </c>
      <c r="Q465" s="183">
        <v>31753.54</v>
      </c>
      <c r="R465" s="262">
        <v>31753.51</v>
      </c>
      <c r="S465" s="72"/>
      <c r="T465" s="72"/>
      <c r="U465" s="72"/>
      <c r="V465" s="72"/>
      <c r="W465" s="265"/>
      <c r="X465" s="69"/>
      <c r="Y465" s="218"/>
    </row>
    <row r="466" spans="1:25" s="70" customFormat="1">
      <c r="A466" s="217" t="s">
        <v>3018</v>
      </c>
      <c r="B466" s="62"/>
      <c r="C466" s="69" t="s">
        <v>3440</v>
      </c>
      <c r="D466" s="69">
        <v>2014</v>
      </c>
      <c r="E466" s="69" t="s">
        <v>1182</v>
      </c>
      <c r="F466" s="1440"/>
      <c r="G466" s="1440"/>
      <c r="H466" s="90" t="s">
        <v>313</v>
      </c>
      <c r="I466" s="62" t="s">
        <v>3443</v>
      </c>
      <c r="J466" s="69" t="s">
        <v>3019</v>
      </c>
      <c r="K466" s="69" t="s">
        <v>3914</v>
      </c>
      <c r="L466" s="88">
        <v>41872</v>
      </c>
      <c r="M466" s="88">
        <v>41873</v>
      </c>
      <c r="N466" s="912">
        <v>0.2</v>
      </c>
      <c r="O466" s="897">
        <f t="shared" si="11"/>
        <v>12.42498</v>
      </c>
      <c r="P466" s="918">
        <f t="shared" si="12"/>
        <v>6200.06502</v>
      </c>
      <c r="Q466" s="183">
        <v>6212.49</v>
      </c>
      <c r="R466" s="262">
        <f t="shared" ref="R466:R473" si="13">Q466</f>
        <v>6212.49</v>
      </c>
      <c r="S466" s="72"/>
      <c r="T466" s="72"/>
      <c r="U466" s="72"/>
      <c r="V466" s="72"/>
      <c r="W466" s="265"/>
      <c r="X466" s="69"/>
      <c r="Y466" s="218"/>
    </row>
    <row r="467" spans="1:25" s="70" customFormat="1">
      <c r="A467" s="217" t="s">
        <v>3018</v>
      </c>
      <c r="B467" s="91">
        <v>4</v>
      </c>
      <c r="C467" s="69" t="s">
        <v>3440</v>
      </c>
      <c r="D467" s="69">
        <v>2014</v>
      </c>
      <c r="E467" s="69" t="s">
        <v>1182</v>
      </c>
      <c r="F467" s="1440"/>
      <c r="G467" s="1440"/>
      <c r="H467" s="90" t="s">
        <v>313</v>
      </c>
      <c r="I467" s="97" t="s">
        <v>3444</v>
      </c>
      <c r="J467" s="69" t="s">
        <v>3019</v>
      </c>
      <c r="K467" s="69" t="s">
        <v>3914</v>
      </c>
      <c r="L467" s="88">
        <v>41863</v>
      </c>
      <c r="M467" s="88">
        <v>41863</v>
      </c>
      <c r="N467" s="912">
        <v>0.2</v>
      </c>
      <c r="O467" s="897">
        <f t="shared" si="11"/>
        <v>5.3650000000000002</v>
      </c>
      <c r="P467" s="918">
        <f t="shared" si="12"/>
        <v>2677.1350000000002</v>
      </c>
      <c r="Q467" s="183">
        <v>2682.5</v>
      </c>
      <c r="R467" s="262">
        <f t="shared" si="13"/>
        <v>2682.5</v>
      </c>
      <c r="S467" s="72"/>
      <c r="T467" s="72"/>
      <c r="U467" s="72"/>
      <c r="V467" s="72"/>
      <c r="W467" s="265"/>
      <c r="X467" s="69"/>
      <c r="Y467" s="218"/>
    </row>
    <row r="468" spans="1:25" s="70" customFormat="1" ht="12">
      <c r="A468" s="217" t="s">
        <v>3018</v>
      </c>
      <c r="B468" s="91">
        <v>5</v>
      </c>
      <c r="C468" s="69" t="s">
        <v>3439</v>
      </c>
      <c r="D468" s="69">
        <v>2014</v>
      </c>
      <c r="E468" s="69" t="s">
        <v>1182</v>
      </c>
      <c r="F468" s="1441"/>
      <c r="G468" s="1441"/>
      <c r="H468" s="90" t="s">
        <v>313</v>
      </c>
      <c r="I468" s="91" t="s">
        <v>3445</v>
      </c>
      <c r="J468" s="69" t="s">
        <v>3042</v>
      </c>
      <c r="K468" s="69" t="s">
        <v>3922</v>
      </c>
      <c r="L468" s="88">
        <v>41874</v>
      </c>
      <c r="M468" s="88">
        <v>41878</v>
      </c>
      <c r="N468" s="912">
        <v>0.2</v>
      </c>
      <c r="O468" s="897">
        <f t="shared" si="11"/>
        <v>54.821360000000006</v>
      </c>
      <c r="P468" s="918">
        <f t="shared" si="12"/>
        <v>27355.858639999999</v>
      </c>
      <c r="Q468" s="183">
        <v>27410.68</v>
      </c>
      <c r="R468" s="262">
        <f t="shared" si="13"/>
        <v>27410.68</v>
      </c>
      <c r="S468" s="72"/>
      <c r="T468" s="72"/>
      <c r="U468" s="72"/>
      <c r="V468" s="72"/>
      <c r="W468" s="265"/>
      <c r="X468" s="69"/>
      <c r="Y468" s="218"/>
    </row>
    <row r="469" spans="1:25" s="70" customFormat="1" ht="12">
      <c r="A469" s="217" t="s">
        <v>3018</v>
      </c>
      <c r="B469" s="91">
        <v>4</v>
      </c>
      <c r="C469" s="69" t="s">
        <v>3439</v>
      </c>
      <c r="D469" s="69">
        <v>2014</v>
      </c>
      <c r="E469" s="69" t="s">
        <v>1182</v>
      </c>
      <c r="F469" s="1441"/>
      <c r="G469" s="1441"/>
      <c r="H469" s="90" t="s">
        <v>313</v>
      </c>
      <c r="I469" s="91" t="s">
        <v>3444</v>
      </c>
      <c r="J469" s="69" t="s">
        <v>3042</v>
      </c>
      <c r="K469" s="69" t="s">
        <v>3922</v>
      </c>
      <c r="L469" s="88">
        <v>41863</v>
      </c>
      <c r="M469" s="88">
        <v>41863</v>
      </c>
      <c r="N469" s="912">
        <v>0.2</v>
      </c>
      <c r="O469" s="897">
        <f t="shared" si="11"/>
        <v>5.7350000000000003</v>
      </c>
      <c r="P469" s="918">
        <f t="shared" si="12"/>
        <v>2861.7649999999999</v>
      </c>
      <c r="Q469" s="183">
        <v>2867.5</v>
      </c>
      <c r="R469" s="262">
        <f t="shared" si="13"/>
        <v>2867.5</v>
      </c>
      <c r="S469" s="72"/>
      <c r="T469" s="72"/>
      <c r="U469" s="72"/>
      <c r="V469" s="72"/>
      <c r="W469" s="265"/>
      <c r="X469" s="69"/>
      <c r="Y469" s="218"/>
    </row>
    <row r="470" spans="1:25" s="70" customFormat="1" ht="12">
      <c r="A470" s="217" t="s">
        <v>3018</v>
      </c>
      <c r="B470" s="91">
        <v>5</v>
      </c>
      <c r="C470" s="69" t="s">
        <v>3438</v>
      </c>
      <c r="D470" s="69">
        <v>2014</v>
      </c>
      <c r="E470" s="69" t="s">
        <v>1182</v>
      </c>
      <c r="F470" s="1441"/>
      <c r="G470" s="1441"/>
      <c r="H470" s="90" t="s">
        <v>313</v>
      </c>
      <c r="I470" s="91" t="s">
        <v>3450</v>
      </c>
      <c r="J470" s="69" t="s">
        <v>3112</v>
      </c>
      <c r="K470" s="69" t="s">
        <v>3915</v>
      </c>
      <c r="L470" s="88">
        <v>41900</v>
      </c>
      <c r="M470" s="88">
        <v>41902</v>
      </c>
      <c r="N470" s="912">
        <v>0.2</v>
      </c>
      <c r="O470" s="897">
        <f t="shared" si="11"/>
        <v>6.0105000000000004</v>
      </c>
      <c r="P470" s="918">
        <f t="shared" si="12"/>
        <v>2999.2395000000001</v>
      </c>
      <c r="Q470" s="183">
        <v>3005.25</v>
      </c>
      <c r="R470" s="262">
        <f t="shared" si="13"/>
        <v>3005.25</v>
      </c>
      <c r="S470" s="72"/>
      <c r="T470" s="72"/>
      <c r="U470" s="72"/>
      <c r="V470" s="72"/>
      <c r="W470" s="265"/>
      <c r="X470" s="69" t="s">
        <v>3451</v>
      </c>
      <c r="Y470" s="218"/>
    </row>
    <row r="471" spans="1:25" s="70" customFormat="1" ht="12">
      <c r="A471" s="217" t="s">
        <v>3018</v>
      </c>
      <c r="B471" s="91">
        <v>3</v>
      </c>
      <c r="C471" s="69" t="s">
        <v>3438</v>
      </c>
      <c r="D471" s="69">
        <v>2014</v>
      </c>
      <c r="E471" s="69" t="s">
        <v>1182</v>
      </c>
      <c r="F471" s="388">
        <v>265</v>
      </c>
      <c r="G471" s="389">
        <v>41885</v>
      </c>
      <c r="H471" s="90" t="s">
        <v>313</v>
      </c>
      <c r="I471" s="91" t="s">
        <v>3452</v>
      </c>
      <c r="J471" s="69" t="s">
        <v>3112</v>
      </c>
      <c r="K471" s="69" t="s">
        <v>3915</v>
      </c>
      <c r="L471" s="88">
        <v>41879</v>
      </c>
      <c r="M471" s="88">
        <v>41881</v>
      </c>
      <c r="N471" s="912">
        <v>0.2</v>
      </c>
      <c r="O471" s="897">
        <f t="shared" si="11"/>
        <v>7.5480000000000009</v>
      </c>
      <c r="P471" s="918">
        <f t="shared" si="12"/>
        <v>3766.4520000000002</v>
      </c>
      <c r="Q471" s="183">
        <v>3774</v>
      </c>
      <c r="R471" s="262">
        <f t="shared" si="13"/>
        <v>3774</v>
      </c>
      <c r="S471" s="72"/>
      <c r="T471" s="72" t="s">
        <v>260</v>
      </c>
      <c r="U471" s="72" t="s">
        <v>260</v>
      </c>
      <c r="V471" s="72"/>
      <c r="W471" s="265" t="s">
        <v>260</v>
      </c>
      <c r="X471" s="69" t="s">
        <v>2151</v>
      </c>
      <c r="Y471" s="218"/>
    </row>
    <row r="472" spans="1:25" s="70" customFormat="1" ht="12">
      <c r="A472" s="217" t="s">
        <v>3315</v>
      </c>
      <c r="B472" s="91">
        <v>7</v>
      </c>
      <c r="C472" s="69" t="s">
        <v>3437</v>
      </c>
      <c r="D472" s="69">
        <v>2014</v>
      </c>
      <c r="E472" s="69" t="s">
        <v>1182</v>
      </c>
      <c r="F472" s="1441"/>
      <c r="G472" s="1441"/>
      <c r="H472" s="90" t="s">
        <v>313</v>
      </c>
      <c r="I472" s="91" t="s">
        <v>1881</v>
      </c>
      <c r="J472" s="69" t="s">
        <v>3114</v>
      </c>
      <c r="K472" s="69" t="s">
        <v>3920</v>
      </c>
      <c r="L472" s="88">
        <v>41872</v>
      </c>
      <c r="M472" s="88">
        <v>41875</v>
      </c>
      <c r="N472" s="912">
        <v>0.2</v>
      </c>
      <c r="O472" s="897">
        <f t="shared" si="11"/>
        <v>7.7045200000000014</v>
      </c>
      <c r="P472" s="918">
        <f t="shared" si="12"/>
        <v>3844.5554800000004</v>
      </c>
      <c r="Q472" s="183">
        <v>3852.26</v>
      </c>
      <c r="R472" s="262">
        <f t="shared" si="13"/>
        <v>3852.26</v>
      </c>
      <c r="S472" s="72"/>
      <c r="T472" s="72"/>
      <c r="U472" s="72"/>
      <c r="V472" s="72"/>
      <c r="W472" s="265"/>
      <c r="X472" s="69" t="s">
        <v>3451</v>
      </c>
      <c r="Y472" s="218"/>
    </row>
    <row r="473" spans="1:25" s="70" customFormat="1" ht="12">
      <c r="A473" s="217" t="s">
        <v>3315</v>
      </c>
      <c r="B473" s="91">
        <v>5</v>
      </c>
      <c r="C473" s="69" t="s">
        <v>3437</v>
      </c>
      <c r="D473" s="69">
        <v>2014</v>
      </c>
      <c r="E473" s="69" t="s">
        <v>1182</v>
      </c>
      <c r="F473" s="388">
        <v>265</v>
      </c>
      <c r="G473" s="389">
        <v>41885</v>
      </c>
      <c r="H473" s="90" t="s">
        <v>313</v>
      </c>
      <c r="I473" s="69" t="s">
        <v>3453</v>
      </c>
      <c r="J473" s="69" t="s">
        <v>3114</v>
      </c>
      <c r="K473" s="69" t="s">
        <v>3920</v>
      </c>
      <c r="L473" s="88">
        <v>41883</v>
      </c>
      <c r="M473" s="88">
        <v>41885</v>
      </c>
      <c r="N473" s="912">
        <v>0.2</v>
      </c>
      <c r="O473" s="897">
        <f t="shared" si="11"/>
        <v>7.4</v>
      </c>
      <c r="P473" s="918">
        <f t="shared" si="12"/>
        <v>3692.6</v>
      </c>
      <c r="Q473" s="183">
        <v>3700</v>
      </c>
      <c r="R473" s="262">
        <f t="shared" si="13"/>
        <v>3700</v>
      </c>
      <c r="S473" s="72"/>
      <c r="T473" s="72" t="s">
        <v>260</v>
      </c>
      <c r="U473" s="72" t="s">
        <v>260</v>
      </c>
      <c r="V473" s="72"/>
      <c r="W473" s="265" t="s">
        <v>260</v>
      </c>
      <c r="X473" s="69" t="s">
        <v>2151</v>
      </c>
      <c r="Y473" s="218"/>
    </row>
    <row r="474" spans="1:25" s="70" customFormat="1" ht="12">
      <c r="A474" s="217" t="s">
        <v>3236</v>
      </c>
      <c r="B474" s="69">
        <v>2</v>
      </c>
      <c r="C474" s="69" t="s">
        <v>3189</v>
      </c>
      <c r="D474" s="69">
        <v>2014</v>
      </c>
      <c r="E474" s="69" t="s">
        <v>1182</v>
      </c>
      <c r="F474" s="388">
        <v>280</v>
      </c>
      <c r="G474" s="389">
        <v>41914</v>
      </c>
      <c r="H474" s="90" t="s">
        <v>313</v>
      </c>
      <c r="I474" s="69" t="s">
        <v>3313</v>
      </c>
      <c r="J474" s="69" t="s">
        <v>3237</v>
      </c>
      <c r="K474" s="69" t="s">
        <v>3237</v>
      </c>
      <c r="L474" s="88">
        <v>41907</v>
      </c>
      <c r="M474" s="88">
        <v>41913</v>
      </c>
      <c r="N474" s="912">
        <v>0.2</v>
      </c>
      <c r="O474" s="897">
        <f t="shared" ref="O474:O484" si="14">Q474*N474/100</f>
        <v>44.36206</v>
      </c>
      <c r="P474" s="918">
        <f t="shared" ref="P474:P484" si="15">Q474-O474</f>
        <v>22136.667939999999</v>
      </c>
      <c r="Q474" s="183">
        <v>22181.03</v>
      </c>
      <c r="R474" s="262"/>
      <c r="S474" s="72"/>
      <c r="T474" s="72" t="s">
        <v>260</v>
      </c>
      <c r="U474" s="72" t="s">
        <v>260</v>
      </c>
      <c r="V474" s="72" t="s">
        <v>260</v>
      </c>
      <c r="W474" s="265" t="s">
        <v>260</v>
      </c>
      <c r="X474" s="69" t="s">
        <v>3457</v>
      </c>
      <c r="Y474" s="218"/>
    </row>
    <row r="475" spans="1:25" s="70" customFormat="1" ht="12">
      <c r="A475" s="217" t="s">
        <v>3236</v>
      </c>
      <c r="B475" s="69">
        <v>3</v>
      </c>
      <c r="C475" s="69" t="s">
        <v>3189</v>
      </c>
      <c r="D475" s="69">
        <v>2014</v>
      </c>
      <c r="E475" s="69" t="s">
        <v>1182</v>
      </c>
      <c r="F475" s="388">
        <v>285</v>
      </c>
      <c r="G475" s="389">
        <v>41921</v>
      </c>
      <c r="H475" s="90" t="s">
        <v>313</v>
      </c>
      <c r="I475" s="69" t="s">
        <v>3458</v>
      </c>
      <c r="J475" s="69" t="s">
        <v>3237</v>
      </c>
      <c r="K475" s="69" t="s">
        <v>3237</v>
      </c>
      <c r="L475" s="88">
        <v>41914</v>
      </c>
      <c r="M475" s="88">
        <v>41920</v>
      </c>
      <c r="N475" s="912">
        <v>0.2</v>
      </c>
      <c r="O475" s="897">
        <f t="shared" si="14"/>
        <v>32.076040000000006</v>
      </c>
      <c r="P475" s="918">
        <f t="shared" si="15"/>
        <v>16005.943960000001</v>
      </c>
      <c r="Q475" s="183">
        <v>16038.02</v>
      </c>
      <c r="R475" s="262"/>
      <c r="S475" s="72"/>
      <c r="T475" s="72" t="s">
        <v>260</v>
      </c>
      <c r="U475" s="72" t="s">
        <v>260</v>
      </c>
      <c r="V475" s="72" t="s">
        <v>260</v>
      </c>
      <c r="W475" s="265" t="s">
        <v>260</v>
      </c>
      <c r="X475" s="69" t="s">
        <v>3459</v>
      </c>
      <c r="Y475" s="218"/>
    </row>
    <row r="476" spans="1:25" s="70" customFormat="1" ht="12">
      <c r="A476" s="217" t="s">
        <v>3236</v>
      </c>
      <c r="B476" s="69">
        <v>4</v>
      </c>
      <c r="C476" s="69" t="s">
        <v>3189</v>
      </c>
      <c r="D476" s="69">
        <v>2014</v>
      </c>
      <c r="E476" s="69" t="s">
        <v>1182</v>
      </c>
      <c r="F476" s="388">
        <v>291</v>
      </c>
      <c r="G476" s="389">
        <v>41928</v>
      </c>
      <c r="H476" s="90" t="s">
        <v>313</v>
      </c>
      <c r="I476" s="69" t="s">
        <v>3460</v>
      </c>
      <c r="J476" s="69" t="s">
        <v>3237</v>
      </c>
      <c r="K476" s="69" t="s">
        <v>3237</v>
      </c>
      <c r="L476" s="88">
        <v>41921</v>
      </c>
      <c r="M476" s="88">
        <v>41927</v>
      </c>
      <c r="N476" s="912">
        <v>0.2</v>
      </c>
      <c r="O476" s="897">
        <f t="shared" si="14"/>
        <v>20.663240000000002</v>
      </c>
      <c r="P476" s="918">
        <f t="shared" si="15"/>
        <v>10310.956760000001</v>
      </c>
      <c r="Q476" s="183">
        <v>10331.620000000001</v>
      </c>
      <c r="R476" s="262"/>
      <c r="S476" s="72"/>
      <c r="T476" s="72" t="s">
        <v>260</v>
      </c>
      <c r="U476" s="72" t="s">
        <v>260</v>
      </c>
      <c r="V476" s="72" t="s">
        <v>260</v>
      </c>
      <c r="W476" s="265" t="s">
        <v>260</v>
      </c>
      <c r="X476" s="69" t="s">
        <v>3461</v>
      </c>
      <c r="Y476" s="218"/>
    </row>
    <row r="477" spans="1:25" s="70" customFormat="1" ht="12">
      <c r="A477" s="217" t="s">
        <v>3236</v>
      </c>
      <c r="B477" s="69">
        <v>5</v>
      </c>
      <c r="C477" s="69" t="s">
        <v>3189</v>
      </c>
      <c r="D477" s="69">
        <v>2014</v>
      </c>
      <c r="E477" s="69" t="s">
        <v>1182</v>
      </c>
      <c r="F477" s="388">
        <v>294</v>
      </c>
      <c r="G477" s="389">
        <v>41935</v>
      </c>
      <c r="H477" s="90" t="s">
        <v>313</v>
      </c>
      <c r="I477" s="69" t="s">
        <v>3462</v>
      </c>
      <c r="J477" s="69" t="s">
        <v>3237</v>
      </c>
      <c r="K477" s="69" t="s">
        <v>3237</v>
      </c>
      <c r="L477" s="88">
        <v>41928</v>
      </c>
      <c r="M477" s="88">
        <v>41934</v>
      </c>
      <c r="N477" s="912">
        <v>0.2</v>
      </c>
      <c r="O477" s="897">
        <f t="shared" si="14"/>
        <v>46.667080000000006</v>
      </c>
      <c r="P477" s="918">
        <f t="shared" si="15"/>
        <v>23286.872920000002</v>
      </c>
      <c r="Q477" s="183">
        <v>23333.54</v>
      </c>
      <c r="R477" s="262"/>
      <c r="S477" s="72"/>
      <c r="T477" s="72" t="s">
        <v>260</v>
      </c>
      <c r="U477" s="72" t="s">
        <v>260</v>
      </c>
      <c r="V477" s="72" t="s">
        <v>260</v>
      </c>
      <c r="W477" s="265" t="s">
        <v>260</v>
      </c>
      <c r="X477" s="69" t="s">
        <v>2705</v>
      </c>
      <c r="Y477" s="218"/>
    </row>
    <row r="478" spans="1:25" s="70" customFormat="1" ht="12">
      <c r="A478" s="217" t="s">
        <v>3236</v>
      </c>
      <c r="B478" s="69">
        <v>6</v>
      </c>
      <c r="C478" s="69" t="s">
        <v>3189</v>
      </c>
      <c r="D478" s="69">
        <v>2014</v>
      </c>
      <c r="E478" s="69" t="s">
        <v>1182</v>
      </c>
      <c r="F478" s="388"/>
      <c r="G478" s="389">
        <v>41942</v>
      </c>
      <c r="H478" s="90" t="s">
        <v>313</v>
      </c>
      <c r="I478" s="69" t="s">
        <v>3463</v>
      </c>
      <c r="J478" s="69" t="s">
        <v>3237</v>
      </c>
      <c r="K478" s="69" t="s">
        <v>3237</v>
      </c>
      <c r="L478" s="88">
        <v>41935</v>
      </c>
      <c r="M478" s="88">
        <v>41941</v>
      </c>
      <c r="N478" s="912">
        <v>0.2</v>
      </c>
      <c r="O478" s="897">
        <f t="shared" si="14"/>
        <v>32.777080000000005</v>
      </c>
      <c r="P478" s="918">
        <f t="shared" si="15"/>
        <v>16355.762920000001</v>
      </c>
      <c r="Q478" s="183">
        <v>16388.54</v>
      </c>
      <c r="R478" s="262"/>
      <c r="S478" s="72"/>
      <c r="T478" s="72" t="s">
        <v>260</v>
      </c>
      <c r="U478" s="72" t="s">
        <v>260</v>
      </c>
      <c r="V478" s="72" t="s">
        <v>260</v>
      </c>
      <c r="W478" s="265" t="s">
        <v>260</v>
      </c>
      <c r="X478" s="69" t="s">
        <v>3464</v>
      </c>
      <c r="Y478" s="218"/>
    </row>
    <row r="479" spans="1:25" s="70" customFormat="1" ht="12">
      <c r="A479" s="217" t="s">
        <v>3236</v>
      </c>
      <c r="B479" s="69">
        <v>7</v>
      </c>
      <c r="C479" s="69" t="s">
        <v>3189</v>
      </c>
      <c r="D479" s="69">
        <v>2014</v>
      </c>
      <c r="E479" s="69" t="s">
        <v>1182</v>
      </c>
      <c r="F479" s="388">
        <v>300</v>
      </c>
      <c r="G479" s="389">
        <v>41948</v>
      </c>
      <c r="H479" s="90" t="s">
        <v>313</v>
      </c>
      <c r="I479" s="69" t="s">
        <v>3465</v>
      </c>
      <c r="J479" s="69" t="s">
        <v>3237</v>
      </c>
      <c r="K479" s="69" t="s">
        <v>3237</v>
      </c>
      <c r="L479" s="88">
        <v>41942</v>
      </c>
      <c r="M479" s="88">
        <v>41948</v>
      </c>
      <c r="N479" s="912">
        <v>0.2</v>
      </c>
      <c r="O479" s="897">
        <f t="shared" si="14"/>
        <v>25.360840000000003</v>
      </c>
      <c r="P479" s="918">
        <f t="shared" si="15"/>
        <v>12655.059160000001</v>
      </c>
      <c r="Q479" s="183">
        <v>12680.42</v>
      </c>
      <c r="R479" s="262"/>
      <c r="S479" s="72"/>
      <c r="T479" s="72" t="s">
        <v>260</v>
      </c>
      <c r="U479" s="72" t="s">
        <v>260</v>
      </c>
      <c r="V479" s="72" t="s">
        <v>260</v>
      </c>
      <c r="W479" s="265" t="s">
        <v>260</v>
      </c>
      <c r="X479" s="69" t="s">
        <v>3466</v>
      </c>
      <c r="Y479" s="218"/>
    </row>
    <row r="480" spans="1:25" s="70" customFormat="1" ht="12">
      <c r="A480" s="217" t="s">
        <v>3236</v>
      </c>
      <c r="B480" s="69">
        <v>8</v>
      </c>
      <c r="C480" s="69" t="s">
        <v>3189</v>
      </c>
      <c r="D480" s="69">
        <v>2014</v>
      </c>
      <c r="E480" s="69" t="s">
        <v>1182</v>
      </c>
      <c r="F480" s="388">
        <v>302</v>
      </c>
      <c r="G480" s="389">
        <v>41956</v>
      </c>
      <c r="H480" s="90" t="s">
        <v>313</v>
      </c>
      <c r="I480" s="69" t="s">
        <v>3467</v>
      </c>
      <c r="J480" s="69" t="s">
        <v>3237</v>
      </c>
      <c r="K480" s="69" t="s">
        <v>3237</v>
      </c>
      <c r="L480" s="88">
        <v>41949</v>
      </c>
      <c r="M480" s="88">
        <v>41955</v>
      </c>
      <c r="N480" s="912">
        <v>0.2</v>
      </c>
      <c r="O480" s="897">
        <f t="shared" si="14"/>
        <v>25.902280000000001</v>
      </c>
      <c r="P480" s="918">
        <f t="shared" si="15"/>
        <v>12925.237719999999</v>
      </c>
      <c r="Q480" s="183">
        <v>12951.14</v>
      </c>
      <c r="R480" s="262"/>
      <c r="S480" s="72"/>
      <c r="T480" s="72" t="s">
        <v>260</v>
      </c>
      <c r="U480" s="72" t="s">
        <v>260</v>
      </c>
      <c r="V480" s="72" t="s">
        <v>260</v>
      </c>
      <c r="W480" s="265" t="s">
        <v>260</v>
      </c>
      <c r="X480" s="69" t="s">
        <v>3468</v>
      </c>
      <c r="Y480" s="218"/>
    </row>
    <row r="481" spans="1:25" s="70" customFormat="1" ht="12">
      <c r="A481" s="217" t="s">
        <v>3236</v>
      </c>
      <c r="B481" s="69">
        <v>9</v>
      </c>
      <c r="C481" s="69" t="s">
        <v>3189</v>
      </c>
      <c r="D481" s="69">
        <v>2014</v>
      </c>
      <c r="E481" s="69" t="s">
        <v>1182</v>
      </c>
      <c r="F481" s="388">
        <v>305</v>
      </c>
      <c r="G481" s="389">
        <v>41963</v>
      </c>
      <c r="H481" s="90" t="s">
        <v>313</v>
      </c>
      <c r="I481" s="69" t="s">
        <v>3469</v>
      </c>
      <c r="J481" s="69" t="s">
        <v>3237</v>
      </c>
      <c r="K481" s="69" t="s">
        <v>3237</v>
      </c>
      <c r="L481" s="88">
        <v>41956</v>
      </c>
      <c r="M481" s="88">
        <v>41962</v>
      </c>
      <c r="N481" s="912">
        <v>0.2</v>
      </c>
      <c r="O481" s="897">
        <f t="shared" si="14"/>
        <v>34.727519999999998</v>
      </c>
      <c r="P481" s="918">
        <f t="shared" si="15"/>
        <v>17329.032479999998</v>
      </c>
      <c r="Q481" s="183">
        <v>17363.759999999998</v>
      </c>
      <c r="R481" s="262"/>
      <c r="S481" s="72"/>
      <c r="T481" s="72" t="s">
        <v>260</v>
      </c>
      <c r="U481" s="72" t="s">
        <v>260</v>
      </c>
      <c r="V481" s="72" t="s">
        <v>260</v>
      </c>
      <c r="W481" s="265" t="s">
        <v>260</v>
      </c>
      <c r="X481" s="69" t="s">
        <v>3470</v>
      </c>
      <c r="Y481" s="218"/>
    </row>
    <row r="482" spans="1:25" s="70" customFormat="1" ht="12">
      <c r="A482" s="217" t="s">
        <v>3236</v>
      </c>
      <c r="B482" s="69">
        <v>10</v>
      </c>
      <c r="C482" s="69" t="s">
        <v>3189</v>
      </c>
      <c r="D482" s="69">
        <v>2014</v>
      </c>
      <c r="E482" s="69" t="s">
        <v>1182</v>
      </c>
      <c r="F482" s="388">
        <v>307</v>
      </c>
      <c r="G482" s="389">
        <v>41969</v>
      </c>
      <c r="H482" s="90" t="s">
        <v>313</v>
      </c>
      <c r="I482" s="69" t="s">
        <v>3471</v>
      </c>
      <c r="J482" s="69" t="s">
        <v>3237</v>
      </c>
      <c r="K482" s="69" t="s">
        <v>3237</v>
      </c>
      <c r="L482" s="88">
        <v>41963</v>
      </c>
      <c r="M482" s="88">
        <v>41969</v>
      </c>
      <c r="N482" s="912">
        <v>0.2</v>
      </c>
      <c r="O482" s="897">
        <f t="shared" si="14"/>
        <v>17.320060000000002</v>
      </c>
      <c r="P482" s="918">
        <f t="shared" si="15"/>
        <v>8642.7099400000006</v>
      </c>
      <c r="Q482" s="183">
        <v>8660.0300000000007</v>
      </c>
      <c r="R482" s="262"/>
      <c r="S482" s="72"/>
      <c r="T482" s="72" t="s">
        <v>260</v>
      </c>
      <c r="U482" s="72" t="s">
        <v>260</v>
      </c>
      <c r="V482" s="72" t="s">
        <v>260</v>
      </c>
      <c r="W482" s="265" t="s">
        <v>260</v>
      </c>
      <c r="X482" s="69" t="s">
        <v>3472</v>
      </c>
      <c r="Y482" s="218"/>
    </row>
    <row r="483" spans="1:25" s="70" customFormat="1" ht="12">
      <c r="A483" s="217" t="s">
        <v>2889</v>
      </c>
      <c r="B483" s="69"/>
      <c r="C483" s="69" t="s">
        <v>718</v>
      </c>
      <c r="D483" s="69">
        <v>2014</v>
      </c>
      <c r="E483" s="69" t="s">
        <v>254</v>
      </c>
      <c r="F483" s="388">
        <v>4838</v>
      </c>
      <c r="G483" s="389">
        <v>41978</v>
      </c>
      <c r="H483" s="90" t="s">
        <v>313</v>
      </c>
      <c r="I483" s="69" t="s">
        <v>3977</v>
      </c>
      <c r="J483" s="69" t="s">
        <v>4530</v>
      </c>
      <c r="K483" s="69" t="s">
        <v>3887</v>
      </c>
      <c r="L483" s="88">
        <v>41977</v>
      </c>
      <c r="M483" s="88">
        <v>41983</v>
      </c>
      <c r="N483" s="912">
        <v>0</v>
      </c>
      <c r="O483" s="897">
        <f>Q483*N483/100</f>
        <v>0</v>
      </c>
      <c r="P483" s="918">
        <f>Q483-O483</f>
        <v>1000</v>
      </c>
      <c r="Q483" s="183">
        <v>1000</v>
      </c>
      <c r="R483" s="262"/>
      <c r="S483" s="72"/>
      <c r="T483" s="72" t="s">
        <v>260</v>
      </c>
      <c r="U483" s="72" t="s">
        <v>260</v>
      </c>
      <c r="V483" s="72"/>
      <c r="W483" s="265"/>
      <c r="X483" s="69" t="s">
        <v>4534</v>
      </c>
      <c r="Y483" s="218"/>
    </row>
    <row r="484" spans="1:25" s="70" customFormat="1" ht="12">
      <c r="A484" s="217" t="s">
        <v>3236</v>
      </c>
      <c r="B484" s="69">
        <v>11</v>
      </c>
      <c r="C484" s="69" t="s">
        <v>3189</v>
      </c>
      <c r="D484" s="69">
        <v>2014</v>
      </c>
      <c r="E484" s="69" t="s">
        <v>1182</v>
      </c>
      <c r="F484" s="388">
        <v>309</v>
      </c>
      <c r="G484" s="389">
        <v>41976</v>
      </c>
      <c r="H484" s="90" t="s">
        <v>313</v>
      </c>
      <c r="I484" s="69" t="s">
        <v>3474</v>
      </c>
      <c r="J484" s="69" t="s">
        <v>3237</v>
      </c>
      <c r="K484" s="69" t="s">
        <v>3237</v>
      </c>
      <c r="L484" s="88">
        <v>41970</v>
      </c>
      <c r="M484" s="88">
        <v>41976</v>
      </c>
      <c r="N484" s="912">
        <v>0.2</v>
      </c>
      <c r="O484" s="897">
        <f t="shared" si="14"/>
        <v>26.461759999999998</v>
      </c>
      <c r="P484" s="918">
        <f t="shared" si="15"/>
        <v>13204.418239999999</v>
      </c>
      <c r="Q484" s="183">
        <v>13230.88</v>
      </c>
      <c r="R484" s="262"/>
      <c r="S484" s="72"/>
      <c r="T484" s="72" t="s">
        <v>260</v>
      </c>
      <c r="U484" s="72" t="s">
        <v>260</v>
      </c>
      <c r="V484" s="72" t="s">
        <v>260</v>
      </c>
      <c r="W484" s="265" t="s">
        <v>260</v>
      </c>
      <c r="X484" s="69" t="s">
        <v>3473</v>
      </c>
      <c r="Y484" s="218"/>
    </row>
    <row r="485" spans="1:25" s="70" customFormat="1" ht="12">
      <c r="A485" s="217" t="s">
        <v>1648</v>
      </c>
      <c r="B485" s="69"/>
      <c r="C485" s="69" t="s">
        <v>3089</v>
      </c>
      <c r="D485" s="69">
        <v>2014</v>
      </c>
      <c r="E485" s="69" t="s">
        <v>3090</v>
      </c>
      <c r="F485" s="388">
        <v>47</v>
      </c>
      <c r="G485" s="389">
        <v>41935</v>
      </c>
      <c r="H485" s="90" t="s">
        <v>313</v>
      </c>
      <c r="I485" s="69" t="s">
        <v>3462</v>
      </c>
      <c r="J485" s="69" t="s">
        <v>2964</v>
      </c>
      <c r="K485" s="69" t="s">
        <v>3911</v>
      </c>
      <c r="L485" s="88">
        <v>41928</v>
      </c>
      <c r="M485" s="88">
        <v>41934</v>
      </c>
      <c r="N485" s="912">
        <v>0.2</v>
      </c>
      <c r="O485" s="897">
        <f>Q485*N485/100</f>
        <v>5.6</v>
      </c>
      <c r="P485" s="918">
        <f>Q485-O485</f>
        <v>2794.4</v>
      </c>
      <c r="Q485" s="183">
        <v>2800</v>
      </c>
      <c r="R485" s="262"/>
      <c r="S485" s="72"/>
      <c r="T485" s="72" t="s">
        <v>260</v>
      </c>
      <c r="U485" s="72" t="s">
        <v>260</v>
      </c>
      <c r="V485" s="72"/>
      <c r="W485" s="265" t="s">
        <v>260</v>
      </c>
      <c r="X485" s="69" t="s">
        <v>3498</v>
      </c>
      <c r="Y485" s="218"/>
    </row>
    <row r="486" spans="1:25" s="70" customFormat="1" ht="12">
      <c r="A486" s="217" t="s">
        <v>1648</v>
      </c>
      <c r="B486" s="69"/>
      <c r="C486" s="69" t="s">
        <v>3089</v>
      </c>
      <c r="D486" s="69">
        <v>2014</v>
      </c>
      <c r="E486" s="69" t="s">
        <v>3090</v>
      </c>
      <c r="F486" s="388">
        <v>49</v>
      </c>
      <c r="G486" s="389">
        <v>41941</v>
      </c>
      <c r="H486" s="90" t="s">
        <v>313</v>
      </c>
      <c r="I486" s="69" t="s">
        <v>3463</v>
      </c>
      <c r="J486" s="69" t="s">
        <v>2964</v>
      </c>
      <c r="K486" s="69" t="s">
        <v>3911</v>
      </c>
      <c r="L486" s="88">
        <v>41935</v>
      </c>
      <c r="M486" s="88">
        <v>41941</v>
      </c>
      <c r="N486" s="912">
        <v>0.2</v>
      </c>
      <c r="O486" s="897">
        <f t="shared" ref="O486:O557" si="16">Q486*N486/100</f>
        <v>11.1</v>
      </c>
      <c r="P486" s="918">
        <f t="shared" ref="P486:P557" si="17">Q486-O486</f>
        <v>5538.9</v>
      </c>
      <c r="Q486" s="183">
        <v>5550</v>
      </c>
      <c r="R486" s="262"/>
      <c r="S486" s="72"/>
      <c r="T486" s="72" t="s">
        <v>260</v>
      </c>
      <c r="U486" s="72" t="s">
        <v>260</v>
      </c>
      <c r="V486" s="72"/>
      <c r="W486" s="265" t="s">
        <v>260</v>
      </c>
      <c r="X486" s="69" t="s">
        <v>3499</v>
      </c>
      <c r="Y486" s="218"/>
    </row>
    <row r="487" spans="1:25" s="70" customFormat="1" ht="12">
      <c r="A487" s="217" t="s">
        <v>1648</v>
      </c>
      <c r="B487" s="69"/>
      <c r="C487" s="69" t="s">
        <v>3089</v>
      </c>
      <c r="D487" s="69">
        <v>2014</v>
      </c>
      <c r="E487" s="69" t="s">
        <v>3090</v>
      </c>
      <c r="F487" s="388">
        <v>50</v>
      </c>
      <c r="G487" s="389">
        <v>41948</v>
      </c>
      <c r="H487" s="90" t="s">
        <v>313</v>
      </c>
      <c r="I487" s="69" t="s">
        <v>3465</v>
      </c>
      <c r="J487" s="69" t="s">
        <v>2964</v>
      </c>
      <c r="K487" s="69" t="s">
        <v>3911</v>
      </c>
      <c r="L487" s="88">
        <v>41942</v>
      </c>
      <c r="M487" s="88">
        <v>41948</v>
      </c>
      <c r="N487" s="912">
        <v>0.2</v>
      </c>
      <c r="O487" s="897">
        <f t="shared" si="16"/>
        <v>7.4</v>
      </c>
      <c r="P487" s="918">
        <f t="shared" si="17"/>
        <v>3692.6</v>
      </c>
      <c r="Q487" s="183">
        <v>3700</v>
      </c>
      <c r="R487" s="262"/>
      <c r="S487" s="72"/>
      <c r="T487" s="72" t="s">
        <v>260</v>
      </c>
      <c r="U487" s="72" t="s">
        <v>260</v>
      </c>
      <c r="V487" s="72"/>
      <c r="W487" s="265" t="s">
        <v>260</v>
      </c>
      <c r="X487" s="69" t="s">
        <v>3500</v>
      </c>
      <c r="Y487" s="218"/>
    </row>
    <row r="488" spans="1:25" s="70" customFormat="1" ht="12">
      <c r="A488" s="217" t="s">
        <v>1648</v>
      </c>
      <c r="B488" s="69"/>
      <c r="C488" s="69" t="s">
        <v>3089</v>
      </c>
      <c r="D488" s="69">
        <v>2014</v>
      </c>
      <c r="E488" s="69" t="s">
        <v>3090</v>
      </c>
      <c r="F488" s="388">
        <v>52</v>
      </c>
      <c r="G488" s="389">
        <v>41955</v>
      </c>
      <c r="H488" s="90" t="s">
        <v>313</v>
      </c>
      <c r="I488" s="69" t="s">
        <v>3467</v>
      </c>
      <c r="J488" s="69" t="s">
        <v>2964</v>
      </c>
      <c r="K488" s="69" t="s">
        <v>3911</v>
      </c>
      <c r="L488" s="88">
        <v>41949</v>
      </c>
      <c r="M488" s="88">
        <v>41955</v>
      </c>
      <c r="N488" s="912">
        <v>0.2</v>
      </c>
      <c r="O488" s="897">
        <f t="shared" si="16"/>
        <v>6</v>
      </c>
      <c r="P488" s="918">
        <f t="shared" si="17"/>
        <v>2994</v>
      </c>
      <c r="Q488" s="183">
        <v>3000</v>
      </c>
      <c r="R488" s="262"/>
      <c r="S488" s="72"/>
      <c r="T488" s="72" t="s">
        <v>260</v>
      </c>
      <c r="U488" s="72" t="s">
        <v>260</v>
      </c>
      <c r="V488" s="72"/>
      <c r="W488" s="265" t="s">
        <v>260</v>
      </c>
      <c r="X488" s="69" t="s">
        <v>3501</v>
      </c>
      <c r="Y488" s="218"/>
    </row>
    <row r="489" spans="1:25" s="70" customFormat="1" ht="12">
      <c r="A489" s="217" t="s">
        <v>1648</v>
      </c>
      <c r="B489" s="69"/>
      <c r="C489" s="69" t="s">
        <v>3089</v>
      </c>
      <c r="D489" s="69">
        <v>2014</v>
      </c>
      <c r="E489" s="69" t="s">
        <v>3090</v>
      </c>
      <c r="F489" s="388">
        <v>55</v>
      </c>
      <c r="G489" s="389">
        <v>42341</v>
      </c>
      <c r="H489" s="90" t="s">
        <v>313</v>
      </c>
      <c r="I489" s="69" t="s">
        <v>3474</v>
      </c>
      <c r="J489" s="69" t="s">
        <v>2964</v>
      </c>
      <c r="K489" s="69" t="s">
        <v>3911</v>
      </c>
      <c r="L489" s="88">
        <v>41970</v>
      </c>
      <c r="M489" s="88">
        <v>41976</v>
      </c>
      <c r="N489" s="912">
        <v>0.2</v>
      </c>
      <c r="O489" s="897">
        <f>Q489*N489/100</f>
        <v>11.4</v>
      </c>
      <c r="P489" s="918">
        <f t="shared" si="17"/>
        <v>5688.6</v>
      </c>
      <c r="Q489" s="183">
        <v>5700</v>
      </c>
      <c r="R489" s="262"/>
      <c r="S489" s="72"/>
      <c r="T489" s="72" t="s">
        <v>260</v>
      </c>
      <c r="U489" s="72" t="s">
        <v>260</v>
      </c>
      <c r="V489" s="72"/>
      <c r="W489" s="265" t="s">
        <v>260</v>
      </c>
      <c r="X489" s="69" t="s">
        <v>3509</v>
      </c>
      <c r="Y489" s="218"/>
    </row>
    <row r="490" spans="1:25" s="70" customFormat="1" ht="12">
      <c r="A490" s="217" t="s">
        <v>1648</v>
      </c>
      <c r="B490" s="69"/>
      <c r="C490" s="69" t="s">
        <v>3089</v>
      </c>
      <c r="D490" s="69">
        <v>2014</v>
      </c>
      <c r="E490" s="69" t="s">
        <v>3090</v>
      </c>
      <c r="F490" s="388">
        <v>53</v>
      </c>
      <c r="G490" s="389">
        <v>41963</v>
      </c>
      <c r="H490" s="90" t="s">
        <v>313</v>
      </c>
      <c r="I490" s="69" t="s">
        <v>3469</v>
      </c>
      <c r="J490" s="69" t="s">
        <v>2964</v>
      </c>
      <c r="K490" s="69" t="s">
        <v>3911</v>
      </c>
      <c r="L490" s="88">
        <v>41956</v>
      </c>
      <c r="M490" s="88">
        <v>41962</v>
      </c>
      <c r="N490" s="912">
        <v>0.2</v>
      </c>
      <c r="O490" s="897">
        <f t="shared" si="16"/>
        <v>11.4</v>
      </c>
      <c r="P490" s="918">
        <f t="shared" si="17"/>
        <v>5688.6</v>
      </c>
      <c r="Q490" s="183">
        <v>5700</v>
      </c>
      <c r="R490" s="262"/>
      <c r="S490" s="72"/>
      <c r="T490" s="72" t="s">
        <v>260</v>
      </c>
      <c r="U490" s="72" t="s">
        <v>260</v>
      </c>
      <c r="V490" s="72"/>
      <c r="W490" s="265" t="s">
        <v>260</v>
      </c>
      <c r="X490" s="69" t="s">
        <v>3502</v>
      </c>
      <c r="Y490" s="218"/>
    </row>
    <row r="491" spans="1:25" s="70" customFormat="1" ht="12">
      <c r="A491" s="217" t="s">
        <v>1648</v>
      </c>
      <c r="B491" s="69"/>
      <c r="C491" s="69" t="s">
        <v>3089</v>
      </c>
      <c r="D491" s="69">
        <v>2014</v>
      </c>
      <c r="E491" s="69" t="s">
        <v>3090</v>
      </c>
      <c r="F491" s="388">
        <v>54</v>
      </c>
      <c r="G491" s="389">
        <v>41969</v>
      </c>
      <c r="H491" s="90" t="s">
        <v>313</v>
      </c>
      <c r="I491" s="69" t="s">
        <v>3471</v>
      </c>
      <c r="J491" s="69" t="s">
        <v>2964</v>
      </c>
      <c r="K491" s="69" t="s">
        <v>3911</v>
      </c>
      <c r="L491" s="88">
        <v>41963</v>
      </c>
      <c r="M491" s="88">
        <v>41969</v>
      </c>
      <c r="N491" s="912">
        <v>0.2</v>
      </c>
      <c r="O491" s="897">
        <f>Q491*N491/100</f>
        <v>11.4</v>
      </c>
      <c r="P491" s="918">
        <f t="shared" si="17"/>
        <v>5688.6</v>
      </c>
      <c r="Q491" s="183">
        <v>5700</v>
      </c>
      <c r="R491" s="262"/>
      <c r="S491" s="72"/>
      <c r="T491" s="72" t="s">
        <v>260</v>
      </c>
      <c r="U491" s="72" t="s">
        <v>260</v>
      </c>
      <c r="V491" s="72"/>
      <c r="W491" s="265" t="s">
        <v>260</v>
      </c>
      <c r="X491" s="69" t="s">
        <v>3510</v>
      </c>
      <c r="Y491" s="218"/>
    </row>
    <row r="492" spans="1:25" s="70" customFormat="1" ht="12">
      <c r="A492" s="217" t="s">
        <v>2159</v>
      </c>
      <c r="B492" s="69">
        <v>7</v>
      </c>
      <c r="C492" s="69" t="s">
        <v>3102</v>
      </c>
      <c r="D492" s="69">
        <v>2014</v>
      </c>
      <c r="E492" s="69" t="s">
        <v>3090</v>
      </c>
      <c r="F492" s="388">
        <v>120</v>
      </c>
      <c r="G492" s="389">
        <v>41878</v>
      </c>
      <c r="H492" s="90" t="s">
        <v>313</v>
      </c>
      <c r="I492" s="69" t="s">
        <v>3235</v>
      </c>
      <c r="J492" s="69" t="s">
        <v>2969</v>
      </c>
      <c r="K492" s="69" t="s">
        <v>3901</v>
      </c>
      <c r="L492" s="88">
        <v>41872</v>
      </c>
      <c r="M492" s="88">
        <v>41878</v>
      </c>
      <c r="N492" s="912">
        <v>0.2</v>
      </c>
      <c r="O492" s="897">
        <f t="shared" si="16"/>
        <v>11.4</v>
      </c>
      <c r="P492" s="918">
        <f t="shared" si="17"/>
        <v>5688.6</v>
      </c>
      <c r="Q492" s="183">
        <v>5700</v>
      </c>
      <c r="R492" s="262"/>
      <c r="S492" s="72"/>
      <c r="T492" s="72" t="s">
        <v>260</v>
      </c>
      <c r="U492" s="72" t="s">
        <v>260</v>
      </c>
      <c r="V492" s="72"/>
      <c r="W492" s="265" t="s">
        <v>260</v>
      </c>
      <c r="X492" s="69" t="s">
        <v>3512</v>
      </c>
      <c r="Y492" s="218"/>
    </row>
    <row r="493" spans="1:25" s="70" customFormat="1" ht="12">
      <c r="A493" s="217" t="s">
        <v>2159</v>
      </c>
      <c r="B493" s="69">
        <v>8</v>
      </c>
      <c r="C493" s="69" t="s">
        <v>3102</v>
      </c>
      <c r="D493" s="69">
        <v>2014</v>
      </c>
      <c r="E493" s="69" t="s">
        <v>3090</v>
      </c>
      <c r="F493" s="388">
        <v>27</v>
      </c>
      <c r="G493" s="389">
        <v>41885</v>
      </c>
      <c r="H493" s="90" t="s">
        <v>313</v>
      </c>
      <c r="I493" s="69" t="s">
        <v>3216</v>
      </c>
      <c r="J493" s="69" t="s">
        <v>2969</v>
      </c>
      <c r="K493" s="69" t="s">
        <v>3901</v>
      </c>
      <c r="L493" s="88">
        <v>41879</v>
      </c>
      <c r="M493" s="88">
        <v>41885</v>
      </c>
      <c r="N493" s="912">
        <v>0.2</v>
      </c>
      <c r="O493" s="897">
        <f t="shared" si="16"/>
        <v>6.9</v>
      </c>
      <c r="P493" s="918">
        <f t="shared" si="17"/>
        <v>3443.1</v>
      </c>
      <c r="Q493" s="183">
        <v>3450</v>
      </c>
      <c r="R493" s="262"/>
      <c r="S493" s="72"/>
      <c r="T493" s="72" t="s">
        <v>260</v>
      </c>
      <c r="U493" s="72" t="s">
        <v>260</v>
      </c>
      <c r="V493" s="72"/>
      <c r="W493" s="265" t="s">
        <v>260</v>
      </c>
      <c r="X493" s="69" t="s">
        <v>3513</v>
      </c>
      <c r="Y493" s="218"/>
    </row>
    <row r="494" spans="1:25" s="70" customFormat="1" ht="12">
      <c r="A494" s="217" t="s">
        <v>2159</v>
      </c>
      <c r="B494" s="69">
        <v>9</v>
      </c>
      <c r="C494" s="69" t="s">
        <v>3102</v>
      </c>
      <c r="D494" s="69">
        <v>2014</v>
      </c>
      <c r="E494" s="69" t="s">
        <v>3090</v>
      </c>
      <c r="F494" s="388">
        <v>29</v>
      </c>
      <c r="G494" s="389">
        <v>41892</v>
      </c>
      <c r="H494" s="90" t="s">
        <v>313</v>
      </c>
      <c r="I494" s="69" t="s">
        <v>3217</v>
      </c>
      <c r="J494" s="69" t="s">
        <v>2969</v>
      </c>
      <c r="K494" s="69" t="s">
        <v>3901</v>
      </c>
      <c r="L494" s="88">
        <v>41886</v>
      </c>
      <c r="M494" s="88">
        <v>41892</v>
      </c>
      <c r="N494" s="912">
        <v>0.2</v>
      </c>
      <c r="O494" s="897">
        <f t="shared" si="16"/>
        <v>8.4</v>
      </c>
      <c r="P494" s="918">
        <f t="shared" si="17"/>
        <v>4191.6000000000004</v>
      </c>
      <c r="Q494" s="183">
        <v>4200</v>
      </c>
      <c r="R494" s="262"/>
      <c r="S494" s="72"/>
      <c r="T494" s="72" t="s">
        <v>260</v>
      </c>
      <c r="U494" s="72" t="s">
        <v>260</v>
      </c>
      <c r="V494" s="72"/>
      <c r="W494" s="265" t="s">
        <v>260</v>
      </c>
      <c r="X494" s="69" t="s">
        <v>2476</v>
      </c>
      <c r="Y494" s="218"/>
    </row>
    <row r="495" spans="1:25" s="70" customFormat="1" ht="12">
      <c r="A495" s="217" t="s">
        <v>2159</v>
      </c>
      <c r="B495" s="69">
        <v>10</v>
      </c>
      <c r="C495" s="69" t="s">
        <v>3102</v>
      </c>
      <c r="D495" s="69">
        <v>2014</v>
      </c>
      <c r="E495" s="69" t="s">
        <v>3090</v>
      </c>
      <c r="F495" s="388">
        <v>32</v>
      </c>
      <c r="G495" s="389">
        <v>41900</v>
      </c>
      <c r="H495" s="90" t="s">
        <v>313</v>
      </c>
      <c r="I495" s="69" t="s">
        <v>3219</v>
      </c>
      <c r="J495" s="69" t="s">
        <v>2969</v>
      </c>
      <c r="K495" s="69" t="s">
        <v>3901</v>
      </c>
      <c r="L495" s="88">
        <v>41893</v>
      </c>
      <c r="M495" s="88">
        <v>41899</v>
      </c>
      <c r="N495" s="912">
        <v>0.2</v>
      </c>
      <c r="O495" s="897">
        <f t="shared" si="16"/>
        <v>8.4</v>
      </c>
      <c r="P495" s="918">
        <f t="shared" si="17"/>
        <v>4191.6000000000004</v>
      </c>
      <c r="Q495" s="183">
        <v>4200</v>
      </c>
      <c r="R495" s="262"/>
      <c r="S495" s="72"/>
      <c r="T495" s="72" t="s">
        <v>260</v>
      </c>
      <c r="U495" s="72" t="s">
        <v>260</v>
      </c>
      <c r="V495" s="72"/>
      <c r="W495" s="265" t="s">
        <v>260</v>
      </c>
      <c r="X495" s="69" t="s">
        <v>3514</v>
      </c>
      <c r="Y495" s="218"/>
    </row>
    <row r="496" spans="1:25" s="70" customFormat="1" ht="12">
      <c r="A496" s="217" t="s">
        <v>2159</v>
      </c>
      <c r="B496" s="69">
        <v>11</v>
      </c>
      <c r="C496" s="69" t="s">
        <v>3102</v>
      </c>
      <c r="D496" s="69">
        <v>2014</v>
      </c>
      <c r="E496" s="69" t="s">
        <v>3090</v>
      </c>
      <c r="F496" s="388">
        <v>33</v>
      </c>
      <c r="G496" s="389">
        <v>41906</v>
      </c>
      <c r="H496" s="90" t="s">
        <v>313</v>
      </c>
      <c r="I496" s="69" t="s">
        <v>3351</v>
      </c>
      <c r="J496" s="69" t="s">
        <v>2969</v>
      </c>
      <c r="K496" s="69" t="s">
        <v>3901</v>
      </c>
      <c r="L496" s="88">
        <v>41900</v>
      </c>
      <c r="M496" s="88">
        <v>41906</v>
      </c>
      <c r="N496" s="912">
        <v>0.2</v>
      </c>
      <c r="O496" s="897">
        <f t="shared" si="16"/>
        <v>7.2</v>
      </c>
      <c r="P496" s="918">
        <f t="shared" si="17"/>
        <v>3592.8</v>
      </c>
      <c r="Q496" s="183">
        <v>3600</v>
      </c>
      <c r="R496" s="262"/>
      <c r="S496" s="72"/>
      <c r="T496" s="72" t="s">
        <v>260</v>
      </c>
      <c r="U496" s="72" t="s">
        <v>260</v>
      </c>
      <c r="V496" s="72"/>
      <c r="W496" s="265"/>
      <c r="X496" s="69" t="s">
        <v>3515</v>
      </c>
      <c r="Y496" s="218"/>
    </row>
    <row r="497" spans="1:25" s="70" customFormat="1" ht="12">
      <c r="A497" s="217" t="s">
        <v>2159</v>
      </c>
      <c r="B497" s="69">
        <v>12</v>
      </c>
      <c r="C497" s="69" t="s">
        <v>3102</v>
      </c>
      <c r="D497" s="69">
        <v>2014</v>
      </c>
      <c r="E497" s="69" t="s">
        <v>3090</v>
      </c>
      <c r="F497" s="388">
        <v>36</v>
      </c>
      <c r="G497" s="389">
        <v>41914</v>
      </c>
      <c r="H497" s="90" t="s">
        <v>313</v>
      </c>
      <c r="I497" s="69" t="s">
        <v>3313</v>
      </c>
      <c r="J497" s="69" t="s">
        <v>2969</v>
      </c>
      <c r="K497" s="69" t="s">
        <v>3901</v>
      </c>
      <c r="L497" s="88">
        <v>41907</v>
      </c>
      <c r="M497" s="88">
        <v>41913</v>
      </c>
      <c r="N497" s="912">
        <v>0.2</v>
      </c>
      <c r="O497" s="897">
        <f t="shared" si="16"/>
        <v>6</v>
      </c>
      <c r="P497" s="918">
        <f t="shared" si="17"/>
        <v>2994</v>
      </c>
      <c r="Q497" s="183">
        <v>3000</v>
      </c>
      <c r="R497" s="262"/>
      <c r="S497" s="72"/>
      <c r="T497" s="72" t="s">
        <v>260</v>
      </c>
      <c r="U497" s="72" t="s">
        <v>260</v>
      </c>
      <c r="V497" s="72"/>
      <c r="W497" s="265" t="s">
        <v>260</v>
      </c>
      <c r="X497" s="69" t="s">
        <v>3516</v>
      </c>
      <c r="Y497" s="218"/>
    </row>
    <row r="498" spans="1:25" s="70" customFormat="1" ht="12">
      <c r="A498" s="217" t="s">
        <v>2159</v>
      </c>
      <c r="B498" s="69">
        <v>13</v>
      </c>
      <c r="C498" s="69" t="s">
        <v>3102</v>
      </c>
      <c r="D498" s="69">
        <v>2014</v>
      </c>
      <c r="E498" s="69" t="s">
        <v>3090</v>
      </c>
      <c r="F498" s="388">
        <v>44</v>
      </c>
      <c r="G498" s="389">
        <v>41921</v>
      </c>
      <c r="H498" s="90" t="s">
        <v>313</v>
      </c>
      <c r="I498" s="69" t="s">
        <v>3458</v>
      </c>
      <c r="J498" s="69" t="s">
        <v>2969</v>
      </c>
      <c r="K498" s="69" t="s">
        <v>3901</v>
      </c>
      <c r="L498" s="88">
        <v>41914</v>
      </c>
      <c r="M498" s="88">
        <v>41920</v>
      </c>
      <c r="N498" s="912">
        <v>0.2</v>
      </c>
      <c r="O498" s="897">
        <f t="shared" si="16"/>
        <v>6</v>
      </c>
      <c r="P498" s="918">
        <f t="shared" si="17"/>
        <v>2994</v>
      </c>
      <c r="Q498" s="183">
        <v>3000</v>
      </c>
      <c r="R498" s="262"/>
      <c r="S498" s="72"/>
      <c r="T498" s="72" t="s">
        <v>260</v>
      </c>
      <c r="U498" s="72" t="s">
        <v>260</v>
      </c>
      <c r="V498" s="72"/>
      <c r="W498" s="265" t="s">
        <v>260</v>
      </c>
      <c r="X498" s="69" t="s">
        <v>3517</v>
      </c>
      <c r="Y498" s="218"/>
    </row>
    <row r="499" spans="1:25" s="70" customFormat="1" ht="12">
      <c r="A499" s="217" t="s">
        <v>2159</v>
      </c>
      <c r="B499" s="69">
        <v>14</v>
      </c>
      <c r="C499" s="69" t="s">
        <v>3102</v>
      </c>
      <c r="D499" s="69">
        <v>2014</v>
      </c>
      <c r="E499" s="69" t="s">
        <v>3090</v>
      </c>
      <c r="F499" s="388">
        <v>46</v>
      </c>
      <c r="G499" s="389">
        <v>41928</v>
      </c>
      <c r="H499" s="90" t="s">
        <v>313</v>
      </c>
      <c r="I499" s="69" t="s">
        <v>3460</v>
      </c>
      <c r="J499" s="69" t="s">
        <v>2969</v>
      </c>
      <c r="K499" s="69" t="s">
        <v>3901</v>
      </c>
      <c r="L499" s="88">
        <v>41921</v>
      </c>
      <c r="M499" s="88">
        <v>41927</v>
      </c>
      <c r="N499" s="912">
        <v>0.2</v>
      </c>
      <c r="O499" s="897">
        <f t="shared" si="16"/>
        <v>9</v>
      </c>
      <c r="P499" s="918">
        <f t="shared" si="17"/>
        <v>4491</v>
      </c>
      <c r="Q499" s="183">
        <v>4500</v>
      </c>
      <c r="R499" s="262"/>
      <c r="S499" s="72"/>
      <c r="T499" s="72" t="s">
        <v>260</v>
      </c>
      <c r="U499" s="72" t="s">
        <v>260</v>
      </c>
      <c r="V499" s="72"/>
      <c r="W499" s="265" t="s">
        <v>260</v>
      </c>
      <c r="X499" s="69" t="s">
        <v>2617</v>
      </c>
      <c r="Y499" s="218"/>
    </row>
    <row r="500" spans="1:25" s="70" customFormat="1" ht="12">
      <c r="A500" s="217" t="s">
        <v>2159</v>
      </c>
      <c r="B500" s="69">
        <v>15</v>
      </c>
      <c r="C500" s="69" t="s">
        <v>3102</v>
      </c>
      <c r="D500" s="69">
        <v>2014</v>
      </c>
      <c r="E500" s="69" t="s">
        <v>3090</v>
      </c>
      <c r="F500" s="388">
        <v>48</v>
      </c>
      <c r="G500" s="389">
        <v>41935</v>
      </c>
      <c r="H500" s="90" t="s">
        <v>313</v>
      </c>
      <c r="I500" s="69" t="s">
        <v>3462</v>
      </c>
      <c r="J500" s="69" t="s">
        <v>2969</v>
      </c>
      <c r="K500" s="69" t="s">
        <v>3901</v>
      </c>
      <c r="L500" s="88">
        <v>41928</v>
      </c>
      <c r="M500" s="88">
        <v>41934</v>
      </c>
      <c r="N500" s="912">
        <v>0.2</v>
      </c>
      <c r="O500" s="897">
        <f t="shared" si="16"/>
        <v>9</v>
      </c>
      <c r="P500" s="918">
        <f t="shared" si="17"/>
        <v>4491</v>
      </c>
      <c r="Q500" s="183">
        <v>4500</v>
      </c>
      <c r="R500" s="262"/>
      <c r="S500" s="72"/>
      <c r="T500" s="72" t="s">
        <v>260</v>
      </c>
      <c r="U500" s="72"/>
      <c r="V500" s="72"/>
      <c r="W500" s="265" t="s">
        <v>260</v>
      </c>
      <c r="X500" s="69" t="s">
        <v>2704</v>
      </c>
      <c r="Y500" s="218"/>
    </row>
    <row r="501" spans="1:25" s="70" customFormat="1" ht="12">
      <c r="A501" s="217" t="s">
        <v>1033</v>
      </c>
      <c r="B501" s="69"/>
      <c r="C501" s="69" t="s">
        <v>693</v>
      </c>
      <c r="D501" s="69">
        <v>2014</v>
      </c>
      <c r="E501" s="69" t="s">
        <v>254</v>
      </c>
      <c r="F501" s="388">
        <v>4827</v>
      </c>
      <c r="G501" s="389">
        <v>41977</v>
      </c>
      <c r="H501" s="90" t="s">
        <v>313</v>
      </c>
      <c r="I501" s="69" t="s">
        <v>3598</v>
      </c>
      <c r="J501" s="69" t="s">
        <v>3599</v>
      </c>
      <c r="K501" s="69" t="s">
        <v>4316</v>
      </c>
      <c r="L501" s="88">
        <v>41998</v>
      </c>
      <c r="M501" s="88">
        <v>42004</v>
      </c>
      <c r="N501" s="912">
        <v>0</v>
      </c>
      <c r="O501" s="897">
        <f t="shared" si="16"/>
        <v>0</v>
      </c>
      <c r="P501" s="918">
        <f t="shared" si="17"/>
        <v>2700</v>
      </c>
      <c r="Q501" s="183">
        <v>2700</v>
      </c>
      <c r="R501" s="262"/>
      <c r="S501" s="72"/>
      <c r="T501" s="72" t="s">
        <v>260</v>
      </c>
      <c r="U501" s="72" t="s">
        <v>260</v>
      </c>
      <c r="V501" s="72"/>
      <c r="W501" s="265" t="s">
        <v>260</v>
      </c>
      <c r="X501" s="69" t="s">
        <v>3600</v>
      </c>
      <c r="Y501" s="218"/>
    </row>
    <row r="502" spans="1:25" s="70" customFormat="1" ht="12">
      <c r="A502" s="217" t="s">
        <v>1033</v>
      </c>
      <c r="B502" s="69"/>
      <c r="C502" s="69" t="s">
        <v>693</v>
      </c>
      <c r="D502" s="69">
        <v>2014</v>
      </c>
      <c r="E502" s="69" t="s">
        <v>254</v>
      </c>
      <c r="F502" s="388">
        <v>4826</v>
      </c>
      <c r="G502" s="389">
        <v>41977</v>
      </c>
      <c r="H502" s="90" t="s">
        <v>313</v>
      </c>
      <c r="I502" s="69" t="s">
        <v>3601</v>
      </c>
      <c r="J502" s="69" t="s">
        <v>3599</v>
      </c>
      <c r="K502" s="69" t="s">
        <v>4316</v>
      </c>
      <c r="L502" s="88">
        <v>41991</v>
      </c>
      <c r="M502" s="88">
        <v>41997</v>
      </c>
      <c r="N502" s="912">
        <v>0</v>
      </c>
      <c r="O502" s="897">
        <f t="shared" si="16"/>
        <v>0</v>
      </c>
      <c r="P502" s="918">
        <f t="shared" si="17"/>
        <v>2700</v>
      </c>
      <c r="Q502" s="183">
        <v>2700</v>
      </c>
      <c r="R502" s="262"/>
      <c r="S502" s="72"/>
      <c r="T502" s="72" t="s">
        <v>260</v>
      </c>
      <c r="U502" s="72" t="s">
        <v>260</v>
      </c>
      <c r="V502" s="72"/>
      <c r="W502" s="265" t="s">
        <v>260</v>
      </c>
      <c r="X502" s="69" t="s">
        <v>3603</v>
      </c>
      <c r="Y502" s="218"/>
    </row>
    <row r="503" spans="1:25" s="70" customFormat="1" ht="12">
      <c r="A503" s="217" t="s">
        <v>1032</v>
      </c>
      <c r="B503" s="69"/>
      <c r="C503" s="69" t="s">
        <v>693</v>
      </c>
      <c r="D503" s="69">
        <v>2014</v>
      </c>
      <c r="E503" s="69" t="s">
        <v>254</v>
      </c>
      <c r="F503" s="388">
        <v>4298</v>
      </c>
      <c r="G503" s="389">
        <v>41921</v>
      </c>
      <c r="H503" s="90" t="s">
        <v>313</v>
      </c>
      <c r="I503" s="69" t="s">
        <v>3458</v>
      </c>
      <c r="J503" s="69" t="s">
        <v>2761</v>
      </c>
      <c r="K503" s="7" t="s">
        <v>2354</v>
      </c>
      <c r="L503" s="88">
        <v>41914</v>
      </c>
      <c r="M503" s="88">
        <v>41920</v>
      </c>
      <c r="N503" s="912">
        <v>0</v>
      </c>
      <c r="O503" s="897">
        <f t="shared" si="16"/>
        <v>0</v>
      </c>
      <c r="P503" s="918">
        <f t="shared" si="17"/>
        <v>5400</v>
      </c>
      <c r="Q503" s="183">
        <v>5400</v>
      </c>
      <c r="R503" s="262">
        <v>9100</v>
      </c>
      <c r="S503" s="72"/>
      <c r="T503" s="72"/>
      <c r="U503" s="72"/>
      <c r="V503" s="72"/>
      <c r="W503" s="265"/>
      <c r="X503" s="69" t="s">
        <v>3955</v>
      </c>
      <c r="Y503" s="218"/>
    </row>
    <row r="504" spans="1:25" s="70" customFormat="1" ht="12">
      <c r="A504" s="217" t="s">
        <v>1032</v>
      </c>
      <c r="B504" s="69"/>
      <c r="C504" s="69" t="s">
        <v>693</v>
      </c>
      <c r="D504" s="69">
        <v>2014</v>
      </c>
      <c r="E504" s="69" t="s">
        <v>254</v>
      </c>
      <c r="F504" s="388">
        <v>4298</v>
      </c>
      <c r="G504" s="389">
        <v>41921</v>
      </c>
      <c r="H504" s="90" t="s">
        <v>313</v>
      </c>
      <c r="I504" s="69" t="s">
        <v>3458</v>
      </c>
      <c r="J504" s="69" t="s">
        <v>3150</v>
      </c>
      <c r="K504" s="7" t="s">
        <v>2354</v>
      </c>
      <c r="L504" s="88">
        <v>41914</v>
      </c>
      <c r="M504" s="88">
        <v>41920</v>
      </c>
      <c r="N504" s="912">
        <v>0</v>
      </c>
      <c r="O504" s="897">
        <f t="shared" si="16"/>
        <v>0</v>
      </c>
      <c r="P504" s="918">
        <f t="shared" si="17"/>
        <v>2700</v>
      </c>
      <c r="Q504" s="183">
        <v>2700</v>
      </c>
      <c r="R504" s="262">
        <v>9100</v>
      </c>
      <c r="S504" s="72"/>
      <c r="T504" s="72"/>
      <c r="U504" s="72"/>
      <c r="V504" s="72"/>
      <c r="W504" s="265"/>
      <c r="X504" s="69" t="s">
        <v>3955</v>
      </c>
      <c r="Y504" s="218"/>
    </row>
    <row r="505" spans="1:25" s="70" customFormat="1" ht="12">
      <c r="A505" s="217" t="s">
        <v>1033</v>
      </c>
      <c r="B505" s="69"/>
      <c r="C505" s="69" t="s">
        <v>693</v>
      </c>
      <c r="D505" s="69">
        <v>2014</v>
      </c>
      <c r="E505" s="69" t="s">
        <v>254</v>
      </c>
      <c r="F505" s="388">
        <v>4443</v>
      </c>
      <c r="G505" s="389">
        <v>41928</v>
      </c>
      <c r="H505" s="90" t="s">
        <v>313</v>
      </c>
      <c r="I505" s="69" t="s">
        <v>3956</v>
      </c>
      <c r="J505" s="69" t="s">
        <v>3957</v>
      </c>
      <c r="K505" s="69" t="s">
        <v>1398</v>
      </c>
      <c r="L505" s="88">
        <v>41921</v>
      </c>
      <c r="M505" s="88">
        <v>41923</v>
      </c>
      <c r="N505" s="912">
        <v>0</v>
      </c>
      <c r="O505" s="897">
        <f t="shared" si="16"/>
        <v>0</v>
      </c>
      <c r="P505" s="918">
        <f t="shared" si="17"/>
        <v>1659</v>
      </c>
      <c r="Q505" s="183">
        <v>1659</v>
      </c>
      <c r="R505" s="262">
        <v>10759</v>
      </c>
      <c r="S505" s="72"/>
      <c r="T505" s="72"/>
      <c r="U505" s="72"/>
      <c r="V505" s="72"/>
      <c r="W505" s="265"/>
      <c r="X505" s="69" t="s">
        <v>3958</v>
      </c>
      <c r="Y505" s="218"/>
    </row>
    <row r="506" spans="1:25" s="70" customFormat="1" ht="12">
      <c r="A506" s="217" t="s">
        <v>1033</v>
      </c>
      <c r="B506" s="69"/>
      <c r="C506" s="69" t="s">
        <v>693</v>
      </c>
      <c r="D506" s="69">
        <v>2014</v>
      </c>
      <c r="E506" s="69" t="s">
        <v>254</v>
      </c>
      <c r="F506" s="388">
        <v>4443</v>
      </c>
      <c r="G506" s="389">
        <v>41928</v>
      </c>
      <c r="H506" s="90" t="s">
        <v>313</v>
      </c>
      <c r="I506" s="69" t="s">
        <v>3956</v>
      </c>
      <c r="J506" s="69" t="s">
        <v>3959</v>
      </c>
      <c r="K506" s="69" t="s">
        <v>1398</v>
      </c>
      <c r="L506" s="88">
        <v>41921</v>
      </c>
      <c r="M506" s="88">
        <v>41923</v>
      </c>
      <c r="N506" s="912">
        <v>0</v>
      </c>
      <c r="O506" s="897">
        <f t="shared" si="16"/>
        <v>0</v>
      </c>
      <c r="P506" s="918">
        <f t="shared" si="17"/>
        <v>2700</v>
      </c>
      <c r="Q506" s="183">
        <v>2700</v>
      </c>
      <c r="R506" s="262">
        <v>10759</v>
      </c>
      <c r="S506" s="72"/>
      <c r="T506" s="72"/>
      <c r="U506" s="72"/>
      <c r="V506" s="72"/>
      <c r="W506" s="265"/>
      <c r="X506" s="69" t="s">
        <v>3004</v>
      </c>
      <c r="Y506" s="218"/>
    </row>
    <row r="507" spans="1:25" s="70" customFormat="1" ht="12">
      <c r="A507" s="217" t="s">
        <v>1032</v>
      </c>
      <c r="B507" s="69"/>
      <c r="C507" s="69" t="s">
        <v>693</v>
      </c>
      <c r="D507" s="69">
        <v>2014</v>
      </c>
      <c r="E507" s="69" t="s">
        <v>254</v>
      </c>
      <c r="F507" s="388">
        <v>4443</v>
      </c>
      <c r="G507" s="389">
        <v>41928</v>
      </c>
      <c r="H507" s="90" t="s">
        <v>313</v>
      </c>
      <c r="I507" s="69" t="s">
        <v>3956</v>
      </c>
      <c r="J507" s="69" t="s">
        <v>3960</v>
      </c>
      <c r="K507" s="7" t="s">
        <v>2354</v>
      </c>
      <c r="L507" s="88">
        <v>41921</v>
      </c>
      <c r="M507" s="88">
        <v>41923</v>
      </c>
      <c r="N507" s="912">
        <v>0</v>
      </c>
      <c r="O507" s="897">
        <f t="shared" si="16"/>
        <v>0</v>
      </c>
      <c r="P507" s="918">
        <f t="shared" si="17"/>
        <v>5400</v>
      </c>
      <c r="Q507" s="183">
        <v>5400</v>
      </c>
      <c r="R507" s="262">
        <v>10759</v>
      </c>
      <c r="S507" s="72"/>
      <c r="T507" s="72"/>
      <c r="U507" s="72"/>
      <c r="V507" s="72"/>
      <c r="W507" s="265"/>
      <c r="X507" s="69" t="s">
        <v>2663</v>
      </c>
      <c r="Y507" s="218"/>
    </row>
    <row r="508" spans="1:25" s="70" customFormat="1" ht="12">
      <c r="A508" s="217" t="s">
        <v>1032</v>
      </c>
      <c r="B508" s="69"/>
      <c r="C508" s="69" t="s">
        <v>693</v>
      </c>
      <c r="D508" s="69">
        <v>2014</v>
      </c>
      <c r="E508" s="69" t="s">
        <v>254</v>
      </c>
      <c r="F508" s="388">
        <v>4458</v>
      </c>
      <c r="G508" s="389">
        <v>41935</v>
      </c>
      <c r="H508" s="90" t="s">
        <v>313</v>
      </c>
      <c r="I508" s="69" t="s">
        <v>3462</v>
      </c>
      <c r="J508" s="69" t="s">
        <v>3150</v>
      </c>
      <c r="K508" s="7" t="s">
        <v>2354</v>
      </c>
      <c r="L508" s="88">
        <v>41928</v>
      </c>
      <c r="M508" s="88">
        <v>41934</v>
      </c>
      <c r="N508" s="912">
        <v>0</v>
      </c>
      <c r="O508" s="897">
        <f t="shared" si="16"/>
        <v>0</v>
      </c>
      <c r="P508" s="918">
        <f t="shared" si="17"/>
        <v>5600</v>
      </c>
      <c r="Q508" s="183">
        <v>5600</v>
      </c>
      <c r="R508" s="262">
        <v>5600</v>
      </c>
      <c r="S508" s="72"/>
      <c r="T508" s="72"/>
      <c r="U508" s="72"/>
      <c r="V508" s="72"/>
      <c r="W508" s="265"/>
      <c r="X508" s="69" t="s">
        <v>3961</v>
      </c>
      <c r="Y508" s="218"/>
    </row>
    <row r="509" spans="1:25" s="70" customFormat="1" ht="12">
      <c r="A509" s="217" t="s">
        <v>1032</v>
      </c>
      <c r="B509" s="69"/>
      <c r="C509" s="69" t="s">
        <v>693</v>
      </c>
      <c r="D509" s="69">
        <v>2014</v>
      </c>
      <c r="E509" s="69" t="s">
        <v>254</v>
      </c>
      <c r="F509" s="388">
        <v>4542</v>
      </c>
      <c r="G509" s="389">
        <v>41948</v>
      </c>
      <c r="H509" s="90" t="s">
        <v>313</v>
      </c>
      <c r="I509" s="69" t="s">
        <v>3465</v>
      </c>
      <c r="J509" s="69" t="s">
        <v>3962</v>
      </c>
      <c r="K509" s="7" t="s">
        <v>2354</v>
      </c>
      <c r="L509" s="88">
        <v>41942</v>
      </c>
      <c r="M509" s="88">
        <v>41948</v>
      </c>
      <c r="N509" s="912">
        <v>0</v>
      </c>
      <c r="O509" s="897">
        <f t="shared" ref="O509:O514" si="18">Q509*N509/100</f>
        <v>0</v>
      </c>
      <c r="P509" s="918">
        <f t="shared" ref="P509:P514" si="19">Q509-O509</f>
        <v>9200</v>
      </c>
      <c r="Q509" s="183">
        <v>9200</v>
      </c>
      <c r="R509" s="262">
        <v>12700</v>
      </c>
      <c r="S509" s="72"/>
      <c r="T509" s="72"/>
      <c r="U509" s="72"/>
      <c r="V509" s="72"/>
      <c r="W509" s="265"/>
      <c r="X509" s="69" t="s">
        <v>3963</v>
      </c>
      <c r="Y509" s="218"/>
    </row>
    <row r="510" spans="1:25" s="70" customFormat="1" ht="12">
      <c r="A510" s="217" t="s">
        <v>1032</v>
      </c>
      <c r="B510" s="69"/>
      <c r="C510" s="69" t="s">
        <v>693</v>
      </c>
      <c r="D510" s="69">
        <v>2014</v>
      </c>
      <c r="E510" s="69" t="s">
        <v>254</v>
      </c>
      <c r="F510" s="388">
        <v>4640</v>
      </c>
      <c r="G510" s="389">
        <v>41955</v>
      </c>
      <c r="H510" s="90" t="s">
        <v>313</v>
      </c>
      <c r="I510" s="69" t="s">
        <v>3467</v>
      </c>
      <c r="J510" s="69" t="s">
        <v>3150</v>
      </c>
      <c r="K510" s="7" t="s">
        <v>2354</v>
      </c>
      <c r="L510" s="88">
        <v>41949</v>
      </c>
      <c r="M510" s="88">
        <v>41955</v>
      </c>
      <c r="N510" s="912">
        <v>0</v>
      </c>
      <c r="O510" s="897">
        <f t="shared" si="18"/>
        <v>0</v>
      </c>
      <c r="P510" s="918">
        <f t="shared" si="19"/>
        <v>8100</v>
      </c>
      <c r="Q510" s="183">
        <v>8100</v>
      </c>
      <c r="R510" s="262">
        <v>11700</v>
      </c>
      <c r="S510" s="72"/>
      <c r="T510" s="72"/>
      <c r="U510" s="72"/>
      <c r="V510" s="72"/>
      <c r="W510" s="265"/>
      <c r="X510" s="69" t="s">
        <v>3859</v>
      </c>
      <c r="Y510" s="218"/>
    </row>
    <row r="511" spans="1:25" s="70" customFormat="1" ht="12">
      <c r="A511" s="217" t="s">
        <v>1032</v>
      </c>
      <c r="B511" s="69"/>
      <c r="C511" s="69" t="s">
        <v>693</v>
      </c>
      <c r="D511" s="69">
        <v>2014</v>
      </c>
      <c r="E511" s="69" t="s">
        <v>254</v>
      </c>
      <c r="F511" s="388">
        <v>4679</v>
      </c>
      <c r="G511" s="389">
        <v>41963</v>
      </c>
      <c r="H511" s="90" t="s">
        <v>313</v>
      </c>
      <c r="I511" s="69" t="s">
        <v>3469</v>
      </c>
      <c r="J511" s="69" t="s">
        <v>3150</v>
      </c>
      <c r="K511" s="7" t="s">
        <v>2354</v>
      </c>
      <c r="L511" s="88">
        <v>41956</v>
      </c>
      <c r="M511" s="88">
        <v>41962</v>
      </c>
      <c r="N511" s="912">
        <v>0</v>
      </c>
      <c r="O511" s="897">
        <f t="shared" si="18"/>
        <v>0</v>
      </c>
      <c r="P511" s="918">
        <f t="shared" si="19"/>
        <v>5400</v>
      </c>
      <c r="Q511" s="183">
        <v>5400</v>
      </c>
      <c r="R511" s="262">
        <v>11850</v>
      </c>
      <c r="S511" s="72"/>
      <c r="T511" s="72"/>
      <c r="U511" s="72"/>
      <c r="V511" s="72"/>
      <c r="W511" s="265"/>
      <c r="X511" s="69" t="s">
        <v>3964</v>
      </c>
      <c r="Y511" s="218"/>
    </row>
    <row r="512" spans="1:25" s="70" customFormat="1" ht="12">
      <c r="A512" s="217" t="s">
        <v>1033</v>
      </c>
      <c r="B512" s="69"/>
      <c r="C512" s="69" t="s">
        <v>693</v>
      </c>
      <c r="D512" s="69">
        <v>2014</v>
      </c>
      <c r="E512" s="69" t="s">
        <v>254</v>
      </c>
      <c r="F512" s="388">
        <v>4679</v>
      </c>
      <c r="G512" s="389">
        <v>41963</v>
      </c>
      <c r="H512" s="90" t="s">
        <v>313</v>
      </c>
      <c r="I512" s="69" t="s">
        <v>3469</v>
      </c>
      <c r="J512" s="69" t="s">
        <v>2433</v>
      </c>
      <c r="K512" s="69" t="s">
        <v>1398</v>
      </c>
      <c r="L512" s="88">
        <v>41956</v>
      </c>
      <c r="M512" s="88">
        <v>41962</v>
      </c>
      <c r="N512" s="912">
        <v>0</v>
      </c>
      <c r="O512" s="897">
        <f t="shared" si="18"/>
        <v>0</v>
      </c>
      <c r="P512" s="918">
        <f t="shared" si="19"/>
        <v>1500</v>
      </c>
      <c r="Q512" s="183">
        <v>1500</v>
      </c>
      <c r="R512" s="262">
        <v>11850</v>
      </c>
      <c r="S512" s="72"/>
      <c r="T512" s="72"/>
      <c r="U512" s="72"/>
      <c r="V512" s="72"/>
      <c r="W512" s="265"/>
      <c r="X512" s="69" t="s">
        <v>3965</v>
      </c>
      <c r="Y512" s="218"/>
    </row>
    <row r="513" spans="1:25" s="70" customFormat="1" ht="12">
      <c r="A513" s="217" t="s">
        <v>1033</v>
      </c>
      <c r="B513" s="69"/>
      <c r="C513" s="69" t="s">
        <v>693</v>
      </c>
      <c r="D513" s="69">
        <v>2014</v>
      </c>
      <c r="E513" s="69" t="s">
        <v>254</v>
      </c>
      <c r="F513" s="388">
        <v>4746</v>
      </c>
      <c r="G513" s="389">
        <v>41969</v>
      </c>
      <c r="H513" s="90" t="s">
        <v>313</v>
      </c>
      <c r="I513" s="69" t="s">
        <v>3471</v>
      </c>
      <c r="J513" s="69" t="s">
        <v>2433</v>
      </c>
      <c r="K513" s="69" t="s">
        <v>1398</v>
      </c>
      <c r="L513" s="88">
        <v>41963</v>
      </c>
      <c r="M513" s="88">
        <v>41969</v>
      </c>
      <c r="N513" s="912">
        <v>0</v>
      </c>
      <c r="O513" s="897">
        <f t="shared" si="18"/>
        <v>0</v>
      </c>
      <c r="P513" s="918">
        <f t="shared" si="19"/>
        <v>2700</v>
      </c>
      <c r="Q513" s="183">
        <v>2700</v>
      </c>
      <c r="R513" s="262">
        <v>10350</v>
      </c>
      <c r="S513" s="72"/>
      <c r="T513" s="72"/>
      <c r="U513" s="72"/>
      <c r="V513" s="72"/>
      <c r="W513" s="265"/>
      <c r="X513" s="69" t="s">
        <v>3967</v>
      </c>
      <c r="Y513" s="218"/>
    </row>
    <row r="514" spans="1:25" s="70" customFormat="1" ht="12">
      <c r="A514" s="217" t="s">
        <v>1033</v>
      </c>
      <c r="B514" s="69"/>
      <c r="C514" s="69" t="s">
        <v>693</v>
      </c>
      <c r="D514" s="69">
        <v>2014</v>
      </c>
      <c r="E514" s="69" t="s">
        <v>254</v>
      </c>
      <c r="F514" s="388">
        <v>4746</v>
      </c>
      <c r="G514" s="389">
        <v>41969</v>
      </c>
      <c r="H514" s="90" t="s">
        <v>313</v>
      </c>
      <c r="I514" s="69" t="s">
        <v>3471</v>
      </c>
      <c r="J514" s="69" t="s">
        <v>2433</v>
      </c>
      <c r="K514" s="69" t="s">
        <v>1398</v>
      </c>
      <c r="L514" s="88">
        <v>41963</v>
      </c>
      <c r="M514" s="88">
        <v>41969</v>
      </c>
      <c r="N514" s="912">
        <v>0</v>
      </c>
      <c r="O514" s="897">
        <f t="shared" si="18"/>
        <v>0</v>
      </c>
      <c r="P514" s="918">
        <f t="shared" si="19"/>
        <v>2700</v>
      </c>
      <c r="Q514" s="183">
        <v>2700</v>
      </c>
      <c r="R514" s="262">
        <v>10350</v>
      </c>
      <c r="S514" s="72"/>
      <c r="T514" s="72"/>
      <c r="U514" s="72"/>
      <c r="V514" s="72"/>
      <c r="W514" s="265"/>
      <c r="X514" s="69" t="s">
        <v>3966</v>
      </c>
      <c r="Y514" s="218"/>
    </row>
    <row r="515" spans="1:25" s="70" customFormat="1" ht="12">
      <c r="A515" s="217" t="s">
        <v>1033</v>
      </c>
      <c r="B515" s="69"/>
      <c r="C515" s="69" t="s">
        <v>693</v>
      </c>
      <c r="D515" s="69">
        <v>2014</v>
      </c>
      <c r="E515" s="69" t="s">
        <v>254</v>
      </c>
      <c r="F515" s="388">
        <v>4806</v>
      </c>
      <c r="G515" s="389">
        <v>41976</v>
      </c>
      <c r="H515" s="90" t="s">
        <v>313</v>
      </c>
      <c r="I515" s="69" t="s">
        <v>3474</v>
      </c>
      <c r="J515" s="69" t="s">
        <v>3149</v>
      </c>
      <c r="K515" s="69" t="s">
        <v>1398</v>
      </c>
      <c r="L515" s="88">
        <v>41970</v>
      </c>
      <c r="M515" s="88">
        <v>41976</v>
      </c>
      <c r="N515" s="912">
        <v>0</v>
      </c>
      <c r="O515" s="897">
        <f>Q515*N515/100</f>
        <v>0</v>
      </c>
      <c r="P515" s="918">
        <f>Q515-O515</f>
        <v>3600</v>
      </c>
      <c r="Q515" s="183">
        <v>3600</v>
      </c>
      <c r="R515" s="262">
        <v>11850</v>
      </c>
      <c r="S515" s="72"/>
      <c r="T515" s="72"/>
      <c r="U515" s="72"/>
      <c r="V515" s="72"/>
      <c r="W515" s="265"/>
      <c r="X515" s="69" t="s">
        <v>3968</v>
      </c>
      <c r="Y515" s="218"/>
    </row>
    <row r="516" spans="1:25" s="70" customFormat="1" ht="12">
      <c r="A516" s="217" t="s">
        <v>1033</v>
      </c>
      <c r="B516" s="69"/>
      <c r="C516" s="69" t="s">
        <v>693</v>
      </c>
      <c r="D516" s="69">
        <v>2014</v>
      </c>
      <c r="E516" s="69" t="s">
        <v>254</v>
      </c>
      <c r="F516" s="388">
        <v>4825</v>
      </c>
      <c r="G516" s="389">
        <v>41977</v>
      </c>
      <c r="H516" s="90" t="s">
        <v>313</v>
      </c>
      <c r="I516" s="69" t="s">
        <v>3602</v>
      </c>
      <c r="J516" s="69" t="s">
        <v>3604</v>
      </c>
      <c r="K516" s="69" t="s">
        <v>4316</v>
      </c>
      <c r="L516" s="88">
        <v>41984</v>
      </c>
      <c r="M516" s="88">
        <v>41990</v>
      </c>
      <c r="N516" s="912">
        <v>0</v>
      </c>
      <c r="O516" s="897">
        <f t="shared" si="16"/>
        <v>0</v>
      </c>
      <c r="P516" s="918">
        <f t="shared" si="17"/>
        <v>2700</v>
      </c>
      <c r="Q516" s="183">
        <v>2700</v>
      </c>
      <c r="R516" s="262"/>
      <c r="S516" s="72"/>
      <c r="T516" s="72" t="s">
        <v>260</v>
      </c>
      <c r="U516" s="72" t="s">
        <v>260</v>
      </c>
      <c r="V516" s="72"/>
      <c r="W516" s="265" t="s">
        <v>260</v>
      </c>
      <c r="X516" s="69" t="s">
        <v>3605</v>
      </c>
      <c r="Y516" s="218"/>
    </row>
    <row r="517" spans="1:25" s="70" customFormat="1" ht="12">
      <c r="A517" s="217" t="s">
        <v>2889</v>
      </c>
      <c r="B517" s="69"/>
      <c r="C517" s="69" t="s">
        <v>718</v>
      </c>
      <c r="D517" s="69">
        <v>2014</v>
      </c>
      <c r="E517" s="69" t="s">
        <v>254</v>
      </c>
      <c r="F517" s="388">
        <v>4839</v>
      </c>
      <c r="G517" s="389">
        <v>41978</v>
      </c>
      <c r="H517" s="90" t="s">
        <v>313</v>
      </c>
      <c r="I517" s="69" t="s">
        <v>3602</v>
      </c>
      <c r="J517" s="69" t="s">
        <v>4530</v>
      </c>
      <c r="K517" s="69" t="s">
        <v>3887</v>
      </c>
      <c r="L517" s="88">
        <v>41984</v>
      </c>
      <c r="M517" s="88">
        <v>41960</v>
      </c>
      <c r="N517" s="912">
        <v>0</v>
      </c>
      <c r="O517" s="897">
        <f>Q517*N517/100</f>
        <v>0</v>
      </c>
      <c r="P517" s="918">
        <f>Q517-O517</f>
        <v>1000</v>
      </c>
      <c r="Q517" s="183">
        <v>1000</v>
      </c>
      <c r="R517" s="262"/>
      <c r="S517" s="72"/>
      <c r="T517" s="72" t="s">
        <v>260</v>
      </c>
      <c r="U517" s="72" t="s">
        <v>260</v>
      </c>
      <c r="V517" s="72"/>
      <c r="W517" s="265" t="s">
        <v>260</v>
      </c>
      <c r="X517" s="69" t="s">
        <v>4531</v>
      </c>
      <c r="Y517" s="218"/>
    </row>
    <row r="518" spans="1:25" s="70" customFormat="1" ht="12">
      <c r="A518" s="217" t="s">
        <v>3331</v>
      </c>
      <c r="B518" s="69">
        <v>2</v>
      </c>
      <c r="C518" s="69" t="s">
        <v>3834</v>
      </c>
      <c r="D518" s="69">
        <v>2014</v>
      </c>
      <c r="E518" s="69" t="s">
        <v>254</v>
      </c>
      <c r="F518" s="388"/>
      <c r="G518" s="389"/>
      <c r="H518" s="90" t="s">
        <v>313</v>
      </c>
      <c r="I518" s="69" t="s">
        <v>3841</v>
      </c>
      <c r="J518" s="69" t="s">
        <v>3835</v>
      </c>
      <c r="K518" s="69" t="s">
        <v>3903</v>
      </c>
      <c r="L518" s="88">
        <v>41984</v>
      </c>
      <c r="M518" s="88">
        <v>41991</v>
      </c>
      <c r="N518" s="912">
        <v>0</v>
      </c>
      <c r="O518" s="897">
        <f t="shared" si="16"/>
        <v>0</v>
      </c>
      <c r="P518" s="918">
        <f t="shared" si="17"/>
        <v>9447</v>
      </c>
      <c r="Q518" s="183">
        <v>9447</v>
      </c>
      <c r="R518" s="262"/>
      <c r="S518" s="72"/>
      <c r="T518" s="72"/>
      <c r="U518" s="72"/>
      <c r="V518" s="72" t="s">
        <v>260</v>
      </c>
      <c r="W518" s="265"/>
      <c r="X518" s="69" t="s">
        <v>3842</v>
      </c>
      <c r="Y518" s="218"/>
    </row>
    <row r="519" spans="1:25" s="70" customFormat="1" ht="12">
      <c r="A519" s="217" t="s">
        <v>3331</v>
      </c>
      <c r="B519" s="69">
        <v>1</v>
      </c>
      <c r="C519" s="69" t="s">
        <v>3834</v>
      </c>
      <c r="D519" s="69">
        <v>2014</v>
      </c>
      <c r="E519" s="69" t="s">
        <v>254</v>
      </c>
      <c r="F519" s="388"/>
      <c r="G519" s="389"/>
      <c r="H519" s="90" t="s">
        <v>313</v>
      </c>
      <c r="I519" s="69" t="s">
        <v>3841</v>
      </c>
      <c r="J519" s="69" t="s">
        <v>3835</v>
      </c>
      <c r="K519" s="69" t="s">
        <v>3903</v>
      </c>
      <c r="L519" s="88">
        <v>41976</v>
      </c>
      <c r="M519" s="88" t="s">
        <v>3843</v>
      </c>
      <c r="N519" s="912">
        <v>0</v>
      </c>
      <c r="O519" s="897">
        <f t="shared" si="16"/>
        <v>0</v>
      </c>
      <c r="P519" s="918">
        <f t="shared" si="17"/>
        <v>11543.4</v>
      </c>
      <c r="Q519" s="183">
        <v>11543.4</v>
      </c>
      <c r="R519" s="262"/>
      <c r="S519" s="72"/>
      <c r="T519" s="72" t="s">
        <v>260</v>
      </c>
      <c r="U519" s="72" t="s">
        <v>260</v>
      </c>
      <c r="V519" s="72" t="s">
        <v>260</v>
      </c>
      <c r="W519" s="265" t="s">
        <v>260</v>
      </c>
      <c r="X519" s="69" t="s">
        <v>3844</v>
      </c>
      <c r="Y519" s="218"/>
    </row>
    <row r="520" spans="1:25" s="70" customFormat="1" ht="12">
      <c r="A520" s="217" t="s">
        <v>3317</v>
      </c>
      <c r="B520" s="69" t="s">
        <v>1686</v>
      </c>
      <c r="C520" s="69" t="s">
        <v>718</v>
      </c>
      <c r="D520" s="69">
        <v>2014</v>
      </c>
      <c r="E520" s="69" t="s">
        <v>254</v>
      </c>
      <c r="F520" s="388">
        <v>4806</v>
      </c>
      <c r="G520" s="389">
        <v>41976</v>
      </c>
      <c r="H520" s="90" t="s">
        <v>313</v>
      </c>
      <c r="I520" s="69" t="s">
        <v>3474</v>
      </c>
      <c r="J520" s="69" t="s">
        <v>3931</v>
      </c>
      <c r="K520" s="69" t="s">
        <v>3932</v>
      </c>
      <c r="L520" s="88">
        <v>41970</v>
      </c>
      <c r="M520" s="88">
        <v>41976</v>
      </c>
      <c r="N520" s="912">
        <v>0</v>
      </c>
      <c r="O520" s="897">
        <v>0</v>
      </c>
      <c r="P520" s="918">
        <f t="shared" si="17"/>
        <v>1500</v>
      </c>
      <c r="Q520" s="183">
        <v>1500</v>
      </c>
      <c r="R520" s="262">
        <v>11850</v>
      </c>
      <c r="S520" s="72" t="s">
        <v>1538</v>
      </c>
      <c r="T520" s="72" t="s">
        <v>260</v>
      </c>
      <c r="U520" s="72" t="s">
        <v>260</v>
      </c>
      <c r="V520" s="72"/>
      <c r="W520" s="265" t="s">
        <v>260</v>
      </c>
      <c r="X520" s="69" t="s">
        <v>3933</v>
      </c>
      <c r="Y520" s="218"/>
    </row>
    <row r="521" spans="1:25" s="70" customFormat="1" ht="12">
      <c r="A521" s="217" t="s">
        <v>695</v>
      </c>
      <c r="B521" s="69"/>
      <c r="C521" s="69" t="s">
        <v>3927</v>
      </c>
      <c r="D521" s="69">
        <v>2014</v>
      </c>
      <c r="E521" s="69" t="s">
        <v>254</v>
      </c>
      <c r="F521" s="388">
        <v>4806</v>
      </c>
      <c r="G521" s="389">
        <v>41976</v>
      </c>
      <c r="H521" s="90" t="s">
        <v>313</v>
      </c>
      <c r="I521" s="69" t="s">
        <v>3474</v>
      </c>
      <c r="J521" s="69" t="s">
        <v>3935</v>
      </c>
      <c r="K521" s="69" t="s">
        <v>3936</v>
      </c>
      <c r="L521" s="88">
        <v>41970</v>
      </c>
      <c r="M521" s="88">
        <v>41976</v>
      </c>
      <c r="N521" s="912">
        <v>0</v>
      </c>
      <c r="O521" s="897">
        <f t="shared" si="16"/>
        <v>0</v>
      </c>
      <c r="P521" s="918">
        <f t="shared" si="17"/>
        <v>1800</v>
      </c>
      <c r="Q521" s="183">
        <v>1800</v>
      </c>
      <c r="R521" s="262">
        <v>11850</v>
      </c>
      <c r="S521" s="72"/>
      <c r="T521" s="72" t="s">
        <v>260</v>
      </c>
      <c r="U521" s="72" t="s">
        <v>260</v>
      </c>
      <c r="V521" s="72"/>
      <c r="W521" s="265" t="s">
        <v>260</v>
      </c>
      <c r="X521" s="69" t="s">
        <v>3937</v>
      </c>
      <c r="Y521" s="218"/>
    </row>
    <row r="522" spans="1:25" s="70" customFormat="1" ht="12">
      <c r="A522" s="217" t="s">
        <v>695</v>
      </c>
      <c r="B522" s="69"/>
      <c r="C522" s="69" t="s">
        <v>3927</v>
      </c>
      <c r="D522" s="69">
        <v>2014</v>
      </c>
      <c r="E522" s="69" t="s">
        <v>254</v>
      </c>
      <c r="F522" s="388">
        <v>4516</v>
      </c>
      <c r="G522" s="389">
        <v>41941</v>
      </c>
      <c r="H522" s="90" t="s">
        <v>313</v>
      </c>
      <c r="I522" s="69" t="s">
        <v>3463</v>
      </c>
      <c r="J522" s="69" t="s">
        <v>3935</v>
      </c>
      <c r="K522" s="69" t="s">
        <v>3936</v>
      </c>
      <c r="L522" s="88">
        <v>41935</v>
      </c>
      <c r="M522" s="88">
        <v>41941</v>
      </c>
      <c r="N522" s="912">
        <v>0</v>
      </c>
      <c r="O522" s="897">
        <f t="shared" ref="O522:O528" si="20">Q522*N522/100</f>
        <v>0</v>
      </c>
      <c r="P522" s="918">
        <f t="shared" ref="P522:P528" si="21">Q522-O522</f>
        <v>7550</v>
      </c>
      <c r="Q522" s="183">
        <v>7550</v>
      </c>
      <c r="R522" s="262">
        <v>8550</v>
      </c>
      <c r="S522" s="72"/>
      <c r="T522" s="72" t="s">
        <v>260</v>
      </c>
      <c r="U522" s="72" t="s">
        <v>260</v>
      </c>
      <c r="V522" s="72"/>
      <c r="W522" s="265"/>
      <c r="X522" s="69" t="s">
        <v>3938</v>
      </c>
      <c r="Y522" s="218"/>
    </row>
    <row r="523" spans="1:25" s="70" customFormat="1" ht="12">
      <c r="A523" s="217" t="s">
        <v>1032</v>
      </c>
      <c r="B523" s="69"/>
      <c r="C523" s="69" t="s">
        <v>693</v>
      </c>
      <c r="D523" s="69">
        <v>2014</v>
      </c>
      <c r="E523" s="69" t="s">
        <v>254</v>
      </c>
      <c r="F523" s="388">
        <v>4910</v>
      </c>
      <c r="G523" s="389">
        <v>41981</v>
      </c>
      <c r="H523" s="90" t="s">
        <v>313</v>
      </c>
      <c r="I523" s="69" t="s">
        <v>3601</v>
      </c>
      <c r="J523" s="69" t="s">
        <v>3969</v>
      </c>
      <c r="K523" s="7" t="s">
        <v>2354</v>
      </c>
      <c r="L523" s="88">
        <v>41991</v>
      </c>
      <c r="M523" s="88">
        <v>41997</v>
      </c>
      <c r="N523" s="912">
        <v>0</v>
      </c>
      <c r="O523" s="897">
        <f t="shared" si="20"/>
        <v>0</v>
      </c>
      <c r="P523" s="918">
        <f t="shared" si="21"/>
        <v>11100</v>
      </c>
      <c r="Q523" s="183">
        <v>11100</v>
      </c>
      <c r="R523" s="262">
        <v>11100</v>
      </c>
      <c r="S523" s="72"/>
      <c r="T523" s="72"/>
      <c r="U523" s="72"/>
      <c r="V523" s="72"/>
      <c r="W523" s="265"/>
      <c r="X523" s="69" t="s">
        <v>3970</v>
      </c>
      <c r="Y523" s="218"/>
    </row>
    <row r="524" spans="1:25" s="70" customFormat="1" ht="12">
      <c r="A524" s="217" t="s">
        <v>2889</v>
      </c>
      <c r="B524" s="69"/>
      <c r="C524" s="69" t="s">
        <v>718</v>
      </c>
      <c r="D524" s="69">
        <v>2014</v>
      </c>
      <c r="E524" s="69" t="s">
        <v>254</v>
      </c>
      <c r="F524" s="388">
        <v>4840</v>
      </c>
      <c r="G524" s="389">
        <v>41978</v>
      </c>
      <c r="H524" s="90" t="s">
        <v>313</v>
      </c>
      <c r="I524" s="69" t="s">
        <v>3601</v>
      </c>
      <c r="J524" s="69" t="s">
        <v>4530</v>
      </c>
      <c r="K524" s="69" t="s">
        <v>3887</v>
      </c>
      <c r="L524" s="88">
        <v>41991</v>
      </c>
      <c r="M524" s="88">
        <v>43458</v>
      </c>
      <c r="N524" s="912">
        <v>0</v>
      </c>
      <c r="O524" s="897">
        <f>Q524*N524/100</f>
        <v>0</v>
      </c>
      <c r="P524" s="918">
        <f>Q524-O524</f>
        <v>1000</v>
      </c>
      <c r="Q524" s="183">
        <v>1000</v>
      </c>
      <c r="R524" s="262"/>
      <c r="S524" s="72"/>
      <c r="T524" s="72" t="s">
        <v>260</v>
      </c>
      <c r="U524" s="72" t="s">
        <v>260</v>
      </c>
      <c r="V524" s="72"/>
      <c r="W524" s="265"/>
      <c r="X524" s="69" t="s">
        <v>4532</v>
      </c>
      <c r="Y524" s="218"/>
    </row>
    <row r="525" spans="1:25" s="70" customFormat="1" ht="12">
      <c r="A525" s="217" t="s">
        <v>2889</v>
      </c>
      <c r="B525" s="69"/>
      <c r="C525" s="69" t="s">
        <v>718</v>
      </c>
      <c r="D525" s="69">
        <v>2014</v>
      </c>
      <c r="E525" s="69" t="s">
        <v>254</v>
      </c>
      <c r="F525" s="388">
        <v>4841</v>
      </c>
      <c r="G525" s="389">
        <v>41978</v>
      </c>
      <c r="H525" s="90" t="s">
        <v>313</v>
      </c>
      <c r="I525" s="69" t="s">
        <v>3598</v>
      </c>
      <c r="J525" s="69" t="s">
        <v>4530</v>
      </c>
      <c r="K525" s="69" t="s">
        <v>3887</v>
      </c>
      <c r="L525" s="88">
        <v>41998</v>
      </c>
      <c r="M525" s="88">
        <v>42004</v>
      </c>
      <c r="N525" s="912">
        <v>0</v>
      </c>
      <c r="O525" s="897">
        <f>Q525*N525/100</f>
        <v>0</v>
      </c>
      <c r="P525" s="918">
        <f>Q525-O525</f>
        <v>1000</v>
      </c>
      <c r="Q525" s="183">
        <v>1000</v>
      </c>
      <c r="R525" s="262"/>
      <c r="S525" s="72"/>
      <c r="T525" s="72" t="s">
        <v>260</v>
      </c>
      <c r="U525" s="72" t="s">
        <v>260</v>
      </c>
      <c r="V525" s="72"/>
      <c r="W525" s="265"/>
      <c r="X525" s="69" t="s">
        <v>4533</v>
      </c>
      <c r="Y525" s="218"/>
    </row>
    <row r="526" spans="1:25" s="70" customFormat="1" ht="12">
      <c r="A526" s="217" t="s">
        <v>1032</v>
      </c>
      <c r="B526" s="69"/>
      <c r="C526" s="69" t="s">
        <v>693</v>
      </c>
      <c r="D526" s="69">
        <v>2014</v>
      </c>
      <c r="E526" s="69" t="s">
        <v>254</v>
      </c>
      <c r="F526" s="388">
        <v>4911</v>
      </c>
      <c r="G526" s="389">
        <v>41981</v>
      </c>
      <c r="H526" s="90" t="s">
        <v>313</v>
      </c>
      <c r="I526" s="69" t="s">
        <v>3598</v>
      </c>
      <c r="J526" s="69" t="s">
        <v>3969</v>
      </c>
      <c r="K526" s="7" t="s">
        <v>2354</v>
      </c>
      <c r="L526" s="88">
        <v>41998</v>
      </c>
      <c r="M526" s="88">
        <v>42004</v>
      </c>
      <c r="N526" s="912">
        <v>0</v>
      </c>
      <c r="O526" s="897">
        <f t="shared" si="20"/>
        <v>0</v>
      </c>
      <c r="P526" s="918">
        <f t="shared" si="21"/>
        <v>11100</v>
      </c>
      <c r="Q526" s="183">
        <v>11100</v>
      </c>
      <c r="R526" s="262">
        <v>11100</v>
      </c>
      <c r="S526" s="72"/>
      <c r="T526" s="72"/>
      <c r="U526" s="72"/>
      <c r="V526" s="72"/>
      <c r="W526" s="265"/>
      <c r="X526" s="69" t="s">
        <v>3971</v>
      </c>
      <c r="Y526" s="218"/>
    </row>
    <row r="527" spans="1:25" s="70" customFormat="1" ht="12">
      <c r="A527" s="217" t="s">
        <v>1033</v>
      </c>
      <c r="B527" s="69"/>
      <c r="C527" s="69" t="s">
        <v>693</v>
      </c>
      <c r="D527" s="69">
        <v>2014</v>
      </c>
      <c r="E527" s="69" t="s">
        <v>254</v>
      </c>
      <c r="F527" s="388">
        <v>4824</v>
      </c>
      <c r="G527" s="389">
        <v>41977</v>
      </c>
      <c r="H527" s="90" t="s">
        <v>313</v>
      </c>
      <c r="I527" s="69" t="s">
        <v>3977</v>
      </c>
      <c r="J527" s="69" t="s">
        <v>3978</v>
      </c>
      <c r="K527" s="69" t="s">
        <v>4316</v>
      </c>
      <c r="L527" s="88">
        <v>41977</v>
      </c>
      <c r="M527" s="88">
        <v>41983</v>
      </c>
      <c r="N527" s="912">
        <v>0</v>
      </c>
      <c r="O527" s="897">
        <f t="shared" si="20"/>
        <v>0</v>
      </c>
      <c r="P527" s="918">
        <f t="shared" si="21"/>
        <v>2700</v>
      </c>
      <c r="Q527" s="183">
        <v>2700</v>
      </c>
      <c r="R527" s="262">
        <v>2700</v>
      </c>
      <c r="S527" s="72"/>
      <c r="T527" s="72"/>
      <c r="U527" s="72"/>
      <c r="V527" s="72"/>
      <c r="W527" s="265"/>
      <c r="X527" s="69" t="s">
        <v>3982</v>
      </c>
      <c r="Y527" s="218"/>
    </row>
    <row r="528" spans="1:25" s="70" customFormat="1" ht="12">
      <c r="A528" s="217" t="s">
        <v>1033</v>
      </c>
      <c r="B528" s="69"/>
      <c r="C528" s="69" t="s">
        <v>693</v>
      </c>
      <c r="D528" s="69">
        <v>2014</v>
      </c>
      <c r="E528" s="69" t="s">
        <v>254</v>
      </c>
      <c r="F528" s="388">
        <v>4831</v>
      </c>
      <c r="G528" s="389">
        <v>41977</v>
      </c>
      <c r="H528" s="90" t="s">
        <v>313</v>
      </c>
      <c r="I528" s="69" t="s">
        <v>3474</v>
      </c>
      <c r="J528" s="69" t="s">
        <v>3979</v>
      </c>
      <c r="K528" s="69" t="s">
        <v>4316</v>
      </c>
      <c r="L528" s="88">
        <v>41970</v>
      </c>
      <c r="M528" s="88">
        <v>41976</v>
      </c>
      <c r="N528" s="912">
        <v>0</v>
      </c>
      <c r="O528" s="897">
        <f t="shared" si="20"/>
        <v>0</v>
      </c>
      <c r="P528" s="918">
        <f t="shared" si="21"/>
        <v>4200</v>
      </c>
      <c r="Q528" s="183">
        <v>4200</v>
      </c>
      <c r="R528" s="262">
        <v>1500</v>
      </c>
      <c r="S528" s="72"/>
      <c r="T528" s="72"/>
      <c r="U528" s="72"/>
      <c r="V528" s="72"/>
      <c r="W528" s="265"/>
      <c r="X528" s="69" t="s">
        <v>3983</v>
      </c>
      <c r="Y528" s="218"/>
    </row>
    <row r="529" spans="1:26" s="70" customFormat="1" ht="12">
      <c r="A529" s="217" t="s">
        <v>1033</v>
      </c>
      <c r="B529" s="69"/>
      <c r="C529" s="69" t="s">
        <v>693</v>
      </c>
      <c r="D529" s="69">
        <v>2014</v>
      </c>
      <c r="E529" s="69" t="s">
        <v>254</v>
      </c>
      <c r="F529" s="388">
        <v>4831</v>
      </c>
      <c r="G529" s="389">
        <v>41977</v>
      </c>
      <c r="H529" s="90" t="s">
        <v>313</v>
      </c>
      <c r="I529" s="69" t="s">
        <v>3474</v>
      </c>
      <c r="J529" s="69" t="s">
        <v>3979</v>
      </c>
      <c r="K529" s="69" t="s">
        <v>4316</v>
      </c>
      <c r="L529" s="88">
        <v>41970</v>
      </c>
      <c r="M529" s="88">
        <v>41976</v>
      </c>
      <c r="N529" s="912">
        <v>0</v>
      </c>
      <c r="O529" s="897">
        <f t="shared" si="16"/>
        <v>0</v>
      </c>
      <c r="P529" s="918">
        <f t="shared" si="17"/>
        <v>2700</v>
      </c>
      <c r="Q529" s="183">
        <v>2700</v>
      </c>
      <c r="R529" s="262">
        <v>1500</v>
      </c>
      <c r="S529" s="72"/>
      <c r="T529" s="72"/>
      <c r="U529" s="72"/>
      <c r="V529" s="72"/>
      <c r="W529" s="265"/>
      <c r="X529" s="69" t="s">
        <v>3983</v>
      </c>
      <c r="Y529" s="218"/>
    </row>
    <row r="530" spans="1:26" s="70" customFormat="1" ht="12">
      <c r="A530" s="217" t="s">
        <v>1033</v>
      </c>
      <c r="B530" s="69"/>
      <c r="C530" s="69" t="s">
        <v>693</v>
      </c>
      <c r="D530" s="69">
        <v>2014</v>
      </c>
      <c r="E530" s="69" t="s">
        <v>254</v>
      </c>
      <c r="F530" s="388">
        <v>4746</v>
      </c>
      <c r="G530" s="389">
        <v>41969</v>
      </c>
      <c r="H530" s="90" t="s">
        <v>313</v>
      </c>
      <c r="I530" s="69" t="s">
        <v>3471</v>
      </c>
      <c r="J530" s="69" t="s">
        <v>3979</v>
      </c>
      <c r="K530" s="69" t="s">
        <v>4316</v>
      </c>
      <c r="L530" s="88">
        <v>41963</v>
      </c>
      <c r="M530" s="88">
        <v>41969</v>
      </c>
      <c r="N530" s="912">
        <v>0</v>
      </c>
      <c r="O530" s="897">
        <f t="shared" si="16"/>
        <v>0</v>
      </c>
      <c r="P530" s="918">
        <f t="shared" si="17"/>
        <v>2700</v>
      </c>
      <c r="Q530" s="183">
        <v>2700</v>
      </c>
      <c r="R530" s="262">
        <v>10350</v>
      </c>
      <c r="S530" s="72"/>
      <c r="T530" s="72"/>
      <c r="U530" s="72"/>
      <c r="V530" s="72"/>
      <c r="W530" s="265"/>
      <c r="X530" s="69" t="s">
        <v>3984</v>
      </c>
      <c r="Y530" s="218"/>
    </row>
    <row r="531" spans="1:26" s="70" customFormat="1" ht="12">
      <c r="A531" s="217" t="s">
        <v>1033</v>
      </c>
      <c r="B531" s="69"/>
      <c r="C531" s="69" t="s">
        <v>693</v>
      </c>
      <c r="D531" s="69">
        <v>2014</v>
      </c>
      <c r="E531" s="69" t="s">
        <v>254</v>
      </c>
      <c r="F531" s="388">
        <v>4679</v>
      </c>
      <c r="G531" s="389">
        <v>41963</v>
      </c>
      <c r="H531" s="90" t="s">
        <v>313</v>
      </c>
      <c r="I531" s="69" t="s">
        <v>3469</v>
      </c>
      <c r="J531" s="69" t="s">
        <v>3978</v>
      </c>
      <c r="K531" s="69" t="s">
        <v>4316</v>
      </c>
      <c r="L531" s="88">
        <v>41956</v>
      </c>
      <c r="M531" s="88">
        <v>41962</v>
      </c>
      <c r="N531" s="912">
        <v>0</v>
      </c>
      <c r="O531" s="897">
        <f t="shared" si="16"/>
        <v>0</v>
      </c>
      <c r="P531" s="918">
        <f t="shared" si="17"/>
        <v>2700</v>
      </c>
      <c r="Q531" s="183">
        <v>2700</v>
      </c>
      <c r="R531" s="262">
        <v>11850</v>
      </c>
      <c r="S531" s="72"/>
      <c r="T531" s="72"/>
      <c r="U531" s="72"/>
      <c r="V531" s="72"/>
      <c r="W531" s="265"/>
      <c r="X531" s="69" t="s">
        <v>3989</v>
      </c>
      <c r="Y531" s="218"/>
    </row>
    <row r="532" spans="1:26" s="70" customFormat="1" ht="12">
      <c r="A532" s="217" t="s">
        <v>1033</v>
      </c>
      <c r="B532" s="69"/>
      <c r="C532" s="69" t="s">
        <v>693</v>
      </c>
      <c r="D532" s="69">
        <v>2014</v>
      </c>
      <c r="E532" s="69" t="s">
        <v>254</v>
      </c>
      <c r="F532" s="388">
        <v>4640</v>
      </c>
      <c r="G532" s="389">
        <v>41955</v>
      </c>
      <c r="H532" s="90" t="s">
        <v>313</v>
      </c>
      <c r="I532" s="69" t="s">
        <v>3467</v>
      </c>
      <c r="J532" s="69" t="s">
        <v>3979</v>
      </c>
      <c r="K532" s="69" t="s">
        <v>4316</v>
      </c>
      <c r="L532" s="88">
        <v>41949</v>
      </c>
      <c r="M532" s="88">
        <v>41955</v>
      </c>
      <c r="N532" s="912">
        <v>0</v>
      </c>
      <c r="O532" s="897">
        <f t="shared" si="16"/>
        <v>0</v>
      </c>
      <c r="P532" s="918">
        <f t="shared" si="17"/>
        <v>1350</v>
      </c>
      <c r="Q532" s="183">
        <v>1350</v>
      </c>
      <c r="R532" s="262">
        <v>11700</v>
      </c>
      <c r="S532" s="72"/>
      <c r="T532" s="72"/>
      <c r="U532" s="72"/>
      <c r="V532" s="72"/>
      <c r="W532" s="265"/>
      <c r="X532" s="69" t="s">
        <v>3985</v>
      </c>
      <c r="Y532" s="218"/>
    </row>
    <row r="533" spans="1:26" s="70" customFormat="1">
      <c r="A533" s="217" t="s">
        <v>1649</v>
      </c>
      <c r="B533" s="69"/>
      <c r="C533" s="69" t="s">
        <v>718</v>
      </c>
      <c r="D533" s="69">
        <v>2014</v>
      </c>
      <c r="E533" s="69" t="s">
        <v>254</v>
      </c>
      <c r="F533" s="388" t="s">
        <v>4000</v>
      </c>
      <c r="G533" s="389" t="s">
        <v>127</v>
      </c>
      <c r="H533" s="90" t="s">
        <v>313</v>
      </c>
      <c r="I533" s="69" t="s">
        <v>3037</v>
      </c>
      <c r="J533" s="69" t="s">
        <v>4002</v>
      </c>
      <c r="K533" s="69" t="s">
        <v>1412</v>
      </c>
      <c r="L533" s="88">
        <v>41823</v>
      </c>
      <c r="M533" s="88">
        <v>41829</v>
      </c>
      <c r="N533" s="912">
        <v>0</v>
      </c>
      <c r="O533" s="897">
        <f>Q533*N533/100</f>
        <v>0</v>
      </c>
      <c r="P533" s="918">
        <f>Q533-O533</f>
        <v>6600</v>
      </c>
      <c r="Q533" s="183">
        <v>6600</v>
      </c>
      <c r="R533" s="262"/>
      <c r="S533" s="72"/>
      <c r="T533" s="72"/>
      <c r="U533" s="72"/>
      <c r="V533" s="72"/>
      <c r="W533" s="265"/>
      <c r="X533" s="6" t="s">
        <v>4004</v>
      </c>
      <c r="Y533"/>
      <c r="Z533" s="1432" t="s">
        <v>4005</v>
      </c>
    </row>
    <row r="534" spans="1:26" s="70" customFormat="1">
      <c r="A534" s="217" t="s">
        <v>2161</v>
      </c>
      <c r="B534" s="69"/>
      <c r="C534" s="69" t="s">
        <v>718</v>
      </c>
      <c r="D534" s="69">
        <v>2014</v>
      </c>
      <c r="E534" s="69" t="s">
        <v>254</v>
      </c>
      <c r="F534" s="388" t="s">
        <v>4000</v>
      </c>
      <c r="G534" s="389" t="s">
        <v>127</v>
      </c>
      <c r="H534" s="90" t="s">
        <v>313</v>
      </c>
      <c r="I534" s="69" t="s">
        <v>3106</v>
      </c>
      <c r="J534" s="69" t="s">
        <v>4003</v>
      </c>
      <c r="K534" s="69" t="s">
        <v>1409</v>
      </c>
      <c r="L534" s="88">
        <v>41851</v>
      </c>
      <c r="M534" s="88">
        <v>41857</v>
      </c>
      <c r="N534" s="912">
        <v>0</v>
      </c>
      <c r="O534" s="897">
        <f>Q534*N534/100</f>
        <v>0</v>
      </c>
      <c r="P534" s="918">
        <f>Q534-O534</f>
        <v>1000</v>
      </c>
      <c r="Q534" s="183">
        <v>1000</v>
      </c>
      <c r="R534" s="262"/>
      <c r="S534" s="72"/>
      <c r="T534" s="72"/>
      <c r="U534" s="72"/>
      <c r="V534" s="72"/>
      <c r="W534" s="1472"/>
      <c r="X534" s="6" t="s">
        <v>4004</v>
      </c>
      <c r="Y534"/>
      <c r="Z534" s="1432" t="s">
        <v>4005</v>
      </c>
    </row>
    <row r="535" spans="1:26" s="70" customFormat="1">
      <c r="A535" s="217" t="s">
        <v>1125</v>
      </c>
      <c r="B535" s="69"/>
      <c r="C535" s="69" t="s">
        <v>718</v>
      </c>
      <c r="D535" s="69">
        <v>2014</v>
      </c>
      <c r="E535" s="69" t="s">
        <v>254</v>
      </c>
      <c r="F535" s="388" t="s">
        <v>4000</v>
      </c>
      <c r="G535" s="389" t="s">
        <v>127</v>
      </c>
      <c r="H535" s="90" t="s">
        <v>313</v>
      </c>
      <c r="I535" s="69" t="s">
        <v>3129</v>
      </c>
      <c r="J535" s="69" t="s">
        <v>4007</v>
      </c>
      <c r="K535" s="69" t="s">
        <v>1580</v>
      </c>
      <c r="L535" s="88">
        <v>41858</v>
      </c>
      <c r="M535" s="88">
        <v>41864</v>
      </c>
      <c r="N535" s="912"/>
      <c r="O535" s="897">
        <f>Q535*N535/100</f>
        <v>0</v>
      </c>
      <c r="P535" s="918">
        <f t="shared" ref="P535:P547" si="22">Q535-O535</f>
        <v>3800</v>
      </c>
      <c r="Q535" s="183">
        <v>3800</v>
      </c>
      <c r="R535" s="262"/>
      <c r="S535" s="72"/>
      <c r="T535" s="72"/>
      <c r="U535" s="72"/>
      <c r="V535" s="72"/>
      <c r="W535" s="265"/>
      <c r="X535" s="91" t="s">
        <v>4004</v>
      </c>
      <c r="Y535" s="62"/>
      <c r="Z535" s="1432" t="s">
        <v>4005</v>
      </c>
    </row>
    <row r="536" spans="1:26" s="70" customFormat="1">
      <c r="A536" s="217" t="s">
        <v>1033</v>
      </c>
      <c r="B536" s="69"/>
      <c r="C536" s="69" t="s">
        <v>693</v>
      </c>
      <c r="D536" s="69">
        <v>2014</v>
      </c>
      <c r="E536" s="69" t="s">
        <v>254</v>
      </c>
      <c r="F536" s="388" t="s">
        <v>4000</v>
      </c>
      <c r="G536" s="389" t="s">
        <v>127</v>
      </c>
      <c r="H536" s="90" t="s">
        <v>313</v>
      </c>
      <c r="I536" s="69" t="s">
        <v>4009</v>
      </c>
      <c r="J536" s="69" t="s">
        <v>4010</v>
      </c>
      <c r="K536" s="69" t="s">
        <v>1398</v>
      </c>
      <c r="L536" s="88">
        <v>41774</v>
      </c>
      <c r="M536" s="88">
        <v>41780</v>
      </c>
      <c r="N536" s="912">
        <v>0</v>
      </c>
      <c r="O536" s="897">
        <f t="shared" ref="O536:O547" si="23">Q536*N536/100</f>
        <v>0</v>
      </c>
      <c r="P536" s="918">
        <f t="shared" si="22"/>
        <v>5550</v>
      </c>
      <c r="Q536" s="183">
        <v>5550</v>
      </c>
      <c r="R536" s="262"/>
      <c r="S536" s="72"/>
      <c r="T536" s="72"/>
      <c r="U536" s="72"/>
      <c r="V536" s="72"/>
      <c r="W536" s="265"/>
      <c r="X536" s="91" t="s">
        <v>4008</v>
      </c>
      <c r="Y536" s="62"/>
      <c r="Z536" s="1432" t="s">
        <v>4005</v>
      </c>
    </row>
    <row r="537" spans="1:26" s="70" customFormat="1">
      <c r="A537" s="217" t="s">
        <v>1033</v>
      </c>
      <c r="B537" s="69"/>
      <c r="C537" s="69" t="s">
        <v>693</v>
      </c>
      <c r="D537" s="69">
        <v>2014</v>
      </c>
      <c r="E537" s="69" t="s">
        <v>254</v>
      </c>
      <c r="F537" s="388" t="s">
        <v>4000</v>
      </c>
      <c r="G537" s="389" t="s">
        <v>127</v>
      </c>
      <c r="H537" s="90" t="s">
        <v>313</v>
      </c>
      <c r="I537" s="69" t="s">
        <v>4011</v>
      </c>
      <c r="J537" s="69" t="s">
        <v>4012</v>
      </c>
      <c r="K537" s="69" t="s">
        <v>1398</v>
      </c>
      <c r="L537" s="88">
        <v>41767</v>
      </c>
      <c r="M537" s="88">
        <v>41773</v>
      </c>
      <c r="N537" s="912">
        <v>0</v>
      </c>
      <c r="O537" s="897">
        <f t="shared" si="23"/>
        <v>0</v>
      </c>
      <c r="P537" s="918">
        <f t="shared" si="22"/>
        <v>4800</v>
      </c>
      <c r="Q537" s="183">
        <v>4800</v>
      </c>
      <c r="R537" s="262"/>
      <c r="S537" s="72"/>
      <c r="T537" s="72"/>
      <c r="U537" s="72"/>
      <c r="V537" s="72"/>
      <c r="W537" s="265"/>
      <c r="X537" s="91" t="s">
        <v>4008</v>
      </c>
      <c r="Y537" s="62"/>
      <c r="Z537" s="1432" t="s">
        <v>4005</v>
      </c>
    </row>
    <row r="538" spans="1:26" s="70" customFormat="1">
      <c r="A538" s="217" t="s">
        <v>2889</v>
      </c>
      <c r="B538" s="69"/>
      <c r="C538" s="69" t="s">
        <v>718</v>
      </c>
      <c r="D538" s="69">
        <v>2014</v>
      </c>
      <c r="E538" s="69" t="s">
        <v>254</v>
      </c>
      <c r="F538" s="388" t="s">
        <v>4000</v>
      </c>
      <c r="G538" s="389" t="s">
        <v>127</v>
      </c>
      <c r="H538" s="90" t="s">
        <v>313</v>
      </c>
      <c r="I538" s="69" t="s">
        <v>4013</v>
      </c>
      <c r="J538" s="69" t="s">
        <v>4014</v>
      </c>
      <c r="K538" s="69" t="s">
        <v>2904</v>
      </c>
      <c r="L538" s="88">
        <v>41781</v>
      </c>
      <c r="M538" s="88">
        <v>41787</v>
      </c>
      <c r="N538" s="912">
        <v>0</v>
      </c>
      <c r="O538" s="897">
        <f t="shared" si="23"/>
        <v>0</v>
      </c>
      <c r="P538" s="918">
        <f t="shared" si="22"/>
        <v>700</v>
      </c>
      <c r="Q538" s="183">
        <v>700</v>
      </c>
      <c r="R538" s="262"/>
      <c r="S538" s="72"/>
      <c r="T538" s="72"/>
      <c r="U538" s="72"/>
      <c r="V538" s="72"/>
      <c r="W538" s="265"/>
      <c r="X538" s="91" t="s">
        <v>4008</v>
      </c>
      <c r="Y538" s="62"/>
      <c r="Z538" s="1432" t="s">
        <v>4005</v>
      </c>
    </row>
    <row r="539" spans="1:26" s="70" customFormat="1">
      <c r="A539" s="217" t="s">
        <v>1032</v>
      </c>
      <c r="B539" s="69"/>
      <c r="C539" s="69" t="s">
        <v>693</v>
      </c>
      <c r="D539" s="69">
        <v>2014</v>
      </c>
      <c r="E539" s="69" t="s">
        <v>254</v>
      </c>
      <c r="F539" s="388" t="s">
        <v>4000</v>
      </c>
      <c r="G539" s="389" t="s">
        <v>127</v>
      </c>
      <c r="H539" s="90" t="s">
        <v>313</v>
      </c>
      <c r="I539" s="69" t="s">
        <v>4015</v>
      </c>
      <c r="J539" s="69" t="s">
        <v>3144</v>
      </c>
      <c r="K539" s="7" t="s">
        <v>2354</v>
      </c>
      <c r="L539" s="88">
        <v>41655</v>
      </c>
      <c r="M539" s="88">
        <v>41661</v>
      </c>
      <c r="N539" s="912">
        <v>0</v>
      </c>
      <c r="O539" s="897">
        <f t="shared" si="23"/>
        <v>0</v>
      </c>
      <c r="P539" s="918">
        <f t="shared" si="22"/>
        <v>4600</v>
      </c>
      <c r="Q539" s="183">
        <v>4600</v>
      </c>
      <c r="R539" s="262"/>
      <c r="S539" s="72"/>
      <c r="T539" s="72"/>
      <c r="U539" s="72"/>
      <c r="V539" s="72"/>
      <c r="W539" s="265"/>
      <c r="X539" s="91" t="s">
        <v>4008</v>
      </c>
      <c r="Y539" s="62"/>
      <c r="Z539" s="1432" t="s">
        <v>4005</v>
      </c>
    </row>
    <row r="540" spans="1:26" s="70" customFormat="1">
      <c r="A540" s="217" t="s">
        <v>1032</v>
      </c>
      <c r="B540" s="69"/>
      <c r="C540" s="69" t="s">
        <v>693</v>
      </c>
      <c r="D540" s="69">
        <v>2014</v>
      </c>
      <c r="E540" s="69" t="s">
        <v>254</v>
      </c>
      <c r="F540" s="388" t="s">
        <v>4000</v>
      </c>
      <c r="G540" s="389" t="s">
        <v>127</v>
      </c>
      <c r="H540" s="90" t="s">
        <v>313</v>
      </c>
      <c r="I540" s="69" t="s">
        <v>4016</v>
      </c>
      <c r="J540" s="69" t="s">
        <v>3144</v>
      </c>
      <c r="K540" s="7" t="s">
        <v>2354</v>
      </c>
      <c r="L540" s="88">
        <v>41648</v>
      </c>
      <c r="M540" s="88">
        <v>41654</v>
      </c>
      <c r="N540" s="912">
        <v>0</v>
      </c>
      <c r="O540" s="897">
        <f t="shared" si="23"/>
        <v>0</v>
      </c>
      <c r="P540" s="918">
        <f t="shared" si="22"/>
        <v>4600</v>
      </c>
      <c r="Q540" s="183">
        <v>4600</v>
      </c>
      <c r="R540" s="262"/>
      <c r="S540" s="72"/>
      <c r="T540" s="72"/>
      <c r="U540" s="72"/>
      <c r="V540" s="72"/>
      <c r="W540" s="265"/>
      <c r="X540" s="91" t="s">
        <v>4008</v>
      </c>
      <c r="Y540" s="62"/>
      <c r="Z540" s="1432" t="s">
        <v>4005</v>
      </c>
    </row>
    <row r="541" spans="1:26" s="70" customFormat="1">
      <c r="A541" s="217" t="s">
        <v>4046</v>
      </c>
      <c r="B541" s="69"/>
      <c r="C541" s="69" t="s">
        <v>4048</v>
      </c>
      <c r="D541" s="69">
        <v>2014</v>
      </c>
      <c r="E541" s="69" t="s">
        <v>4044</v>
      </c>
      <c r="F541" s="388"/>
      <c r="G541" s="389"/>
      <c r="H541" s="90" t="s">
        <v>313</v>
      </c>
      <c r="I541" s="69"/>
      <c r="J541" s="69"/>
      <c r="K541" s="69" t="s">
        <v>4049</v>
      </c>
      <c r="L541" s="88">
        <v>41862</v>
      </c>
      <c r="M541" s="88">
        <v>41888</v>
      </c>
      <c r="N541" s="912">
        <v>0.2</v>
      </c>
      <c r="O541" s="897">
        <f t="shared" si="23"/>
        <v>181.44</v>
      </c>
      <c r="P541" s="918">
        <f t="shared" si="22"/>
        <v>90538.559999999998</v>
      </c>
      <c r="Q541" s="183">
        <v>90720</v>
      </c>
      <c r="R541" s="262"/>
      <c r="S541" s="72"/>
      <c r="T541" s="72"/>
      <c r="U541" s="72"/>
      <c r="V541" s="72"/>
      <c r="W541" s="265"/>
      <c r="X541" s="91" t="s">
        <v>4051</v>
      </c>
      <c r="Y541" s="62"/>
      <c r="Z541" s="1432"/>
    </row>
    <row r="542" spans="1:26" s="70" customFormat="1">
      <c r="A542" s="217" t="s">
        <v>4046</v>
      </c>
      <c r="B542" s="69"/>
      <c r="C542" s="69" t="s">
        <v>4048</v>
      </c>
      <c r="D542" s="69">
        <v>2014</v>
      </c>
      <c r="E542" s="69" t="s">
        <v>4044</v>
      </c>
      <c r="F542" s="388"/>
      <c r="G542" s="389"/>
      <c r="H542" s="90" t="s">
        <v>313</v>
      </c>
      <c r="I542" s="69"/>
      <c r="J542" s="69"/>
      <c r="K542" s="69" t="s">
        <v>4049</v>
      </c>
      <c r="L542" s="88">
        <v>41890</v>
      </c>
      <c r="M542" s="88">
        <v>41916</v>
      </c>
      <c r="N542" s="912">
        <v>0.2</v>
      </c>
      <c r="O542" s="897">
        <f t="shared" si="23"/>
        <v>181.44</v>
      </c>
      <c r="P542" s="918">
        <f t="shared" si="22"/>
        <v>90538.559999999998</v>
      </c>
      <c r="Q542" s="183">
        <v>90720</v>
      </c>
      <c r="R542" s="262"/>
      <c r="S542" s="72"/>
      <c r="T542" s="72"/>
      <c r="U542" s="72"/>
      <c r="V542" s="72"/>
      <c r="W542" s="265"/>
      <c r="X542" s="91"/>
      <c r="Y542" s="62"/>
      <c r="Z542" s="1432"/>
    </row>
    <row r="543" spans="1:26" s="70" customFormat="1">
      <c r="A543" s="217" t="s">
        <v>4046</v>
      </c>
      <c r="B543" s="69"/>
      <c r="C543" s="69" t="s">
        <v>4048</v>
      </c>
      <c r="D543" s="69">
        <v>2014</v>
      </c>
      <c r="E543" s="69" t="s">
        <v>4044</v>
      </c>
      <c r="F543" s="388"/>
      <c r="G543" s="389"/>
      <c r="H543" s="90" t="s">
        <v>313</v>
      </c>
      <c r="I543" s="69"/>
      <c r="J543" s="69"/>
      <c r="K543" s="69" t="s">
        <v>4049</v>
      </c>
      <c r="L543" s="88">
        <v>41918</v>
      </c>
      <c r="M543" s="88">
        <v>41937</v>
      </c>
      <c r="N543" s="912">
        <v>0.2</v>
      </c>
      <c r="O543" s="897">
        <f>Q543*N543/100</f>
        <v>136.08000000000001</v>
      </c>
      <c r="P543" s="918">
        <f>Q543-O543</f>
        <v>67903.92</v>
      </c>
      <c r="Q543" s="183">
        <v>68040</v>
      </c>
      <c r="R543" s="262"/>
      <c r="S543" s="72"/>
      <c r="T543" s="72"/>
      <c r="U543" s="72"/>
      <c r="V543" s="72"/>
      <c r="W543" s="265"/>
      <c r="X543" s="91" t="s">
        <v>4050</v>
      </c>
      <c r="Y543" s="62"/>
      <c r="Z543" s="1432"/>
    </row>
    <row r="544" spans="1:26" s="70" customFormat="1">
      <c r="A544" s="217" t="s">
        <v>4046</v>
      </c>
      <c r="B544" s="69"/>
      <c r="C544" s="69" t="s">
        <v>4055</v>
      </c>
      <c r="D544" s="69">
        <v>2014</v>
      </c>
      <c r="E544" s="69" t="s">
        <v>4044</v>
      </c>
      <c r="F544" s="388"/>
      <c r="G544" s="389"/>
      <c r="H544" s="90" t="s">
        <v>313</v>
      </c>
      <c r="I544" s="69"/>
      <c r="J544" s="69"/>
      <c r="K544" s="69" t="s">
        <v>4056</v>
      </c>
      <c r="L544" s="88">
        <v>41862</v>
      </c>
      <c r="M544" s="88">
        <v>41888</v>
      </c>
      <c r="N544" s="912">
        <v>0.2</v>
      </c>
      <c r="O544" s="897">
        <f t="shared" si="23"/>
        <v>314.49600000000004</v>
      </c>
      <c r="P544" s="918">
        <f t="shared" si="22"/>
        <v>156933.50399999999</v>
      </c>
      <c r="Q544" s="183">
        <v>157248</v>
      </c>
      <c r="R544" s="262"/>
      <c r="S544" s="72"/>
      <c r="T544" s="72"/>
      <c r="U544" s="72"/>
      <c r="V544" s="72"/>
      <c r="W544" s="265"/>
      <c r="X544" s="91" t="s">
        <v>4057</v>
      </c>
      <c r="Y544" s="62"/>
      <c r="Z544" s="1432"/>
    </row>
    <row r="545" spans="1:26" s="70" customFormat="1">
      <c r="A545" s="217" t="s">
        <v>4046</v>
      </c>
      <c r="B545" s="69"/>
      <c r="C545" s="69" t="s">
        <v>4055</v>
      </c>
      <c r="D545" s="69">
        <v>2014</v>
      </c>
      <c r="E545" s="69" t="s">
        <v>4044</v>
      </c>
      <c r="F545" s="388"/>
      <c r="G545" s="389"/>
      <c r="H545" s="90" t="s">
        <v>313</v>
      </c>
      <c r="I545" s="69"/>
      <c r="J545" s="69"/>
      <c r="K545" s="69" t="s">
        <v>4056</v>
      </c>
      <c r="L545" s="88">
        <v>41890</v>
      </c>
      <c r="M545" s="88">
        <v>41916</v>
      </c>
      <c r="N545" s="912">
        <v>0.2</v>
      </c>
      <c r="O545" s="897">
        <f t="shared" si="23"/>
        <v>314.49600000000004</v>
      </c>
      <c r="P545" s="918">
        <f t="shared" si="22"/>
        <v>156933.50399999999</v>
      </c>
      <c r="Q545" s="183">
        <v>157248</v>
      </c>
      <c r="R545" s="262"/>
      <c r="S545" s="72"/>
      <c r="T545" s="72"/>
      <c r="U545" s="72"/>
      <c r="V545" s="72"/>
      <c r="W545" s="265"/>
      <c r="X545" s="91" t="s">
        <v>4057</v>
      </c>
      <c r="Y545" s="62"/>
      <c r="Z545" s="1432"/>
    </row>
    <row r="546" spans="1:26" s="70" customFormat="1">
      <c r="A546" s="217" t="s">
        <v>1118</v>
      </c>
      <c r="B546" s="69"/>
      <c r="C546" s="69" t="s">
        <v>718</v>
      </c>
      <c r="D546" s="69">
        <v>2014</v>
      </c>
      <c r="E546" s="69" t="s">
        <v>254</v>
      </c>
      <c r="F546" s="388"/>
      <c r="G546" s="389">
        <v>41981</v>
      </c>
      <c r="H546" s="90" t="s">
        <v>313</v>
      </c>
      <c r="I546" s="69" t="s">
        <v>3977</v>
      </c>
      <c r="J546" s="69" t="s">
        <v>4059</v>
      </c>
      <c r="K546" s="69" t="s">
        <v>1107</v>
      </c>
      <c r="L546" s="88">
        <v>41977</v>
      </c>
      <c r="M546" s="88">
        <v>41983</v>
      </c>
      <c r="N546" s="912">
        <v>0</v>
      </c>
      <c r="O546" s="897">
        <f t="shared" si="23"/>
        <v>0</v>
      </c>
      <c r="P546" s="918">
        <f t="shared" si="22"/>
        <v>11100</v>
      </c>
      <c r="Q546" s="183">
        <v>11100</v>
      </c>
      <c r="R546" s="262"/>
      <c r="S546" s="72"/>
      <c r="T546" s="72"/>
      <c r="U546" s="72"/>
      <c r="V546" s="72"/>
      <c r="W546" s="265"/>
      <c r="X546" s="91" t="s">
        <v>4060</v>
      </c>
      <c r="Y546" s="62"/>
      <c r="Z546" s="1432"/>
    </row>
    <row r="547" spans="1:26" s="70" customFormat="1">
      <c r="A547" s="217" t="s">
        <v>1648</v>
      </c>
      <c r="B547" s="69"/>
      <c r="C547" s="69" t="s">
        <v>3089</v>
      </c>
      <c r="D547" s="69">
        <v>2014</v>
      </c>
      <c r="E547" s="69" t="s">
        <v>3090</v>
      </c>
      <c r="F547" s="388">
        <v>56</v>
      </c>
      <c r="G547" s="389">
        <v>41981</v>
      </c>
      <c r="H547" s="90" t="s">
        <v>313</v>
      </c>
      <c r="I547" s="69" t="s">
        <v>3602</v>
      </c>
      <c r="J547" s="69" t="s">
        <v>2964</v>
      </c>
      <c r="K547" s="69" t="s">
        <v>3911</v>
      </c>
      <c r="L547" s="88">
        <v>41984</v>
      </c>
      <c r="M547" s="88">
        <v>41990</v>
      </c>
      <c r="N547" s="912">
        <v>0.2</v>
      </c>
      <c r="O547" s="897">
        <f t="shared" si="23"/>
        <v>22.2</v>
      </c>
      <c r="P547" s="918">
        <f t="shared" si="22"/>
        <v>11077.8</v>
      </c>
      <c r="Q547" s="183">
        <v>11100</v>
      </c>
      <c r="R547" s="262"/>
      <c r="S547" s="72"/>
      <c r="T547" s="72"/>
      <c r="U547" s="72"/>
      <c r="V547" s="72"/>
      <c r="W547" s="265"/>
      <c r="X547" s="91" t="s">
        <v>4063</v>
      </c>
      <c r="Y547" s="62"/>
      <c r="Z547" s="1432"/>
    </row>
    <row r="548" spans="1:26" s="70" customFormat="1">
      <c r="A548" s="217" t="s">
        <v>1032</v>
      </c>
      <c r="B548" s="69"/>
      <c r="C548" s="69" t="s">
        <v>693</v>
      </c>
      <c r="D548" s="69">
        <v>2014</v>
      </c>
      <c r="E548" s="69" t="s">
        <v>254</v>
      </c>
      <c r="F548" s="388" t="s">
        <v>4000</v>
      </c>
      <c r="G548" s="389" t="s">
        <v>127</v>
      </c>
      <c r="H548" s="90" t="s">
        <v>313</v>
      </c>
      <c r="I548" s="69" t="s">
        <v>3106</v>
      </c>
      <c r="J548" s="69" t="s">
        <v>3960</v>
      </c>
      <c r="K548" s="7" t="s">
        <v>2354</v>
      </c>
      <c r="L548" s="88">
        <v>41851</v>
      </c>
      <c r="M548" s="88">
        <v>41857</v>
      </c>
      <c r="N548" s="912">
        <v>0</v>
      </c>
      <c r="O548" s="897">
        <f t="shared" si="16"/>
        <v>0</v>
      </c>
      <c r="P548" s="918">
        <f t="shared" si="17"/>
        <v>4200</v>
      </c>
      <c r="Q548" s="183">
        <v>4200</v>
      </c>
      <c r="R548" s="262"/>
      <c r="S548" s="72"/>
      <c r="T548" s="72"/>
      <c r="U548" s="72"/>
      <c r="V548" s="72"/>
      <c r="W548" s="265"/>
      <c r="X548" s="193" t="s">
        <v>4004</v>
      </c>
      <c r="Y548"/>
      <c r="Z548" s="1432" t="s">
        <v>4005</v>
      </c>
    </row>
    <row r="549" spans="1:26" s="70" customFormat="1">
      <c r="A549" s="217" t="s">
        <v>1649</v>
      </c>
      <c r="B549" s="69"/>
      <c r="C549" s="69" t="s">
        <v>718</v>
      </c>
      <c r="D549" s="69">
        <v>2014</v>
      </c>
      <c r="E549" s="69" t="s">
        <v>254</v>
      </c>
      <c r="F549" s="388" t="s">
        <v>4000</v>
      </c>
      <c r="G549" s="389" t="s">
        <v>127</v>
      </c>
      <c r="H549" s="90" t="s">
        <v>313</v>
      </c>
      <c r="I549" s="69" t="s">
        <v>3108</v>
      </c>
      <c r="J549" s="69" t="s">
        <v>4002</v>
      </c>
      <c r="K549" s="69" t="s">
        <v>1412</v>
      </c>
      <c r="L549" s="88">
        <v>41844</v>
      </c>
      <c r="M549" s="88">
        <v>41850</v>
      </c>
      <c r="N549" s="912">
        <v>0</v>
      </c>
      <c r="O549" s="897">
        <f t="shared" si="16"/>
        <v>0</v>
      </c>
      <c r="P549" s="918">
        <v>3600</v>
      </c>
      <c r="Q549" s="183">
        <v>6600</v>
      </c>
      <c r="R549" s="262"/>
      <c r="S549" s="72"/>
      <c r="T549" s="72"/>
      <c r="U549" s="72"/>
      <c r="V549" s="72"/>
      <c r="W549" s="265"/>
      <c r="X549" s="6" t="s">
        <v>4004</v>
      </c>
      <c r="Y549"/>
      <c r="Z549" s="1432" t="s">
        <v>4005</v>
      </c>
    </row>
    <row r="550" spans="1:26" s="70" customFormat="1">
      <c r="A550" s="217" t="s">
        <v>3322</v>
      </c>
      <c r="B550" s="69"/>
      <c r="C550" s="69" t="s">
        <v>718</v>
      </c>
      <c r="D550" s="69">
        <v>2014</v>
      </c>
      <c r="E550" s="69" t="s">
        <v>254</v>
      </c>
      <c r="F550" s="388" t="s">
        <v>4000</v>
      </c>
      <c r="G550" s="389" t="s">
        <v>127</v>
      </c>
      <c r="H550" s="90" t="s">
        <v>313</v>
      </c>
      <c r="I550" s="69" t="s">
        <v>3108</v>
      </c>
      <c r="J550" s="69" t="s">
        <v>4006</v>
      </c>
      <c r="K550" s="69" t="s">
        <v>3327</v>
      </c>
      <c r="L550" s="88">
        <v>41844</v>
      </c>
      <c r="M550" s="88">
        <v>41850</v>
      </c>
      <c r="N550" s="912">
        <v>0</v>
      </c>
      <c r="O550" s="897">
        <f t="shared" si="16"/>
        <v>0</v>
      </c>
      <c r="P550" s="918">
        <f t="shared" si="17"/>
        <v>1800</v>
      </c>
      <c r="Q550" s="183">
        <v>1800</v>
      </c>
      <c r="R550" s="262"/>
      <c r="S550" s="72"/>
      <c r="T550" s="72"/>
      <c r="U550" s="72"/>
      <c r="V550" s="72"/>
      <c r="W550" s="265"/>
      <c r="X550" s="6" t="s">
        <v>4004</v>
      </c>
      <c r="Y550"/>
      <c r="Z550" s="1432" t="s">
        <v>4005</v>
      </c>
    </row>
    <row r="551" spans="1:26" s="70" customFormat="1">
      <c r="A551" s="217" t="s">
        <v>1032</v>
      </c>
      <c r="B551" s="69"/>
      <c r="C551" s="69" t="s">
        <v>693</v>
      </c>
      <c r="D551" s="69">
        <v>2014</v>
      </c>
      <c r="E551" s="69" t="s">
        <v>254</v>
      </c>
      <c r="F551" s="388" t="s">
        <v>4000</v>
      </c>
      <c r="G551" s="389" t="s">
        <v>127</v>
      </c>
      <c r="H551" s="90" t="s">
        <v>313</v>
      </c>
      <c r="I551" s="69" t="s">
        <v>3106</v>
      </c>
      <c r="J551" s="69" t="s">
        <v>3962</v>
      </c>
      <c r="K551" s="7" t="s">
        <v>2354</v>
      </c>
      <c r="L551" s="88">
        <v>41851</v>
      </c>
      <c r="M551" s="88">
        <v>41857</v>
      </c>
      <c r="N551" s="912">
        <v>0</v>
      </c>
      <c r="O551" s="897">
        <f t="shared" si="16"/>
        <v>0</v>
      </c>
      <c r="P551" s="918">
        <f t="shared" si="17"/>
        <v>2000</v>
      </c>
      <c r="Q551" s="183">
        <v>2000</v>
      </c>
      <c r="R551" s="262"/>
      <c r="S551" s="72"/>
      <c r="T551" s="72"/>
      <c r="U551" s="72"/>
      <c r="V551" s="72"/>
      <c r="W551" s="265"/>
      <c r="X551" s="62" t="s">
        <v>4004</v>
      </c>
      <c r="Y551"/>
      <c r="Z551" s="1432" t="s">
        <v>4005</v>
      </c>
    </row>
    <row r="552" spans="1:26" s="70" customFormat="1">
      <c r="A552" s="217" t="s">
        <v>1032</v>
      </c>
      <c r="B552" s="69"/>
      <c r="C552" s="69" t="s">
        <v>693</v>
      </c>
      <c r="D552" s="69">
        <v>2014</v>
      </c>
      <c r="E552" s="69" t="s">
        <v>254</v>
      </c>
      <c r="F552" s="388" t="s">
        <v>4000</v>
      </c>
      <c r="G552" s="389" t="s">
        <v>127</v>
      </c>
      <c r="H552" s="90" t="s">
        <v>313</v>
      </c>
      <c r="I552" s="69" t="s">
        <v>3129</v>
      </c>
      <c r="J552" s="69" t="s">
        <v>3962</v>
      </c>
      <c r="K552" s="7" t="s">
        <v>2354</v>
      </c>
      <c r="L552" s="88">
        <v>41858</v>
      </c>
      <c r="M552" s="88">
        <v>41864</v>
      </c>
      <c r="N552" s="912">
        <v>0</v>
      </c>
      <c r="O552" s="897">
        <f t="shared" si="16"/>
        <v>0</v>
      </c>
      <c r="P552" s="918">
        <f t="shared" si="17"/>
        <v>2000</v>
      </c>
      <c r="Q552" s="183">
        <v>2000</v>
      </c>
      <c r="R552" s="262"/>
      <c r="S552" s="72"/>
      <c r="T552" s="72"/>
      <c r="U552" s="72"/>
      <c r="V552" s="72"/>
      <c r="W552" s="265"/>
      <c r="X552" s="62" t="s">
        <v>4004</v>
      </c>
      <c r="Y552"/>
      <c r="Z552" s="1432" t="s">
        <v>4005</v>
      </c>
    </row>
    <row r="553" spans="1:26" s="394" customFormat="1" ht="12">
      <c r="A553" s="387" t="s">
        <v>1359</v>
      </c>
      <c r="B553" s="388"/>
      <c r="C553" s="388" t="s">
        <v>1359</v>
      </c>
      <c r="D553" s="388">
        <v>2014</v>
      </c>
      <c r="E553" s="388" t="s">
        <v>254</v>
      </c>
      <c r="F553" s="388">
        <v>3631</v>
      </c>
      <c r="G553" s="389"/>
      <c r="H553" s="390" t="s">
        <v>313</v>
      </c>
      <c r="I553" s="388" t="s">
        <v>4000</v>
      </c>
      <c r="J553" s="388" t="s">
        <v>1131</v>
      </c>
      <c r="K553" s="388" t="s">
        <v>4001</v>
      </c>
      <c r="L553" s="391"/>
      <c r="M553" s="391"/>
      <c r="N553" s="912"/>
      <c r="O553" s="940">
        <f t="shared" si="16"/>
        <v>0</v>
      </c>
      <c r="P553" s="918">
        <f t="shared" si="17"/>
        <v>0</v>
      </c>
      <c r="Q553" s="183"/>
      <c r="R553" s="262"/>
      <c r="S553" s="262"/>
      <c r="T553" s="262"/>
      <c r="U553" s="262"/>
      <c r="V553" s="262"/>
      <c r="W553" s="392"/>
      <c r="X553" s="1433"/>
      <c r="Y553" s="393"/>
    </row>
    <row r="554" spans="1:26" s="394" customFormat="1" ht="12">
      <c r="A554" s="387" t="s">
        <v>1359</v>
      </c>
      <c r="B554" s="388"/>
      <c r="C554" s="388" t="s">
        <v>1359</v>
      </c>
      <c r="D554" s="388">
        <v>2014</v>
      </c>
      <c r="E554" s="388" t="s">
        <v>254</v>
      </c>
      <c r="F554" s="388">
        <v>3714</v>
      </c>
      <c r="G554" s="389"/>
      <c r="H554" s="390" t="s">
        <v>313</v>
      </c>
      <c r="I554" s="388" t="s">
        <v>4000</v>
      </c>
      <c r="J554" s="388" t="s">
        <v>1131</v>
      </c>
      <c r="K554" s="388" t="s">
        <v>4001</v>
      </c>
      <c r="L554" s="391"/>
      <c r="M554" s="391"/>
      <c r="N554" s="912"/>
      <c r="O554" s="940">
        <f t="shared" si="16"/>
        <v>0</v>
      </c>
      <c r="P554" s="918">
        <f t="shared" si="17"/>
        <v>0</v>
      </c>
      <c r="Q554" s="183"/>
      <c r="R554" s="262"/>
      <c r="S554" s="262"/>
      <c r="T554" s="262"/>
      <c r="U554" s="262"/>
      <c r="V554" s="262"/>
      <c r="W554" s="392"/>
      <c r="X554" s="388"/>
      <c r="Y554" s="393"/>
    </row>
    <row r="555" spans="1:26" s="394" customFormat="1" ht="12">
      <c r="A555" s="387" t="s">
        <v>1359</v>
      </c>
      <c r="B555" s="388"/>
      <c r="C555" s="388" t="s">
        <v>1359</v>
      </c>
      <c r="D555" s="388">
        <v>2014</v>
      </c>
      <c r="E555" s="388" t="s">
        <v>254</v>
      </c>
      <c r="F555" s="388">
        <v>3797</v>
      </c>
      <c r="G555" s="389"/>
      <c r="H555" s="390" t="s">
        <v>313</v>
      </c>
      <c r="I555" s="388" t="s">
        <v>4000</v>
      </c>
      <c r="J555" s="388" t="s">
        <v>1131</v>
      </c>
      <c r="K555" s="388" t="s">
        <v>4001</v>
      </c>
      <c r="L555" s="391"/>
      <c r="M555" s="391"/>
      <c r="N555" s="912"/>
      <c r="O555" s="940">
        <f t="shared" si="16"/>
        <v>0</v>
      </c>
      <c r="P555" s="918">
        <f t="shared" si="17"/>
        <v>0</v>
      </c>
      <c r="Q555" s="183"/>
      <c r="R555" s="262"/>
      <c r="S555" s="262"/>
      <c r="T555" s="262"/>
      <c r="U555" s="262"/>
      <c r="V555" s="262"/>
      <c r="W555" s="392"/>
      <c r="X555" s="388"/>
      <c r="Y555" s="393"/>
    </row>
    <row r="556" spans="1:26" s="394" customFormat="1" ht="12">
      <c r="A556" s="387" t="s">
        <v>1359</v>
      </c>
      <c r="B556" s="388"/>
      <c r="C556" s="388" t="s">
        <v>1359</v>
      </c>
      <c r="D556" s="388">
        <v>2014</v>
      </c>
      <c r="E556" s="388" t="s">
        <v>254</v>
      </c>
      <c r="F556" s="388">
        <v>3809</v>
      </c>
      <c r="G556" s="389"/>
      <c r="H556" s="390" t="s">
        <v>313</v>
      </c>
      <c r="I556" s="388" t="s">
        <v>4000</v>
      </c>
      <c r="J556" s="388" t="s">
        <v>1131</v>
      </c>
      <c r="K556" s="388" t="s">
        <v>4001</v>
      </c>
      <c r="L556" s="391"/>
      <c r="M556" s="391"/>
      <c r="N556" s="912"/>
      <c r="O556" s="940">
        <f t="shared" si="16"/>
        <v>0</v>
      </c>
      <c r="P556" s="918">
        <f t="shared" si="17"/>
        <v>0</v>
      </c>
      <c r="Q556" s="183"/>
      <c r="R556" s="262"/>
      <c r="S556" s="262"/>
      <c r="T556" s="262"/>
      <c r="U556" s="262"/>
      <c r="V556" s="262"/>
      <c r="W556" s="392"/>
      <c r="X556" s="388"/>
      <c r="Y556" s="393"/>
    </row>
    <row r="557" spans="1:26" s="394" customFormat="1" ht="12">
      <c r="A557" s="387" t="s">
        <v>1359</v>
      </c>
      <c r="B557" s="388"/>
      <c r="C557" s="388" t="s">
        <v>1359</v>
      </c>
      <c r="D557" s="388">
        <v>2014</v>
      </c>
      <c r="E557" s="388" t="s">
        <v>254</v>
      </c>
      <c r="F557" s="388">
        <v>3921</v>
      </c>
      <c r="G557" s="389"/>
      <c r="H557" s="390" t="s">
        <v>313</v>
      </c>
      <c r="I557" s="388" t="s">
        <v>4000</v>
      </c>
      <c r="J557" s="388" t="s">
        <v>1131</v>
      </c>
      <c r="K557" s="388" t="s">
        <v>4001</v>
      </c>
      <c r="L557" s="391"/>
      <c r="M557" s="391"/>
      <c r="N557" s="912"/>
      <c r="O557" s="940">
        <f t="shared" si="16"/>
        <v>0</v>
      </c>
      <c r="P557" s="918">
        <f t="shared" si="17"/>
        <v>0</v>
      </c>
      <c r="Q557" s="183"/>
      <c r="R557" s="262"/>
      <c r="S557" s="262"/>
      <c r="T557" s="262"/>
      <c r="U557" s="262"/>
      <c r="V557" s="262"/>
      <c r="W557" s="1474"/>
      <c r="X557" s="1475"/>
      <c r="Y557" s="1477"/>
    </row>
    <row r="558" spans="1:26" s="70" customFormat="1" ht="12">
      <c r="A558" s="217" t="s">
        <v>1033</v>
      </c>
      <c r="B558" s="69"/>
      <c r="C558" s="69" t="s">
        <v>693</v>
      </c>
      <c r="D558" s="69">
        <v>2015</v>
      </c>
      <c r="E558" s="69" t="s">
        <v>254</v>
      </c>
      <c r="F558" s="388">
        <v>5577</v>
      </c>
      <c r="G558" s="389">
        <v>42060</v>
      </c>
      <c r="H558" s="90" t="s">
        <v>313</v>
      </c>
      <c r="I558" s="69" t="s">
        <v>4121</v>
      </c>
      <c r="J558" s="69" t="s">
        <v>4122</v>
      </c>
      <c r="K558" s="69" t="s">
        <v>4129</v>
      </c>
      <c r="L558" s="88">
        <v>42054</v>
      </c>
      <c r="M558" s="88">
        <v>42060</v>
      </c>
      <c r="N558" s="1578">
        <v>0</v>
      </c>
      <c r="O558" s="940">
        <f t="shared" ref="O558:O565" si="24">Q558*N558/100</f>
        <v>0</v>
      </c>
      <c r="P558" s="918">
        <f t="shared" ref="P558:P565" si="25">Q558-O558</f>
        <v>1850</v>
      </c>
      <c r="Q558" s="183">
        <v>1850</v>
      </c>
      <c r="R558" s="262">
        <v>3575</v>
      </c>
      <c r="S558" s="72" t="s">
        <v>260</v>
      </c>
      <c r="T558" s="72" t="s">
        <v>260</v>
      </c>
      <c r="U558" s="72" t="s">
        <v>260</v>
      </c>
      <c r="V558" s="72"/>
      <c r="W558" s="265" t="s">
        <v>260</v>
      </c>
      <c r="X558" s="69" t="s">
        <v>4123</v>
      </c>
      <c r="Y558" s="69"/>
    </row>
    <row r="559" spans="1:26" s="70" customFormat="1" ht="12">
      <c r="A559" s="217" t="s">
        <v>2889</v>
      </c>
      <c r="B559" s="69"/>
      <c r="C559" s="69" t="s">
        <v>718</v>
      </c>
      <c r="D559" s="69">
        <v>2015</v>
      </c>
      <c r="E559" s="69" t="s">
        <v>254</v>
      </c>
      <c r="F559" s="388">
        <v>6110</v>
      </c>
      <c r="G559" s="389">
        <v>42116</v>
      </c>
      <c r="H559" s="90" t="s">
        <v>313</v>
      </c>
      <c r="I559" s="69" t="s">
        <v>4124</v>
      </c>
      <c r="J559" s="69" t="s">
        <v>4126</v>
      </c>
      <c r="K559" s="69" t="s">
        <v>2942</v>
      </c>
      <c r="L559" s="88">
        <v>42114</v>
      </c>
      <c r="M559" s="88">
        <v>42120</v>
      </c>
      <c r="N559" s="1578">
        <v>0</v>
      </c>
      <c r="O559" s="940">
        <f t="shared" si="24"/>
        <v>0</v>
      </c>
      <c r="P559" s="918">
        <f t="shared" si="25"/>
        <v>2000</v>
      </c>
      <c r="Q559" s="183">
        <v>2000</v>
      </c>
      <c r="R559" s="262">
        <v>2000</v>
      </c>
      <c r="S559" s="72"/>
      <c r="T559" s="72" t="s">
        <v>260</v>
      </c>
      <c r="U559" s="72" t="s">
        <v>260</v>
      </c>
      <c r="V559" s="72"/>
      <c r="W559" s="265" t="s">
        <v>260</v>
      </c>
      <c r="X559" s="69"/>
      <c r="Y559" s="69"/>
    </row>
    <row r="560" spans="1:26" s="70" customFormat="1" ht="12">
      <c r="A560" s="217" t="s">
        <v>2889</v>
      </c>
      <c r="B560" s="69"/>
      <c r="C560" s="69" t="s">
        <v>718</v>
      </c>
      <c r="D560" s="69">
        <v>2015</v>
      </c>
      <c r="E560" s="69" t="s">
        <v>254</v>
      </c>
      <c r="F560" s="388">
        <v>6053</v>
      </c>
      <c r="G560" s="389">
        <v>42109</v>
      </c>
      <c r="H560" s="90" t="s">
        <v>313</v>
      </c>
      <c r="I560" s="69" t="s">
        <v>4125</v>
      </c>
      <c r="J560" s="69" t="s">
        <v>4127</v>
      </c>
      <c r="K560" s="69" t="s">
        <v>2942</v>
      </c>
      <c r="L560" s="88">
        <v>42100</v>
      </c>
      <c r="M560" s="88">
        <v>42106</v>
      </c>
      <c r="N560" s="1578">
        <v>0</v>
      </c>
      <c r="O560" s="940">
        <f t="shared" si="24"/>
        <v>0</v>
      </c>
      <c r="P560" s="918">
        <f t="shared" si="25"/>
        <v>2000</v>
      </c>
      <c r="Q560" s="183">
        <v>2000</v>
      </c>
      <c r="R560" s="262">
        <v>2000</v>
      </c>
      <c r="S560" s="72"/>
      <c r="T560" s="72" t="s">
        <v>260</v>
      </c>
      <c r="U560" s="72" t="s">
        <v>260</v>
      </c>
      <c r="V560" s="72"/>
      <c r="W560" s="265" t="s">
        <v>260</v>
      </c>
      <c r="X560" s="69" t="s">
        <v>4128</v>
      </c>
      <c r="Y560" s="69"/>
    </row>
    <row r="561" spans="1:25" s="70" customFormat="1" ht="12">
      <c r="A561" s="217" t="s">
        <v>1974</v>
      </c>
      <c r="B561" s="69"/>
      <c r="C561" s="69" t="s">
        <v>718</v>
      </c>
      <c r="D561" s="69">
        <v>2015</v>
      </c>
      <c r="E561" s="69" t="s">
        <v>254</v>
      </c>
      <c r="F561" s="388">
        <v>6222</v>
      </c>
      <c r="G561" s="389">
        <v>42129</v>
      </c>
      <c r="H561" s="90" t="s">
        <v>313</v>
      </c>
      <c r="I561" s="69" t="s">
        <v>4134</v>
      </c>
      <c r="J561" s="69" t="s">
        <v>4135</v>
      </c>
      <c r="K561" s="69" t="s">
        <v>4136</v>
      </c>
      <c r="L561" s="88">
        <v>42117</v>
      </c>
      <c r="M561" s="88">
        <v>42123</v>
      </c>
      <c r="N561" s="1578">
        <v>0</v>
      </c>
      <c r="O561" s="940">
        <f t="shared" si="24"/>
        <v>0</v>
      </c>
      <c r="P561" s="918">
        <f t="shared" si="25"/>
        <v>3000</v>
      </c>
      <c r="Q561" s="183">
        <v>3000</v>
      </c>
      <c r="R561" s="262">
        <v>3000</v>
      </c>
      <c r="S561" s="72"/>
      <c r="T561" s="72" t="s">
        <v>260</v>
      </c>
      <c r="U561" s="72" t="s">
        <v>260</v>
      </c>
      <c r="V561" s="72"/>
      <c r="W561" s="265" t="s">
        <v>260</v>
      </c>
      <c r="X561" s="69" t="s">
        <v>2954</v>
      </c>
      <c r="Y561" s="69"/>
    </row>
    <row r="562" spans="1:25" s="70" customFormat="1" ht="12">
      <c r="A562" s="217" t="s">
        <v>1974</v>
      </c>
      <c r="B562" s="69"/>
      <c r="C562" s="69" t="s">
        <v>718</v>
      </c>
      <c r="D562" s="69">
        <v>2015</v>
      </c>
      <c r="E562" s="69" t="s">
        <v>254</v>
      </c>
      <c r="F562" s="388">
        <v>6109</v>
      </c>
      <c r="G562" s="389">
        <v>42116</v>
      </c>
      <c r="H562" s="90" t="s">
        <v>313</v>
      </c>
      <c r="I562" s="69" t="s">
        <v>4137</v>
      </c>
      <c r="J562" s="69" t="s">
        <v>4135</v>
      </c>
      <c r="K562" s="69" t="s">
        <v>4136</v>
      </c>
      <c r="L562" s="88">
        <v>42112</v>
      </c>
      <c r="M562" s="88">
        <v>42116</v>
      </c>
      <c r="N562" s="1578">
        <v>0</v>
      </c>
      <c r="O562" s="940">
        <f t="shared" si="24"/>
        <v>0</v>
      </c>
      <c r="P562" s="918">
        <f t="shared" si="25"/>
        <v>11400</v>
      </c>
      <c r="Q562" s="183">
        <v>11400</v>
      </c>
      <c r="R562" s="262">
        <v>11400</v>
      </c>
      <c r="S562" s="72"/>
      <c r="T562" s="72" t="s">
        <v>260</v>
      </c>
      <c r="U562" s="72" t="s">
        <v>260</v>
      </c>
      <c r="V562" s="72"/>
      <c r="W562" s="265" t="s">
        <v>260</v>
      </c>
      <c r="X562" s="69" t="s">
        <v>4138</v>
      </c>
      <c r="Y562" s="69"/>
    </row>
    <row r="563" spans="1:25" s="70" customFormat="1" ht="12">
      <c r="A563" s="217" t="s">
        <v>1031</v>
      </c>
      <c r="B563" s="69"/>
      <c r="C563" s="69" t="s">
        <v>4120</v>
      </c>
      <c r="D563" s="69">
        <v>2015</v>
      </c>
      <c r="E563" s="69" t="s">
        <v>254</v>
      </c>
      <c r="F563" s="388"/>
      <c r="G563" s="389"/>
      <c r="H563" s="90" t="s">
        <v>313</v>
      </c>
      <c r="I563" s="69" t="s">
        <v>4145</v>
      </c>
      <c r="J563" s="69" t="s">
        <v>4139</v>
      </c>
      <c r="K563" s="69" t="s">
        <v>4140</v>
      </c>
      <c r="L563" s="88">
        <v>42129</v>
      </c>
      <c r="M563" s="88">
        <v>42131</v>
      </c>
      <c r="N563" s="1578">
        <v>0</v>
      </c>
      <c r="O563" s="940">
        <f t="shared" si="24"/>
        <v>0</v>
      </c>
      <c r="P563" s="918">
        <f t="shared" si="25"/>
        <v>10019.299999999999</v>
      </c>
      <c r="Q563" s="183">
        <v>10019.299999999999</v>
      </c>
      <c r="R563" s="262"/>
      <c r="S563" s="72"/>
      <c r="T563" s="72" t="s">
        <v>260</v>
      </c>
      <c r="U563" s="72" t="s">
        <v>260</v>
      </c>
      <c r="V563" s="72"/>
      <c r="W563" s="265" t="s">
        <v>260</v>
      </c>
      <c r="X563" s="69" t="s">
        <v>4147</v>
      </c>
      <c r="Y563" s="69"/>
    </row>
    <row r="564" spans="1:25" s="70" customFormat="1" ht="12">
      <c r="A564" s="217" t="s">
        <v>1031</v>
      </c>
      <c r="B564" s="69"/>
      <c r="C564" s="69" t="s">
        <v>693</v>
      </c>
      <c r="D564" s="69">
        <v>2015</v>
      </c>
      <c r="E564" s="69" t="s">
        <v>254</v>
      </c>
      <c r="F564" s="388">
        <v>5057</v>
      </c>
      <c r="G564" s="389">
        <v>42012</v>
      </c>
      <c r="H564" s="90" t="s">
        <v>313</v>
      </c>
      <c r="I564" s="69" t="s">
        <v>4152</v>
      </c>
      <c r="J564" s="69" t="s">
        <v>3969</v>
      </c>
      <c r="K564" s="69" t="s">
        <v>2354</v>
      </c>
      <c r="L564" s="88">
        <v>42005</v>
      </c>
      <c r="M564" s="88">
        <v>42011</v>
      </c>
      <c r="N564" s="1578">
        <v>0</v>
      </c>
      <c r="O564" s="940">
        <f t="shared" si="24"/>
        <v>0</v>
      </c>
      <c r="P564" s="918">
        <f t="shared" si="25"/>
        <v>11100</v>
      </c>
      <c r="Q564" s="183">
        <v>11100</v>
      </c>
      <c r="R564" s="262">
        <v>12100</v>
      </c>
      <c r="S564" s="72"/>
      <c r="T564" s="72" t="s">
        <v>260</v>
      </c>
      <c r="U564" s="72" t="s">
        <v>260</v>
      </c>
      <c r="V564" s="72"/>
      <c r="W564" s="265" t="s">
        <v>260</v>
      </c>
      <c r="X564" s="69" t="s">
        <v>4077</v>
      </c>
      <c r="Y564" s="69"/>
    </row>
    <row r="565" spans="1:25" s="70" customFormat="1" ht="12">
      <c r="A565" s="217" t="s">
        <v>2889</v>
      </c>
      <c r="B565" s="69"/>
      <c r="C565" s="69" t="s">
        <v>718</v>
      </c>
      <c r="D565" s="69">
        <v>2015</v>
      </c>
      <c r="E565" s="69" t="s">
        <v>254</v>
      </c>
      <c r="F565" s="388">
        <v>5057</v>
      </c>
      <c r="G565" s="389">
        <v>42012</v>
      </c>
      <c r="H565" s="90" t="s">
        <v>313</v>
      </c>
      <c r="I565" s="69" t="s">
        <v>4152</v>
      </c>
      <c r="J565" s="69" t="s">
        <v>4153</v>
      </c>
      <c r="K565" s="69" t="s">
        <v>3887</v>
      </c>
      <c r="L565" s="88">
        <v>42005</v>
      </c>
      <c r="M565" s="88">
        <v>42011</v>
      </c>
      <c r="N565" s="1578">
        <v>0</v>
      </c>
      <c r="O565" s="940">
        <f t="shared" si="24"/>
        <v>0</v>
      </c>
      <c r="P565" s="918">
        <f t="shared" si="25"/>
        <v>1000</v>
      </c>
      <c r="Q565" s="183">
        <v>1000</v>
      </c>
      <c r="R565" s="262">
        <v>12100</v>
      </c>
      <c r="S565" s="72"/>
      <c r="T565" s="72" t="s">
        <v>260</v>
      </c>
      <c r="U565" s="72" t="s">
        <v>260</v>
      </c>
      <c r="V565" s="72"/>
      <c r="W565" s="265"/>
      <c r="X565" s="69" t="s">
        <v>4154</v>
      </c>
      <c r="Y565" s="69"/>
    </row>
    <row r="566" spans="1:25" s="394" customFormat="1" ht="12">
      <c r="A566" s="387" t="s">
        <v>1359</v>
      </c>
      <c r="B566" s="388"/>
      <c r="C566" s="388" t="s">
        <v>1359</v>
      </c>
      <c r="D566" s="388">
        <v>2015</v>
      </c>
      <c r="E566" s="388" t="s">
        <v>254</v>
      </c>
      <c r="F566" s="388">
        <v>5057</v>
      </c>
      <c r="G566" s="389">
        <v>42012</v>
      </c>
      <c r="H566" s="390" t="s">
        <v>313</v>
      </c>
      <c r="I566" s="388" t="s">
        <v>4152</v>
      </c>
      <c r="J566" s="388" t="s">
        <v>1359</v>
      </c>
      <c r="K566" s="388" t="s">
        <v>1359</v>
      </c>
      <c r="L566" s="391">
        <v>42005</v>
      </c>
      <c r="M566" s="391">
        <v>42011</v>
      </c>
      <c r="N566" s="1579">
        <v>0</v>
      </c>
      <c r="O566" s="940">
        <v>0</v>
      </c>
      <c r="P566" s="940">
        <v>0</v>
      </c>
      <c r="Q566" s="262">
        <v>0</v>
      </c>
      <c r="R566" s="262">
        <v>12100</v>
      </c>
      <c r="S566" s="262"/>
      <c r="T566" s="262"/>
      <c r="U566" s="262"/>
      <c r="V566" s="262"/>
      <c r="W566" s="392"/>
      <c r="X566" s="388" t="s">
        <v>1359</v>
      </c>
      <c r="Y566" s="388"/>
    </row>
    <row r="567" spans="1:25" s="70" customFormat="1" ht="12">
      <c r="A567" s="217" t="s">
        <v>4211</v>
      </c>
      <c r="B567" s="69"/>
      <c r="C567" s="69" t="s">
        <v>718</v>
      </c>
      <c r="D567" s="69">
        <v>2015</v>
      </c>
      <c r="E567" s="69" t="s">
        <v>254</v>
      </c>
      <c r="F567" s="388">
        <v>5199</v>
      </c>
      <c r="G567" s="389">
        <v>42018</v>
      </c>
      <c r="H567" s="90" t="s">
        <v>313</v>
      </c>
      <c r="I567" s="69" t="s">
        <v>4212</v>
      </c>
      <c r="J567" s="69" t="s">
        <v>4213</v>
      </c>
      <c r="K567" s="69" t="s">
        <v>4622</v>
      </c>
      <c r="L567" s="88">
        <v>42012</v>
      </c>
      <c r="M567" s="88">
        <v>42018</v>
      </c>
      <c r="N567" s="1578">
        <v>0</v>
      </c>
      <c r="O567" s="940">
        <f>Q567*N567/100</f>
        <v>0</v>
      </c>
      <c r="P567" s="918">
        <f>Q567-O567</f>
        <v>6600</v>
      </c>
      <c r="Q567" s="183">
        <v>6600</v>
      </c>
      <c r="R567" s="262"/>
      <c r="S567" s="72"/>
      <c r="T567" s="72" t="s">
        <v>260</v>
      </c>
      <c r="U567" s="72" t="s">
        <v>260</v>
      </c>
      <c r="V567" s="72"/>
      <c r="W567" s="265" t="s">
        <v>260</v>
      </c>
      <c r="X567" s="69" t="s">
        <v>4215</v>
      </c>
      <c r="Y567" s="69"/>
    </row>
    <row r="568" spans="1:25" s="70" customFormat="1" ht="12">
      <c r="A568" s="217" t="s">
        <v>1125</v>
      </c>
      <c r="B568" s="69"/>
      <c r="C568" s="69" t="s">
        <v>718</v>
      </c>
      <c r="D568" s="69">
        <v>2015</v>
      </c>
      <c r="E568" s="69" t="s">
        <v>254</v>
      </c>
      <c r="F568" s="388">
        <v>5199</v>
      </c>
      <c r="G568" s="389">
        <v>42018</v>
      </c>
      <c r="H568" s="90" t="s">
        <v>313</v>
      </c>
      <c r="I568" s="69" t="s">
        <v>4212</v>
      </c>
      <c r="J568" s="69" t="s">
        <v>4222</v>
      </c>
      <c r="K568" s="69" t="s">
        <v>1580</v>
      </c>
      <c r="L568" s="88">
        <v>42012</v>
      </c>
      <c r="M568" s="88">
        <v>42018</v>
      </c>
      <c r="N568" s="1578">
        <v>0</v>
      </c>
      <c r="O568" s="940">
        <f>Q568*N568/100</f>
        <v>0</v>
      </c>
      <c r="P568" s="918">
        <f>Q568-O568</f>
        <v>4500</v>
      </c>
      <c r="Q568" s="183">
        <v>4500</v>
      </c>
      <c r="R568" s="262"/>
      <c r="S568" s="72"/>
      <c r="T568" s="72" t="s">
        <v>260</v>
      </c>
      <c r="U568" s="72" t="s">
        <v>260</v>
      </c>
      <c r="V568" s="72"/>
      <c r="W568" s="265"/>
      <c r="X568" s="69" t="s">
        <v>4223</v>
      </c>
      <c r="Y568" s="69"/>
    </row>
    <row r="569" spans="1:25" s="394" customFormat="1" ht="12">
      <c r="A569" s="387" t="s">
        <v>1359</v>
      </c>
      <c r="B569" s="388"/>
      <c r="C569" s="388" t="s">
        <v>1359</v>
      </c>
      <c r="D569" s="388">
        <v>2015</v>
      </c>
      <c r="E569" s="388" t="s">
        <v>254</v>
      </c>
      <c r="F569" s="388">
        <v>5199</v>
      </c>
      <c r="G569" s="389">
        <v>42018</v>
      </c>
      <c r="H569" s="390" t="s">
        <v>313</v>
      </c>
      <c r="I569" s="388" t="s">
        <v>4212</v>
      </c>
      <c r="J569" s="388" t="s">
        <v>1359</v>
      </c>
      <c r="K569" s="388" t="s">
        <v>1359</v>
      </c>
      <c r="L569" s="391">
        <v>42012</v>
      </c>
      <c r="M569" s="391">
        <v>42018</v>
      </c>
      <c r="N569" s="1579">
        <v>0</v>
      </c>
      <c r="O569" s="940">
        <v>0</v>
      </c>
      <c r="P569" s="940">
        <v>0</v>
      </c>
      <c r="Q569" s="262">
        <v>0</v>
      </c>
      <c r="R569" s="262">
        <v>11091</v>
      </c>
      <c r="S569" s="262"/>
      <c r="T569" s="262"/>
      <c r="U569" s="262"/>
      <c r="V569" s="262"/>
      <c r="W569" s="392"/>
      <c r="X569" s="388" t="s">
        <v>1359</v>
      </c>
      <c r="Y569" s="388"/>
    </row>
    <row r="570" spans="1:25" s="70" customFormat="1" ht="12">
      <c r="A570" s="217" t="s">
        <v>4</v>
      </c>
      <c r="B570" s="69"/>
      <c r="C570" s="69" t="s">
        <v>718</v>
      </c>
      <c r="D570" s="69">
        <v>2015</v>
      </c>
      <c r="E570" s="69" t="s">
        <v>254</v>
      </c>
      <c r="F570" s="388">
        <v>5203</v>
      </c>
      <c r="G570" s="389">
        <v>42019</v>
      </c>
      <c r="H570" s="90" t="s">
        <v>313</v>
      </c>
      <c r="I570" s="69" t="s">
        <v>4212</v>
      </c>
      <c r="J570" s="69" t="s">
        <v>4245</v>
      </c>
      <c r="K570" s="69" t="s">
        <v>4243</v>
      </c>
      <c r="L570" s="88">
        <v>42012</v>
      </c>
      <c r="M570" s="88">
        <v>42018</v>
      </c>
      <c r="N570" s="1578">
        <v>0</v>
      </c>
      <c r="O570" s="940">
        <v>0</v>
      </c>
      <c r="P570" s="918">
        <f>Q570</f>
        <v>3000</v>
      </c>
      <c r="Q570" s="183">
        <v>3000</v>
      </c>
      <c r="R570" s="262">
        <v>3000</v>
      </c>
      <c r="S570" s="72"/>
      <c r="T570" s="72" t="s">
        <v>260</v>
      </c>
      <c r="U570" s="72" t="s">
        <v>260</v>
      </c>
      <c r="V570" s="72"/>
      <c r="W570" s="265"/>
      <c r="X570" s="69" t="s">
        <v>4246</v>
      </c>
      <c r="Y570" s="69"/>
    </row>
    <row r="571" spans="1:25" s="70" customFormat="1" ht="12">
      <c r="A571" s="217" t="s">
        <v>2889</v>
      </c>
      <c r="B571" s="69"/>
      <c r="C571" s="69" t="s">
        <v>718</v>
      </c>
      <c r="D571" s="69">
        <v>2015</v>
      </c>
      <c r="E571" s="69" t="s">
        <v>254</v>
      </c>
      <c r="F571" s="388">
        <v>5241</v>
      </c>
      <c r="G571" s="389">
        <v>42025</v>
      </c>
      <c r="H571" s="90" t="s">
        <v>313</v>
      </c>
      <c r="I571" s="69" t="s">
        <v>4212</v>
      </c>
      <c r="J571" s="69" t="s">
        <v>4149</v>
      </c>
      <c r="K571" s="69" t="s">
        <v>3887</v>
      </c>
      <c r="L571" s="88">
        <v>42012</v>
      </c>
      <c r="M571" s="88">
        <v>42029</v>
      </c>
      <c r="N571" s="1578">
        <v>0</v>
      </c>
      <c r="O571" s="940">
        <f>Q571*N571/100</f>
        <v>0</v>
      </c>
      <c r="P571" s="918">
        <f>Q571-O571</f>
        <v>600</v>
      </c>
      <c r="Q571" s="183">
        <v>600</v>
      </c>
      <c r="R571" s="262"/>
      <c r="S571" s="72"/>
      <c r="T571" s="72" t="s">
        <v>260</v>
      </c>
      <c r="U571" s="72" t="s">
        <v>260</v>
      </c>
      <c r="V571" s="72"/>
      <c r="W571" s="265"/>
      <c r="X571" s="69"/>
      <c r="Y571" s="69"/>
    </row>
    <row r="572" spans="1:25" s="70" customFormat="1" ht="12">
      <c r="A572" s="217" t="s">
        <v>1032</v>
      </c>
      <c r="B572" s="69"/>
      <c r="C572" s="69" t="s">
        <v>693</v>
      </c>
      <c r="D572" s="69">
        <v>2015</v>
      </c>
      <c r="E572" s="69" t="s">
        <v>254</v>
      </c>
      <c r="F572" s="388">
        <v>5241</v>
      </c>
      <c r="G572" s="389">
        <v>42025</v>
      </c>
      <c r="H572" s="90" t="s">
        <v>313</v>
      </c>
      <c r="I572" s="69" t="s">
        <v>4212</v>
      </c>
      <c r="J572" s="69" t="s">
        <v>4293</v>
      </c>
      <c r="K572" s="69" t="s">
        <v>2354</v>
      </c>
      <c r="L572" s="88">
        <v>42012</v>
      </c>
      <c r="M572" s="88">
        <v>42018</v>
      </c>
      <c r="N572" s="1578">
        <v>0</v>
      </c>
      <c r="O572" s="940">
        <f>Q572*N572/100</f>
        <v>0</v>
      </c>
      <c r="P572" s="918">
        <f>Q572-O572</f>
        <v>8100</v>
      </c>
      <c r="Q572" s="183">
        <v>8100</v>
      </c>
      <c r="R572" s="262">
        <v>9060</v>
      </c>
      <c r="S572" s="72"/>
      <c r="T572" s="72" t="s">
        <v>260</v>
      </c>
      <c r="U572" s="72" t="s">
        <v>260</v>
      </c>
      <c r="V572" s="72"/>
      <c r="W572" s="265" t="s">
        <v>260</v>
      </c>
      <c r="X572" s="69" t="s">
        <v>4294</v>
      </c>
      <c r="Y572" s="69"/>
    </row>
    <row r="573" spans="1:25" s="70" customFormat="1" ht="12">
      <c r="A573" s="217" t="s">
        <v>2889</v>
      </c>
      <c r="B573" s="69"/>
      <c r="C573" s="69" t="s">
        <v>718</v>
      </c>
      <c r="D573" s="69">
        <v>2015</v>
      </c>
      <c r="E573" s="69" t="s">
        <v>254</v>
      </c>
      <c r="F573" s="388">
        <v>5241</v>
      </c>
      <c r="G573" s="389">
        <v>42025</v>
      </c>
      <c r="H573" s="90" t="s">
        <v>313</v>
      </c>
      <c r="I573" s="69" t="s">
        <v>4172</v>
      </c>
      <c r="J573" s="69" t="s">
        <v>4149</v>
      </c>
      <c r="K573" s="69" t="s">
        <v>3887</v>
      </c>
      <c r="L573" s="88">
        <v>42019</v>
      </c>
      <c r="M573" s="88">
        <v>42021</v>
      </c>
      <c r="N573" s="1578">
        <v>0</v>
      </c>
      <c r="O573" s="940">
        <f>Q573*N573/100</f>
        <v>0</v>
      </c>
      <c r="P573" s="918">
        <f>Q573-O573</f>
        <v>360</v>
      </c>
      <c r="Q573" s="183">
        <v>360</v>
      </c>
      <c r="R573" s="262"/>
      <c r="S573" s="72"/>
      <c r="T573" s="72" t="s">
        <v>260</v>
      </c>
      <c r="U573" s="72" t="s">
        <v>260</v>
      </c>
      <c r="V573" s="72"/>
      <c r="W573" s="265"/>
      <c r="X573" s="69" t="s">
        <v>4173</v>
      </c>
      <c r="Y573" s="69"/>
    </row>
    <row r="574" spans="1:25" s="394" customFormat="1" ht="12">
      <c r="A574" s="387" t="s">
        <v>1359</v>
      </c>
      <c r="B574" s="388"/>
      <c r="C574" s="388" t="s">
        <v>1359</v>
      </c>
      <c r="D574" s="388">
        <v>2015</v>
      </c>
      <c r="E574" s="388" t="s">
        <v>254</v>
      </c>
      <c r="F574" s="388">
        <v>5241</v>
      </c>
      <c r="G574" s="389">
        <v>42025</v>
      </c>
      <c r="H574" s="390" t="s">
        <v>313</v>
      </c>
      <c r="I574" s="388"/>
      <c r="J574" s="388" t="s">
        <v>1359</v>
      </c>
      <c r="K574" s="388" t="s">
        <v>1359</v>
      </c>
      <c r="L574" s="391">
        <v>42012</v>
      </c>
      <c r="M574" s="391">
        <v>42021</v>
      </c>
      <c r="N574" s="1579">
        <v>0</v>
      </c>
      <c r="O574" s="940">
        <v>0</v>
      </c>
      <c r="P574" s="940">
        <v>0</v>
      </c>
      <c r="Q574" s="262">
        <v>0</v>
      </c>
      <c r="R574" s="262"/>
      <c r="S574" s="262"/>
      <c r="T574" s="262"/>
      <c r="U574" s="262"/>
      <c r="V574" s="262"/>
      <c r="W574" s="392"/>
      <c r="X574" s="388" t="s">
        <v>1359</v>
      </c>
      <c r="Y574" s="388"/>
    </row>
    <row r="575" spans="1:25" s="70" customFormat="1" ht="12">
      <c r="A575" s="217" t="s">
        <v>4</v>
      </c>
      <c r="B575" s="69"/>
      <c r="C575" s="69" t="s">
        <v>718</v>
      </c>
      <c r="D575" s="69">
        <v>2015</v>
      </c>
      <c r="E575" s="69" t="s">
        <v>254</v>
      </c>
      <c r="F575" s="388">
        <v>5243</v>
      </c>
      <c r="G575" s="389">
        <v>42025</v>
      </c>
      <c r="H575" s="90" t="s">
        <v>313</v>
      </c>
      <c r="I575" s="69" t="s">
        <v>4208</v>
      </c>
      <c r="J575" s="69" t="s">
        <v>4245</v>
      </c>
      <c r="K575" s="69" t="s">
        <v>4243</v>
      </c>
      <c r="L575" s="88">
        <v>42019</v>
      </c>
      <c r="M575" s="88">
        <v>42025</v>
      </c>
      <c r="N575" s="1578">
        <v>0</v>
      </c>
      <c r="O575" s="940">
        <v>0</v>
      </c>
      <c r="P575" s="918">
        <f>Q575</f>
        <v>1500</v>
      </c>
      <c r="Q575" s="183">
        <v>1500</v>
      </c>
      <c r="R575" s="262"/>
      <c r="S575" s="72"/>
      <c r="T575" s="72"/>
      <c r="U575" s="72"/>
      <c r="V575" s="72"/>
      <c r="W575" s="265"/>
      <c r="X575" s="69"/>
      <c r="Y575" s="69"/>
    </row>
    <row r="576" spans="1:25" s="70" customFormat="1" ht="12">
      <c r="A576" s="217" t="s">
        <v>2963</v>
      </c>
      <c r="B576" s="69"/>
      <c r="C576" s="69" t="s">
        <v>718</v>
      </c>
      <c r="D576" s="69">
        <v>2015</v>
      </c>
      <c r="E576" s="69" t="s">
        <v>254</v>
      </c>
      <c r="F576" s="388">
        <v>5243</v>
      </c>
      <c r="G576" s="389">
        <v>42025</v>
      </c>
      <c r="H576" s="90" t="s">
        <v>313</v>
      </c>
      <c r="I576" s="69" t="s">
        <v>4208</v>
      </c>
      <c r="J576" s="69" t="s">
        <v>4209</v>
      </c>
      <c r="K576" s="69" t="s">
        <v>2920</v>
      </c>
      <c r="L576" s="88">
        <v>42019</v>
      </c>
      <c r="M576" s="88">
        <v>42029</v>
      </c>
      <c r="N576" s="1578">
        <v>0</v>
      </c>
      <c r="O576" s="940">
        <f>Q576*N576/100</f>
        <v>0</v>
      </c>
      <c r="P576" s="918">
        <f>Q576-O576</f>
        <v>4500</v>
      </c>
      <c r="Q576" s="183">
        <v>4500</v>
      </c>
      <c r="R576" s="262"/>
      <c r="S576" s="72"/>
      <c r="T576" s="72" t="s">
        <v>260</v>
      </c>
      <c r="U576" s="72" t="s">
        <v>260</v>
      </c>
      <c r="V576" s="72"/>
      <c r="W576" s="265"/>
      <c r="X576" s="69" t="s">
        <v>4210</v>
      </c>
      <c r="Y576" s="69"/>
    </row>
    <row r="577" spans="1:25" s="70" customFormat="1" ht="12">
      <c r="A577" s="217" t="s">
        <v>2889</v>
      </c>
      <c r="B577" s="69"/>
      <c r="C577" s="69" t="s">
        <v>718</v>
      </c>
      <c r="D577" s="69">
        <v>2015</v>
      </c>
      <c r="E577" s="69" t="s">
        <v>254</v>
      </c>
      <c r="F577" s="388">
        <v>5243</v>
      </c>
      <c r="G577" s="389">
        <v>42025</v>
      </c>
      <c r="H577" s="90" t="s">
        <v>313</v>
      </c>
      <c r="I577" s="69" t="s">
        <v>4155</v>
      </c>
      <c r="J577" s="69" t="s">
        <v>4149</v>
      </c>
      <c r="K577" s="69" t="s">
        <v>3887</v>
      </c>
      <c r="L577" s="88">
        <v>42023</v>
      </c>
      <c r="M577" s="88">
        <v>42029</v>
      </c>
      <c r="N577" s="1578">
        <v>0</v>
      </c>
      <c r="O577" s="940">
        <f>Q577*N577/100</f>
        <v>0</v>
      </c>
      <c r="P577" s="918">
        <f>Q577-O577</f>
        <v>600</v>
      </c>
      <c r="Q577" s="183">
        <v>600</v>
      </c>
      <c r="R577" s="262"/>
      <c r="S577" s="72"/>
      <c r="T577" s="72" t="s">
        <v>260</v>
      </c>
      <c r="U577" s="72" t="s">
        <v>260</v>
      </c>
      <c r="V577" s="72"/>
      <c r="W577" s="265"/>
      <c r="X577" s="69" t="s">
        <v>4156</v>
      </c>
      <c r="Y577" s="69"/>
    </row>
    <row r="578" spans="1:25" s="70" customFormat="1" ht="12">
      <c r="A578" s="217" t="s">
        <v>2853</v>
      </c>
      <c r="B578" s="69"/>
      <c r="C578" s="69" t="s">
        <v>718</v>
      </c>
      <c r="D578" s="69">
        <v>2015</v>
      </c>
      <c r="E578" s="69" t="s">
        <v>254</v>
      </c>
      <c r="F578" s="388">
        <v>5243</v>
      </c>
      <c r="G578" s="389">
        <v>42025</v>
      </c>
      <c r="H578" s="90" t="s">
        <v>313</v>
      </c>
      <c r="I578" s="69" t="s">
        <v>4208</v>
      </c>
      <c r="J578" s="69" t="s">
        <v>4216</v>
      </c>
      <c r="K578" s="69" t="s">
        <v>1409</v>
      </c>
      <c r="L578" s="88">
        <v>42019</v>
      </c>
      <c r="M578" s="88">
        <v>42025</v>
      </c>
      <c r="N578" s="1578">
        <v>0</v>
      </c>
      <c r="O578" s="940">
        <f>Q578*N578/100</f>
        <v>0</v>
      </c>
      <c r="P578" s="918">
        <f>Q578-O578</f>
        <v>6600</v>
      </c>
      <c r="Q578" s="183">
        <v>6600</v>
      </c>
      <c r="R578" s="262"/>
      <c r="S578" s="72"/>
      <c r="T578" s="72" t="s">
        <v>260</v>
      </c>
      <c r="U578" s="72" t="s">
        <v>260</v>
      </c>
      <c r="V578" s="72"/>
      <c r="W578" s="265" t="s">
        <v>260</v>
      </c>
      <c r="X578" s="69" t="s">
        <v>4217</v>
      </c>
      <c r="Y578" s="69"/>
    </row>
    <row r="579" spans="1:25" s="394" customFormat="1" ht="12">
      <c r="A579" s="387" t="s">
        <v>1359</v>
      </c>
      <c r="B579" s="388"/>
      <c r="C579" s="388" t="s">
        <v>1359</v>
      </c>
      <c r="D579" s="388">
        <v>2015</v>
      </c>
      <c r="E579" s="388" t="s">
        <v>254</v>
      </c>
      <c r="F579" s="388">
        <v>5243</v>
      </c>
      <c r="G579" s="389">
        <v>42025</v>
      </c>
      <c r="H579" s="390" t="s">
        <v>313</v>
      </c>
      <c r="I579" s="388"/>
      <c r="J579" s="388" t="s">
        <v>1359</v>
      </c>
      <c r="K579" s="388" t="s">
        <v>1359</v>
      </c>
      <c r="L579" s="391">
        <v>42019</v>
      </c>
      <c r="M579" s="391">
        <v>42029</v>
      </c>
      <c r="N579" s="1579">
        <v>0</v>
      </c>
      <c r="O579" s="940">
        <v>0</v>
      </c>
      <c r="P579" s="940">
        <v>0</v>
      </c>
      <c r="Q579" s="262">
        <v>0</v>
      </c>
      <c r="R579" s="262">
        <v>13200</v>
      </c>
      <c r="S579" s="262"/>
      <c r="T579" s="262"/>
      <c r="U579" s="262"/>
      <c r="V579" s="262"/>
      <c r="W579" s="392"/>
      <c r="X579" s="388" t="s">
        <v>1359</v>
      </c>
      <c r="Y579" s="388"/>
    </row>
    <row r="580" spans="1:25" s="70" customFormat="1" ht="12">
      <c r="A580" s="217" t="s">
        <v>2889</v>
      </c>
      <c r="B580" s="69"/>
      <c r="C580" s="69" t="s">
        <v>718</v>
      </c>
      <c r="D580" s="69">
        <v>2015</v>
      </c>
      <c r="E580" s="69" t="s">
        <v>254</v>
      </c>
      <c r="F580" s="388">
        <v>5347</v>
      </c>
      <c r="G580" s="389">
        <v>42032</v>
      </c>
      <c r="H580" s="90" t="s">
        <v>313</v>
      </c>
      <c r="I580" s="69" t="s">
        <v>4174</v>
      </c>
      <c r="J580" s="69" t="s">
        <v>4149</v>
      </c>
      <c r="K580" s="69" t="s">
        <v>3887</v>
      </c>
      <c r="L580" s="88">
        <v>42030</v>
      </c>
      <c r="M580" s="88">
        <v>42034</v>
      </c>
      <c r="N580" s="1578">
        <v>0</v>
      </c>
      <c r="O580" s="940">
        <f>Q580*N580/100</f>
        <v>0</v>
      </c>
      <c r="P580" s="918">
        <f>Q580-O580</f>
        <v>600</v>
      </c>
      <c r="Q580" s="183">
        <v>600</v>
      </c>
      <c r="R580" s="262"/>
      <c r="S580" s="72"/>
      <c r="T580" s="72" t="s">
        <v>260</v>
      </c>
      <c r="U580" s="72" t="s">
        <v>260</v>
      </c>
      <c r="V580" s="72"/>
      <c r="W580" s="265"/>
      <c r="X580" s="69" t="s">
        <v>4175</v>
      </c>
      <c r="Y580" s="69"/>
    </row>
    <row r="581" spans="1:25" s="70" customFormat="1" ht="12">
      <c r="A581" s="217" t="s">
        <v>1032</v>
      </c>
      <c r="B581" s="69"/>
      <c r="C581" s="69" t="s">
        <v>693</v>
      </c>
      <c r="D581" s="69">
        <v>2015</v>
      </c>
      <c r="E581" s="69" t="s">
        <v>254</v>
      </c>
      <c r="F581" s="388">
        <v>5347</v>
      </c>
      <c r="G581" s="389">
        <v>42032</v>
      </c>
      <c r="H581" s="90" t="s">
        <v>313</v>
      </c>
      <c r="I581" s="69" t="s">
        <v>4250</v>
      </c>
      <c r="J581" s="69" t="s">
        <v>4304</v>
      </c>
      <c r="K581" s="69" t="s">
        <v>2354</v>
      </c>
      <c r="L581" s="88">
        <v>42026</v>
      </c>
      <c r="M581" s="88">
        <v>42032</v>
      </c>
      <c r="N581" s="1578">
        <v>0</v>
      </c>
      <c r="O581" s="940">
        <f>Q581*N581/100</f>
        <v>0</v>
      </c>
      <c r="P581" s="918">
        <f>Q581-O581</f>
        <v>11100</v>
      </c>
      <c r="Q581" s="183">
        <v>11100</v>
      </c>
      <c r="R581" s="262">
        <v>13200</v>
      </c>
      <c r="S581" s="72"/>
      <c r="T581" s="72" t="s">
        <v>260</v>
      </c>
      <c r="U581" s="72" t="s">
        <v>260</v>
      </c>
      <c r="V581" s="72"/>
      <c r="W581" s="265" t="s">
        <v>260</v>
      </c>
      <c r="X581" s="69" t="s">
        <v>4305</v>
      </c>
      <c r="Y581" s="69"/>
    </row>
    <row r="582" spans="1:25" s="70" customFormat="1" ht="12">
      <c r="A582" s="217" t="s">
        <v>4</v>
      </c>
      <c r="B582" s="69"/>
      <c r="C582" s="69" t="s">
        <v>718</v>
      </c>
      <c r="D582" s="69">
        <v>2015</v>
      </c>
      <c r="E582" s="69" t="s">
        <v>254</v>
      </c>
      <c r="F582" s="388">
        <v>5347</v>
      </c>
      <c r="G582" s="389">
        <v>42032</v>
      </c>
      <c r="H582" s="90" t="s">
        <v>313</v>
      </c>
      <c r="I582" s="69" t="s">
        <v>4250</v>
      </c>
      <c r="J582" s="69" t="s">
        <v>4245</v>
      </c>
      <c r="K582" s="69" t="s">
        <v>4243</v>
      </c>
      <c r="L582" s="88">
        <v>42026</v>
      </c>
      <c r="M582" s="88">
        <v>42032</v>
      </c>
      <c r="N582" s="1578">
        <v>0</v>
      </c>
      <c r="O582" s="940">
        <f>Q582*N582/100</f>
        <v>0</v>
      </c>
      <c r="P582" s="918">
        <f>Q582-O582</f>
        <v>1500</v>
      </c>
      <c r="Q582" s="183">
        <v>1500</v>
      </c>
      <c r="R582" s="262"/>
      <c r="S582" s="72"/>
      <c r="T582" s="72" t="s">
        <v>260</v>
      </c>
      <c r="U582" s="72" t="s">
        <v>260</v>
      </c>
      <c r="V582" s="72"/>
      <c r="W582" s="265"/>
      <c r="X582" s="69" t="s">
        <v>4251</v>
      </c>
      <c r="Y582" s="69"/>
    </row>
    <row r="583" spans="1:25" s="394" customFormat="1" ht="12">
      <c r="A583" s="387" t="s">
        <v>1359</v>
      </c>
      <c r="B583" s="388"/>
      <c r="C583" s="388" t="s">
        <v>1359</v>
      </c>
      <c r="D583" s="388">
        <v>2015</v>
      </c>
      <c r="E583" s="388" t="s">
        <v>254</v>
      </c>
      <c r="F583" s="388">
        <v>5347</v>
      </c>
      <c r="G583" s="389">
        <v>42032</v>
      </c>
      <c r="H583" s="390" t="s">
        <v>313</v>
      </c>
      <c r="I583" s="388"/>
      <c r="J583" s="388" t="s">
        <v>1359</v>
      </c>
      <c r="K583" s="388" t="s">
        <v>1359</v>
      </c>
      <c r="L583" s="391">
        <v>42026</v>
      </c>
      <c r="M583" s="391">
        <v>42034</v>
      </c>
      <c r="N583" s="1579">
        <v>0</v>
      </c>
      <c r="O583" s="940">
        <v>0</v>
      </c>
      <c r="P583" s="940">
        <v>0</v>
      </c>
      <c r="Q583" s="262">
        <v>0</v>
      </c>
      <c r="R583" s="262"/>
      <c r="S583" s="262"/>
      <c r="T583" s="262"/>
      <c r="U583" s="262"/>
      <c r="V583" s="262"/>
      <c r="W583" s="392"/>
      <c r="X583" s="388" t="s">
        <v>1359</v>
      </c>
      <c r="Y583" s="388"/>
    </row>
    <row r="584" spans="1:25" s="70" customFormat="1" ht="12">
      <c r="A584" s="217" t="s">
        <v>2889</v>
      </c>
      <c r="B584" s="69"/>
      <c r="C584" s="69" t="s">
        <v>718</v>
      </c>
      <c r="D584" s="69">
        <v>2015</v>
      </c>
      <c r="E584" s="69" t="s">
        <v>254</v>
      </c>
      <c r="F584" s="388">
        <v>5397</v>
      </c>
      <c r="G584" s="389">
        <v>42039</v>
      </c>
      <c r="H584" s="90" t="s">
        <v>313</v>
      </c>
      <c r="I584" s="69" t="s">
        <v>4176</v>
      </c>
      <c r="J584" s="69" t="s">
        <v>4149</v>
      </c>
      <c r="K584" s="69" t="s">
        <v>3887</v>
      </c>
      <c r="L584" s="88">
        <v>42036</v>
      </c>
      <c r="M584" s="88">
        <v>42040</v>
      </c>
      <c r="N584" s="1578">
        <v>0</v>
      </c>
      <c r="O584" s="940">
        <f t="shared" ref="O584:O600" si="26">Q584*N584/100</f>
        <v>0</v>
      </c>
      <c r="P584" s="918">
        <f t="shared" ref="P584:P600" si="27">Q584-O584</f>
        <v>600</v>
      </c>
      <c r="Q584" s="183">
        <v>600</v>
      </c>
      <c r="R584" s="262"/>
      <c r="S584" s="72"/>
      <c r="T584" s="72"/>
      <c r="U584" s="72" t="s">
        <v>260</v>
      </c>
      <c r="V584" s="72"/>
      <c r="W584" s="265"/>
      <c r="X584" s="69" t="s">
        <v>4177</v>
      </c>
      <c r="Y584" s="69"/>
    </row>
    <row r="585" spans="1:25" s="70" customFormat="1" ht="12">
      <c r="A585" s="217" t="s">
        <v>1033</v>
      </c>
      <c r="B585" s="69"/>
      <c r="C585" s="69" t="s">
        <v>693</v>
      </c>
      <c r="D585" s="69">
        <v>2015</v>
      </c>
      <c r="E585" s="69" t="s">
        <v>254</v>
      </c>
      <c r="F585" s="388">
        <v>5397</v>
      </c>
      <c r="G585" s="389">
        <v>42039</v>
      </c>
      <c r="H585" s="90" t="s">
        <v>313</v>
      </c>
      <c r="I585" s="69" t="s">
        <v>4247</v>
      </c>
      <c r="J585" s="69" t="s">
        <v>4297</v>
      </c>
      <c r="K585" s="69" t="s">
        <v>1398</v>
      </c>
      <c r="L585" s="88">
        <v>42033</v>
      </c>
      <c r="M585" s="88">
        <v>42039</v>
      </c>
      <c r="N585" s="1578">
        <v>0</v>
      </c>
      <c r="O585" s="940">
        <f t="shared" si="26"/>
        <v>0</v>
      </c>
      <c r="P585" s="918">
        <f t="shared" si="27"/>
        <v>6600</v>
      </c>
      <c r="Q585" s="183">
        <v>6600</v>
      </c>
      <c r="R585" s="262"/>
      <c r="S585" s="72"/>
      <c r="T585" s="72"/>
      <c r="U585" s="72"/>
      <c r="V585" s="72"/>
      <c r="W585" s="265"/>
      <c r="X585" s="69"/>
      <c r="Y585" s="69"/>
    </row>
    <row r="586" spans="1:25" s="70" customFormat="1" ht="12">
      <c r="A586" s="217" t="s">
        <v>1033</v>
      </c>
      <c r="B586" s="69"/>
      <c r="C586" s="69" t="s">
        <v>693</v>
      </c>
      <c r="D586" s="69">
        <v>2015</v>
      </c>
      <c r="E586" s="69" t="s">
        <v>254</v>
      </c>
      <c r="F586" s="388">
        <v>5397</v>
      </c>
      <c r="G586" s="389">
        <v>42039</v>
      </c>
      <c r="H586" s="90" t="s">
        <v>313</v>
      </c>
      <c r="I586" s="69" t="s">
        <v>4247</v>
      </c>
      <c r="J586" s="69" t="s">
        <v>4285</v>
      </c>
      <c r="K586" s="69" t="s">
        <v>1398</v>
      </c>
      <c r="L586" s="88">
        <v>42033</v>
      </c>
      <c r="M586" s="88">
        <v>42039</v>
      </c>
      <c r="N586" s="1578">
        <v>0</v>
      </c>
      <c r="O586" s="940">
        <f t="shared" si="26"/>
        <v>0</v>
      </c>
      <c r="P586" s="918">
        <f t="shared" si="27"/>
        <v>6000</v>
      </c>
      <c r="Q586" s="183">
        <v>6000</v>
      </c>
      <c r="R586" s="262">
        <v>14700</v>
      </c>
      <c r="S586" s="72"/>
      <c r="T586" s="72" t="s">
        <v>260</v>
      </c>
      <c r="U586" s="72" t="s">
        <v>260</v>
      </c>
      <c r="V586" s="72"/>
      <c r="W586" s="265" t="s">
        <v>260</v>
      </c>
      <c r="X586" s="69" t="s">
        <v>2955</v>
      </c>
      <c r="Y586" s="69"/>
    </row>
    <row r="587" spans="1:25" s="70" customFormat="1" ht="12">
      <c r="A587" s="217" t="s">
        <v>4</v>
      </c>
      <c r="B587" s="69"/>
      <c r="C587" s="69" t="s">
        <v>718</v>
      </c>
      <c r="D587" s="69">
        <v>2015</v>
      </c>
      <c r="E587" s="69" t="s">
        <v>254</v>
      </c>
      <c r="F587" s="388">
        <v>5397</v>
      </c>
      <c r="G587" s="389">
        <v>42039</v>
      </c>
      <c r="H587" s="90" t="s">
        <v>313</v>
      </c>
      <c r="I587" s="69" t="s">
        <v>4247</v>
      </c>
      <c r="J587" s="69" t="s">
        <v>4248</v>
      </c>
      <c r="K587" s="69" t="s">
        <v>4243</v>
      </c>
      <c r="L587" s="88">
        <v>42033</v>
      </c>
      <c r="M587" s="88">
        <v>42039</v>
      </c>
      <c r="N587" s="1578">
        <v>0</v>
      </c>
      <c r="O587" s="940">
        <f t="shared" si="26"/>
        <v>0</v>
      </c>
      <c r="P587" s="918">
        <f t="shared" si="27"/>
        <v>1500</v>
      </c>
      <c r="Q587" s="183">
        <v>1500</v>
      </c>
      <c r="R587" s="262"/>
      <c r="S587" s="72"/>
      <c r="T587" s="72" t="s">
        <v>260</v>
      </c>
      <c r="U587" s="72" t="s">
        <v>260</v>
      </c>
      <c r="V587" s="72"/>
      <c r="W587" s="265"/>
      <c r="X587" s="69" t="s">
        <v>4249</v>
      </c>
      <c r="Y587" s="69"/>
    </row>
    <row r="588" spans="1:25" s="394" customFormat="1" ht="12">
      <c r="A588" s="387" t="s">
        <v>1359</v>
      </c>
      <c r="B588" s="388"/>
      <c r="C588" s="388" t="s">
        <v>1359</v>
      </c>
      <c r="D588" s="388">
        <v>2015</v>
      </c>
      <c r="E588" s="388" t="s">
        <v>254</v>
      </c>
      <c r="F588" s="388">
        <v>5397</v>
      </c>
      <c r="G588" s="389">
        <v>42039</v>
      </c>
      <c r="H588" s="390" t="s">
        <v>313</v>
      </c>
      <c r="I588" s="388"/>
      <c r="J588" s="388" t="s">
        <v>1359</v>
      </c>
      <c r="K588" s="388" t="s">
        <v>1359</v>
      </c>
      <c r="L588" s="391">
        <v>42033</v>
      </c>
      <c r="M588" s="391">
        <v>42039</v>
      </c>
      <c r="N588" s="1579">
        <v>0</v>
      </c>
      <c r="O588" s="940">
        <f t="shared" si="26"/>
        <v>0</v>
      </c>
      <c r="P588" s="940">
        <f t="shared" si="27"/>
        <v>0</v>
      </c>
      <c r="Q588" s="262">
        <v>0</v>
      </c>
      <c r="R588" s="262">
        <v>3000</v>
      </c>
      <c r="S588" s="262"/>
      <c r="T588" s="262"/>
      <c r="U588" s="262"/>
      <c r="V588" s="262"/>
      <c r="W588" s="392"/>
      <c r="X588" s="388" t="s">
        <v>1359</v>
      </c>
      <c r="Y588" s="388"/>
    </row>
    <row r="589" spans="1:25" s="70" customFormat="1" ht="12">
      <c r="A589" s="217" t="s">
        <v>1033</v>
      </c>
      <c r="B589" s="69"/>
      <c r="C589" s="69" t="s">
        <v>693</v>
      </c>
      <c r="D589" s="69">
        <v>2015</v>
      </c>
      <c r="E589" s="69" t="s">
        <v>254</v>
      </c>
      <c r="F589" s="388">
        <v>5473</v>
      </c>
      <c r="G589" s="389">
        <v>42047</v>
      </c>
      <c r="H589" s="90" t="s">
        <v>313</v>
      </c>
      <c r="I589" s="69" t="s">
        <v>4242</v>
      </c>
      <c r="J589" s="69" t="s">
        <v>4286</v>
      </c>
      <c r="K589" s="69" t="s">
        <v>1398</v>
      </c>
      <c r="L589" s="88">
        <v>42040</v>
      </c>
      <c r="M589" s="88">
        <v>42046</v>
      </c>
      <c r="N589" s="1578">
        <v>0</v>
      </c>
      <c r="O589" s="940">
        <f t="shared" si="26"/>
        <v>0</v>
      </c>
      <c r="P589" s="918">
        <f t="shared" si="27"/>
        <v>1850</v>
      </c>
      <c r="Q589" s="183">
        <v>1850</v>
      </c>
      <c r="R589" s="262">
        <v>1850</v>
      </c>
      <c r="S589" s="72"/>
      <c r="T589" s="72" t="s">
        <v>260</v>
      </c>
      <c r="U589" s="72" t="s">
        <v>260</v>
      </c>
      <c r="V589" s="72"/>
      <c r="W589" s="265" t="s">
        <v>260</v>
      </c>
      <c r="X589" s="69" t="s">
        <v>4287</v>
      </c>
      <c r="Y589" s="69"/>
    </row>
    <row r="590" spans="1:25" s="70" customFormat="1" ht="12">
      <c r="A590" s="217" t="s">
        <v>4319</v>
      </c>
      <c r="B590" s="69"/>
      <c r="C590" s="69" t="s">
        <v>718</v>
      </c>
      <c r="D590" s="69">
        <v>2015</v>
      </c>
      <c r="E590" s="69" t="s">
        <v>254</v>
      </c>
      <c r="F590" s="388">
        <v>5475</v>
      </c>
      <c r="G590" s="389">
        <v>42047</v>
      </c>
      <c r="H590" s="90" t="s">
        <v>313</v>
      </c>
      <c r="I590" s="69" t="s">
        <v>4242</v>
      </c>
      <c r="J590" s="69" t="s">
        <v>4320</v>
      </c>
      <c r="K590" s="69" t="s">
        <v>4320</v>
      </c>
      <c r="L590" s="88">
        <v>42040</v>
      </c>
      <c r="M590" s="88">
        <v>42046</v>
      </c>
      <c r="N590" s="1578">
        <v>0</v>
      </c>
      <c r="O590" s="940">
        <f t="shared" si="26"/>
        <v>0</v>
      </c>
      <c r="P590" s="918">
        <f t="shared" si="27"/>
        <v>5550</v>
      </c>
      <c r="Q590" s="183">
        <v>5550</v>
      </c>
      <c r="R590" s="262">
        <v>5550</v>
      </c>
      <c r="S590" s="72"/>
      <c r="T590" s="72" t="s">
        <v>260</v>
      </c>
      <c r="U590" s="72" t="s">
        <v>260</v>
      </c>
      <c r="V590" s="72"/>
      <c r="W590" s="265" t="s">
        <v>260</v>
      </c>
      <c r="X590" s="69" t="s">
        <v>4339</v>
      </c>
      <c r="Y590" s="69"/>
    </row>
    <row r="591" spans="1:25" s="70" customFormat="1" ht="12">
      <c r="A591" s="217" t="s">
        <v>1032</v>
      </c>
      <c r="B591" s="69"/>
      <c r="C591" s="69" t="s">
        <v>693</v>
      </c>
      <c r="D591" s="69">
        <v>2015</v>
      </c>
      <c r="E591" s="69" t="s">
        <v>254</v>
      </c>
      <c r="F591" s="388">
        <v>5476</v>
      </c>
      <c r="G591" s="389">
        <v>42047</v>
      </c>
      <c r="H591" s="90" t="s">
        <v>313</v>
      </c>
      <c r="I591" s="69" t="s">
        <v>4242</v>
      </c>
      <c r="J591" s="69" t="s">
        <v>3962</v>
      </c>
      <c r="K591" s="69" t="s">
        <v>2354</v>
      </c>
      <c r="L591" s="88">
        <v>42040</v>
      </c>
      <c r="M591" s="88">
        <v>42046</v>
      </c>
      <c r="N591" s="1578">
        <v>0</v>
      </c>
      <c r="O591" s="940">
        <f t="shared" si="26"/>
        <v>0</v>
      </c>
      <c r="P591" s="918">
        <f t="shared" si="27"/>
        <v>3700</v>
      </c>
      <c r="Q591" s="183">
        <v>3700</v>
      </c>
      <c r="R591" s="262">
        <v>3700</v>
      </c>
      <c r="S591" s="72"/>
      <c r="T591" s="72" t="s">
        <v>260</v>
      </c>
      <c r="U591" s="72" t="s">
        <v>4295</v>
      </c>
      <c r="V591" s="72"/>
      <c r="W591" s="265" t="s">
        <v>260</v>
      </c>
      <c r="X591" s="69" t="s">
        <v>4296</v>
      </c>
      <c r="Y591" s="69"/>
    </row>
    <row r="592" spans="1:25" s="70" customFormat="1" ht="12">
      <c r="A592" s="217" t="s">
        <v>2889</v>
      </c>
      <c r="B592" s="69"/>
      <c r="C592" s="69" t="s">
        <v>718</v>
      </c>
      <c r="D592" s="69">
        <v>2015</v>
      </c>
      <c r="E592" s="69" t="s">
        <v>254</v>
      </c>
      <c r="F592" s="388">
        <v>5477</v>
      </c>
      <c r="G592" s="389">
        <v>42047</v>
      </c>
      <c r="H592" s="90" t="s">
        <v>313</v>
      </c>
      <c r="I592" s="69" t="s">
        <v>4178</v>
      </c>
      <c r="J592" s="69" t="s">
        <v>4149</v>
      </c>
      <c r="K592" s="69" t="s">
        <v>3887</v>
      </c>
      <c r="L592" s="88">
        <v>42044</v>
      </c>
      <c r="M592" s="88">
        <v>42048</v>
      </c>
      <c r="N592" s="1578">
        <v>0</v>
      </c>
      <c r="O592" s="940">
        <f t="shared" si="26"/>
        <v>0</v>
      </c>
      <c r="P592" s="918">
        <f t="shared" si="27"/>
        <v>600</v>
      </c>
      <c r="Q592" s="183">
        <v>600</v>
      </c>
      <c r="R592" s="262"/>
      <c r="S592" s="72"/>
      <c r="T592" s="72" t="s">
        <v>260</v>
      </c>
      <c r="U592" s="72" t="s">
        <v>260</v>
      </c>
      <c r="V592" s="72"/>
      <c r="W592" s="265"/>
      <c r="X592" s="69" t="s">
        <v>4179</v>
      </c>
      <c r="Y592" s="69"/>
    </row>
    <row r="593" spans="1:25" s="70" customFormat="1" ht="12">
      <c r="A593" s="217" t="s">
        <v>4</v>
      </c>
      <c r="B593" s="69"/>
      <c r="C593" s="69" t="s">
        <v>718</v>
      </c>
      <c r="D593" s="69">
        <v>2015</v>
      </c>
      <c r="E593" s="69" t="s">
        <v>254</v>
      </c>
      <c r="F593" s="388">
        <v>5477</v>
      </c>
      <c r="G593" s="389">
        <v>42047</v>
      </c>
      <c r="H593" s="90" t="s">
        <v>313</v>
      </c>
      <c r="I593" s="69" t="s">
        <v>4242</v>
      </c>
      <c r="J593" s="69" t="s">
        <v>4243</v>
      </c>
      <c r="K593" s="69" t="s">
        <v>4243</v>
      </c>
      <c r="L593" s="88">
        <v>42040</v>
      </c>
      <c r="M593" s="88">
        <v>42046</v>
      </c>
      <c r="N593" s="1578">
        <v>0</v>
      </c>
      <c r="O593" s="940">
        <f t="shared" si="26"/>
        <v>0</v>
      </c>
      <c r="P593" s="918">
        <f t="shared" si="27"/>
        <v>1500</v>
      </c>
      <c r="Q593" s="183">
        <v>1500</v>
      </c>
      <c r="R593" s="262"/>
      <c r="S593" s="72"/>
      <c r="T593" s="72" t="s">
        <v>260</v>
      </c>
      <c r="U593" s="72" t="s">
        <v>260</v>
      </c>
      <c r="V593" s="72"/>
      <c r="W593" s="265"/>
      <c r="X593" s="69" t="s">
        <v>4244</v>
      </c>
      <c r="Y593" s="69"/>
    </row>
    <row r="594" spans="1:25" s="394" customFormat="1" ht="12">
      <c r="A594" s="387" t="s">
        <v>1359</v>
      </c>
      <c r="B594" s="388"/>
      <c r="C594" s="388" t="s">
        <v>1359</v>
      </c>
      <c r="D594" s="388">
        <v>2015</v>
      </c>
      <c r="E594" s="388" t="s">
        <v>254</v>
      </c>
      <c r="F594" s="388">
        <v>5477</v>
      </c>
      <c r="G594" s="389">
        <v>42047</v>
      </c>
      <c r="H594" s="390" t="s">
        <v>313</v>
      </c>
      <c r="I594" s="388"/>
      <c r="J594" s="388" t="s">
        <v>1359</v>
      </c>
      <c r="K594" s="388" t="s">
        <v>1359</v>
      </c>
      <c r="L594" s="391">
        <v>42040</v>
      </c>
      <c r="M594" s="391">
        <v>42048</v>
      </c>
      <c r="N594" s="1579">
        <v>0</v>
      </c>
      <c r="O594" s="940">
        <f t="shared" si="26"/>
        <v>0</v>
      </c>
      <c r="P594" s="940">
        <f t="shared" si="27"/>
        <v>0</v>
      </c>
      <c r="Q594" s="262">
        <v>0</v>
      </c>
      <c r="R594" s="262">
        <v>2100</v>
      </c>
      <c r="S594" s="262"/>
      <c r="T594" s="262"/>
      <c r="U594" s="262"/>
      <c r="V594" s="262"/>
      <c r="W594" s="392"/>
      <c r="X594" s="388" t="s">
        <v>1359</v>
      </c>
      <c r="Y594" s="388"/>
    </row>
    <row r="595" spans="1:25" s="70" customFormat="1" ht="12">
      <c r="A595" s="217" t="s">
        <v>4232</v>
      </c>
      <c r="B595" s="69"/>
      <c r="C595" s="69" t="s">
        <v>718</v>
      </c>
      <c r="D595" s="69">
        <v>2015</v>
      </c>
      <c r="E595" s="69" t="s">
        <v>254</v>
      </c>
      <c r="F595" s="1576">
        <v>5505</v>
      </c>
      <c r="G595" s="389">
        <v>42053</v>
      </c>
      <c r="H595" s="90" t="s">
        <v>313</v>
      </c>
      <c r="I595" s="69" t="s">
        <v>4233</v>
      </c>
      <c r="J595" s="69" t="s">
        <v>4234</v>
      </c>
      <c r="K595" s="69" t="s">
        <v>4235</v>
      </c>
      <c r="L595" s="88">
        <v>42047</v>
      </c>
      <c r="M595" s="88">
        <v>42051</v>
      </c>
      <c r="N595" s="1578">
        <v>0</v>
      </c>
      <c r="O595" s="940">
        <f t="shared" si="26"/>
        <v>0</v>
      </c>
      <c r="P595" s="918">
        <f t="shared" si="27"/>
        <v>1850</v>
      </c>
      <c r="Q595" s="183">
        <v>1850</v>
      </c>
      <c r="R595" s="262">
        <v>3700</v>
      </c>
      <c r="S595" s="72"/>
      <c r="T595" s="72" t="s">
        <v>260</v>
      </c>
      <c r="U595" s="72" t="s">
        <v>260</v>
      </c>
      <c r="V595" s="72"/>
      <c r="W595" s="265" t="s">
        <v>260</v>
      </c>
      <c r="X595" s="69" t="s">
        <v>4236</v>
      </c>
      <c r="Y595" s="69"/>
    </row>
    <row r="596" spans="1:25" s="70" customFormat="1" ht="12">
      <c r="A596" s="217" t="s">
        <v>1033</v>
      </c>
      <c r="B596" s="69"/>
      <c r="C596" s="69" t="s">
        <v>693</v>
      </c>
      <c r="D596" s="69">
        <v>2015</v>
      </c>
      <c r="E596" s="69" t="s">
        <v>254</v>
      </c>
      <c r="F596" s="388">
        <v>5505</v>
      </c>
      <c r="G596" s="389">
        <v>42053</v>
      </c>
      <c r="H596" s="90" t="s">
        <v>313</v>
      </c>
      <c r="I596" s="69" t="s">
        <v>4233</v>
      </c>
      <c r="J596" s="69" t="s">
        <v>4282</v>
      </c>
      <c r="K596" s="69" t="s">
        <v>1398</v>
      </c>
      <c r="L596" s="88">
        <v>42047</v>
      </c>
      <c r="M596" s="88">
        <v>42050</v>
      </c>
      <c r="N596" s="1578">
        <v>0</v>
      </c>
      <c r="O596" s="940">
        <f t="shared" si="26"/>
        <v>0</v>
      </c>
      <c r="P596" s="918">
        <f t="shared" si="27"/>
        <v>3700</v>
      </c>
      <c r="Q596" s="183">
        <v>3700</v>
      </c>
      <c r="R596" s="262">
        <v>3700</v>
      </c>
      <c r="S596" s="72"/>
      <c r="T596" s="72" t="s">
        <v>260</v>
      </c>
      <c r="U596" s="72" t="s">
        <v>260</v>
      </c>
      <c r="V596" s="72"/>
      <c r="W596" s="265" t="s">
        <v>260</v>
      </c>
      <c r="X596" s="69" t="s">
        <v>4283</v>
      </c>
      <c r="Y596" s="69"/>
    </row>
    <row r="597" spans="1:25" s="70" customFormat="1" ht="12">
      <c r="A597" s="217" t="s">
        <v>1033</v>
      </c>
      <c r="B597" s="69"/>
      <c r="C597" s="69" t="s">
        <v>693</v>
      </c>
      <c r="D597" s="69">
        <v>2015</v>
      </c>
      <c r="E597" s="69" t="s">
        <v>254</v>
      </c>
      <c r="F597" s="388">
        <v>5506</v>
      </c>
      <c r="G597" s="389">
        <v>42053</v>
      </c>
      <c r="H597" s="90" t="s">
        <v>313</v>
      </c>
      <c r="I597" s="69" t="s">
        <v>4306</v>
      </c>
      <c r="J597" s="69" t="s">
        <v>3959</v>
      </c>
      <c r="K597" s="69" t="s">
        <v>1398</v>
      </c>
      <c r="L597" s="88">
        <v>42047</v>
      </c>
      <c r="M597" s="88">
        <v>42053</v>
      </c>
      <c r="N597" s="1578">
        <v>0</v>
      </c>
      <c r="O597" s="940">
        <f t="shared" si="26"/>
        <v>0</v>
      </c>
      <c r="P597" s="918">
        <f t="shared" si="27"/>
        <v>3700</v>
      </c>
      <c r="Q597" s="183">
        <v>3700</v>
      </c>
      <c r="R597" s="262">
        <v>3700</v>
      </c>
      <c r="S597" s="72"/>
      <c r="T597" s="72" t="s">
        <v>260</v>
      </c>
      <c r="U597" s="72" t="s">
        <v>260</v>
      </c>
      <c r="V597" s="72"/>
      <c r="W597" s="265" t="s">
        <v>260</v>
      </c>
      <c r="X597" s="69" t="s">
        <v>4307</v>
      </c>
      <c r="Y597" s="69"/>
    </row>
    <row r="598" spans="1:25" s="70" customFormat="1" ht="12">
      <c r="A598" s="217" t="s">
        <v>1033</v>
      </c>
      <c r="B598" s="69"/>
      <c r="C598" s="69" t="s">
        <v>693</v>
      </c>
      <c r="D598" s="69">
        <v>2015</v>
      </c>
      <c r="E598" s="69" t="s">
        <v>254</v>
      </c>
      <c r="F598" s="388">
        <v>5507</v>
      </c>
      <c r="G598" s="389">
        <v>42053</v>
      </c>
      <c r="H598" s="90" t="s">
        <v>313</v>
      </c>
      <c r="I598" s="69" t="s">
        <v>4306</v>
      </c>
      <c r="J598" s="69" t="s">
        <v>4335</v>
      </c>
      <c r="K598" s="69" t="s">
        <v>4316</v>
      </c>
      <c r="L598" s="88">
        <v>42047</v>
      </c>
      <c r="M598" s="88">
        <v>42053</v>
      </c>
      <c r="N598" s="1578">
        <v>0</v>
      </c>
      <c r="O598" s="940">
        <f t="shared" si="26"/>
        <v>0</v>
      </c>
      <c r="P598" s="918">
        <f t="shared" si="27"/>
        <v>1850</v>
      </c>
      <c r="Q598" s="183">
        <v>1850</v>
      </c>
      <c r="R598" s="262">
        <v>3700</v>
      </c>
      <c r="S598" s="72"/>
      <c r="T598" s="72" t="s">
        <v>260</v>
      </c>
      <c r="U598" s="72" t="s">
        <v>260</v>
      </c>
      <c r="V598" s="72"/>
      <c r="W598" s="265" t="s">
        <v>260</v>
      </c>
      <c r="X598" s="69" t="s">
        <v>4338</v>
      </c>
      <c r="Y598" s="69"/>
    </row>
    <row r="599" spans="1:25" s="70" customFormat="1" ht="12">
      <c r="A599" s="217" t="s">
        <v>2889</v>
      </c>
      <c r="B599" s="69"/>
      <c r="C599" s="69" t="s">
        <v>718</v>
      </c>
      <c r="D599" s="69">
        <v>2015</v>
      </c>
      <c r="E599" s="69" t="s">
        <v>254</v>
      </c>
      <c r="F599" s="388">
        <v>5508</v>
      </c>
      <c r="G599" s="389">
        <v>42053</v>
      </c>
      <c r="H599" s="90" t="s">
        <v>313</v>
      </c>
      <c r="I599" s="69" t="s">
        <v>4180</v>
      </c>
      <c r="J599" s="69" t="s">
        <v>4149</v>
      </c>
      <c r="K599" s="69" t="s">
        <v>3887</v>
      </c>
      <c r="L599" s="88">
        <v>42051</v>
      </c>
      <c r="M599" s="88">
        <v>42055</v>
      </c>
      <c r="N599" s="1578">
        <v>0</v>
      </c>
      <c r="O599" s="940">
        <f t="shared" si="26"/>
        <v>0</v>
      </c>
      <c r="P599" s="918">
        <f t="shared" si="27"/>
        <v>600</v>
      </c>
      <c r="Q599" s="183">
        <v>600</v>
      </c>
      <c r="R599" s="262"/>
      <c r="S599" s="72"/>
      <c r="T599" s="72" t="s">
        <v>260</v>
      </c>
      <c r="U599" s="72" t="s">
        <v>260</v>
      </c>
      <c r="V599" s="72"/>
      <c r="W599" s="265"/>
      <c r="X599" s="69" t="s">
        <v>4181</v>
      </c>
      <c r="Y599" s="69"/>
    </row>
    <row r="600" spans="1:25" s="70" customFormat="1" ht="12">
      <c r="A600" s="217" t="s">
        <v>4254</v>
      </c>
      <c r="B600" s="69"/>
      <c r="C600" s="69" t="s">
        <v>718</v>
      </c>
      <c r="D600" s="69">
        <v>2015</v>
      </c>
      <c r="E600" s="69" t="s">
        <v>254</v>
      </c>
      <c r="F600" s="388">
        <v>5508</v>
      </c>
      <c r="G600" s="389">
        <v>42053</v>
      </c>
      <c r="H600" s="90" t="s">
        <v>313</v>
      </c>
      <c r="I600" s="69" t="s">
        <v>4180</v>
      </c>
      <c r="J600" s="69" t="s">
        <v>4255</v>
      </c>
      <c r="K600" s="69" t="s">
        <v>4718</v>
      </c>
      <c r="L600" s="88">
        <v>42051</v>
      </c>
      <c r="M600" s="88">
        <v>42055</v>
      </c>
      <c r="N600" s="1578">
        <v>0</v>
      </c>
      <c r="O600" s="940">
        <f t="shared" si="26"/>
        <v>0</v>
      </c>
      <c r="P600" s="918">
        <f t="shared" si="27"/>
        <v>1000</v>
      </c>
      <c r="Q600" s="183">
        <v>1000</v>
      </c>
      <c r="R600" s="262"/>
      <c r="S600" s="72"/>
      <c r="T600" s="72" t="s">
        <v>260</v>
      </c>
      <c r="U600" s="72" t="s">
        <v>260</v>
      </c>
      <c r="V600" s="72"/>
      <c r="W600" s="265"/>
      <c r="X600" s="69" t="s">
        <v>4256</v>
      </c>
      <c r="Y600" s="69"/>
    </row>
    <row r="601" spans="1:25" s="394" customFormat="1" ht="12">
      <c r="A601" s="387" t="s">
        <v>1359</v>
      </c>
      <c r="B601" s="388"/>
      <c r="C601" s="388" t="s">
        <v>1359</v>
      </c>
      <c r="D601" s="388">
        <v>2015</v>
      </c>
      <c r="E601" s="388" t="s">
        <v>254</v>
      </c>
      <c r="F601" s="388">
        <v>5508</v>
      </c>
      <c r="G601" s="389">
        <v>42053</v>
      </c>
      <c r="H601" s="390" t="s">
        <v>313</v>
      </c>
      <c r="I601" s="388" t="s">
        <v>4180</v>
      </c>
      <c r="J601" s="388" t="s">
        <v>1359</v>
      </c>
      <c r="K601" s="388" t="s">
        <v>1359</v>
      </c>
      <c r="L601" s="391">
        <v>42051</v>
      </c>
      <c r="M601" s="391">
        <v>42055</v>
      </c>
      <c r="N601" s="1579">
        <v>0</v>
      </c>
      <c r="O601" s="940">
        <f t="shared" ref="O601:O606" si="28">Q601*N601/100</f>
        <v>0</v>
      </c>
      <c r="P601" s="940">
        <f t="shared" ref="P601:P606" si="29">Q601-O601</f>
        <v>0</v>
      </c>
      <c r="Q601" s="262">
        <v>0</v>
      </c>
      <c r="R601" s="262">
        <v>1600</v>
      </c>
      <c r="S601" s="262"/>
      <c r="T601" s="262"/>
      <c r="U601" s="262"/>
      <c r="V601" s="262"/>
      <c r="W601" s="392"/>
      <c r="X601" s="388" t="s">
        <v>1359</v>
      </c>
      <c r="Y601" s="388"/>
    </row>
    <row r="602" spans="1:25" s="70" customFormat="1" ht="12">
      <c r="A602" s="217" t="s">
        <v>1033</v>
      </c>
      <c r="B602" s="69"/>
      <c r="C602" s="69" t="s">
        <v>693</v>
      </c>
      <c r="D602" s="69">
        <v>2015</v>
      </c>
      <c r="E602" s="69" t="s">
        <v>254</v>
      </c>
      <c r="F602" s="388">
        <v>5575</v>
      </c>
      <c r="G602" s="389">
        <v>42057</v>
      </c>
      <c r="H602" s="90" t="s">
        <v>313</v>
      </c>
      <c r="I602" s="69" t="s">
        <v>4121</v>
      </c>
      <c r="J602" s="69" t="s">
        <v>4335</v>
      </c>
      <c r="K602" s="69" t="s">
        <v>4316</v>
      </c>
      <c r="L602" s="88">
        <v>42054</v>
      </c>
      <c r="M602" s="88">
        <v>42060</v>
      </c>
      <c r="N602" s="1578">
        <v>0</v>
      </c>
      <c r="O602" s="940">
        <f t="shared" si="28"/>
        <v>0</v>
      </c>
      <c r="P602" s="918">
        <f t="shared" si="29"/>
        <v>5550</v>
      </c>
      <c r="Q602" s="183">
        <v>5550</v>
      </c>
      <c r="R602" s="262">
        <v>5550</v>
      </c>
      <c r="S602" s="72"/>
      <c r="T602" s="72" t="s">
        <v>260</v>
      </c>
      <c r="U602" s="72" t="s">
        <v>260</v>
      </c>
      <c r="V602" s="72"/>
      <c r="W602" s="265" t="s">
        <v>260</v>
      </c>
      <c r="X602" s="69" t="s">
        <v>4336</v>
      </c>
      <c r="Y602" s="69"/>
    </row>
    <row r="603" spans="1:25" s="70" customFormat="1" ht="12">
      <c r="A603" s="217" t="s">
        <v>710</v>
      </c>
      <c r="B603" s="69"/>
      <c r="C603" s="69" t="s">
        <v>693</v>
      </c>
      <c r="D603" s="69">
        <v>2015</v>
      </c>
      <c r="E603" s="69" t="s">
        <v>254</v>
      </c>
      <c r="F603" s="388">
        <v>5576</v>
      </c>
      <c r="G603" s="389">
        <v>42060</v>
      </c>
      <c r="H603" s="90" t="s">
        <v>313</v>
      </c>
      <c r="I603" s="69" t="s">
        <v>4121</v>
      </c>
      <c r="J603" s="69" t="s">
        <v>4333</v>
      </c>
      <c r="K603" s="69" t="s">
        <v>4333</v>
      </c>
      <c r="L603" s="88">
        <v>42054</v>
      </c>
      <c r="M603" s="88">
        <v>42060</v>
      </c>
      <c r="N603" s="1578">
        <v>0</v>
      </c>
      <c r="O603" s="940">
        <f>Q603*N603/100</f>
        <v>0</v>
      </c>
      <c r="P603" s="918">
        <f>Q603-O603</f>
        <v>3700</v>
      </c>
      <c r="Q603" s="183">
        <v>3700</v>
      </c>
      <c r="R603" s="262">
        <v>3700</v>
      </c>
      <c r="S603" s="72"/>
      <c r="T603" s="72" t="s">
        <v>260</v>
      </c>
      <c r="U603" s="72" t="s">
        <v>260</v>
      </c>
      <c r="V603" s="72"/>
      <c r="W603" s="265" t="s">
        <v>260</v>
      </c>
      <c r="X603" s="69" t="s">
        <v>4337</v>
      </c>
      <c r="Y603" s="69"/>
    </row>
    <row r="604" spans="1:25" s="70" customFormat="1" ht="12">
      <c r="A604" s="217" t="s">
        <v>1033</v>
      </c>
      <c r="B604" s="69"/>
      <c r="C604" s="69" t="s">
        <v>693</v>
      </c>
      <c r="D604" s="69">
        <v>2015</v>
      </c>
      <c r="E604" s="69" t="s">
        <v>254</v>
      </c>
      <c r="F604" s="388">
        <v>5612</v>
      </c>
      <c r="G604" s="389">
        <v>42072</v>
      </c>
      <c r="H604" s="90" t="s">
        <v>313</v>
      </c>
      <c r="I604" s="69" t="s">
        <v>4299</v>
      </c>
      <c r="J604" s="69" t="s">
        <v>4330</v>
      </c>
      <c r="K604" s="69" t="s">
        <v>4316</v>
      </c>
      <c r="L604" s="88">
        <v>42061</v>
      </c>
      <c r="M604" s="88">
        <v>42067</v>
      </c>
      <c r="N604" s="1578">
        <v>0</v>
      </c>
      <c r="O604" s="940">
        <f>Q604*N604/100</f>
        <v>0</v>
      </c>
      <c r="P604" s="918">
        <f>Q604-O604</f>
        <v>5550</v>
      </c>
      <c r="Q604" s="183">
        <v>5550</v>
      </c>
      <c r="R604" s="262">
        <v>5550</v>
      </c>
      <c r="S604" s="72"/>
      <c r="T604" s="72" t="s">
        <v>260</v>
      </c>
      <c r="U604" s="72" t="s">
        <v>260</v>
      </c>
      <c r="V604" s="72"/>
      <c r="W604" s="265" t="s">
        <v>260</v>
      </c>
      <c r="X604" s="69" t="s">
        <v>4332</v>
      </c>
      <c r="Y604" s="69"/>
    </row>
    <row r="605" spans="1:25" s="70" customFormat="1" ht="12">
      <c r="A605" s="217" t="s">
        <v>710</v>
      </c>
      <c r="B605" s="69"/>
      <c r="C605" s="69" t="s">
        <v>693</v>
      </c>
      <c r="D605" s="69">
        <v>2015</v>
      </c>
      <c r="E605" s="69" t="s">
        <v>254</v>
      </c>
      <c r="F605" s="388">
        <v>5613</v>
      </c>
      <c r="G605" s="389">
        <v>42072</v>
      </c>
      <c r="H605" s="90" t="s">
        <v>313</v>
      </c>
      <c r="I605" s="69" t="s">
        <v>4299</v>
      </c>
      <c r="J605" s="69" t="s">
        <v>4333</v>
      </c>
      <c r="K605" s="69" t="s">
        <v>4333</v>
      </c>
      <c r="L605" s="88">
        <v>42061</v>
      </c>
      <c r="M605" s="88">
        <v>42067</v>
      </c>
      <c r="N605" s="1578">
        <v>0</v>
      </c>
      <c r="O605" s="940">
        <f>Q605*N605/100</f>
        <v>0</v>
      </c>
      <c r="P605" s="918">
        <f>Q605-O605</f>
        <v>3700</v>
      </c>
      <c r="Q605" s="183">
        <v>3700</v>
      </c>
      <c r="R605" s="262">
        <v>3700</v>
      </c>
      <c r="S605" s="72"/>
      <c r="T605" s="72" t="s">
        <v>260</v>
      </c>
      <c r="U605" s="72" t="s">
        <v>260</v>
      </c>
      <c r="V605" s="72"/>
      <c r="W605" s="265" t="s">
        <v>260</v>
      </c>
      <c r="X605" s="69" t="s">
        <v>4334</v>
      </c>
      <c r="Y605" s="69"/>
    </row>
    <row r="606" spans="1:25" s="70" customFormat="1" ht="12">
      <c r="A606" s="217" t="s">
        <v>1033</v>
      </c>
      <c r="B606" s="69"/>
      <c r="C606" s="69" t="s">
        <v>693</v>
      </c>
      <c r="D606" s="69">
        <v>2015</v>
      </c>
      <c r="E606" s="69" t="s">
        <v>254</v>
      </c>
      <c r="F606" s="388">
        <v>5728</v>
      </c>
      <c r="G606" s="389">
        <v>42074</v>
      </c>
      <c r="H606" s="90" t="s">
        <v>313</v>
      </c>
      <c r="I606" s="69" t="s">
        <v>4237</v>
      </c>
      <c r="J606" s="69" t="s">
        <v>4330</v>
      </c>
      <c r="K606" s="69" t="s">
        <v>4316</v>
      </c>
      <c r="L606" s="88">
        <v>42068</v>
      </c>
      <c r="M606" s="88">
        <v>42074</v>
      </c>
      <c r="N606" s="1578">
        <v>0</v>
      </c>
      <c r="O606" s="940">
        <f t="shared" si="28"/>
        <v>0</v>
      </c>
      <c r="P606" s="918">
        <f t="shared" si="29"/>
        <v>5550</v>
      </c>
      <c r="Q606" s="183">
        <v>5550</v>
      </c>
      <c r="R606" s="262">
        <v>5550</v>
      </c>
      <c r="S606" s="72"/>
      <c r="T606" s="72" t="s">
        <v>260</v>
      </c>
      <c r="U606" s="72" t="s">
        <v>260</v>
      </c>
      <c r="V606" s="72"/>
      <c r="W606" s="265" t="s">
        <v>260</v>
      </c>
      <c r="X606" s="69" t="s">
        <v>4331</v>
      </c>
      <c r="Y606" s="69"/>
    </row>
    <row r="607" spans="1:25" s="70" customFormat="1" ht="12">
      <c r="A607" s="217" t="s">
        <v>2889</v>
      </c>
      <c r="B607" s="69"/>
      <c r="C607" s="69" t="s">
        <v>718</v>
      </c>
      <c r="D607" s="69">
        <v>2015</v>
      </c>
      <c r="E607" s="69" t="s">
        <v>254</v>
      </c>
      <c r="F607" s="388">
        <v>5577</v>
      </c>
      <c r="G607" s="389">
        <v>42060</v>
      </c>
      <c r="H607" s="90" t="s">
        <v>313</v>
      </c>
      <c r="I607" s="69" t="s">
        <v>4182</v>
      </c>
      <c r="J607" s="69" t="s">
        <v>4149</v>
      </c>
      <c r="K607" s="69" t="s">
        <v>3887</v>
      </c>
      <c r="L607" s="88">
        <v>42058</v>
      </c>
      <c r="M607" s="88">
        <v>42062</v>
      </c>
      <c r="N607" s="1578">
        <v>0</v>
      </c>
      <c r="O607" s="940">
        <f t="shared" ref="O607:O632" si="30">Q607*N607/100</f>
        <v>0</v>
      </c>
      <c r="P607" s="918">
        <f t="shared" ref="P607:P632" si="31">Q607-O607</f>
        <v>600</v>
      </c>
      <c r="Q607" s="183">
        <v>600</v>
      </c>
      <c r="R607" s="262"/>
      <c r="S607" s="72"/>
      <c r="T607" s="72" t="s">
        <v>260</v>
      </c>
      <c r="U607" s="72" t="s">
        <v>260</v>
      </c>
      <c r="V607" s="72"/>
      <c r="W607" s="265"/>
      <c r="X607" s="69" t="s">
        <v>4183</v>
      </c>
      <c r="Y607" s="69"/>
    </row>
    <row r="608" spans="1:25" s="70" customFormat="1" ht="12">
      <c r="A608" s="217" t="s">
        <v>4</v>
      </c>
      <c r="B608" s="69"/>
      <c r="C608" s="69" t="s">
        <v>718</v>
      </c>
      <c r="D608" s="69">
        <v>2015</v>
      </c>
      <c r="E608" s="69" t="s">
        <v>254</v>
      </c>
      <c r="F608" s="388">
        <v>5577</v>
      </c>
      <c r="G608" s="389">
        <v>42060</v>
      </c>
      <c r="H608" s="90" t="s">
        <v>313</v>
      </c>
      <c r="I608" s="69" t="s">
        <v>4182</v>
      </c>
      <c r="J608" s="69" t="s">
        <v>4252</v>
      </c>
      <c r="K608" s="69" t="s">
        <v>4243</v>
      </c>
      <c r="L608" s="88">
        <v>42058</v>
      </c>
      <c r="M608" s="88">
        <v>42062</v>
      </c>
      <c r="N608" s="1578">
        <v>0</v>
      </c>
      <c r="O608" s="940">
        <f t="shared" si="30"/>
        <v>0</v>
      </c>
      <c r="P608" s="918">
        <f t="shared" si="31"/>
        <v>1125</v>
      </c>
      <c r="Q608" s="183">
        <v>1125</v>
      </c>
      <c r="R608" s="262"/>
      <c r="S608" s="72"/>
      <c r="T608" s="72" t="s">
        <v>260</v>
      </c>
      <c r="U608" s="72" t="s">
        <v>260</v>
      </c>
      <c r="V608" s="72"/>
      <c r="W608" s="265"/>
      <c r="X608" s="69" t="s">
        <v>4253</v>
      </c>
      <c r="Y608" s="69"/>
    </row>
    <row r="609" spans="1:25" s="394" customFormat="1" ht="12">
      <c r="A609" s="387" t="s">
        <v>1359</v>
      </c>
      <c r="B609" s="388"/>
      <c r="C609" s="388" t="s">
        <v>1359</v>
      </c>
      <c r="D609" s="388">
        <v>2015</v>
      </c>
      <c r="E609" s="388" t="s">
        <v>254</v>
      </c>
      <c r="F609" s="388">
        <v>5577</v>
      </c>
      <c r="G609" s="389">
        <v>42060</v>
      </c>
      <c r="H609" s="390" t="s">
        <v>313</v>
      </c>
      <c r="I609" s="388" t="s">
        <v>4182</v>
      </c>
      <c r="J609" s="388" t="s">
        <v>1359</v>
      </c>
      <c r="K609" s="388" t="s">
        <v>1359</v>
      </c>
      <c r="L609" s="391">
        <v>42058</v>
      </c>
      <c r="M609" s="391">
        <v>42062</v>
      </c>
      <c r="N609" s="1579">
        <v>0</v>
      </c>
      <c r="O609" s="940">
        <f t="shared" si="30"/>
        <v>0</v>
      </c>
      <c r="P609" s="940">
        <f t="shared" si="31"/>
        <v>0</v>
      </c>
      <c r="Q609" s="262">
        <v>0</v>
      </c>
      <c r="R609" s="262">
        <v>3575</v>
      </c>
      <c r="S609" s="262"/>
      <c r="T609" s="262"/>
      <c r="U609" s="262"/>
      <c r="V609" s="262"/>
      <c r="W609" s="392"/>
      <c r="X609" s="388" t="s">
        <v>1359</v>
      </c>
      <c r="Y609" s="388"/>
    </row>
    <row r="610" spans="1:25" s="70" customFormat="1" ht="12">
      <c r="A610" s="217" t="s">
        <v>2889</v>
      </c>
      <c r="B610" s="69"/>
      <c r="C610" s="69" t="s">
        <v>718</v>
      </c>
      <c r="D610" s="69">
        <v>2015</v>
      </c>
      <c r="E610" s="69" t="s">
        <v>254</v>
      </c>
      <c r="F610" s="388">
        <v>5614</v>
      </c>
      <c r="G610" s="389">
        <v>42072</v>
      </c>
      <c r="H610" s="90" t="s">
        <v>313</v>
      </c>
      <c r="I610" s="69" t="s">
        <v>4184</v>
      </c>
      <c r="J610" s="69" t="s">
        <v>4149</v>
      </c>
      <c r="K610" s="69" t="s">
        <v>3887</v>
      </c>
      <c r="L610" s="88">
        <v>42065</v>
      </c>
      <c r="M610" s="88">
        <v>42069</v>
      </c>
      <c r="N610" s="1578">
        <v>0</v>
      </c>
      <c r="O610" s="940">
        <f t="shared" si="30"/>
        <v>0</v>
      </c>
      <c r="P610" s="918">
        <f t="shared" si="31"/>
        <v>600</v>
      </c>
      <c r="Q610" s="183">
        <v>600</v>
      </c>
      <c r="R610" s="262">
        <v>2450</v>
      </c>
      <c r="S610" s="72"/>
      <c r="T610" s="72" t="s">
        <v>260</v>
      </c>
      <c r="U610" s="72" t="s">
        <v>260</v>
      </c>
      <c r="V610" s="72"/>
      <c r="W610" s="265"/>
      <c r="X610" s="69" t="s">
        <v>4185</v>
      </c>
      <c r="Y610" s="69"/>
    </row>
    <row r="611" spans="1:25" s="70" customFormat="1" ht="12">
      <c r="A611" s="217" t="s">
        <v>1033</v>
      </c>
      <c r="B611" s="69"/>
      <c r="C611" s="69" t="s">
        <v>693</v>
      </c>
      <c r="D611" s="69">
        <v>2015</v>
      </c>
      <c r="E611" s="69" t="s">
        <v>254</v>
      </c>
      <c r="F611" s="388">
        <v>5614</v>
      </c>
      <c r="G611" s="389">
        <v>42072</v>
      </c>
      <c r="H611" s="90" t="s">
        <v>313</v>
      </c>
      <c r="I611" s="69" t="s">
        <v>4299</v>
      </c>
      <c r="J611" s="69" t="s">
        <v>4300</v>
      </c>
      <c r="K611" s="69" t="s">
        <v>1398</v>
      </c>
      <c r="L611" s="88">
        <v>42061</v>
      </c>
      <c r="M611" s="88">
        <v>42067</v>
      </c>
      <c r="N611" s="1578">
        <v>0</v>
      </c>
      <c r="O611" s="940">
        <f t="shared" si="30"/>
        <v>0</v>
      </c>
      <c r="P611" s="918">
        <f t="shared" si="31"/>
        <v>1850</v>
      </c>
      <c r="Q611" s="183">
        <v>1850</v>
      </c>
      <c r="R611" s="262">
        <v>2450</v>
      </c>
      <c r="S611" s="72"/>
      <c r="T611" s="72" t="s">
        <v>260</v>
      </c>
      <c r="U611" s="72" t="s">
        <v>260</v>
      </c>
      <c r="V611" s="72"/>
      <c r="W611" s="265" t="s">
        <v>260</v>
      </c>
      <c r="X611" s="69" t="s">
        <v>4301</v>
      </c>
      <c r="Y611" s="69"/>
    </row>
    <row r="612" spans="1:25" s="394" customFormat="1" ht="12">
      <c r="A612" s="387" t="s">
        <v>1359</v>
      </c>
      <c r="B612" s="388"/>
      <c r="C612" s="388" t="s">
        <v>1359</v>
      </c>
      <c r="D612" s="388">
        <v>2015</v>
      </c>
      <c r="E612" s="388" t="s">
        <v>254</v>
      </c>
      <c r="F612" s="388">
        <v>5614</v>
      </c>
      <c r="G612" s="389">
        <v>42072</v>
      </c>
      <c r="H612" s="390" t="s">
        <v>313</v>
      </c>
      <c r="I612" s="388"/>
      <c r="J612" s="388" t="s">
        <v>1359</v>
      </c>
      <c r="K612" s="388" t="s">
        <v>1359</v>
      </c>
      <c r="L612" s="391">
        <v>42061</v>
      </c>
      <c r="M612" s="391">
        <v>42069</v>
      </c>
      <c r="N612" s="1579">
        <v>0</v>
      </c>
      <c r="O612" s="940">
        <f t="shared" si="30"/>
        <v>0</v>
      </c>
      <c r="P612" s="940">
        <f t="shared" si="31"/>
        <v>0</v>
      </c>
      <c r="Q612" s="262">
        <v>0</v>
      </c>
      <c r="R612" s="262">
        <v>2450</v>
      </c>
      <c r="S612" s="262"/>
      <c r="T612" s="262"/>
      <c r="U612" s="262"/>
      <c r="V612" s="262"/>
      <c r="W612" s="392"/>
      <c r="X612" s="388" t="s">
        <v>1359</v>
      </c>
      <c r="Y612" s="388"/>
    </row>
    <row r="613" spans="1:25" s="70" customFormat="1" ht="12">
      <c r="A613" s="217" t="s">
        <v>2889</v>
      </c>
      <c r="B613" s="69"/>
      <c r="C613" s="69" t="s">
        <v>718</v>
      </c>
      <c r="D613" s="69">
        <v>2015</v>
      </c>
      <c r="E613" s="69" t="s">
        <v>254</v>
      </c>
      <c r="F613" s="388">
        <v>5730</v>
      </c>
      <c r="G613" s="389">
        <v>42074</v>
      </c>
      <c r="H613" s="90" t="s">
        <v>313</v>
      </c>
      <c r="I613" s="69" t="s">
        <v>4186</v>
      </c>
      <c r="J613" s="69" t="s">
        <v>4149</v>
      </c>
      <c r="K613" s="69" t="s">
        <v>3887</v>
      </c>
      <c r="L613" s="88">
        <v>42072</v>
      </c>
      <c r="M613" s="88">
        <v>42076</v>
      </c>
      <c r="N613" s="1578">
        <v>0</v>
      </c>
      <c r="O613" s="940">
        <f t="shared" si="30"/>
        <v>0</v>
      </c>
      <c r="P613" s="918">
        <f t="shared" si="31"/>
        <v>600</v>
      </c>
      <c r="Q613" s="183">
        <v>600</v>
      </c>
      <c r="R613" s="262"/>
      <c r="S613" s="72"/>
      <c r="T613" s="72" t="s">
        <v>260</v>
      </c>
      <c r="U613" s="72" t="s">
        <v>260</v>
      </c>
      <c r="V613" s="72"/>
      <c r="W613" s="265"/>
      <c r="X613" s="69" t="s">
        <v>4187</v>
      </c>
      <c r="Y613" s="69"/>
    </row>
    <row r="614" spans="1:25" s="70" customFormat="1" ht="12">
      <c r="A614" s="217" t="s">
        <v>1032</v>
      </c>
      <c r="B614" s="69"/>
      <c r="C614" s="69" t="s">
        <v>693</v>
      </c>
      <c r="D614" s="69">
        <v>2015</v>
      </c>
      <c r="E614" s="69" t="s">
        <v>254</v>
      </c>
      <c r="F614" s="388">
        <v>5730</v>
      </c>
      <c r="G614" s="389">
        <v>42074</v>
      </c>
      <c r="H614" s="90" t="s">
        <v>313</v>
      </c>
      <c r="I614" s="69" t="s">
        <v>4237</v>
      </c>
      <c r="J614" s="69" t="s">
        <v>3962</v>
      </c>
      <c r="K614" s="69" t="s">
        <v>2354</v>
      </c>
      <c r="L614" s="88">
        <v>42068</v>
      </c>
      <c r="M614" s="88">
        <v>42074</v>
      </c>
      <c r="N614" s="1578">
        <v>0</v>
      </c>
      <c r="O614" s="940">
        <f t="shared" si="30"/>
        <v>0</v>
      </c>
      <c r="P614" s="918">
        <f t="shared" si="31"/>
        <v>3700</v>
      </c>
      <c r="Q614" s="183">
        <v>3700</v>
      </c>
      <c r="R614" s="262">
        <v>3700</v>
      </c>
      <c r="S614" s="72"/>
      <c r="T614" s="72" t="s">
        <v>260</v>
      </c>
      <c r="U614" s="72" t="s">
        <v>260</v>
      </c>
      <c r="V614" s="72"/>
      <c r="W614" s="265" t="s">
        <v>260</v>
      </c>
      <c r="X614" s="69" t="s">
        <v>1607</v>
      </c>
      <c r="Y614" s="69"/>
    </row>
    <row r="615" spans="1:25" s="70" customFormat="1" ht="12">
      <c r="A615" s="217" t="s">
        <v>4211</v>
      </c>
      <c r="B615" s="69"/>
      <c r="C615" s="69" t="s">
        <v>718</v>
      </c>
      <c r="D615" s="69">
        <v>2015</v>
      </c>
      <c r="E615" s="69" t="s">
        <v>254</v>
      </c>
      <c r="F615" s="388">
        <v>5730</v>
      </c>
      <c r="G615" s="389">
        <v>42074</v>
      </c>
      <c r="H615" s="90" t="s">
        <v>313</v>
      </c>
      <c r="I615" s="69" t="s">
        <v>4237</v>
      </c>
      <c r="J615" s="69" t="s">
        <v>4240</v>
      </c>
      <c r="K615" s="69" t="s">
        <v>4622</v>
      </c>
      <c r="L615" s="88">
        <v>42068</v>
      </c>
      <c r="M615" s="88">
        <v>42074</v>
      </c>
      <c r="N615" s="1578">
        <v>0</v>
      </c>
      <c r="O615" s="940">
        <f t="shared" si="30"/>
        <v>0</v>
      </c>
      <c r="P615" s="918">
        <f t="shared" si="31"/>
        <v>1850</v>
      </c>
      <c r="Q615" s="183">
        <v>1850</v>
      </c>
      <c r="R615" s="262"/>
      <c r="S615" s="72"/>
      <c r="T615" s="72" t="s">
        <v>260</v>
      </c>
      <c r="U615" s="72" t="s">
        <v>260</v>
      </c>
      <c r="V615" s="72"/>
      <c r="W615" s="265" t="s">
        <v>260</v>
      </c>
      <c r="X615" s="69" t="s">
        <v>4241</v>
      </c>
      <c r="Y615" s="69"/>
    </row>
    <row r="616" spans="1:25" s="70" customFormat="1" ht="12">
      <c r="A616" s="217" t="s">
        <v>4211</v>
      </c>
      <c r="B616" s="69"/>
      <c r="C616" s="69" t="s">
        <v>718</v>
      </c>
      <c r="D616" s="69">
        <v>2015</v>
      </c>
      <c r="E616" s="69" t="s">
        <v>254</v>
      </c>
      <c r="F616" s="388">
        <v>5730</v>
      </c>
      <c r="G616" s="389">
        <v>42074</v>
      </c>
      <c r="H616" s="90" t="s">
        <v>313</v>
      </c>
      <c r="I616" s="69" t="s">
        <v>4237</v>
      </c>
      <c r="J616" s="69" t="s">
        <v>4238</v>
      </c>
      <c r="K616" s="69" t="s">
        <v>4239</v>
      </c>
      <c r="L616" s="88">
        <v>42068</v>
      </c>
      <c r="M616" s="88">
        <v>42074</v>
      </c>
      <c r="N616" s="1578">
        <v>0</v>
      </c>
      <c r="O616" s="940">
        <f t="shared" si="30"/>
        <v>0</v>
      </c>
      <c r="P616" s="918">
        <f t="shared" si="31"/>
        <v>800</v>
      </c>
      <c r="Q616" s="183">
        <v>800</v>
      </c>
      <c r="R616" s="262"/>
      <c r="S616" s="72"/>
      <c r="T616" s="72" t="s">
        <v>260</v>
      </c>
      <c r="U616" s="72" t="s">
        <v>260</v>
      </c>
      <c r="V616" s="72"/>
      <c r="W616" s="265" t="s">
        <v>260</v>
      </c>
      <c r="X616" s="69" t="s">
        <v>1611</v>
      </c>
      <c r="Y616" s="69"/>
    </row>
    <row r="617" spans="1:25" s="394" customFormat="1" ht="12">
      <c r="A617" s="387" t="s">
        <v>1359</v>
      </c>
      <c r="B617" s="388"/>
      <c r="C617" s="388" t="s">
        <v>1359</v>
      </c>
      <c r="D617" s="388">
        <v>2015</v>
      </c>
      <c r="E617" s="388" t="s">
        <v>254</v>
      </c>
      <c r="F617" s="388">
        <v>5730</v>
      </c>
      <c r="G617" s="389">
        <v>42074</v>
      </c>
      <c r="H617" s="390" t="s">
        <v>313</v>
      </c>
      <c r="I617" s="388"/>
      <c r="J617" s="388" t="s">
        <v>1359</v>
      </c>
      <c r="K617" s="388" t="s">
        <v>1359</v>
      </c>
      <c r="L617" s="391">
        <v>42068</v>
      </c>
      <c r="M617" s="391">
        <v>42076</v>
      </c>
      <c r="N617" s="1579">
        <v>0</v>
      </c>
      <c r="O617" s="940">
        <f t="shared" si="30"/>
        <v>0</v>
      </c>
      <c r="P617" s="940">
        <f t="shared" si="31"/>
        <v>0</v>
      </c>
      <c r="Q617" s="262">
        <v>0</v>
      </c>
      <c r="R617" s="262">
        <v>3250</v>
      </c>
      <c r="S617" s="262"/>
      <c r="T617" s="262"/>
      <c r="U617" s="262"/>
      <c r="V617" s="262"/>
      <c r="W617" s="392"/>
      <c r="X617" s="388" t="s">
        <v>1359</v>
      </c>
      <c r="Y617" s="388"/>
    </row>
    <row r="618" spans="1:25" s="70" customFormat="1" ht="12">
      <c r="A618" s="217" t="s">
        <v>1033</v>
      </c>
      <c r="B618" s="69"/>
      <c r="C618" s="69" t="s">
        <v>693</v>
      </c>
      <c r="D618" s="69">
        <v>2015</v>
      </c>
      <c r="E618" s="69" t="s">
        <v>254</v>
      </c>
      <c r="F618" s="388">
        <v>5758</v>
      </c>
      <c r="G618" s="389">
        <v>42082</v>
      </c>
      <c r="H618" s="90" t="s">
        <v>313</v>
      </c>
      <c r="I618" s="69" t="s">
        <v>4230</v>
      </c>
      <c r="J618" s="69" t="s">
        <v>4291</v>
      </c>
      <c r="K618" s="69" t="s">
        <v>1398</v>
      </c>
      <c r="L618" s="88">
        <v>42075</v>
      </c>
      <c r="M618" s="88">
        <v>42081</v>
      </c>
      <c r="N618" s="1578">
        <v>0</v>
      </c>
      <c r="O618" s="940">
        <f t="shared" si="30"/>
        <v>0</v>
      </c>
      <c r="P618" s="918">
        <f t="shared" si="31"/>
        <v>1850</v>
      </c>
      <c r="Q618" s="183">
        <v>1850</v>
      </c>
      <c r="R618" s="262">
        <v>4300</v>
      </c>
      <c r="S618" s="72"/>
      <c r="T618" s="72" t="s">
        <v>260</v>
      </c>
      <c r="U618" s="72" t="s">
        <v>260</v>
      </c>
      <c r="V618" s="72"/>
      <c r="W618" s="265"/>
      <c r="X618" s="69" t="s">
        <v>4292</v>
      </c>
      <c r="Y618" s="69"/>
    </row>
    <row r="619" spans="1:25" s="70" customFormat="1" ht="12">
      <c r="A619" s="217" t="s">
        <v>710</v>
      </c>
      <c r="B619" s="69"/>
      <c r="C619" s="69" t="s">
        <v>693</v>
      </c>
      <c r="D619" s="69">
        <v>2015</v>
      </c>
      <c r="E619" s="69" t="s">
        <v>254</v>
      </c>
      <c r="F619" s="388">
        <v>5759</v>
      </c>
      <c r="G619" s="389">
        <v>42082</v>
      </c>
      <c r="H619" s="90" t="s">
        <v>313</v>
      </c>
      <c r="I619" s="69" t="s">
        <v>4230</v>
      </c>
      <c r="J619" s="69" t="s">
        <v>4340</v>
      </c>
      <c r="K619" s="69" t="s">
        <v>4340</v>
      </c>
      <c r="L619" s="88">
        <v>42075</v>
      </c>
      <c r="M619" s="88">
        <v>42081</v>
      </c>
      <c r="N619" s="1578">
        <v>0</v>
      </c>
      <c r="O619" s="940">
        <f t="shared" si="30"/>
        <v>0</v>
      </c>
      <c r="P619" s="918">
        <f t="shared" si="31"/>
        <v>3700</v>
      </c>
      <c r="Q619" s="183">
        <v>3700</v>
      </c>
      <c r="R619" s="262">
        <v>3700</v>
      </c>
      <c r="S619" s="72"/>
      <c r="T619" s="72" t="s">
        <v>260</v>
      </c>
      <c r="U619" s="72" t="s">
        <v>260</v>
      </c>
      <c r="V619" s="72"/>
      <c r="W619" s="265" t="s">
        <v>260</v>
      </c>
      <c r="X619" s="69" t="s">
        <v>4342</v>
      </c>
      <c r="Y619" s="69"/>
    </row>
    <row r="620" spans="1:25" s="70" customFormat="1" ht="12">
      <c r="A620" s="217" t="s">
        <v>1033</v>
      </c>
      <c r="B620" s="69"/>
      <c r="C620" s="69" t="s">
        <v>693</v>
      </c>
      <c r="D620" s="69">
        <v>2015</v>
      </c>
      <c r="E620" s="69" t="s">
        <v>254</v>
      </c>
      <c r="F620" s="388">
        <v>5780</v>
      </c>
      <c r="G620" s="389">
        <v>42082</v>
      </c>
      <c r="H620" s="90" t="s">
        <v>313</v>
      </c>
      <c r="I620" s="69" t="s">
        <v>4230</v>
      </c>
      <c r="J620" s="69" t="s">
        <v>3959</v>
      </c>
      <c r="K620" s="69" t="s">
        <v>1398</v>
      </c>
      <c r="L620" s="88">
        <v>42075</v>
      </c>
      <c r="M620" s="88">
        <v>42081</v>
      </c>
      <c r="N620" s="1578">
        <v>0</v>
      </c>
      <c r="O620" s="940">
        <f t="shared" si="30"/>
        <v>0</v>
      </c>
      <c r="P620" s="918">
        <f t="shared" si="31"/>
        <v>1850</v>
      </c>
      <c r="Q620" s="183">
        <v>1850</v>
      </c>
      <c r="R620" s="262"/>
      <c r="S620" s="72"/>
      <c r="T620" s="72" t="s">
        <v>260</v>
      </c>
      <c r="U620" s="72" t="s">
        <v>260</v>
      </c>
      <c r="V620" s="72"/>
      <c r="W620" s="265"/>
      <c r="X620" s="69" t="s">
        <v>4308</v>
      </c>
      <c r="Y620" s="69"/>
    </row>
    <row r="621" spans="1:25" s="70" customFormat="1" ht="12">
      <c r="A621" s="217" t="s">
        <v>2889</v>
      </c>
      <c r="B621" s="69"/>
      <c r="C621" s="69" t="s">
        <v>718</v>
      </c>
      <c r="D621" s="69">
        <v>2015</v>
      </c>
      <c r="E621" s="69" t="s">
        <v>254</v>
      </c>
      <c r="F621" s="388">
        <v>5780</v>
      </c>
      <c r="G621" s="389">
        <v>42082</v>
      </c>
      <c r="H621" s="90" t="s">
        <v>313</v>
      </c>
      <c r="I621" s="69" t="s">
        <v>4188</v>
      </c>
      <c r="J621" s="69" t="s">
        <v>4149</v>
      </c>
      <c r="K621" s="69" t="s">
        <v>3887</v>
      </c>
      <c r="L621" s="88">
        <v>42079</v>
      </c>
      <c r="M621" s="88">
        <v>42083</v>
      </c>
      <c r="N621" s="1578">
        <v>0</v>
      </c>
      <c r="O621" s="940">
        <f t="shared" si="30"/>
        <v>0</v>
      </c>
      <c r="P621" s="918">
        <f t="shared" si="31"/>
        <v>600</v>
      </c>
      <c r="Q621" s="183">
        <v>600</v>
      </c>
      <c r="R621" s="262"/>
      <c r="S621" s="72"/>
      <c r="T621" s="72" t="s">
        <v>260</v>
      </c>
      <c r="U621" s="72" t="s">
        <v>260</v>
      </c>
      <c r="V621" s="72"/>
      <c r="W621" s="265"/>
      <c r="X621" s="69" t="s">
        <v>4189</v>
      </c>
      <c r="Y621" s="69"/>
    </row>
    <row r="622" spans="1:25" s="394" customFormat="1" ht="12">
      <c r="A622" s="387" t="s">
        <v>1359</v>
      </c>
      <c r="B622" s="388"/>
      <c r="C622" s="388" t="s">
        <v>1359</v>
      </c>
      <c r="D622" s="388">
        <v>2015</v>
      </c>
      <c r="E622" s="388" t="s">
        <v>254</v>
      </c>
      <c r="F622" s="388">
        <v>5780</v>
      </c>
      <c r="G622" s="389">
        <v>42082</v>
      </c>
      <c r="H622" s="390" t="s">
        <v>313</v>
      </c>
      <c r="I622" s="388"/>
      <c r="J622" s="388" t="s">
        <v>1359</v>
      </c>
      <c r="K622" s="388" t="s">
        <v>1359</v>
      </c>
      <c r="L622" s="391">
        <v>42075</v>
      </c>
      <c r="M622" s="391">
        <v>42083</v>
      </c>
      <c r="N622" s="1579">
        <v>0</v>
      </c>
      <c r="O622" s="940">
        <f t="shared" si="30"/>
        <v>0</v>
      </c>
      <c r="P622" s="940">
        <f t="shared" si="31"/>
        <v>0</v>
      </c>
      <c r="Q622" s="262">
        <v>0</v>
      </c>
      <c r="R622" s="262">
        <v>4300</v>
      </c>
      <c r="S622" s="262"/>
      <c r="T622" s="262"/>
      <c r="U622" s="262"/>
      <c r="V622" s="262"/>
      <c r="W622" s="392"/>
      <c r="X622" s="388" t="s">
        <v>1359</v>
      </c>
      <c r="Y622" s="388"/>
    </row>
    <row r="623" spans="1:25" s="70" customFormat="1" ht="12">
      <c r="A623" s="217" t="s">
        <v>2963</v>
      </c>
      <c r="B623" s="69"/>
      <c r="C623" s="69" t="s">
        <v>718</v>
      </c>
      <c r="D623" s="69">
        <v>2015</v>
      </c>
      <c r="E623" s="69" t="s">
        <v>254</v>
      </c>
      <c r="F623" s="388">
        <v>5760</v>
      </c>
      <c r="G623" s="389">
        <v>42082</v>
      </c>
      <c r="H623" s="90" t="s">
        <v>313</v>
      </c>
      <c r="I623" s="69" t="s">
        <v>4230</v>
      </c>
      <c r="J623" s="69" t="s">
        <v>1328</v>
      </c>
      <c r="K623" s="69" t="s">
        <v>1192</v>
      </c>
      <c r="L623" s="88">
        <v>42075</v>
      </c>
      <c r="M623" s="88">
        <v>42081</v>
      </c>
      <c r="N623" s="1578">
        <v>0</v>
      </c>
      <c r="O623" s="940">
        <f t="shared" si="30"/>
        <v>0</v>
      </c>
      <c r="P623" s="918">
        <f t="shared" si="31"/>
        <v>3700</v>
      </c>
      <c r="Q623" s="183">
        <v>3700</v>
      </c>
      <c r="R623" s="262">
        <v>3700</v>
      </c>
      <c r="S623" s="72"/>
      <c r="T623" s="72" t="s">
        <v>260</v>
      </c>
      <c r="U623" s="72" t="s">
        <v>260</v>
      </c>
      <c r="V623" s="72"/>
      <c r="W623" s="265" t="s">
        <v>260</v>
      </c>
      <c r="X623" s="69" t="s">
        <v>4231</v>
      </c>
      <c r="Y623" s="69"/>
    </row>
    <row r="624" spans="1:25" s="70" customFormat="1" ht="12">
      <c r="A624" s="217" t="s">
        <v>1033</v>
      </c>
      <c r="B624" s="69"/>
      <c r="C624" s="69" t="s">
        <v>693</v>
      </c>
      <c r="D624" s="69">
        <v>2015</v>
      </c>
      <c r="E624" s="69" t="s">
        <v>254</v>
      </c>
      <c r="F624" s="388">
        <v>5847</v>
      </c>
      <c r="G624" s="389">
        <v>42088</v>
      </c>
      <c r="H624" s="90" t="s">
        <v>313</v>
      </c>
      <c r="I624" s="69" t="s">
        <v>4279</v>
      </c>
      <c r="J624" s="69" t="s">
        <v>4280</v>
      </c>
      <c r="K624" s="69" t="s">
        <v>1398</v>
      </c>
      <c r="L624" s="88">
        <v>42082</v>
      </c>
      <c r="M624" s="88">
        <v>42089</v>
      </c>
      <c r="N624" s="1578">
        <v>0</v>
      </c>
      <c r="O624" s="940">
        <f t="shared" si="30"/>
        <v>0</v>
      </c>
      <c r="P624" s="918">
        <f t="shared" si="31"/>
        <v>3700</v>
      </c>
      <c r="Q624" s="183">
        <v>3700</v>
      </c>
      <c r="R624" s="262">
        <v>3700</v>
      </c>
      <c r="S624" s="72"/>
      <c r="T624" s="72" t="s">
        <v>260</v>
      </c>
      <c r="U624" s="72" t="s">
        <v>260</v>
      </c>
      <c r="V624" s="72"/>
      <c r="W624" s="265" t="s">
        <v>260</v>
      </c>
      <c r="X624" s="69" t="s">
        <v>4281</v>
      </c>
      <c r="Y624" s="69"/>
    </row>
    <row r="625" spans="1:25" s="70" customFormat="1" ht="12">
      <c r="A625" s="217" t="s">
        <v>1033</v>
      </c>
      <c r="B625" s="69"/>
      <c r="C625" s="69" t="s">
        <v>693</v>
      </c>
      <c r="D625" s="69">
        <v>2015</v>
      </c>
      <c r="E625" s="69" t="s">
        <v>254</v>
      </c>
      <c r="F625" s="388">
        <v>5848</v>
      </c>
      <c r="G625" s="389">
        <v>42088</v>
      </c>
      <c r="H625" s="90" t="s">
        <v>313</v>
      </c>
      <c r="I625" s="69" t="s">
        <v>4288</v>
      </c>
      <c r="J625" s="69" t="s">
        <v>4289</v>
      </c>
      <c r="K625" s="69" t="s">
        <v>1398</v>
      </c>
      <c r="L625" s="88">
        <v>42082</v>
      </c>
      <c r="M625" s="88">
        <v>42088</v>
      </c>
      <c r="N625" s="1578">
        <v>0</v>
      </c>
      <c r="O625" s="940">
        <f t="shared" si="30"/>
        <v>0</v>
      </c>
      <c r="P625" s="918">
        <f t="shared" si="31"/>
        <v>5550</v>
      </c>
      <c r="Q625" s="183">
        <v>5550</v>
      </c>
      <c r="R625" s="262">
        <v>5500</v>
      </c>
      <c r="S625" s="72"/>
      <c r="T625" s="72" t="s">
        <v>260</v>
      </c>
      <c r="U625" s="72" t="s">
        <v>260</v>
      </c>
      <c r="V625" s="72"/>
      <c r="W625" s="265" t="s">
        <v>260</v>
      </c>
      <c r="X625" s="69" t="s">
        <v>4290</v>
      </c>
      <c r="Y625" s="69"/>
    </row>
    <row r="626" spans="1:25" s="70" customFormat="1" ht="12">
      <c r="A626" s="217" t="s">
        <v>2889</v>
      </c>
      <c r="B626" s="69"/>
      <c r="C626" s="69" t="s">
        <v>718</v>
      </c>
      <c r="D626" s="69">
        <v>2015</v>
      </c>
      <c r="E626" s="69" t="s">
        <v>254</v>
      </c>
      <c r="F626" s="388">
        <v>5849</v>
      </c>
      <c r="G626" s="389">
        <v>42088</v>
      </c>
      <c r="H626" s="90" t="s">
        <v>313</v>
      </c>
      <c r="I626" s="69" t="s">
        <v>4190</v>
      </c>
      <c r="J626" s="69" t="s">
        <v>4149</v>
      </c>
      <c r="K626" s="69" t="s">
        <v>3887</v>
      </c>
      <c r="L626" s="88">
        <v>42086</v>
      </c>
      <c r="M626" s="88">
        <v>42090</v>
      </c>
      <c r="N626" s="1578">
        <v>0</v>
      </c>
      <c r="O626" s="940">
        <f t="shared" si="30"/>
        <v>0</v>
      </c>
      <c r="P626" s="918">
        <f t="shared" si="31"/>
        <v>600</v>
      </c>
      <c r="Q626" s="183">
        <v>600</v>
      </c>
      <c r="R626" s="262"/>
      <c r="S626" s="72"/>
      <c r="T626" s="72" t="s">
        <v>260</v>
      </c>
      <c r="U626" s="72" t="s">
        <v>260</v>
      </c>
      <c r="V626" s="72"/>
      <c r="W626" s="265"/>
      <c r="X626" s="69" t="s">
        <v>4191</v>
      </c>
      <c r="Y626" s="69"/>
    </row>
    <row r="627" spans="1:25" s="70" customFormat="1" ht="12">
      <c r="A627" s="217" t="s">
        <v>710</v>
      </c>
      <c r="B627" s="69"/>
      <c r="C627" s="69" t="s">
        <v>693</v>
      </c>
      <c r="D627" s="69">
        <v>2015</v>
      </c>
      <c r="E627" s="69" t="s">
        <v>254</v>
      </c>
      <c r="F627" s="388">
        <v>5849</v>
      </c>
      <c r="G627" s="389">
        <v>42088</v>
      </c>
      <c r="H627" s="90" t="s">
        <v>313</v>
      </c>
      <c r="I627" s="69" t="s">
        <v>4288</v>
      </c>
      <c r="J627" s="69" t="s">
        <v>4340</v>
      </c>
      <c r="K627" s="69" t="s">
        <v>4340</v>
      </c>
      <c r="L627" s="88">
        <v>42082</v>
      </c>
      <c r="M627" s="88">
        <v>42088</v>
      </c>
      <c r="N627" s="1578">
        <v>0</v>
      </c>
      <c r="O627" s="940">
        <f t="shared" si="30"/>
        <v>0</v>
      </c>
      <c r="P627" s="918">
        <f t="shared" si="31"/>
        <v>1850</v>
      </c>
      <c r="Q627" s="183">
        <v>1850</v>
      </c>
      <c r="R627" s="262"/>
      <c r="S627" s="72"/>
      <c r="T627" s="72" t="s">
        <v>260</v>
      </c>
      <c r="U627" s="72" t="s">
        <v>260</v>
      </c>
      <c r="V627" s="72"/>
      <c r="W627" s="265" t="s">
        <v>260</v>
      </c>
      <c r="X627" s="69" t="s">
        <v>4341</v>
      </c>
      <c r="Y627" s="69"/>
    </row>
    <row r="628" spans="1:25" s="70" customFormat="1" ht="12">
      <c r="A628" s="217" t="s">
        <v>1033</v>
      </c>
      <c r="B628" s="69"/>
      <c r="C628" s="69" t="s">
        <v>693</v>
      </c>
      <c r="D628" s="69">
        <v>2015</v>
      </c>
      <c r="E628" s="69" t="s">
        <v>254</v>
      </c>
      <c r="F628" s="388">
        <v>5849</v>
      </c>
      <c r="G628" s="389">
        <v>42088</v>
      </c>
      <c r="H628" s="90" t="s">
        <v>313</v>
      </c>
      <c r="I628" s="69" t="s">
        <v>4190</v>
      </c>
      <c r="J628" s="69" t="s">
        <v>4010</v>
      </c>
      <c r="K628" s="69" t="s">
        <v>1398</v>
      </c>
      <c r="L628" s="88">
        <v>42086</v>
      </c>
      <c r="M628" s="88">
        <v>42090</v>
      </c>
      <c r="N628" s="1578">
        <v>0</v>
      </c>
      <c r="O628" s="940">
        <f t="shared" si="30"/>
        <v>0</v>
      </c>
      <c r="P628" s="918">
        <f t="shared" si="31"/>
        <v>2500</v>
      </c>
      <c r="Q628" s="183">
        <v>2500</v>
      </c>
      <c r="R628" s="262"/>
      <c r="S628" s="72"/>
      <c r="T628" s="72" t="s">
        <v>260</v>
      </c>
      <c r="U628" s="72" t="s">
        <v>260</v>
      </c>
      <c r="V628" s="72"/>
      <c r="W628" s="265"/>
      <c r="X628" s="69" t="s">
        <v>4298</v>
      </c>
      <c r="Y628" s="69"/>
    </row>
    <row r="629" spans="1:25" s="394" customFormat="1" ht="12">
      <c r="A629" s="387" t="s">
        <v>1359</v>
      </c>
      <c r="B629" s="388"/>
      <c r="C629" s="388" t="s">
        <v>1359</v>
      </c>
      <c r="D629" s="388">
        <v>2015</v>
      </c>
      <c r="E629" s="388" t="s">
        <v>254</v>
      </c>
      <c r="F629" s="388">
        <v>5849</v>
      </c>
      <c r="G629" s="389">
        <v>42088</v>
      </c>
      <c r="H629" s="390" t="s">
        <v>313</v>
      </c>
      <c r="I629" s="388" t="s">
        <v>4190</v>
      </c>
      <c r="J629" s="388" t="s">
        <v>1359</v>
      </c>
      <c r="K629" s="388" t="s">
        <v>1359</v>
      </c>
      <c r="L629" s="391">
        <v>42086</v>
      </c>
      <c r="M629" s="391">
        <v>42090</v>
      </c>
      <c r="N629" s="1579">
        <v>0</v>
      </c>
      <c r="O629" s="940">
        <f t="shared" si="30"/>
        <v>0</v>
      </c>
      <c r="P629" s="940">
        <f t="shared" si="31"/>
        <v>0</v>
      </c>
      <c r="Q629" s="262">
        <v>0</v>
      </c>
      <c r="R629" s="262">
        <v>4950</v>
      </c>
      <c r="S629" s="262"/>
      <c r="T629" s="262"/>
      <c r="U629" s="262"/>
      <c r="V629" s="262"/>
      <c r="W629" s="392"/>
      <c r="X629" s="388" t="s">
        <v>1359</v>
      </c>
      <c r="Y629" s="388"/>
    </row>
    <row r="630" spans="1:25" s="70" customFormat="1" ht="12">
      <c r="A630" s="217" t="s">
        <v>948</v>
      </c>
      <c r="B630" s="69"/>
      <c r="C630" s="69" t="s">
        <v>718</v>
      </c>
      <c r="D630" s="69">
        <v>2015</v>
      </c>
      <c r="E630" s="69" t="s">
        <v>254</v>
      </c>
      <c r="F630" s="388">
        <v>5858</v>
      </c>
      <c r="G630" s="389">
        <v>42090</v>
      </c>
      <c r="H630" s="90" t="s">
        <v>313</v>
      </c>
      <c r="I630" s="69" t="s">
        <v>4257</v>
      </c>
      <c r="J630" s="69" t="s">
        <v>4258</v>
      </c>
      <c r="K630" s="69" t="s">
        <v>4259</v>
      </c>
      <c r="L630" s="88">
        <v>42096</v>
      </c>
      <c r="M630" s="88">
        <v>42102</v>
      </c>
      <c r="N630" s="1578">
        <v>0</v>
      </c>
      <c r="O630" s="940">
        <f t="shared" si="30"/>
        <v>0</v>
      </c>
      <c r="P630" s="918">
        <f t="shared" si="31"/>
        <v>11100</v>
      </c>
      <c r="Q630" s="183">
        <v>11100</v>
      </c>
      <c r="R630" s="262">
        <v>11100</v>
      </c>
      <c r="S630" s="72"/>
      <c r="T630" s="72" t="s">
        <v>260</v>
      </c>
      <c r="U630" s="72" t="s">
        <v>260</v>
      </c>
      <c r="V630" s="72"/>
      <c r="W630" s="265" t="s">
        <v>260</v>
      </c>
      <c r="X630" s="69" t="s">
        <v>4260</v>
      </c>
      <c r="Y630" s="69"/>
    </row>
    <row r="631" spans="1:25" s="70" customFormat="1" ht="12">
      <c r="A631" s="217" t="s">
        <v>2889</v>
      </c>
      <c r="B631" s="69"/>
      <c r="C631" s="69" t="s">
        <v>718</v>
      </c>
      <c r="D631" s="69">
        <v>2015</v>
      </c>
      <c r="E631" s="69" t="s">
        <v>254</v>
      </c>
      <c r="F631" s="388">
        <v>5859</v>
      </c>
      <c r="G631" s="389">
        <v>42090</v>
      </c>
      <c r="H631" s="90" t="s">
        <v>313</v>
      </c>
      <c r="I631" s="69" t="s">
        <v>4192</v>
      </c>
      <c r="J631" s="69" t="s">
        <v>4149</v>
      </c>
      <c r="K631" s="69" t="s">
        <v>3887</v>
      </c>
      <c r="L631" s="88">
        <v>42093</v>
      </c>
      <c r="M631" s="88">
        <v>42097</v>
      </c>
      <c r="N631" s="1578">
        <v>0</v>
      </c>
      <c r="O631" s="940">
        <f t="shared" si="30"/>
        <v>0</v>
      </c>
      <c r="P631" s="918">
        <f t="shared" si="31"/>
        <v>600</v>
      </c>
      <c r="Q631" s="183">
        <v>600</v>
      </c>
      <c r="R631" s="262"/>
      <c r="S631" s="72"/>
      <c r="T631" s="72" t="s">
        <v>260</v>
      </c>
      <c r="U631" s="72" t="s">
        <v>260</v>
      </c>
      <c r="V631" s="72"/>
      <c r="W631" s="265"/>
      <c r="X631" s="69" t="s">
        <v>2878</v>
      </c>
      <c r="Y631" s="69"/>
    </row>
    <row r="632" spans="1:25" s="70" customFormat="1" ht="12">
      <c r="A632" s="217" t="s">
        <v>2889</v>
      </c>
      <c r="B632" s="69"/>
      <c r="C632" s="69" t="s">
        <v>718</v>
      </c>
      <c r="D632" s="69">
        <v>2015</v>
      </c>
      <c r="E632" s="69" t="s">
        <v>254</v>
      </c>
      <c r="F632" s="388">
        <v>5859</v>
      </c>
      <c r="G632" s="389">
        <v>42090</v>
      </c>
      <c r="H632" s="90" t="s">
        <v>313</v>
      </c>
      <c r="I632" s="69" t="s">
        <v>4194</v>
      </c>
      <c r="J632" s="69" t="s">
        <v>4149</v>
      </c>
      <c r="K632" s="69" t="s">
        <v>3887</v>
      </c>
      <c r="L632" s="88">
        <v>42100</v>
      </c>
      <c r="M632" s="88">
        <v>42104</v>
      </c>
      <c r="N632" s="1578">
        <v>0</v>
      </c>
      <c r="O632" s="940">
        <f t="shared" si="30"/>
        <v>0</v>
      </c>
      <c r="P632" s="918">
        <f t="shared" si="31"/>
        <v>600</v>
      </c>
      <c r="Q632" s="183">
        <v>600</v>
      </c>
      <c r="R632" s="262"/>
      <c r="S632" s="72"/>
      <c r="T632" s="72" t="s">
        <v>260</v>
      </c>
      <c r="U632" s="72" t="s">
        <v>260</v>
      </c>
      <c r="V632" s="72"/>
      <c r="W632" s="265"/>
      <c r="X632" s="69" t="s">
        <v>4193</v>
      </c>
      <c r="Y632" s="69"/>
    </row>
    <row r="633" spans="1:25" s="394" customFormat="1" ht="12">
      <c r="A633" s="387" t="s">
        <v>1359</v>
      </c>
      <c r="B633" s="388"/>
      <c r="C633" s="388" t="s">
        <v>1359</v>
      </c>
      <c r="D633" s="388">
        <v>2015</v>
      </c>
      <c r="E633" s="388" t="s">
        <v>254</v>
      </c>
      <c r="F633" s="388">
        <v>5859</v>
      </c>
      <c r="G633" s="389">
        <v>42090</v>
      </c>
      <c r="H633" s="390" t="s">
        <v>313</v>
      </c>
      <c r="I633" s="388"/>
      <c r="J633" s="388" t="s">
        <v>1359</v>
      </c>
      <c r="K633" s="388" t="s">
        <v>1359</v>
      </c>
      <c r="L633" s="391">
        <v>42093</v>
      </c>
      <c r="M633" s="391">
        <v>42104</v>
      </c>
      <c r="N633" s="1579">
        <v>0</v>
      </c>
      <c r="O633" s="940">
        <v>0</v>
      </c>
      <c r="P633" s="940">
        <v>0</v>
      </c>
      <c r="Q633" s="262">
        <v>0</v>
      </c>
      <c r="R633" s="262">
        <v>1200</v>
      </c>
      <c r="S633" s="262"/>
      <c r="T633" s="262"/>
      <c r="U633" s="262"/>
      <c r="V633" s="262"/>
      <c r="W633" s="392"/>
      <c r="X633" s="388" t="s">
        <v>1359</v>
      </c>
      <c r="Y633" s="388"/>
    </row>
    <row r="634" spans="1:25" s="70" customFormat="1" ht="12">
      <c r="A634" s="217" t="s">
        <v>1033</v>
      </c>
      <c r="B634" s="69"/>
      <c r="C634" s="69" t="s">
        <v>693</v>
      </c>
      <c r="D634" s="69">
        <v>2015</v>
      </c>
      <c r="E634" s="69" t="s">
        <v>254</v>
      </c>
      <c r="F634" s="388">
        <v>5860</v>
      </c>
      <c r="G634" s="389">
        <v>42090</v>
      </c>
      <c r="H634" s="90" t="s">
        <v>313</v>
      </c>
      <c r="I634" s="69" t="s">
        <v>4274</v>
      </c>
      <c r="J634" s="69" t="s">
        <v>3149</v>
      </c>
      <c r="K634" s="69" t="s">
        <v>1398</v>
      </c>
      <c r="L634" s="88">
        <v>42091</v>
      </c>
      <c r="M634" s="88">
        <v>42095</v>
      </c>
      <c r="N634" s="1578">
        <v>0</v>
      </c>
      <c r="O634" s="940">
        <f t="shared" ref="O634:O639" si="32">Q634*N634/100</f>
        <v>0</v>
      </c>
      <c r="P634" s="918">
        <f t="shared" ref="P634:P639" si="33">Q634-O634</f>
        <v>11100</v>
      </c>
      <c r="Q634" s="183">
        <v>11100</v>
      </c>
      <c r="R634" s="262">
        <v>11100</v>
      </c>
      <c r="S634" s="72"/>
      <c r="T634" s="72" t="s">
        <v>260</v>
      </c>
      <c r="U634" s="72" t="s">
        <v>260</v>
      </c>
      <c r="V634" s="72"/>
      <c r="W634" s="265"/>
      <c r="X634" s="69" t="s">
        <v>4275</v>
      </c>
      <c r="Y634" s="69"/>
    </row>
    <row r="635" spans="1:25" s="70" customFormat="1" ht="12">
      <c r="A635" s="217" t="s">
        <v>1418</v>
      </c>
      <c r="B635" s="69"/>
      <c r="C635" s="69" t="s">
        <v>718</v>
      </c>
      <c r="D635" s="69">
        <v>2015</v>
      </c>
      <c r="E635" s="69" t="s">
        <v>254</v>
      </c>
      <c r="F635" s="388">
        <v>6054</v>
      </c>
      <c r="G635" s="389">
        <v>42109</v>
      </c>
      <c r="H635" s="90" t="s">
        <v>313</v>
      </c>
      <c r="I635" s="69" t="s">
        <v>4226</v>
      </c>
      <c r="J635" s="69" t="s">
        <v>4227</v>
      </c>
      <c r="K635" s="69" t="s">
        <v>4228</v>
      </c>
      <c r="L635" s="88">
        <v>42103</v>
      </c>
      <c r="M635" s="88">
        <v>42109</v>
      </c>
      <c r="N635" s="1578">
        <v>0</v>
      </c>
      <c r="O635" s="940">
        <f t="shared" si="32"/>
        <v>0</v>
      </c>
      <c r="P635" s="918">
        <f t="shared" si="33"/>
        <v>12300</v>
      </c>
      <c r="Q635" s="183">
        <v>12300</v>
      </c>
      <c r="R635" s="262">
        <v>12300</v>
      </c>
      <c r="S635" s="72"/>
      <c r="T635" s="72" t="s">
        <v>260</v>
      </c>
      <c r="U635" s="72" t="s">
        <v>260</v>
      </c>
      <c r="V635" s="72"/>
      <c r="W635" s="265"/>
      <c r="X635" s="69" t="s">
        <v>4229</v>
      </c>
      <c r="Y635" s="69"/>
    </row>
    <row r="636" spans="1:25" s="70" customFormat="1" ht="12">
      <c r="A636" s="217" t="s">
        <v>1033</v>
      </c>
      <c r="B636" s="69"/>
      <c r="C636" s="69" t="s">
        <v>693</v>
      </c>
      <c r="D636" s="69">
        <v>2015</v>
      </c>
      <c r="E636" s="69" t="s">
        <v>254</v>
      </c>
      <c r="F636" s="388">
        <v>7024</v>
      </c>
      <c r="G636" s="389">
        <v>42108</v>
      </c>
      <c r="H636" s="90" t="s">
        <v>313</v>
      </c>
      <c r="I636" s="69" t="s">
        <v>4636</v>
      </c>
      <c r="J636" s="69" t="s">
        <v>1502</v>
      </c>
      <c r="K636" s="69" t="s">
        <v>1398</v>
      </c>
      <c r="L636" s="88">
        <v>42108</v>
      </c>
      <c r="M636" s="88">
        <v>42119</v>
      </c>
      <c r="N636" s="1578">
        <v>0</v>
      </c>
      <c r="O636" s="940">
        <f t="shared" si="32"/>
        <v>0</v>
      </c>
      <c r="P636" s="918">
        <f t="shared" si="33"/>
        <v>8500</v>
      </c>
      <c r="Q636" s="183">
        <v>8500</v>
      </c>
      <c r="R636" s="262">
        <v>8500</v>
      </c>
      <c r="S636" s="72"/>
      <c r="T636" s="72" t="s">
        <v>260</v>
      </c>
      <c r="U636" s="72" t="s">
        <v>260</v>
      </c>
      <c r="V636" s="72"/>
      <c r="W636" s="265" t="s">
        <v>260</v>
      </c>
      <c r="X636" s="69" t="s">
        <v>4637</v>
      </c>
      <c r="Y636" s="69"/>
    </row>
    <row r="637" spans="1:25" s="70" customFormat="1" ht="12">
      <c r="A637" s="217" t="s">
        <v>1033</v>
      </c>
      <c r="B637" s="69"/>
      <c r="C637" s="69" t="s">
        <v>693</v>
      </c>
      <c r="D637" s="69">
        <v>2015</v>
      </c>
      <c r="E637" s="69" t="s">
        <v>254</v>
      </c>
      <c r="F637" s="388">
        <v>6223</v>
      </c>
      <c r="G637" s="389">
        <v>42129</v>
      </c>
      <c r="H637" s="90" t="s">
        <v>313</v>
      </c>
      <c r="I637" s="69" t="s">
        <v>4134</v>
      </c>
      <c r="J637" s="69" t="s">
        <v>4284</v>
      </c>
      <c r="K637" s="69" t="s">
        <v>1398</v>
      </c>
      <c r="L637" s="88">
        <v>42117</v>
      </c>
      <c r="M637" s="88">
        <v>42123</v>
      </c>
      <c r="N637" s="1578">
        <v>0</v>
      </c>
      <c r="O637" s="940">
        <f t="shared" si="32"/>
        <v>0</v>
      </c>
      <c r="P637" s="918">
        <f t="shared" si="33"/>
        <v>7200</v>
      </c>
      <c r="Q637" s="183">
        <v>7200</v>
      </c>
      <c r="R637" s="262">
        <v>7200</v>
      </c>
      <c r="S637" s="72"/>
      <c r="T637" s="72" t="s">
        <v>260</v>
      </c>
      <c r="U637" s="72" t="s">
        <v>260</v>
      </c>
      <c r="V637" s="72"/>
      <c r="W637" s="265" t="s">
        <v>260</v>
      </c>
      <c r="X637" s="69" t="s">
        <v>2954</v>
      </c>
      <c r="Y637" s="69"/>
    </row>
    <row r="638" spans="1:25" s="70" customFormat="1" ht="12">
      <c r="A638" s="217" t="s">
        <v>2889</v>
      </c>
      <c r="B638" s="69"/>
      <c r="C638" s="69" t="s">
        <v>718</v>
      </c>
      <c r="D638" s="69">
        <v>2015</v>
      </c>
      <c r="E638" s="69" t="s">
        <v>254</v>
      </c>
      <c r="F638" s="388">
        <v>6224</v>
      </c>
      <c r="G638" s="389">
        <v>42129</v>
      </c>
      <c r="H638" s="90" t="s">
        <v>313</v>
      </c>
      <c r="I638" s="69" t="s">
        <v>4195</v>
      </c>
      <c r="J638" s="69" t="s">
        <v>4149</v>
      </c>
      <c r="K638" s="69" t="s">
        <v>3887</v>
      </c>
      <c r="L638" s="88">
        <v>42114</v>
      </c>
      <c r="M638" s="88">
        <v>42118</v>
      </c>
      <c r="N638" s="1578">
        <v>0</v>
      </c>
      <c r="O638" s="940">
        <f t="shared" si="32"/>
        <v>0</v>
      </c>
      <c r="P638" s="918">
        <f t="shared" si="33"/>
        <v>600</v>
      </c>
      <c r="Q638" s="183">
        <v>600</v>
      </c>
      <c r="R638" s="262"/>
      <c r="S638" s="72"/>
      <c r="T638" s="72" t="s">
        <v>260</v>
      </c>
      <c r="U638" s="72" t="s">
        <v>260</v>
      </c>
      <c r="V638" s="72"/>
      <c r="W638" s="265"/>
      <c r="X638" s="69" t="s">
        <v>2954</v>
      </c>
      <c r="Y638" s="69"/>
    </row>
    <row r="639" spans="1:25" s="70" customFormat="1" ht="12">
      <c r="A639" s="217" t="s">
        <v>2889</v>
      </c>
      <c r="B639" s="69"/>
      <c r="C639" s="69" t="s">
        <v>718</v>
      </c>
      <c r="D639" s="69">
        <v>2015</v>
      </c>
      <c r="E639" s="69" t="s">
        <v>254</v>
      </c>
      <c r="F639" s="388">
        <v>6224</v>
      </c>
      <c r="G639" s="389">
        <v>42129</v>
      </c>
      <c r="H639" s="90" t="s">
        <v>313</v>
      </c>
      <c r="I639" s="69" t="s">
        <v>4134</v>
      </c>
      <c r="J639" s="69" t="s">
        <v>4196</v>
      </c>
      <c r="K639" s="69" t="s">
        <v>1107</v>
      </c>
      <c r="L639" s="88">
        <v>42117</v>
      </c>
      <c r="M639" s="88">
        <v>42123</v>
      </c>
      <c r="N639" s="1578">
        <v>0</v>
      </c>
      <c r="O639" s="940">
        <f t="shared" si="32"/>
        <v>0</v>
      </c>
      <c r="P639" s="918">
        <f t="shared" si="33"/>
        <v>1500</v>
      </c>
      <c r="Q639" s="183">
        <v>1500</v>
      </c>
      <c r="R639" s="262"/>
      <c r="S639" s="72"/>
      <c r="T639" s="72" t="s">
        <v>260</v>
      </c>
      <c r="U639" s="72" t="s">
        <v>260</v>
      </c>
      <c r="V639" s="72"/>
      <c r="W639" s="265"/>
      <c r="X639" s="69" t="s">
        <v>2954</v>
      </c>
      <c r="Y639" s="69"/>
    </row>
    <row r="640" spans="1:25" s="394" customFormat="1" ht="12">
      <c r="A640" s="387" t="s">
        <v>1359</v>
      </c>
      <c r="B640" s="388"/>
      <c r="C640" s="388" t="s">
        <v>1359</v>
      </c>
      <c r="D640" s="388">
        <v>2015</v>
      </c>
      <c r="E640" s="388" t="s">
        <v>254</v>
      </c>
      <c r="F640" s="388">
        <v>6224</v>
      </c>
      <c r="G640" s="389">
        <v>42129</v>
      </c>
      <c r="H640" s="390" t="s">
        <v>313</v>
      </c>
      <c r="I640" s="388"/>
      <c r="J640" s="388" t="s">
        <v>1359</v>
      </c>
      <c r="K640" s="388" t="s">
        <v>1359</v>
      </c>
      <c r="L640" s="391">
        <v>42114</v>
      </c>
      <c r="M640" s="391">
        <v>42123</v>
      </c>
      <c r="N640" s="1579">
        <v>0</v>
      </c>
      <c r="O640" s="940">
        <v>0</v>
      </c>
      <c r="P640" s="940">
        <v>0</v>
      </c>
      <c r="Q640" s="262">
        <v>0</v>
      </c>
      <c r="R640" s="262">
        <v>2100</v>
      </c>
      <c r="S640" s="262"/>
      <c r="T640" s="262"/>
      <c r="U640" s="262"/>
      <c r="V640" s="262"/>
      <c r="W640" s="392"/>
      <c r="X640" s="388" t="s">
        <v>2954</v>
      </c>
      <c r="Y640" s="388"/>
    </row>
    <row r="641" spans="1:25" s="70" customFormat="1" ht="12">
      <c r="A641" s="217" t="s">
        <v>1033</v>
      </c>
      <c r="B641" s="69"/>
      <c r="C641" s="69" t="s">
        <v>693</v>
      </c>
      <c r="D641" s="69">
        <v>2015</v>
      </c>
      <c r="E641" s="69" t="s">
        <v>254</v>
      </c>
      <c r="F641" s="388">
        <v>6227</v>
      </c>
      <c r="G641" s="389">
        <v>42130</v>
      </c>
      <c r="H641" s="90" t="s">
        <v>313</v>
      </c>
      <c r="I641" s="69" t="s">
        <v>4277</v>
      </c>
      <c r="J641" s="69" t="s">
        <v>4278</v>
      </c>
      <c r="K641" s="69" t="s">
        <v>1398</v>
      </c>
      <c r="L641" s="88">
        <v>42124</v>
      </c>
      <c r="M641" s="88">
        <v>42130</v>
      </c>
      <c r="N641" s="1578">
        <v>0</v>
      </c>
      <c r="O641" s="940">
        <f t="shared" ref="O641:O687" si="34">Q641*N641/100</f>
        <v>0</v>
      </c>
      <c r="P641" s="918">
        <f t="shared" ref="P641:P672" si="35">Q641-O641</f>
        <v>11100</v>
      </c>
      <c r="Q641" s="183">
        <v>11100</v>
      </c>
      <c r="R641" s="262">
        <v>11100</v>
      </c>
      <c r="S641" s="72"/>
      <c r="T641" s="72" t="s">
        <v>260</v>
      </c>
      <c r="U641" s="72" t="s">
        <v>260</v>
      </c>
      <c r="V641" s="72"/>
      <c r="W641" s="265" t="s">
        <v>260</v>
      </c>
      <c r="X641" s="69" t="s">
        <v>4198</v>
      </c>
      <c r="Y641" s="69"/>
    </row>
    <row r="642" spans="1:25" s="70" customFormat="1" ht="12">
      <c r="A642" s="217" t="s">
        <v>2889</v>
      </c>
      <c r="B642" s="69"/>
      <c r="C642" s="69" t="s">
        <v>718</v>
      </c>
      <c r="D642" s="69">
        <v>2015</v>
      </c>
      <c r="E642" s="69" t="s">
        <v>254</v>
      </c>
      <c r="F642" s="388">
        <v>6228</v>
      </c>
      <c r="G642" s="389">
        <v>42130</v>
      </c>
      <c r="H642" s="90" t="s">
        <v>313</v>
      </c>
      <c r="I642" s="69" t="s">
        <v>4197</v>
      </c>
      <c r="J642" s="69" t="s">
        <v>4149</v>
      </c>
      <c r="K642" s="69" t="s">
        <v>3887</v>
      </c>
      <c r="L642" s="88">
        <v>42128</v>
      </c>
      <c r="M642" s="88">
        <v>42132</v>
      </c>
      <c r="N642" s="1578">
        <v>0</v>
      </c>
      <c r="O642" s="940">
        <f t="shared" si="34"/>
        <v>0</v>
      </c>
      <c r="P642" s="918">
        <f t="shared" si="35"/>
        <v>600</v>
      </c>
      <c r="Q642" s="183">
        <v>600</v>
      </c>
      <c r="R642" s="262">
        <v>600</v>
      </c>
      <c r="S642" s="72"/>
      <c r="T642" s="72" t="s">
        <v>260</v>
      </c>
      <c r="U642" s="72" t="s">
        <v>260</v>
      </c>
      <c r="V642" s="72"/>
      <c r="W642" s="265"/>
      <c r="X642" s="69" t="s">
        <v>4198</v>
      </c>
      <c r="Y642" s="69"/>
    </row>
    <row r="643" spans="1:25" s="70" customFormat="1" ht="12">
      <c r="A643" s="217" t="s">
        <v>2889</v>
      </c>
      <c r="B643" s="69"/>
      <c r="C643" s="69" t="s">
        <v>718</v>
      </c>
      <c r="D643" s="69">
        <v>2015</v>
      </c>
      <c r="E643" s="69" t="s">
        <v>254</v>
      </c>
      <c r="F643" s="388"/>
      <c r="G643" s="389"/>
      <c r="H643" s="90" t="s">
        <v>4466</v>
      </c>
      <c r="I643" s="69" t="s">
        <v>4478</v>
      </c>
      <c r="J643" s="69" t="s">
        <v>4462</v>
      </c>
      <c r="K643" s="69" t="s">
        <v>3887</v>
      </c>
      <c r="L643" s="88">
        <v>42130</v>
      </c>
      <c r="M643" s="88">
        <v>42137</v>
      </c>
      <c r="N643" s="1578">
        <v>0</v>
      </c>
      <c r="O643" s="940">
        <f t="shared" si="34"/>
        <v>0</v>
      </c>
      <c r="P643" s="918">
        <f t="shared" si="35"/>
        <v>0</v>
      </c>
      <c r="Q643" s="183"/>
      <c r="R643" s="262"/>
      <c r="S643" s="72"/>
      <c r="T643" s="72"/>
      <c r="U643" s="72"/>
      <c r="V643" s="72"/>
      <c r="W643" s="265"/>
      <c r="X643" s="69" t="s">
        <v>2848</v>
      </c>
      <c r="Y643" s="69"/>
    </row>
    <row r="644" spans="1:25" s="70" customFormat="1" ht="12">
      <c r="A644" s="217" t="s">
        <v>2889</v>
      </c>
      <c r="B644" s="69"/>
      <c r="C644" s="69" t="s">
        <v>718</v>
      </c>
      <c r="D644" s="69">
        <v>2015</v>
      </c>
      <c r="E644" s="69" t="s">
        <v>254</v>
      </c>
      <c r="F644" s="388"/>
      <c r="G644" s="389"/>
      <c r="H644" s="90" t="s">
        <v>4465</v>
      </c>
      <c r="I644" s="69" t="s">
        <v>4477</v>
      </c>
      <c r="J644" s="69" t="s">
        <v>4462</v>
      </c>
      <c r="K644" s="69" t="s">
        <v>3887</v>
      </c>
      <c r="L644" s="88">
        <v>42130</v>
      </c>
      <c r="M644" s="88">
        <v>42135</v>
      </c>
      <c r="N644" s="1578">
        <v>0</v>
      </c>
      <c r="O644" s="940">
        <f t="shared" si="34"/>
        <v>0</v>
      </c>
      <c r="P644" s="918">
        <f t="shared" si="35"/>
        <v>0</v>
      </c>
      <c r="Q644" s="183"/>
      <c r="R644" s="262"/>
      <c r="S644" s="72"/>
      <c r="T644" s="72"/>
      <c r="U644" s="72"/>
      <c r="V644" s="72"/>
      <c r="W644" s="265"/>
      <c r="X644" s="69" t="s">
        <v>2848</v>
      </c>
      <c r="Y644" s="69"/>
    </row>
    <row r="645" spans="1:25" s="70" customFormat="1" ht="12">
      <c r="A645" s="217" t="s">
        <v>2889</v>
      </c>
      <c r="B645" s="69"/>
      <c r="C645" s="69" t="s">
        <v>718</v>
      </c>
      <c r="D645" s="69">
        <v>2015</v>
      </c>
      <c r="E645" s="69" t="s">
        <v>254</v>
      </c>
      <c r="F645" s="388"/>
      <c r="G645" s="389"/>
      <c r="H645" s="90" t="s">
        <v>4479</v>
      </c>
      <c r="I645" s="69" t="s">
        <v>4477</v>
      </c>
      <c r="J645" s="69" t="s">
        <v>4462</v>
      </c>
      <c r="K645" s="69" t="s">
        <v>3887</v>
      </c>
      <c r="L645" s="88">
        <v>42130</v>
      </c>
      <c r="M645" s="88">
        <v>42135</v>
      </c>
      <c r="N645" s="1578">
        <v>0</v>
      </c>
      <c r="O645" s="940">
        <f t="shared" si="34"/>
        <v>0</v>
      </c>
      <c r="P645" s="918">
        <f t="shared" si="35"/>
        <v>0</v>
      </c>
      <c r="Q645" s="183"/>
      <c r="R645" s="262"/>
      <c r="S645" s="72"/>
      <c r="T645" s="72"/>
      <c r="U645" s="72"/>
      <c r="V645" s="72"/>
      <c r="W645" s="265"/>
      <c r="X645" s="69" t="s">
        <v>2848</v>
      </c>
      <c r="Y645" s="69"/>
    </row>
    <row r="646" spans="1:25" s="70" customFormat="1" ht="12">
      <c r="A646" s="217" t="s">
        <v>2889</v>
      </c>
      <c r="B646" s="69"/>
      <c r="C646" s="69" t="s">
        <v>718</v>
      </c>
      <c r="D646" s="69">
        <v>2015</v>
      </c>
      <c r="E646" s="69" t="s">
        <v>254</v>
      </c>
      <c r="F646" s="388">
        <v>6330</v>
      </c>
      <c r="G646" s="389">
        <v>42137</v>
      </c>
      <c r="H646" s="90" t="s">
        <v>313</v>
      </c>
      <c r="I646" s="69" t="s">
        <v>4199</v>
      </c>
      <c r="J646" s="69" t="s">
        <v>2927</v>
      </c>
      <c r="K646" s="69" t="s">
        <v>2942</v>
      </c>
      <c r="L646" s="88">
        <v>42135</v>
      </c>
      <c r="M646" s="88">
        <v>42139</v>
      </c>
      <c r="N646" s="1578">
        <v>0</v>
      </c>
      <c r="O646" s="940">
        <f t="shared" si="34"/>
        <v>0</v>
      </c>
      <c r="P646" s="918">
        <f t="shared" si="35"/>
        <v>2000</v>
      </c>
      <c r="Q646" s="183">
        <v>2000</v>
      </c>
      <c r="R646" s="262">
        <v>2000</v>
      </c>
      <c r="S646" s="72"/>
      <c r="T646" s="72" t="s">
        <v>260</v>
      </c>
      <c r="U646" s="72" t="s">
        <v>260</v>
      </c>
      <c r="V646" s="72"/>
      <c r="W646" s="265"/>
      <c r="X646" s="69" t="s">
        <v>1536</v>
      </c>
      <c r="Y646" s="69"/>
    </row>
    <row r="647" spans="1:25" s="70" customFormat="1" ht="12">
      <c r="A647" s="217" t="s">
        <v>2889</v>
      </c>
      <c r="B647" s="69"/>
      <c r="C647" s="69" t="s">
        <v>718</v>
      </c>
      <c r="D647" s="69">
        <v>2015</v>
      </c>
      <c r="E647" s="69" t="s">
        <v>254</v>
      </c>
      <c r="F647" s="388"/>
      <c r="G647" s="389"/>
      <c r="H647" s="90" t="s">
        <v>4482</v>
      </c>
      <c r="I647" s="69" t="s">
        <v>4477</v>
      </c>
      <c r="J647" s="69" t="s">
        <v>4462</v>
      </c>
      <c r="K647" s="69" t="s">
        <v>3887</v>
      </c>
      <c r="L647" s="88">
        <v>42130</v>
      </c>
      <c r="M647" s="88">
        <v>42135</v>
      </c>
      <c r="N647" s="1578">
        <v>0</v>
      </c>
      <c r="O647" s="940">
        <f t="shared" si="34"/>
        <v>0</v>
      </c>
      <c r="P647" s="918">
        <f t="shared" si="35"/>
        <v>0</v>
      </c>
      <c r="Q647" s="183"/>
      <c r="R647" s="262"/>
      <c r="S647" s="72"/>
      <c r="T647" s="72"/>
      <c r="U647" s="72"/>
      <c r="V647" s="72"/>
      <c r="W647" s="265"/>
      <c r="X647" s="69"/>
      <c r="Y647" s="69"/>
    </row>
    <row r="648" spans="1:25" s="70" customFormat="1" ht="12">
      <c r="A648" s="217" t="s">
        <v>2889</v>
      </c>
      <c r="B648" s="69"/>
      <c r="C648" s="69" t="s">
        <v>718</v>
      </c>
      <c r="D648" s="69">
        <v>2015</v>
      </c>
      <c r="E648" s="69" t="s">
        <v>254</v>
      </c>
      <c r="F648" s="388"/>
      <c r="G648" s="389"/>
      <c r="H648" s="90" t="s">
        <v>4480</v>
      </c>
      <c r="I648" s="69" t="s">
        <v>4477</v>
      </c>
      <c r="J648" s="69" t="s">
        <v>4462</v>
      </c>
      <c r="K648" s="69" t="s">
        <v>3887</v>
      </c>
      <c r="L648" s="88">
        <v>42130</v>
      </c>
      <c r="M648" s="88">
        <v>42135</v>
      </c>
      <c r="N648" s="1578">
        <v>0</v>
      </c>
      <c r="O648" s="940">
        <f t="shared" si="34"/>
        <v>0</v>
      </c>
      <c r="P648" s="918">
        <f t="shared" si="35"/>
        <v>0</v>
      </c>
      <c r="Q648" s="183"/>
      <c r="R648" s="262"/>
      <c r="S648" s="72"/>
      <c r="T648" s="72"/>
      <c r="U648" s="72"/>
      <c r="V648" s="72"/>
      <c r="W648" s="265"/>
      <c r="X648" s="69"/>
      <c r="Y648" s="69"/>
    </row>
    <row r="649" spans="1:25" s="70" customFormat="1" ht="12">
      <c r="A649" s="217" t="s">
        <v>1033</v>
      </c>
      <c r="B649" s="69"/>
      <c r="C649" s="69" t="s">
        <v>693</v>
      </c>
      <c r="D649" s="69">
        <v>2015</v>
      </c>
      <c r="E649" s="69" t="s">
        <v>254</v>
      </c>
      <c r="F649" s="388">
        <v>6331</v>
      </c>
      <c r="G649" s="389">
        <v>42137</v>
      </c>
      <c r="H649" s="90" t="s">
        <v>313</v>
      </c>
      <c r="I649" s="69" t="s">
        <v>4302</v>
      </c>
      <c r="J649" s="69" t="s">
        <v>4303</v>
      </c>
      <c r="K649" s="69" t="s">
        <v>1398</v>
      </c>
      <c r="L649" s="88">
        <v>42131</v>
      </c>
      <c r="M649" s="88">
        <v>42137</v>
      </c>
      <c r="N649" s="1578">
        <v>0</v>
      </c>
      <c r="O649" s="940">
        <f t="shared" si="34"/>
        <v>0</v>
      </c>
      <c r="P649" s="918">
        <f t="shared" si="35"/>
        <v>12600</v>
      </c>
      <c r="Q649" s="183">
        <v>12600</v>
      </c>
      <c r="R649" s="262">
        <v>12600</v>
      </c>
      <c r="S649" s="72"/>
      <c r="T649" s="72" t="s">
        <v>260</v>
      </c>
      <c r="U649" s="72" t="s">
        <v>260</v>
      </c>
      <c r="V649" s="72"/>
      <c r="W649" s="265" t="s">
        <v>260</v>
      </c>
      <c r="X649" s="69" t="s">
        <v>3120</v>
      </c>
      <c r="Y649" s="69"/>
    </row>
    <row r="650" spans="1:25" s="70" customFormat="1" ht="12">
      <c r="A650" s="217" t="s">
        <v>2889</v>
      </c>
      <c r="B650" s="69"/>
      <c r="C650" s="69" t="s">
        <v>718</v>
      </c>
      <c r="D650" s="69">
        <v>2015</v>
      </c>
      <c r="E650" s="69" t="s">
        <v>254</v>
      </c>
      <c r="F650" s="388"/>
      <c r="G650" s="389"/>
      <c r="H650" s="90" t="s">
        <v>4480</v>
      </c>
      <c r="I650" s="69" t="s">
        <v>4483</v>
      </c>
      <c r="J650" s="69" t="s">
        <v>4462</v>
      </c>
      <c r="K650" s="69" t="s">
        <v>3887</v>
      </c>
      <c r="L650" s="88">
        <v>42131</v>
      </c>
      <c r="M650" s="88">
        <v>42135</v>
      </c>
      <c r="N650" s="1578">
        <v>0</v>
      </c>
      <c r="O650" s="940">
        <f t="shared" si="34"/>
        <v>0</v>
      </c>
      <c r="P650" s="918">
        <f t="shared" si="35"/>
        <v>0</v>
      </c>
      <c r="Q650" s="183"/>
      <c r="R650" s="262"/>
      <c r="S650" s="72"/>
      <c r="T650" s="72"/>
      <c r="U650" s="72"/>
      <c r="V650" s="72"/>
      <c r="W650" s="265"/>
      <c r="X650" s="69"/>
      <c r="Y650" s="69"/>
    </row>
    <row r="651" spans="1:25" s="70" customFormat="1" ht="12">
      <c r="A651" s="217" t="s">
        <v>2889</v>
      </c>
      <c r="B651" s="69"/>
      <c r="C651" s="69" t="s">
        <v>718</v>
      </c>
      <c r="D651" s="69">
        <v>2015</v>
      </c>
      <c r="E651" s="69" t="s">
        <v>254</v>
      </c>
      <c r="F651" s="388"/>
      <c r="G651" s="389"/>
      <c r="H651" s="90" t="s">
        <v>4482</v>
      </c>
      <c r="I651" s="69" t="s">
        <v>4483</v>
      </c>
      <c r="J651" s="69" t="s">
        <v>4462</v>
      </c>
      <c r="K651" s="69" t="s">
        <v>3887</v>
      </c>
      <c r="L651" s="88">
        <v>42131</v>
      </c>
      <c r="M651" s="88">
        <v>42135</v>
      </c>
      <c r="N651" s="1578">
        <v>0</v>
      </c>
      <c r="O651" s="940">
        <f t="shared" si="34"/>
        <v>0</v>
      </c>
      <c r="P651" s="918">
        <f t="shared" si="35"/>
        <v>0</v>
      </c>
      <c r="Q651" s="183"/>
      <c r="R651" s="262"/>
      <c r="S651" s="72"/>
      <c r="T651" s="72"/>
      <c r="U651" s="72"/>
      <c r="V651" s="72"/>
      <c r="W651" s="265"/>
      <c r="X651" s="69"/>
      <c r="Y651" s="69"/>
    </row>
    <row r="652" spans="1:25" s="70" customFormat="1" ht="12">
      <c r="A652" s="217" t="s">
        <v>2889</v>
      </c>
      <c r="B652" s="69"/>
      <c r="C652" s="69" t="s">
        <v>718</v>
      </c>
      <c r="D652" s="69">
        <v>2015</v>
      </c>
      <c r="E652" s="69" t="s">
        <v>254</v>
      </c>
      <c r="F652" s="388"/>
      <c r="G652" s="389"/>
      <c r="H652" s="90" t="s">
        <v>4465</v>
      </c>
      <c r="I652" s="69" t="s">
        <v>4472</v>
      </c>
      <c r="J652" s="69" t="s">
        <v>4462</v>
      </c>
      <c r="K652" s="69" t="s">
        <v>3887</v>
      </c>
      <c r="L652" s="88">
        <v>42133</v>
      </c>
      <c r="M652" s="88">
        <v>42134</v>
      </c>
      <c r="N652" s="1578">
        <v>0</v>
      </c>
      <c r="O652" s="940">
        <f t="shared" si="34"/>
        <v>0</v>
      </c>
      <c r="P652" s="918">
        <f t="shared" si="35"/>
        <v>0</v>
      </c>
      <c r="Q652" s="183"/>
      <c r="R652" s="262"/>
      <c r="S652" s="72"/>
      <c r="T652" s="72"/>
      <c r="U652" s="72"/>
      <c r="V652" s="72"/>
      <c r="W652" s="265"/>
      <c r="X652" s="69" t="s">
        <v>4473</v>
      </c>
      <c r="Y652" s="69"/>
    </row>
    <row r="653" spans="1:25" s="70" customFormat="1" ht="12">
      <c r="A653" s="217" t="s">
        <v>2889</v>
      </c>
      <c r="B653" s="69"/>
      <c r="C653" s="69" t="s">
        <v>718</v>
      </c>
      <c r="D653" s="69">
        <v>2015</v>
      </c>
      <c r="E653" s="69" t="s">
        <v>254</v>
      </c>
      <c r="F653" s="388"/>
      <c r="G653" s="389"/>
      <c r="H653" s="90" t="s">
        <v>4466</v>
      </c>
      <c r="I653" s="69" t="s">
        <v>4476</v>
      </c>
      <c r="J653" s="69" t="s">
        <v>4462</v>
      </c>
      <c r="K653" s="69" t="s">
        <v>3887</v>
      </c>
      <c r="L653" s="88">
        <v>42136</v>
      </c>
      <c r="M653" s="88">
        <v>42142</v>
      </c>
      <c r="N653" s="1578">
        <v>0</v>
      </c>
      <c r="O653" s="940">
        <f t="shared" si="34"/>
        <v>0</v>
      </c>
      <c r="P653" s="918">
        <f t="shared" si="35"/>
        <v>0</v>
      </c>
      <c r="Q653" s="183"/>
      <c r="R653" s="262"/>
      <c r="S653" s="72"/>
      <c r="T653" s="72"/>
      <c r="U653" s="72"/>
      <c r="V653" s="72"/>
      <c r="W653" s="265"/>
      <c r="X653" s="69" t="s">
        <v>2928</v>
      </c>
      <c r="Y653" s="69"/>
    </row>
    <row r="654" spans="1:25" s="70" customFormat="1" ht="12">
      <c r="A654" s="217" t="s">
        <v>2889</v>
      </c>
      <c r="B654" s="69"/>
      <c r="C654" s="69" t="s">
        <v>718</v>
      </c>
      <c r="D654" s="69">
        <v>2015</v>
      </c>
      <c r="E654" s="69" t="s">
        <v>254</v>
      </c>
      <c r="F654" s="388">
        <v>6371</v>
      </c>
      <c r="G654" s="389">
        <v>42145</v>
      </c>
      <c r="H654" s="90" t="s">
        <v>313</v>
      </c>
      <c r="I654" s="69" t="s">
        <v>4200</v>
      </c>
      <c r="J654" s="69" t="s">
        <v>4149</v>
      </c>
      <c r="K654" s="69" t="s">
        <v>3887</v>
      </c>
      <c r="L654" s="88">
        <v>42142</v>
      </c>
      <c r="M654" s="88">
        <v>42146</v>
      </c>
      <c r="N654" s="1578">
        <v>0</v>
      </c>
      <c r="O654" s="940">
        <f t="shared" si="34"/>
        <v>0</v>
      </c>
      <c r="P654" s="918">
        <f t="shared" si="35"/>
        <v>600</v>
      </c>
      <c r="Q654" s="183">
        <v>600</v>
      </c>
      <c r="R654" s="262">
        <v>600</v>
      </c>
      <c r="S654" s="72"/>
      <c r="T654" s="72" t="s">
        <v>260</v>
      </c>
      <c r="U654" s="72" t="s">
        <v>260</v>
      </c>
      <c r="V654" s="72"/>
      <c r="W654" s="265"/>
      <c r="X654" s="69" t="s">
        <v>1528</v>
      </c>
      <c r="Y654" s="69"/>
    </row>
    <row r="655" spans="1:25" s="70" customFormat="1" ht="12">
      <c r="A655" s="217" t="s">
        <v>2889</v>
      </c>
      <c r="B655" s="69"/>
      <c r="C655" s="69" t="s">
        <v>718</v>
      </c>
      <c r="D655" s="69">
        <v>2015</v>
      </c>
      <c r="E655" s="69" t="s">
        <v>254</v>
      </c>
      <c r="F655" s="388"/>
      <c r="G655" s="389"/>
      <c r="H655" s="90" t="s">
        <v>4480</v>
      </c>
      <c r="I655" s="69" t="s">
        <v>4476</v>
      </c>
      <c r="J655" s="69" t="s">
        <v>4462</v>
      </c>
      <c r="K655" s="69" t="s">
        <v>3887</v>
      </c>
      <c r="L655" s="88">
        <v>42136</v>
      </c>
      <c r="M655" s="88">
        <v>42142</v>
      </c>
      <c r="N655" s="1578">
        <v>0</v>
      </c>
      <c r="O655" s="940">
        <f t="shared" si="34"/>
        <v>0</v>
      </c>
      <c r="P655" s="918">
        <f t="shared" si="35"/>
        <v>0</v>
      </c>
      <c r="Q655" s="183"/>
      <c r="R655" s="262"/>
      <c r="S655" s="72"/>
      <c r="T655" s="72"/>
      <c r="U655" s="72"/>
      <c r="V655" s="72"/>
      <c r="W655" s="265"/>
      <c r="X655" s="69" t="s">
        <v>4481</v>
      </c>
      <c r="Y655" s="69"/>
    </row>
    <row r="656" spans="1:25" s="70" customFormat="1" ht="12">
      <c r="A656" s="217" t="s">
        <v>2889</v>
      </c>
      <c r="B656" s="69"/>
      <c r="C656" s="69" t="s">
        <v>718</v>
      </c>
      <c r="D656" s="69">
        <v>2015</v>
      </c>
      <c r="E656" s="69" t="s">
        <v>254</v>
      </c>
      <c r="F656" s="388"/>
      <c r="G656" s="389"/>
      <c r="H656" s="90" t="s">
        <v>4482</v>
      </c>
      <c r="I656" s="69" t="s">
        <v>4476</v>
      </c>
      <c r="J656" s="69" t="s">
        <v>4462</v>
      </c>
      <c r="K656" s="69" t="s">
        <v>3887</v>
      </c>
      <c r="L656" s="88">
        <v>42136</v>
      </c>
      <c r="M656" s="88">
        <v>42142</v>
      </c>
      <c r="N656" s="1578">
        <v>0</v>
      </c>
      <c r="O656" s="940">
        <f t="shared" si="34"/>
        <v>0</v>
      </c>
      <c r="P656" s="918">
        <f t="shared" si="35"/>
        <v>0</v>
      </c>
      <c r="Q656" s="183"/>
      <c r="R656" s="262"/>
      <c r="S656" s="72"/>
      <c r="T656" s="72"/>
      <c r="U656" s="72"/>
      <c r="V656" s="72"/>
      <c r="W656" s="265"/>
      <c r="X656" s="69" t="s">
        <v>4481</v>
      </c>
      <c r="Y656" s="69"/>
    </row>
    <row r="657" spans="1:25" s="70" customFormat="1" ht="12">
      <c r="A657" s="217" t="s">
        <v>1033</v>
      </c>
      <c r="B657" s="69"/>
      <c r="C657" s="69" t="s">
        <v>693</v>
      </c>
      <c r="D657" s="69">
        <v>2015</v>
      </c>
      <c r="E657" s="69" t="s">
        <v>254</v>
      </c>
      <c r="F657" s="388">
        <v>6372</v>
      </c>
      <c r="G657" s="389">
        <v>42145</v>
      </c>
      <c r="H657" s="90" t="s">
        <v>313</v>
      </c>
      <c r="I657" s="69" t="s">
        <v>4329</v>
      </c>
      <c r="J657" s="69" t="s">
        <v>4324</v>
      </c>
      <c r="K657" s="69" t="s">
        <v>4316</v>
      </c>
      <c r="L657" s="88">
        <v>42138</v>
      </c>
      <c r="M657" s="88">
        <v>42144</v>
      </c>
      <c r="N657" s="1578">
        <v>0</v>
      </c>
      <c r="O657" s="940">
        <f t="shared" si="34"/>
        <v>0</v>
      </c>
      <c r="P657" s="918">
        <f t="shared" si="35"/>
        <v>11100</v>
      </c>
      <c r="Q657" s="183">
        <v>11100</v>
      </c>
      <c r="R657" s="262">
        <v>11100</v>
      </c>
      <c r="S657" s="72"/>
      <c r="T657" s="72" t="s">
        <v>260</v>
      </c>
      <c r="U657" s="72" t="s">
        <v>260</v>
      </c>
      <c r="V657" s="72"/>
      <c r="W657" s="265" t="s">
        <v>260</v>
      </c>
      <c r="X657" s="69" t="s">
        <v>1750</v>
      </c>
      <c r="Y657" s="69"/>
    </row>
    <row r="658" spans="1:25" s="70" customFormat="1" ht="12">
      <c r="A658" s="217" t="s">
        <v>2889</v>
      </c>
      <c r="B658" s="69"/>
      <c r="C658" s="69" t="s">
        <v>718</v>
      </c>
      <c r="D658" s="69">
        <v>2015</v>
      </c>
      <c r="E658" s="69" t="s">
        <v>254</v>
      </c>
      <c r="F658" s="388">
        <v>6465</v>
      </c>
      <c r="G658" s="389">
        <v>42151</v>
      </c>
      <c r="H658" s="90" t="s">
        <v>313</v>
      </c>
      <c r="I658" s="69" t="s">
        <v>4201</v>
      </c>
      <c r="J658" s="69" t="s">
        <v>4149</v>
      </c>
      <c r="K658" s="69" t="s">
        <v>3887</v>
      </c>
      <c r="L658" s="88">
        <v>42149</v>
      </c>
      <c r="M658" s="88">
        <v>42153</v>
      </c>
      <c r="N658" s="1578">
        <v>0</v>
      </c>
      <c r="O658" s="940">
        <f t="shared" si="34"/>
        <v>0</v>
      </c>
      <c r="P658" s="918">
        <f t="shared" si="35"/>
        <v>600</v>
      </c>
      <c r="Q658" s="183">
        <v>600</v>
      </c>
      <c r="R658" s="262">
        <v>600</v>
      </c>
      <c r="S658" s="72"/>
      <c r="T658" s="72" t="s">
        <v>260</v>
      </c>
      <c r="U658" s="72" t="s">
        <v>260</v>
      </c>
      <c r="V658" s="72"/>
      <c r="W658" s="265"/>
      <c r="X658" s="69" t="s">
        <v>4202</v>
      </c>
      <c r="Y658" s="69"/>
    </row>
    <row r="659" spans="1:25" s="70" customFormat="1" ht="12">
      <c r="A659" s="217" t="s">
        <v>1033</v>
      </c>
      <c r="B659" s="69"/>
      <c r="C659" s="69" t="s">
        <v>693</v>
      </c>
      <c r="D659" s="69">
        <v>2015</v>
      </c>
      <c r="E659" s="69" t="s">
        <v>254</v>
      </c>
      <c r="F659" s="388">
        <v>6463</v>
      </c>
      <c r="G659" s="389">
        <v>42151</v>
      </c>
      <c r="H659" s="90" t="s">
        <v>313</v>
      </c>
      <c r="I659" s="69" t="s">
        <v>4328</v>
      </c>
      <c r="J659" s="69" t="s">
        <v>4324</v>
      </c>
      <c r="K659" s="69" t="s">
        <v>4316</v>
      </c>
      <c r="L659" s="88">
        <v>42145</v>
      </c>
      <c r="M659" s="88">
        <v>42151</v>
      </c>
      <c r="N659" s="1578">
        <v>0</v>
      </c>
      <c r="O659" s="940">
        <f t="shared" si="34"/>
        <v>0</v>
      </c>
      <c r="P659" s="918">
        <f t="shared" si="35"/>
        <v>11100</v>
      </c>
      <c r="Q659" s="183">
        <v>11100</v>
      </c>
      <c r="R659" s="262">
        <v>11100</v>
      </c>
      <c r="S659" s="72"/>
      <c r="T659" s="72" t="s">
        <v>260</v>
      </c>
      <c r="U659" s="72" t="s">
        <v>260</v>
      </c>
      <c r="V659" s="72"/>
      <c r="W659" s="265" t="s">
        <v>260</v>
      </c>
      <c r="X659" s="69" t="s">
        <v>4327</v>
      </c>
      <c r="Y659" s="69"/>
    </row>
    <row r="660" spans="1:25" s="70" customFormat="1" ht="12">
      <c r="A660" s="217" t="s">
        <v>1033</v>
      </c>
      <c r="B660" s="69"/>
      <c r="C660" s="69" t="s">
        <v>693</v>
      </c>
      <c r="D660" s="69">
        <v>2015</v>
      </c>
      <c r="E660" s="69" t="s">
        <v>254</v>
      </c>
      <c r="F660" s="388">
        <v>6523</v>
      </c>
      <c r="G660" s="389">
        <v>42158</v>
      </c>
      <c r="H660" s="90" t="s">
        <v>313</v>
      </c>
      <c r="I660" s="69" t="s">
        <v>4326</v>
      </c>
      <c r="J660" s="69" t="s">
        <v>4324</v>
      </c>
      <c r="K660" s="69" t="s">
        <v>4316</v>
      </c>
      <c r="L660" s="88">
        <v>42152</v>
      </c>
      <c r="M660" s="88">
        <v>42158</v>
      </c>
      <c r="N660" s="1578">
        <v>0</v>
      </c>
      <c r="O660" s="940">
        <f t="shared" si="34"/>
        <v>0</v>
      </c>
      <c r="P660" s="918">
        <f t="shared" si="35"/>
        <v>11100</v>
      </c>
      <c r="Q660" s="183">
        <v>11100</v>
      </c>
      <c r="R660" s="262">
        <v>11100</v>
      </c>
      <c r="S660" s="72"/>
      <c r="T660" s="72" t="s">
        <v>260</v>
      </c>
      <c r="U660" s="72" t="s">
        <v>260</v>
      </c>
      <c r="V660" s="72"/>
      <c r="W660" s="265" t="s">
        <v>260</v>
      </c>
      <c r="X660" s="69" t="s">
        <v>4327</v>
      </c>
      <c r="Y660" s="69"/>
    </row>
    <row r="661" spans="1:25" s="70" customFormat="1" ht="12">
      <c r="A661" s="217" t="s">
        <v>2889</v>
      </c>
      <c r="B661" s="69"/>
      <c r="C661" s="69" t="s">
        <v>718</v>
      </c>
      <c r="D661" s="69">
        <v>2015</v>
      </c>
      <c r="E661" s="69" t="s">
        <v>254</v>
      </c>
      <c r="F661" s="388">
        <v>6524</v>
      </c>
      <c r="G661" s="389">
        <v>42158</v>
      </c>
      <c r="H661" s="90" t="s">
        <v>313</v>
      </c>
      <c r="I661" s="69" t="s">
        <v>4157</v>
      </c>
      <c r="J661" s="69" t="s">
        <v>4149</v>
      </c>
      <c r="K661" s="69" t="s">
        <v>3887</v>
      </c>
      <c r="L661" s="88">
        <v>42156</v>
      </c>
      <c r="M661" s="88">
        <v>42164</v>
      </c>
      <c r="N661" s="912">
        <v>0</v>
      </c>
      <c r="O661" s="940">
        <f t="shared" si="34"/>
        <v>0</v>
      </c>
      <c r="P661" s="918">
        <f t="shared" si="35"/>
        <v>600</v>
      </c>
      <c r="Q661" s="183">
        <v>600</v>
      </c>
      <c r="R661" s="262">
        <v>600</v>
      </c>
      <c r="S661" s="72"/>
      <c r="T661" s="72" t="s">
        <v>260</v>
      </c>
      <c r="U661" s="72" t="s">
        <v>260</v>
      </c>
      <c r="V661" s="72"/>
      <c r="W661" s="265"/>
      <c r="X661" s="69" t="s">
        <v>2973</v>
      </c>
      <c r="Y661" s="69"/>
    </row>
    <row r="662" spans="1:25" s="70" customFormat="1" ht="12">
      <c r="A662" s="217" t="s">
        <v>1032</v>
      </c>
      <c r="B662" s="69"/>
      <c r="C662" s="69" t="s">
        <v>693</v>
      </c>
      <c r="D662" s="69">
        <v>2015</v>
      </c>
      <c r="E662" s="69" t="s">
        <v>254</v>
      </c>
      <c r="F662" s="388">
        <v>6787</v>
      </c>
      <c r="G662" s="389">
        <v>42184</v>
      </c>
      <c r="H662" s="90" t="s">
        <v>313</v>
      </c>
      <c r="I662" s="69" t="s">
        <v>4638</v>
      </c>
      <c r="J662" s="69" t="s">
        <v>2761</v>
      </c>
      <c r="K662" s="69" t="s">
        <v>2354</v>
      </c>
      <c r="L662" s="88">
        <v>42156</v>
      </c>
      <c r="M662" s="88">
        <v>42164</v>
      </c>
      <c r="N662" s="912">
        <v>0</v>
      </c>
      <c r="O662" s="940">
        <f t="shared" si="34"/>
        <v>0</v>
      </c>
      <c r="P662" s="918">
        <f t="shared" si="35"/>
        <v>7500</v>
      </c>
      <c r="Q662" s="183">
        <v>7500</v>
      </c>
      <c r="R662" s="262">
        <v>7500</v>
      </c>
      <c r="S662" s="72"/>
      <c r="T662" s="72" t="s">
        <v>260</v>
      </c>
      <c r="U662" s="72" t="s">
        <v>260</v>
      </c>
      <c r="V662" s="72"/>
      <c r="W662" s="265" t="s">
        <v>260</v>
      </c>
      <c r="X662" s="69" t="s">
        <v>4637</v>
      </c>
      <c r="Y662" s="69"/>
    </row>
    <row r="663" spans="1:25" s="70" customFormat="1" ht="12">
      <c r="A663" s="217" t="s">
        <v>1032</v>
      </c>
      <c r="B663" s="69"/>
      <c r="C663" s="69" t="s">
        <v>693</v>
      </c>
      <c r="D663" s="69">
        <v>2015</v>
      </c>
      <c r="E663" s="69" t="s">
        <v>254</v>
      </c>
      <c r="F663" s="388">
        <v>6528</v>
      </c>
      <c r="G663" s="389">
        <v>42159</v>
      </c>
      <c r="H663" s="90" t="s">
        <v>313</v>
      </c>
      <c r="I663" s="69" t="s">
        <v>4321</v>
      </c>
      <c r="J663" s="69" t="s">
        <v>4322</v>
      </c>
      <c r="K663" s="69" t="s">
        <v>4313</v>
      </c>
      <c r="L663" s="88">
        <v>42156</v>
      </c>
      <c r="M663" s="88">
        <v>42161</v>
      </c>
      <c r="N663" s="912">
        <v>0</v>
      </c>
      <c r="O663" s="940">
        <f t="shared" si="34"/>
        <v>0</v>
      </c>
      <c r="P663" s="918">
        <f t="shared" si="35"/>
        <v>1200</v>
      </c>
      <c r="Q663" s="183">
        <v>1200</v>
      </c>
      <c r="R663" s="262">
        <v>1200</v>
      </c>
      <c r="S663" s="72"/>
      <c r="T663" s="72" t="s">
        <v>260</v>
      </c>
      <c r="U663" s="72" t="s">
        <v>260</v>
      </c>
      <c r="V663" s="72"/>
      <c r="W663" s="265"/>
      <c r="X663" s="69" t="s">
        <v>4323</v>
      </c>
      <c r="Y663" s="69"/>
    </row>
    <row r="664" spans="1:25" s="70" customFormat="1" ht="12">
      <c r="A664" s="217" t="s">
        <v>1033</v>
      </c>
      <c r="B664" s="69"/>
      <c r="C664" s="69" t="s">
        <v>693</v>
      </c>
      <c r="D664" s="69">
        <v>2015</v>
      </c>
      <c r="E664" s="69" t="s">
        <v>254</v>
      </c>
      <c r="F664" s="388">
        <v>6562</v>
      </c>
      <c r="G664" s="389">
        <v>42165</v>
      </c>
      <c r="H664" s="90" t="s">
        <v>313</v>
      </c>
      <c r="I664" s="69" t="s">
        <v>4325</v>
      </c>
      <c r="J664" s="69" t="s">
        <v>4324</v>
      </c>
      <c r="K664" s="69" t="s">
        <v>4316</v>
      </c>
      <c r="L664" s="88">
        <v>42159</v>
      </c>
      <c r="M664" s="88">
        <v>42165</v>
      </c>
      <c r="N664" s="912">
        <v>0</v>
      </c>
      <c r="O664" s="940">
        <f t="shared" si="34"/>
        <v>0</v>
      </c>
      <c r="P664" s="918">
        <f t="shared" si="35"/>
        <v>11100</v>
      </c>
      <c r="Q664" s="183">
        <v>11100</v>
      </c>
      <c r="R664" s="262">
        <v>11100</v>
      </c>
      <c r="S664" s="72"/>
      <c r="T664" s="72" t="s">
        <v>260</v>
      </c>
      <c r="U664" s="72" t="s">
        <v>260</v>
      </c>
      <c r="V664" s="72"/>
      <c r="W664" s="265" t="s">
        <v>260</v>
      </c>
      <c r="X664" s="69" t="s">
        <v>2891</v>
      </c>
      <c r="Y664" s="69"/>
    </row>
    <row r="665" spans="1:25" s="70" customFormat="1" ht="12">
      <c r="A665" s="217" t="s">
        <v>2889</v>
      </c>
      <c r="B665" s="69"/>
      <c r="C665" s="69" t="s">
        <v>718</v>
      </c>
      <c r="D665" s="69">
        <v>2015</v>
      </c>
      <c r="E665" s="69" t="s">
        <v>254</v>
      </c>
      <c r="F665" s="388">
        <v>6563</v>
      </c>
      <c r="G665" s="389">
        <v>42165</v>
      </c>
      <c r="H665" s="90" t="s">
        <v>313</v>
      </c>
      <c r="I665" s="69" t="s">
        <v>4158</v>
      </c>
      <c r="J665" s="69" t="s">
        <v>4149</v>
      </c>
      <c r="K665" s="69" t="s">
        <v>3887</v>
      </c>
      <c r="L665" s="88">
        <v>42163</v>
      </c>
      <c r="M665" s="88">
        <v>42167</v>
      </c>
      <c r="N665" s="912">
        <v>0</v>
      </c>
      <c r="O665" s="940">
        <f t="shared" si="34"/>
        <v>0</v>
      </c>
      <c r="P665" s="918">
        <f t="shared" si="35"/>
        <v>600</v>
      </c>
      <c r="Q665" s="183">
        <v>600</v>
      </c>
      <c r="R665" s="262">
        <v>600</v>
      </c>
      <c r="S665" s="72"/>
      <c r="T665" s="72" t="s">
        <v>260</v>
      </c>
      <c r="U665" s="72" t="s">
        <v>260</v>
      </c>
      <c r="V665" s="72"/>
      <c r="W665" s="265"/>
      <c r="X665" s="69" t="s">
        <v>4159</v>
      </c>
      <c r="Y665" s="69"/>
    </row>
    <row r="666" spans="1:25" s="70" customFormat="1" ht="12">
      <c r="A666" s="217" t="s">
        <v>1033</v>
      </c>
      <c r="B666" s="69"/>
      <c r="C666" s="69" t="s">
        <v>693</v>
      </c>
      <c r="D666" s="69">
        <v>2015</v>
      </c>
      <c r="E666" s="69" t="s">
        <v>254</v>
      </c>
      <c r="F666" s="388">
        <v>6676</v>
      </c>
      <c r="G666" s="389">
        <v>42171</v>
      </c>
      <c r="H666" s="90" t="s">
        <v>313</v>
      </c>
      <c r="I666" s="69" t="s">
        <v>4276</v>
      </c>
      <c r="J666" s="69" t="s">
        <v>4324</v>
      </c>
      <c r="K666" s="69" t="s">
        <v>4316</v>
      </c>
      <c r="L666" s="88">
        <v>42166</v>
      </c>
      <c r="M666" s="88">
        <v>42172</v>
      </c>
      <c r="N666" s="912">
        <v>0</v>
      </c>
      <c r="O666" s="940">
        <f t="shared" si="34"/>
        <v>0</v>
      </c>
      <c r="P666" s="918">
        <f t="shared" si="35"/>
        <v>5550</v>
      </c>
      <c r="Q666" s="183">
        <v>5550</v>
      </c>
      <c r="R666" s="262">
        <v>5550</v>
      </c>
      <c r="S666" s="72"/>
      <c r="T666" s="72" t="s">
        <v>260</v>
      </c>
      <c r="U666" s="72" t="s">
        <v>260</v>
      </c>
      <c r="V666" s="72"/>
      <c r="W666" s="265" t="s">
        <v>260</v>
      </c>
      <c r="X666" s="69" t="s">
        <v>1191</v>
      </c>
      <c r="Y666" s="69"/>
    </row>
    <row r="667" spans="1:25" s="70" customFormat="1" ht="12">
      <c r="A667" s="217" t="s">
        <v>1033</v>
      </c>
      <c r="B667" s="69"/>
      <c r="C667" s="69" t="s">
        <v>693</v>
      </c>
      <c r="D667" s="69">
        <v>2015</v>
      </c>
      <c r="E667" s="69" t="s">
        <v>254</v>
      </c>
      <c r="F667" s="388">
        <v>6677</v>
      </c>
      <c r="G667" s="389">
        <v>42171</v>
      </c>
      <c r="H667" s="90" t="s">
        <v>313</v>
      </c>
      <c r="I667" s="69" t="s">
        <v>4276</v>
      </c>
      <c r="J667" s="69" t="s">
        <v>3959</v>
      </c>
      <c r="K667" s="69" t="s">
        <v>1398</v>
      </c>
      <c r="L667" s="88">
        <v>42166</v>
      </c>
      <c r="M667" s="88">
        <v>42172</v>
      </c>
      <c r="N667" s="912">
        <v>0</v>
      </c>
      <c r="O667" s="940">
        <f t="shared" si="34"/>
        <v>0</v>
      </c>
      <c r="P667" s="918">
        <f t="shared" si="35"/>
        <v>5550</v>
      </c>
      <c r="Q667" s="183">
        <v>5550</v>
      </c>
      <c r="R667" s="262">
        <v>5550</v>
      </c>
      <c r="S667" s="72"/>
      <c r="T667" s="72" t="s">
        <v>260</v>
      </c>
      <c r="U667" s="72" t="s">
        <v>260</v>
      </c>
      <c r="V667" s="72"/>
      <c r="W667" s="265" t="s">
        <v>260</v>
      </c>
      <c r="X667" s="69" t="s">
        <v>1198</v>
      </c>
      <c r="Y667" s="69"/>
    </row>
    <row r="668" spans="1:25" s="70" customFormat="1" ht="12">
      <c r="A668" s="217" t="s">
        <v>2889</v>
      </c>
      <c r="B668" s="69"/>
      <c r="C668" s="69" t="s">
        <v>718</v>
      </c>
      <c r="D668" s="69">
        <v>2015</v>
      </c>
      <c r="E668" s="69" t="s">
        <v>254</v>
      </c>
      <c r="F668" s="388">
        <v>6678</v>
      </c>
      <c r="G668" s="389">
        <v>42171</v>
      </c>
      <c r="H668" s="90" t="s">
        <v>313</v>
      </c>
      <c r="I668" s="69" t="s">
        <v>4160</v>
      </c>
      <c r="J668" s="69" t="s">
        <v>4149</v>
      </c>
      <c r="K668" s="69" t="s">
        <v>3887</v>
      </c>
      <c r="L668" s="88">
        <v>42170</v>
      </c>
      <c r="M668" s="88">
        <v>42174</v>
      </c>
      <c r="N668" s="912">
        <v>0</v>
      </c>
      <c r="O668" s="940">
        <f t="shared" si="34"/>
        <v>0</v>
      </c>
      <c r="P668" s="918">
        <f t="shared" si="35"/>
        <v>600</v>
      </c>
      <c r="Q668" s="183">
        <v>600</v>
      </c>
      <c r="R668" s="262">
        <v>600</v>
      </c>
      <c r="S668" s="72"/>
      <c r="T668" s="72" t="s">
        <v>260</v>
      </c>
      <c r="U668" s="72" t="s">
        <v>260</v>
      </c>
      <c r="V668" s="72"/>
      <c r="W668" s="265"/>
      <c r="X668" s="69" t="s">
        <v>4161</v>
      </c>
      <c r="Y668" s="69"/>
    </row>
    <row r="669" spans="1:25" s="70" customFormat="1" ht="12">
      <c r="A669" s="217" t="s">
        <v>3317</v>
      </c>
      <c r="B669" s="69"/>
      <c r="C669" s="69" t="s">
        <v>718</v>
      </c>
      <c r="D669" s="69">
        <v>2015</v>
      </c>
      <c r="E669" s="69" t="s">
        <v>254</v>
      </c>
      <c r="F669" s="388">
        <v>6782</v>
      </c>
      <c r="G669" s="389">
        <v>42179</v>
      </c>
      <c r="H669" s="90" t="s">
        <v>313</v>
      </c>
      <c r="I669" s="69" t="s">
        <v>4269</v>
      </c>
      <c r="J669" s="69" t="s">
        <v>4270</v>
      </c>
      <c r="K669" s="69" t="s">
        <v>4271</v>
      </c>
      <c r="L669" s="88">
        <v>42173</v>
      </c>
      <c r="M669" s="88">
        <v>42179</v>
      </c>
      <c r="N669" s="912">
        <v>0</v>
      </c>
      <c r="O669" s="940">
        <f t="shared" si="34"/>
        <v>0</v>
      </c>
      <c r="P669" s="918">
        <f t="shared" si="35"/>
        <v>11100</v>
      </c>
      <c r="Q669" s="183">
        <v>11100</v>
      </c>
      <c r="R669" s="262">
        <v>11100</v>
      </c>
      <c r="S669" s="72"/>
      <c r="T669" s="72" t="s">
        <v>260</v>
      </c>
      <c r="U669" s="72" t="s">
        <v>260</v>
      </c>
      <c r="V669" s="72"/>
      <c r="W669" s="265" t="s">
        <v>260</v>
      </c>
      <c r="X669" s="69" t="s">
        <v>4272</v>
      </c>
      <c r="Y669" s="69"/>
    </row>
    <row r="670" spans="1:25" s="70" customFormat="1" ht="12">
      <c r="A670" s="217" t="s">
        <v>2889</v>
      </c>
      <c r="B670" s="69"/>
      <c r="C670" s="69" t="s">
        <v>718</v>
      </c>
      <c r="D670" s="69">
        <v>2015</v>
      </c>
      <c r="E670" s="69" t="s">
        <v>254</v>
      </c>
      <c r="F670" s="388">
        <v>6783</v>
      </c>
      <c r="G670" s="389">
        <v>42179</v>
      </c>
      <c r="H670" s="90" t="s">
        <v>313</v>
      </c>
      <c r="I670" s="69" t="s">
        <v>4162</v>
      </c>
      <c r="J670" s="69" t="s">
        <v>4149</v>
      </c>
      <c r="K670" s="69" t="s">
        <v>3887</v>
      </c>
      <c r="L670" s="88">
        <v>42177</v>
      </c>
      <c r="M670" s="88">
        <v>42181</v>
      </c>
      <c r="N670" s="912">
        <v>0</v>
      </c>
      <c r="O670" s="940">
        <f t="shared" si="34"/>
        <v>0</v>
      </c>
      <c r="P670" s="918">
        <f t="shared" si="35"/>
        <v>600</v>
      </c>
      <c r="Q670" s="183">
        <v>600</v>
      </c>
      <c r="R670" s="262">
        <v>600</v>
      </c>
      <c r="S670" s="72"/>
      <c r="T670" s="72" t="s">
        <v>260</v>
      </c>
      <c r="U670" s="72" t="s">
        <v>260</v>
      </c>
      <c r="V670" s="72"/>
      <c r="W670" s="265"/>
      <c r="X670" s="69" t="s">
        <v>1397</v>
      </c>
      <c r="Y670" s="69"/>
    </row>
    <row r="671" spans="1:25" s="70" customFormat="1" ht="12">
      <c r="A671" s="217" t="s">
        <v>1033</v>
      </c>
      <c r="B671" s="69"/>
      <c r="C671" s="69" t="s">
        <v>693</v>
      </c>
      <c r="D671" s="69">
        <v>2015</v>
      </c>
      <c r="E671" s="69" t="s">
        <v>254</v>
      </c>
      <c r="F671" s="388">
        <v>6795</v>
      </c>
      <c r="G671" s="389">
        <v>42186</v>
      </c>
      <c r="H671" s="90" t="s">
        <v>313</v>
      </c>
      <c r="I671" s="69" t="s">
        <v>4445</v>
      </c>
      <c r="J671" s="69" t="s">
        <v>4618</v>
      </c>
      <c r="K671" s="69" t="s">
        <v>4316</v>
      </c>
      <c r="L671" s="88">
        <v>42180</v>
      </c>
      <c r="M671" s="88">
        <v>42186</v>
      </c>
      <c r="N671" s="912">
        <v>0</v>
      </c>
      <c r="O671" s="940">
        <f t="shared" si="34"/>
        <v>0</v>
      </c>
      <c r="P671" s="918">
        <f t="shared" si="35"/>
        <v>12600</v>
      </c>
      <c r="Q671" s="183">
        <v>12600</v>
      </c>
      <c r="R671" s="262">
        <v>12600</v>
      </c>
      <c r="S671" s="72"/>
      <c r="T671" s="72" t="s">
        <v>260</v>
      </c>
      <c r="U671" s="72" t="s">
        <v>260</v>
      </c>
      <c r="V671" s="72"/>
      <c r="W671" s="265" t="s">
        <v>260</v>
      </c>
      <c r="X671" s="69"/>
      <c r="Y671" s="69"/>
    </row>
    <row r="672" spans="1:25" s="70" customFormat="1" ht="12">
      <c r="A672" s="217" t="s">
        <v>1032</v>
      </c>
      <c r="B672" s="69"/>
      <c r="C672" s="69" t="s">
        <v>693</v>
      </c>
      <c r="D672" s="69">
        <v>2015</v>
      </c>
      <c r="E672" s="69" t="s">
        <v>254</v>
      </c>
      <c r="F672" s="388">
        <v>6796</v>
      </c>
      <c r="G672" s="389">
        <v>42186</v>
      </c>
      <c r="H672" s="90" t="s">
        <v>313</v>
      </c>
      <c r="I672" s="69" t="s">
        <v>4446</v>
      </c>
      <c r="J672" s="69" t="s">
        <v>4447</v>
      </c>
      <c r="K672" s="69" t="s">
        <v>4313</v>
      </c>
      <c r="L672" s="88">
        <v>42184</v>
      </c>
      <c r="M672" s="88">
        <v>42189</v>
      </c>
      <c r="N672" s="912">
        <v>0</v>
      </c>
      <c r="O672" s="940">
        <f t="shared" si="34"/>
        <v>0</v>
      </c>
      <c r="P672" s="918">
        <f t="shared" si="35"/>
        <v>1200</v>
      </c>
      <c r="Q672" s="183">
        <v>1200</v>
      </c>
      <c r="R672" s="262">
        <v>1200</v>
      </c>
      <c r="S672" s="72"/>
      <c r="T672" s="72" t="s">
        <v>260</v>
      </c>
      <c r="U672" s="72" t="s">
        <v>260</v>
      </c>
      <c r="V672" s="72"/>
      <c r="W672" s="265" t="s">
        <v>260</v>
      </c>
      <c r="X672" s="69"/>
      <c r="Y672" s="69"/>
    </row>
    <row r="673" spans="1:25" s="70" customFormat="1" ht="12">
      <c r="A673" s="217" t="s">
        <v>2889</v>
      </c>
      <c r="B673" s="69"/>
      <c r="C673" s="69" t="s">
        <v>718</v>
      </c>
      <c r="D673" s="69">
        <v>2015</v>
      </c>
      <c r="E673" s="69" t="s">
        <v>254</v>
      </c>
      <c r="F673" s="388">
        <v>6797</v>
      </c>
      <c r="G673" s="389">
        <v>42186</v>
      </c>
      <c r="H673" s="90" t="s">
        <v>313</v>
      </c>
      <c r="I673" s="69" t="s">
        <v>4446</v>
      </c>
      <c r="J673" s="69" t="s">
        <v>4149</v>
      </c>
      <c r="K673" s="69" t="s">
        <v>3887</v>
      </c>
      <c r="L673" s="88">
        <v>42184</v>
      </c>
      <c r="M673" s="88">
        <v>42188</v>
      </c>
      <c r="N673" s="912">
        <v>0</v>
      </c>
      <c r="O673" s="940">
        <f t="shared" si="34"/>
        <v>0</v>
      </c>
      <c r="P673" s="918">
        <f t="shared" ref="P673:P704" si="36">Q673-O673</f>
        <v>600</v>
      </c>
      <c r="Q673" s="183">
        <v>600</v>
      </c>
      <c r="R673" s="262">
        <v>600</v>
      </c>
      <c r="S673" s="72"/>
      <c r="T673" s="72" t="s">
        <v>260</v>
      </c>
      <c r="U673" s="72" t="s">
        <v>260</v>
      </c>
      <c r="V673" s="72"/>
      <c r="W673" s="265" t="s">
        <v>260</v>
      </c>
      <c r="X673" s="69"/>
      <c r="Y673" s="69"/>
    </row>
    <row r="674" spans="1:25" s="70" customFormat="1" ht="12">
      <c r="A674" s="217" t="s">
        <v>3339</v>
      </c>
      <c r="B674" s="69"/>
      <c r="C674" s="69" t="s">
        <v>4702</v>
      </c>
      <c r="D674" s="69">
        <v>2015</v>
      </c>
      <c r="E674" s="69" t="s">
        <v>1182</v>
      </c>
      <c r="F674" s="388"/>
      <c r="G674" s="389"/>
      <c r="H674" s="90" t="s">
        <v>4579</v>
      </c>
      <c r="I674" s="69" t="s">
        <v>4703</v>
      </c>
      <c r="J674" s="69" t="s">
        <v>4704</v>
      </c>
      <c r="K674" s="69" t="s">
        <v>4704</v>
      </c>
      <c r="L674" s="88">
        <v>42186</v>
      </c>
      <c r="M674" s="88">
        <v>42195</v>
      </c>
      <c r="N674" s="912">
        <v>0.2</v>
      </c>
      <c r="O674" s="940">
        <f t="shared" si="34"/>
        <v>245.81838000000005</v>
      </c>
      <c r="P674" s="918">
        <f t="shared" si="36"/>
        <v>122663.37162000001</v>
      </c>
      <c r="Q674" s="183">
        <v>122909.19</v>
      </c>
      <c r="R674" s="262"/>
      <c r="S674" s="72"/>
      <c r="T674" s="72"/>
      <c r="U674" s="72"/>
      <c r="V674" s="72"/>
      <c r="W674" s="265"/>
      <c r="X674" s="69" t="s">
        <v>2983</v>
      </c>
      <c r="Y674" s="69"/>
    </row>
    <row r="675" spans="1:25" s="70" customFormat="1" ht="12">
      <c r="A675" s="217" t="s">
        <v>4731</v>
      </c>
      <c r="B675" s="69"/>
      <c r="C675" s="69" t="s">
        <v>4730</v>
      </c>
      <c r="D675" s="69">
        <v>2015</v>
      </c>
      <c r="E675" s="69" t="s">
        <v>254</v>
      </c>
      <c r="F675" s="388"/>
      <c r="G675" s="389"/>
      <c r="H675" s="90" t="s">
        <v>4579</v>
      </c>
      <c r="I675" s="69" t="s">
        <v>4444</v>
      </c>
      <c r="J675" s="69" t="s">
        <v>4774</v>
      </c>
      <c r="K675" s="69" t="s">
        <v>4774</v>
      </c>
      <c r="L675" s="88">
        <v>42187</v>
      </c>
      <c r="M675" s="88">
        <v>42193</v>
      </c>
      <c r="N675" s="912">
        <v>0.2</v>
      </c>
      <c r="O675" s="940">
        <f t="shared" si="34"/>
        <v>112.22754</v>
      </c>
      <c r="P675" s="918">
        <f t="shared" si="36"/>
        <v>56001.542459999997</v>
      </c>
      <c r="Q675" s="183">
        <v>56113.77</v>
      </c>
      <c r="R675" s="262"/>
      <c r="S675" s="72"/>
      <c r="T675" s="72" t="s">
        <v>260</v>
      </c>
      <c r="U675" s="72" t="s">
        <v>260</v>
      </c>
      <c r="V675" s="72"/>
      <c r="W675" s="265" t="s">
        <v>260</v>
      </c>
      <c r="X675" s="69" t="s">
        <v>4735</v>
      </c>
      <c r="Y675" s="69"/>
    </row>
    <row r="676" spans="1:25" s="70" customFormat="1" ht="12">
      <c r="A676" s="217" t="s">
        <v>4731</v>
      </c>
      <c r="B676" s="69"/>
      <c r="C676" s="69" t="s">
        <v>4736</v>
      </c>
      <c r="D676" s="69">
        <v>2015</v>
      </c>
      <c r="E676" s="69" t="s">
        <v>254</v>
      </c>
      <c r="F676" s="388"/>
      <c r="G676" s="389"/>
      <c r="H676" s="90" t="s">
        <v>4579</v>
      </c>
      <c r="I676" s="69" t="s">
        <v>4444</v>
      </c>
      <c r="J676" s="69" t="s">
        <v>4775</v>
      </c>
      <c r="K676" s="69" t="s">
        <v>4775</v>
      </c>
      <c r="L676" s="88">
        <v>42187</v>
      </c>
      <c r="M676" s="88">
        <v>42193</v>
      </c>
      <c r="N676" s="912">
        <v>0.2</v>
      </c>
      <c r="O676" s="940">
        <f t="shared" si="34"/>
        <v>72.105580000000003</v>
      </c>
      <c r="P676" s="918">
        <f t="shared" si="36"/>
        <v>35980.684419999998</v>
      </c>
      <c r="Q676" s="183">
        <v>36052.79</v>
      </c>
      <c r="R676" s="262"/>
      <c r="S676" s="72"/>
      <c r="T676" s="72" t="s">
        <v>260</v>
      </c>
      <c r="U676" s="72" t="s">
        <v>260</v>
      </c>
      <c r="V676" s="72"/>
      <c r="W676" s="265" t="s">
        <v>260</v>
      </c>
      <c r="X676" s="69" t="s">
        <v>4738</v>
      </c>
      <c r="Y676" s="69"/>
    </row>
    <row r="677" spans="1:25" s="70" customFormat="1" ht="12">
      <c r="A677" s="217" t="s">
        <v>2889</v>
      </c>
      <c r="B677" s="69"/>
      <c r="C677" s="69" t="s">
        <v>718</v>
      </c>
      <c r="D677" s="69">
        <v>2015</v>
      </c>
      <c r="E677" s="69" t="s">
        <v>254</v>
      </c>
      <c r="F677" s="388">
        <v>6861</v>
      </c>
      <c r="G677" s="389">
        <v>42193</v>
      </c>
      <c r="H677" s="90" t="s">
        <v>313</v>
      </c>
      <c r="I677" s="69" t="s">
        <v>4454</v>
      </c>
      <c r="J677" s="69" t="s">
        <v>4149</v>
      </c>
      <c r="K677" s="69" t="s">
        <v>3887</v>
      </c>
      <c r="L677" s="88">
        <v>42191</v>
      </c>
      <c r="M677" s="88">
        <v>42195</v>
      </c>
      <c r="N677" s="912">
        <v>0</v>
      </c>
      <c r="O677" s="940">
        <f t="shared" si="34"/>
        <v>0</v>
      </c>
      <c r="P677" s="918">
        <f t="shared" si="36"/>
        <v>600</v>
      </c>
      <c r="Q677" s="183">
        <v>600</v>
      </c>
      <c r="R677" s="262">
        <v>600</v>
      </c>
      <c r="S677" s="72"/>
      <c r="T677" s="72" t="s">
        <v>260</v>
      </c>
      <c r="U677" s="72" t="s">
        <v>260</v>
      </c>
      <c r="V677" s="72"/>
      <c r="W677" s="265" t="s">
        <v>260</v>
      </c>
      <c r="X677" s="69"/>
      <c r="Y677" s="69"/>
    </row>
    <row r="678" spans="1:25" s="70" customFormat="1" ht="12">
      <c r="A678" s="217" t="s">
        <v>2808</v>
      </c>
      <c r="B678" s="69"/>
      <c r="C678" s="69" t="s">
        <v>4678</v>
      </c>
      <c r="D678" s="69">
        <v>2015</v>
      </c>
      <c r="E678" s="69" t="s">
        <v>1182</v>
      </c>
      <c r="F678" s="388"/>
      <c r="G678" s="389"/>
      <c r="H678" s="90" t="s">
        <v>4579</v>
      </c>
      <c r="I678" s="739" t="s">
        <v>4680</v>
      </c>
      <c r="J678" s="69" t="s">
        <v>4679</v>
      </c>
      <c r="K678" s="69" t="s">
        <v>4679</v>
      </c>
      <c r="L678" s="88">
        <v>42191</v>
      </c>
      <c r="M678" s="88">
        <v>42203</v>
      </c>
      <c r="N678" s="912">
        <v>0.2</v>
      </c>
      <c r="O678" s="940">
        <f t="shared" si="34"/>
        <v>107.89932</v>
      </c>
      <c r="P678" s="918">
        <f t="shared" si="36"/>
        <v>53841.760680000007</v>
      </c>
      <c r="Q678" s="183">
        <v>53949.66</v>
      </c>
      <c r="R678" s="262"/>
      <c r="S678" s="72"/>
      <c r="T678" s="72"/>
      <c r="U678" s="72"/>
      <c r="V678" s="72"/>
      <c r="W678" s="265"/>
      <c r="X678" s="69" t="s">
        <v>4681</v>
      </c>
      <c r="Y678" s="69"/>
    </row>
    <row r="679" spans="1:25" s="70" customFormat="1" ht="12">
      <c r="A679" s="217" t="s">
        <v>3339</v>
      </c>
      <c r="B679" s="69"/>
      <c r="C679" s="69" t="s">
        <v>4574</v>
      </c>
      <c r="D679" s="69">
        <v>2015</v>
      </c>
      <c r="E679" s="69" t="s">
        <v>1182</v>
      </c>
      <c r="F679" s="388"/>
      <c r="G679" s="389"/>
      <c r="H679" s="90" t="s">
        <v>4579</v>
      </c>
      <c r="I679" s="69" t="s">
        <v>4587</v>
      </c>
      <c r="J679" s="69" t="s">
        <v>4586</v>
      </c>
      <c r="K679" s="69" t="s">
        <v>4586</v>
      </c>
      <c r="L679" s="88">
        <v>42222</v>
      </c>
      <c r="M679" s="88">
        <v>42224</v>
      </c>
      <c r="N679" s="912">
        <v>0.2</v>
      </c>
      <c r="O679" s="940">
        <f t="shared" si="34"/>
        <v>242.12400000000002</v>
      </c>
      <c r="P679" s="918">
        <f t="shared" si="36"/>
        <v>120819.876</v>
      </c>
      <c r="Q679" s="183">
        <v>121062</v>
      </c>
      <c r="R679" s="262"/>
      <c r="S679" s="72"/>
      <c r="T679" s="72"/>
      <c r="U679" s="72"/>
      <c r="V679" s="72"/>
      <c r="W679" s="265"/>
      <c r="X679" s="69" t="s">
        <v>1879</v>
      </c>
      <c r="Y679" s="69"/>
    </row>
    <row r="680" spans="1:25" s="70" customFormat="1" ht="12">
      <c r="A680" s="217" t="s">
        <v>1033</v>
      </c>
      <c r="B680" s="69"/>
      <c r="C680" s="69" t="s">
        <v>693</v>
      </c>
      <c r="D680" s="69">
        <v>2015</v>
      </c>
      <c r="E680" s="69" t="s">
        <v>254</v>
      </c>
      <c r="F680" s="388">
        <v>6862</v>
      </c>
      <c r="G680" s="389">
        <v>42193</v>
      </c>
      <c r="H680" s="90" t="s">
        <v>313</v>
      </c>
      <c r="I680" s="69" t="s">
        <v>4444</v>
      </c>
      <c r="J680" s="69" t="s">
        <v>4618</v>
      </c>
      <c r="K680" s="69" t="s">
        <v>4316</v>
      </c>
      <c r="L680" s="88">
        <v>42187</v>
      </c>
      <c r="M680" s="88">
        <v>42193</v>
      </c>
      <c r="N680" s="912">
        <v>0</v>
      </c>
      <c r="O680" s="940">
        <f t="shared" si="34"/>
        <v>0</v>
      </c>
      <c r="P680" s="918">
        <f t="shared" si="36"/>
        <v>12600</v>
      </c>
      <c r="Q680" s="183">
        <v>12600</v>
      </c>
      <c r="R680" s="262">
        <v>12600</v>
      </c>
      <c r="S680" s="72"/>
      <c r="T680" s="72" t="s">
        <v>260</v>
      </c>
      <c r="U680" s="72" t="s">
        <v>260</v>
      </c>
      <c r="V680" s="72"/>
      <c r="W680" s="265" t="s">
        <v>260</v>
      </c>
      <c r="X680" s="69"/>
      <c r="Y680" s="69"/>
    </row>
    <row r="681" spans="1:25" s="70" customFormat="1" ht="12">
      <c r="A681" s="217" t="s">
        <v>3317</v>
      </c>
      <c r="B681" s="69"/>
      <c r="C681" s="69" t="s">
        <v>4594</v>
      </c>
      <c r="D681" s="69">
        <v>2015</v>
      </c>
      <c r="E681" s="69" t="s">
        <v>1182</v>
      </c>
      <c r="F681" s="388"/>
      <c r="G681" s="389"/>
      <c r="H681" s="90" t="s">
        <v>4579</v>
      </c>
      <c r="I681" s="69" t="s">
        <v>4596</v>
      </c>
      <c r="J681" s="69" t="s">
        <v>4597</v>
      </c>
      <c r="K681" s="69" t="s">
        <v>4597</v>
      </c>
      <c r="L681" s="88">
        <v>42190</v>
      </c>
      <c r="M681" s="88">
        <v>42200</v>
      </c>
      <c r="N681" s="912">
        <v>0.2</v>
      </c>
      <c r="O681" s="940">
        <f t="shared" si="34"/>
        <v>132.62064000000001</v>
      </c>
      <c r="P681" s="918">
        <f t="shared" si="36"/>
        <v>66177.699360000013</v>
      </c>
      <c r="Q681" s="183">
        <v>66310.320000000007</v>
      </c>
      <c r="R681" s="262"/>
      <c r="S681" s="72"/>
      <c r="T681" s="72"/>
      <c r="U681" s="72"/>
      <c r="V681" s="72"/>
      <c r="W681" s="265"/>
      <c r="X681" s="69" t="s">
        <v>4598</v>
      </c>
      <c r="Y681" s="69"/>
    </row>
    <row r="682" spans="1:25" s="70" customFormat="1" ht="12">
      <c r="A682" s="217" t="s">
        <v>1033</v>
      </c>
      <c r="B682" s="69"/>
      <c r="C682" s="69" t="s">
        <v>693</v>
      </c>
      <c r="D682" s="69">
        <v>2015</v>
      </c>
      <c r="E682" s="69" t="s">
        <v>254</v>
      </c>
      <c r="F682" s="388"/>
      <c r="G682" s="389"/>
      <c r="H682" s="90" t="s">
        <v>313</v>
      </c>
      <c r="I682" s="69" t="s">
        <v>4596</v>
      </c>
      <c r="J682" s="69" t="s">
        <v>4722</v>
      </c>
      <c r="K682" s="69" t="s">
        <v>1398</v>
      </c>
      <c r="L682" s="88">
        <v>42194</v>
      </c>
      <c r="M682" s="88">
        <v>42200</v>
      </c>
      <c r="N682" s="912">
        <v>0</v>
      </c>
      <c r="O682" s="940">
        <f t="shared" si="34"/>
        <v>0</v>
      </c>
      <c r="P682" s="918">
        <f t="shared" si="36"/>
        <v>9600</v>
      </c>
      <c r="Q682" s="183">
        <v>9600</v>
      </c>
      <c r="R682" s="262"/>
      <c r="S682" s="72"/>
      <c r="T682" s="72" t="s">
        <v>260</v>
      </c>
      <c r="U682" s="72" t="s">
        <v>260</v>
      </c>
      <c r="V682" s="72"/>
      <c r="W682" s="265"/>
      <c r="X682" s="69"/>
      <c r="Y682" s="69"/>
    </row>
    <row r="683" spans="1:25" s="70" customFormat="1" ht="12">
      <c r="A683" s="217" t="s">
        <v>1776</v>
      </c>
      <c r="B683" s="69"/>
      <c r="C683" s="69" t="s">
        <v>693</v>
      </c>
      <c r="D683" s="69">
        <v>2015</v>
      </c>
      <c r="E683" s="69" t="s">
        <v>254</v>
      </c>
      <c r="F683" s="388"/>
      <c r="G683" s="389"/>
      <c r="H683" s="90" t="s">
        <v>313</v>
      </c>
      <c r="I683" s="69" t="s">
        <v>4596</v>
      </c>
      <c r="J683" s="69" t="s">
        <v>719</v>
      </c>
      <c r="K683" s="69" t="s">
        <v>2034</v>
      </c>
      <c r="L683" s="88">
        <v>42194</v>
      </c>
      <c r="M683" s="88">
        <v>42200</v>
      </c>
      <c r="N683" s="912">
        <v>0</v>
      </c>
      <c r="O683" s="940">
        <f t="shared" si="34"/>
        <v>0</v>
      </c>
      <c r="P683" s="918">
        <f t="shared" si="36"/>
        <v>3000</v>
      </c>
      <c r="Q683" s="183">
        <v>3000</v>
      </c>
      <c r="R683" s="262"/>
      <c r="S683" s="72"/>
      <c r="T683" s="72" t="s">
        <v>260</v>
      </c>
      <c r="U683" s="72" t="s">
        <v>260</v>
      </c>
      <c r="V683" s="72"/>
      <c r="W683" s="265"/>
      <c r="X683" s="69"/>
      <c r="Y683" s="69"/>
    </row>
    <row r="684" spans="1:25" s="70" customFormat="1" ht="12">
      <c r="A684" s="217" t="s">
        <v>1118</v>
      </c>
      <c r="B684" s="69"/>
      <c r="C684" s="69" t="s">
        <v>718</v>
      </c>
      <c r="D684" s="69">
        <v>2015</v>
      </c>
      <c r="E684" s="69" t="s">
        <v>254</v>
      </c>
      <c r="F684" s="388">
        <v>7003</v>
      </c>
      <c r="G684" s="389">
        <v>42207</v>
      </c>
      <c r="H684" s="90" t="s">
        <v>313</v>
      </c>
      <c r="I684" s="69" t="s">
        <v>4451</v>
      </c>
      <c r="J684" s="69" t="s">
        <v>1107</v>
      </c>
      <c r="K684" s="69" t="s">
        <v>1107</v>
      </c>
      <c r="L684" s="88">
        <v>42201</v>
      </c>
      <c r="M684" s="88">
        <v>42207</v>
      </c>
      <c r="N684" s="912">
        <v>0</v>
      </c>
      <c r="O684" s="940">
        <f t="shared" si="34"/>
        <v>0</v>
      </c>
      <c r="P684" s="918">
        <f t="shared" si="36"/>
        <v>1500</v>
      </c>
      <c r="Q684" s="183">
        <v>1500</v>
      </c>
      <c r="R684" s="262">
        <v>1500</v>
      </c>
      <c r="S684" s="72"/>
      <c r="T684" s="72" t="s">
        <v>260</v>
      </c>
      <c r="U684" s="72" t="s">
        <v>260</v>
      </c>
      <c r="V684" s="72"/>
      <c r="W684" s="265" t="s">
        <v>260</v>
      </c>
      <c r="X684" s="69" t="s">
        <v>4460</v>
      </c>
      <c r="Y684" s="69"/>
    </row>
    <row r="685" spans="1:25" s="70" customFormat="1" ht="12">
      <c r="A685" s="217" t="s">
        <v>3317</v>
      </c>
      <c r="B685" s="69"/>
      <c r="C685" s="69" t="s">
        <v>4589</v>
      </c>
      <c r="D685" s="69">
        <v>2015</v>
      </c>
      <c r="E685" s="69" t="s">
        <v>1182</v>
      </c>
      <c r="F685" s="388"/>
      <c r="G685" s="389"/>
      <c r="H685" s="90" t="s">
        <v>4579</v>
      </c>
      <c r="I685" s="69" t="s">
        <v>4451</v>
      </c>
      <c r="J685" s="69" t="s">
        <v>4590</v>
      </c>
      <c r="K685" s="69" t="s">
        <v>4590</v>
      </c>
      <c r="L685" s="88">
        <v>42201</v>
      </c>
      <c r="M685" s="88">
        <v>42207</v>
      </c>
      <c r="N685" s="912">
        <v>0.2</v>
      </c>
      <c r="O685" s="940">
        <f t="shared" si="34"/>
        <v>109.34641999999999</v>
      </c>
      <c r="P685" s="918">
        <f t="shared" si="36"/>
        <v>54563.863579999997</v>
      </c>
      <c r="Q685" s="183">
        <v>54673.21</v>
      </c>
      <c r="R685" s="262"/>
      <c r="S685" s="72"/>
      <c r="T685" s="72"/>
      <c r="U685" s="72"/>
      <c r="V685" s="72"/>
      <c r="W685" s="265"/>
      <c r="X685" s="69" t="s">
        <v>4592</v>
      </c>
      <c r="Y685" s="69"/>
    </row>
    <row r="686" spans="1:25" s="70" customFormat="1" ht="12">
      <c r="A686" s="217" t="s">
        <v>1776</v>
      </c>
      <c r="B686" s="69"/>
      <c r="C686" s="69" t="s">
        <v>693</v>
      </c>
      <c r="D686" s="69">
        <v>2015</v>
      </c>
      <c r="E686" s="69" t="s">
        <v>254</v>
      </c>
      <c r="F686" s="388">
        <v>7004</v>
      </c>
      <c r="G686" s="389">
        <v>42207</v>
      </c>
      <c r="H686" s="90" t="s">
        <v>313</v>
      </c>
      <c r="I686" s="69" t="s">
        <v>4451</v>
      </c>
      <c r="J686" s="69" t="s">
        <v>4452</v>
      </c>
      <c r="K686" s="69" t="s">
        <v>2034</v>
      </c>
      <c r="L686" s="88">
        <v>42201</v>
      </c>
      <c r="M686" s="88">
        <v>42207</v>
      </c>
      <c r="N686" s="912">
        <v>0</v>
      </c>
      <c r="O686" s="940">
        <f t="shared" si="34"/>
        <v>0</v>
      </c>
      <c r="P686" s="918">
        <f t="shared" si="36"/>
        <v>8600</v>
      </c>
      <c r="Q686" s="183">
        <v>8600</v>
      </c>
      <c r="R686" s="262">
        <v>8600</v>
      </c>
      <c r="S686" s="72"/>
      <c r="T686" s="72" t="s">
        <v>260</v>
      </c>
      <c r="U686" s="72" t="s">
        <v>260</v>
      </c>
      <c r="V686" s="72"/>
      <c r="W686" s="265" t="s">
        <v>260</v>
      </c>
      <c r="X686" s="69" t="s">
        <v>4453</v>
      </c>
      <c r="Y686" s="69"/>
    </row>
    <row r="687" spans="1:25" s="70" customFormat="1" ht="12">
      <c r="A687" s="217" t="s">
        <v>1033</v>
      </c>
      <c r="B687" s="69"/>
      <c r="C687" s="69" t="s">
        <v>693</v>
      </c>
      <c r="D687" s="69">
        <v>2015</v>
      </c>
      <c r="E687" s="69" t="s">
        <v>254</v>
      </c>
      <c r="F687" s="388">
        <v>7005</v>
      </c>
      <c r="G687" s="389">
        <v>42207</v>
      </c>
      <c r="H687" s="90" t="s">
        <v>313</v>
      </c>
      <c r="I687" s="69" t="s">
        <v>4448</v>
      </c>
      <c r="J687" s="69" t="s">
        <v>4449</v>
      </c>
      <c r="K687" s="69" t="s">
        <v>1398</v>
      </c>
      <c r="L687" s="88">
        <v>42201</v>
      </c>
      <c r="M687" s="88">
        <v>42209</v>
      </c>
      <c r="N687" s="912">
        <v>0</v>
      </c>
      <c r="O687" s="940">
        <f t="shared" si="34"/>
        <v>0</v>
      </c>
      <c r="P687" s="918">
        <f t="shared" si="36"/>
        <v>3700</v>
      </c>
      <c r="Q687" s="183">
        <v>3700</v>
      </c>
      <c r="R687" s="262">
        <v>3700</v>
      </c>
      <c r="S687" s="72"/>
      <c r="T687" s="72" t="s">
        <v>260</v>
      </c>
      <c r="U687" s="72" t="s">
        <v>260</v>
      </c>
      <c r="V687" s="72"/>
      <c r="W687" s="265" t="s">
        <v>260</v>
      </c>
      <c r="X687" s="69" t="s">
        <v>4450</v>
      </c>
      <c r="Y687" s="69"/>
    </row>
    <row r="688" spans="1:25" s="70" customFormat="1" ht="12">
      <c r="A688" s="217" t="s">
        <v>2889</v>
      </c>
      <c r="B688" s="69"/>
      <c r="C688" s="69" t="s">
        <v>718</v>
      </c>
      <c r="D688" s="69">
        <v>2015</v>
      </c>
      <c r="E688" s="69" t="s">
        <v>254</v>
      </c>
      <c r="F688" s="388"/>
      <c r="G688" s="389"/>
      <c r="H688" s="90" t="s">
        <v>4466</v>
      </c>
      <c r="I688" s="69" t="s">
        <v>4526</v>
      </c>
      <c r="J688" s="69" t="s">
        <v>4462</v>
      </c>
      <c r="K688" s="69" t="s">
        <v>3887</v>
      </c>
      <c r="L688" s="88">
        <v>42201</v>
      </c>
      <c r="M688" s="88">
        <v>42212</v>
      </c>
      <c r="N688" s="912">
        <v>0</v>
      </c>
      <c r="O688" s="940">
        <v>0</v>
      </c>
      <c r="P688" s="918">
        <f t="shared" si="36"/>
        <v>0</v>
      </c>
      <c r="Q688" s="183"/>
      <c r="R688" s="262"/>
      <c r="S688" s="72"/>
      <c r="T688" s="72"/>
      <c r="U688" s="72"/>
      <c r="V688" s="72"/>
      <c r="W688" s="265"/>
      <c r="X688" s="69" t="s">
        <v>4527</v>
      </c>
      <c r="Y688" s="69"/>
    </row>
    <row r="689" spans="1:25" s="70" customFormat="1" ht="12">
      <c r="A689" s="217" t="s">
        <v>3317</v>
      </c>
      <c r="B689" s="69"/>
      <c r="C689" s="69" t="s">
        <v>4674</v>
      </c>
      <c r="D689" s="69">
        <v>2015</v>
      </c>
      <c r="E689" s="69" t="s">
        <v>1182</v>
      </c>
      <c r="F689" s="388"/>
      <c r="G689" s="389"/>
      <c r="H689" s="90" t="s">
        <v>4579</v>
      </c>
      <c r="I689" s="69" t="s">
        <v>4676</v>
      </c>
      <c r="J689" s="69" t="s">
        <v>4677</v>
      </c>
      <c r="K689" s="69" t="s">
        <v>4677</v>
      </c>
      <c r="L689" s="88">
        <v>42201</v>
      </c>
      <c r="M689" s="88">
        <v>42214</v>
      </c>
      <c r="N689" s="912">
        <v>0.2</v>
      </c>
      <c r="O689" s="940">
        <v>0</v>
      </c>
      <c r="P689" s="918">
        <f t="shared" si="36"/>
        <v>78216.490000000005</v>
      </c>
      <c r="Q689" s="183">
        <v>78216.490000000005</v>
      </c>
      <c r="R689" s="262"/>
      <c r="S689" s="72"/>
      <c r="T689" s="72"/>
      <c r="U689" s="72"/>
      <c r="V689" s="72"/>
      <c r="W689" s="265"/>
      <c r="X689" s="69" t="s">
        <v>1990</v>
      </c>
      <c r="Y689" s="69"/>
    </row>
    <row r="690" spans="1:25" s="70" customFormat="1" ht="12">
      <c r="A690" s="217" t="s">
        <v>2889</v>
      </c>
      <c r="B690" s="69"/>
      <c r="C690" s="69" t="s">
        <v>718</v>
      </c>
      <c r="D690" s="69">
        <v>2015</v>
      </c>
      <c r="E690" s="69" t="s">
        <v>254</v>
      </c>
      <c r="F690" s="388">
        <v>7006</v>
      </c>
      <c r="G690" s="389">
        <v>42207</v>
      </c>
      <c r="H690" s="90" t="s">
        <v>313</v>
      </c>
      <c r="I690" s="69" t="s">
        <v>4455</v>
      </c>
      <c r="J690" s="69" t="s">
        <v>4149</v>
      </c>
      <c r="K690" s="69" t="s">
        <v>3887</v>
      </c>
      <c r="L690" s="88">
        <v>42205</v>
      </c>
      <c r="M690" s="88">
        <v>42209</v>
      </c>
      <c r="N690" s="912">
        <v>0</v>
      </c>
      <c r="O690" s="940">
        <f t="shared" ref="O690:O718" si="37">Q690*N690/100</f>
        <v>0</v>
      </c>
      <c r="P690" s="918">
        <f t="shared" si="36"/>
        <v>600</v>
      </c>
      <c r="Q690" s="183">
        <v>600</v>
      </c>
      <c r="R690" s="262">
        <v>600</v>
      </c>
      <c r="S690" s="72"/>
      <c r="T690" s="72" t="s">
        <v>260</v>
      </c>
      <c r="U690" s="72" t="s">
        <v>260</v>
      </c>
      <c r="V690" s="72"/>
      <c r="W690" s="265" t="s">
        <v>260</v>
      </c>
      <c r="X690" s="69" t="s">
        <v>2898</v>
      </c>
      <c r="Y690" s="69"/>
    </row>
    <row r="691" spans="1:25" s="70" customFormat="1" ht="12">
      <c r="A691" s="217" t="s">
        <v>2889</v>
      </c>
      <c r="B691" s="69"/>
      <c r="C691" s="69" t="s">
        <v>718</v>
      </c>
      <c r="D691" s="69">
        <v>2015</v>
      </c>
      <c r="E691" s="69" t="s">
        <v>254</v>
      </c>
      <c r="F691" s="388">
        <v>7108</v>
      </c>
      <c r="G691" s="389">
        <v>42215</v>
      </c>
      <c r="H691" s="90" t="s">
        <v>313</v>
      </c>
      <c r="I691" s="69" t="s">
        <v>4457</v>
      </c>
      <c r="J691" s="69" t="s">
        <v>4149</v>
      </c>
      <c r="K691" s="69" t="s">
        <v>3887</v>
      </c>
      <c r="L691" s="88">
        <v>42212</v>
      </c>
      <c r="M691" s="88">
        <v>42216</v>
      </c>
      <c r="N691" s="912">
        <v>0</v>
      </c>
      <c r="O691" s="940">
        <f t="shared" si="37"/>
        <v>0</v>
      </c>
      <c r="P691" s="918">
        <f t="shared" si="36"/>
        <v>600</v>
      </c>
      <c r="Q691" s="183">
        <v>600</v>
      </c>
      <c r="R691" s="262">
        <v>600</v>
      </c>
      <c r="S691" s="72"/>
      <c r="T691" s="72" t="s">
        <v>260</v>
      </c>
      <c r="U691" s="72" t="s">
        <v>260</v>
      </c>
      <c r="V691" s="72"/>
      <c r="W691" s="265" t="s">
        <v>260</v>
      </c>
      <c r="X691" s="69"/>
      <c r="Y691" s="69"/>
    </row>
    <row r="692" spans="1:25" s="70" customFormat="1" ht="12">
      <c r="A692" s="217" t="s">
        <v>1118</v>
      </c>
      <c r="B692" s="69"/>
      <c r="C692" s="69" t="s">
        <v>718</v>
      </c>
      <c r="D692" s="69">
        <v>2015</v>
      </c>
      <c r="E692" s="69" t="s">
        <v>254</v>
      </c>
      <c r="F692" s="388">
        <v>7109</v>
      </c>
      <c r="G692" s="389">
        <v>42215</v>
      </c>
      <c r="H692" s="90" t="s">
        <v>313</v>
      </c>
      <c r="I692" s="69" t="s">
        <v>4441</v>
      </c>
      <c r="J692" s="69" t="s">
        <v>1107</v>
      </c>
      <c r="K692" s="69" t="s">
        <v>1107</v>
      </c>
      <c r="L692" s="88">
        <v>42208</v>
      </c>
      <c r="M692" s="88">
        <v>42214</v>
      </c>
      <c r="N692" s="912">
        <v>0</v>
      </c>
      <c r="O692" s="940">
        <f t="shared" si="37"/>
        <v>0</v>
      </c>
      <c r="P692" s="918">
        <f t="shared" si="36"/>
        <v>1500</v>
      </c>
      <c r="Q692" s="183">
        <v>1500</v>
      </c>
      <c r="R692" s="262">
        <v>1500</v>
      </c>
      <c r="S692" s="72"/>
      <c r="T692" s="72" t="s">
        <v>260</v>
      </c>
      <c r="U692" s="72" t="s">
        <v>260</v>
      </c>
      <c r="V692" s="72"/>
      <c r="W692" s="265" t="s">
        <v>260</v>
      </c>
      <c r="X692" s="69" t="s">
        <v>4442</v>
      </c>
      <c r="Y692" s="69"/>
    </row>
    <row r="693" spans="1:25" s="70" customFormat="1" ht="12">
      <c r="A693" s="217" t="s">
        <v>1033</v>
      </c>
      <c r="B693" s="69"/>
      <c r="C693" s="69" t="s">
        <v>693</v>
      </c>
      <c r="D693" s="69">
        <v>2015</v>
      </c>
      <c r="E693" s="69" t="s">
        <v>254</v>
      </c>
      <c r="F693" s="388">
        <v>7110</v>
      </c>
      <c r="G693" s="389">
        <v>42215</v>
      </c>
      <c r="H693" s="90" t="s">
        <v>313</v>
      </c>
      <c r="I693" s="69" t="s">
        <v>4441</v>
      </c>
      <c r="J693" s="69" t="s">
        <v>4010</v>
      </c>
      <c r="K693" s="69" t="s">
        <v>1398</v>
      </c>
      <c r="L693" s="88">
        <v>42208</v>
      </c>
      <c r="M693" s="88">
        <v>42214</v>
      </c>
      <c r="N693" s="912">
        <v>0</v>
      </c>
      <c r="O693" s="940">
        <f t="shared" si="37"/>
        <v>0</v>
      </c>
      <c r="P693" s="918">
        <f t="shared" si="36"/>
        <v>6150</v>
      </c>
      <c r="Q693" s="183">
        <v>6150</v>
      </c>
      <c r="R693" s="262">
        <v>6150</v>
      </c>
      <c r="S693" s="72"/>
      <c r="T693" s="72" t="s">
        <v>260</v>
      </c>
      <c r="U693" s="72" t="s">
        <v>260</v>
      </c>
      <c r="V693" s="72"/>
      <c r="W693" s="265" t="s">
        <v>260</v>
      </c>
      <c r="X693" s="69" t="s">
        <v>4442</v>
      </c>
      <c r="Y693" s="69"/>
    </row>
    <row r="694" spans="1:25" s="70" customFormat="1" ht="12">
      <c r="A694" s="217" t="s">
        <v>1033</v>
      </c>
      <c r="B694" s="69"/>
      <c r="C694" s="69" t="s">
        <v>693</v>
      </c>
      <c r="D694" s="69">
        <v>2015</v>
      </c>
      <c r="E694" s="69" t="s">
        <v>254</v>
      </c>
      <c r="F694" s="388">
        <v>7111</v>
      </c>
      <c r="G694" s="389">
        <v>30</v>
      </c>
      <c r="H694" s="90" t="s">
        <v>313</v>
      </c>
      <c r="I694" s="69" t="s">
        <v>4441</v>
      </c>
      <c r="J694" s="69" t="s">
        <v>4443</v>
      </c>
      <c r="K694" s="69" t="s">
        <v>1398</v>
      </c>
      <c r="L694" s="88">
        <v>42208</v>
      </c>
      <c r="M694" s="88">
        <v>42214</v>
      </c>
      <c r="N694" s="912">
        <v>0</v>
      </c>
      <c r="O694" s="940">
        <f t="shared" si="37"/>
        <v>0</v>
      </c>
      <c r="P694" s="918">
        <f t="shared" si="36"/>
        <v>4100</v>
      </c>
      <c r="Q694" s="183">
        <v>4100</v>
      </c>
      <c r="R694" s="262">
        <v>4100</v>
      </c>
      <c r="S694" s="72"/>
      <c r="T694" s="72" t="s">
        <v>260</v>
      </c>
      <c r="U694" s="72" t="s">
        <v>260</v>
      </c>
      <c r="V694" s="72"/>
      <c r="W694" s="265" t="s">
        <v>260</v>
      </c>
      <c r="X694" s="69" t="s">
        <v>4442</v>
      </c>
      <c r="Y694" s="69"/>
    </row>
    <row r="695" spans="1:25" s="70" customFormat="1" ht="12">
      <c r="A695" s="217" t="s">
        <v>1033</v>
      </c>
      <c r="B695" s="69"/>
      <c r="C695" s="69" t="s">
        <v>693</v>
      </c>
      <c r="D695" s="69">
        <v>2015</v>
      </c>
      <c r="E695" s="69" t="s">
        <v>254</v>
      </c>
      <c r="F695" s="388">
        <v>7112</v>
      </c>
      <c r="G695" s="389">
        <v>42215</v>
      </c>
      <c r="H695" s="90" t="s">
        <v>313</v>
      </c>
      <c r="I695" s="69" t="s">
        <v>4441</v>
      </c>
      <c r="J695" s="69" t="s">
        <v>2433</v>
      </c>
      <c r="K695" s="69" t="s">
        <v>1398</v>
      </c>
      <c r="L695" s="88">
        <v>42208</v>
      </c>
      <c r="M695" s="88">
        <v>42214</v>
      </c>
      <c r="N695" s="912">
        <v>0</v>
      </c>
      <c r="O695" s="940">
        <f t="shared" si="37"/>
        <v>0</v>
      </c>
      <c r="P695" s="918">
        <f t="shared" si="36"/>
        <v>2050</v>
      </c>
      <c r="Q695" s="183">
        <v>2050</v>
      </c>
      <c r="R695" s="262">
        <v>2050</v>
      </c>
      <c r="S695" s="72"/>
      <c r="T695" s="72" t="s">
        <v>260</v>
      </c>
      <c r="U695" s="72" t="s">
        <v>260</v>
      </c>
      <c r="V695" s="72"/>
      <c r="W695" s="265" t="s">
        <v>260</v>
      </c>
      <c r="X695" s="69" t="s">
        <v>4442</v>
      </c>
      <c r="Y695" s="69"/>
    </row>
    <row r="696" spans="1:25" s="70" customFormat="1" ht="12">
      <c r="A696" s="217" t="s">
        <v>2889</v>
      </c>
      <c r="B696" s="69"/>
      <c r="C696" s="69" t="s">
        <v>718</v>
      </c>
      <c r="D696" s="69">
        <v>2015</v>
      </c>
      <c r="E696" s="69" t="s">
        <v>254</v>
      </c>
      <c r="F696" s="388">
        <v>7019</v>
      </c>
      <c r="G696" s="389">
        <v>42212</v>
      </c>
      <c r="H696" s="90" t="s">
        <v>313</v>
      </c>
      <c r="I696" s="69" t="s">
        <v>4456</v>
      </c>
      <c r="J696" s="69" t="s">
        <v>2927</v>
      </c>
      <c r="K696" s="69" t="s">
        <v>2942</v>
      </c>
      <c r="L696" s="88">
        <v>42209</v>
      </c>
      <c r="M696" s="88">
        <v>42213</v>
      </c>
      <c r="N696" s="912">
        <v>0</v>
      </c>
      <c r="O696" s="940">
        <f t="shared" si="37"/>
        <v>0</v>
      </c>
      <c r="P696" s="918">
        <f t="shared" si="36"/>
        <v>1900</v>
      </c>
      <c r="Q696" s="183">
        <v>1900</v>
      </c>
      <c r="R696" s="262">
        <v>1900</v>
      </c>
      <c r="S696" s="72"/>
      <c r="T696" s="72" t="s">
        <v>260</v>
      </c>
      <c r="U696" s="72" t="s">
        <v>260</v>
      </c>
      <c r="V696" s="72"/>
      <c r="W696" s="265" t="s">
        <v>260</v>
      </c>
      <c r="X696" s="69" t="s">
        <v>2074</v>
      </c>
      <c r="Y696" s="69"/>
    </row>
    <row r="697" spans="1:25" s="70" customFormat="1" ht="12">
      <c r="A697" s="217" t="s">
        <v>2889</v>
      </c>
      <c r="B697" s="69"/>
      <c r="C697" s="69" t="s">
        <v>718</v>
      </c>
      <c r="D697" s="69">
        <v>2015</v>
      </c>
      <c r="E697" s="69" t="s">
        <v>254</v>
      </c>
      <c r="F697" s="388">
        <v>7153</v>
      </c>
      <c r="G697" s="389">
        <v>42220</v>
      </c>
      <c r="H697" s="90" t="s">
        <v>313</v>
      </c>
      <c r="I697" s="69" t="s">
        <v>4459</v>
      </c>
      <c r="J697" s="69" t="s">
        <v>2927</v>
      </c>
      <c r="K697" s="69" t="s">
        <v>2942</v>
      </c>
      <c r="L697" s="88">
        <v>42212</v>
      </c>
      <c r="M697" s="88">
        <v>42217</v>
      </c>
      <c r="N697" s="912">
        <v>0</v>
      </c>
      <c r="O697" s="940">
        <f t="shared" si="37"/>
        <v>0</v>
      </c>
      <c r="P697" s="918">
        <f t="shared" si="36"/>
        <v>2100</v>
      </c>
      <c r="Q697" s="183">
        <v>2100</v>
      </c>
      <c r="R697" s="262">
        <v>2100</v>
      </c>
      <c r="S697" s="72"/>
      <c r="T697" s="72" t="s">
        <v>260</v>
      </c>
      <c r="U697" s="72" t="s">
        <v>260</v>
      </c>
      <c r="V697" s="72"/>
      <c r="W697" s="265" t="s">
        <v>260</v>
      </c>
      <c r="X697" s="69" t="s">
        <v>3153</v>
      </c>
      <c r="Y697" s="69"/>
    </row>
    <row r="698" spans="1:25" s="70" customFormat="1" ht="12">
      <c r="A698" s="217" t="s">
        <v>3317</v>
      </c>
      <c r="B698" s="69"/>
      <c r="C698" s="69" t="s">
        <v>4588</v>
      </c>
      <c r="D698" s="69">
        <v>2015</v>
      </c>
      <c r="E698" s="69" t="s">
        <v>1182</v>
      </c>
      <c r="F698" s="388"/>
      <c r="G698" s="389"/>
      <c r="H698" s="90" t="s">
        <v>313</v>
      </c>
      <c r="I698" s="69" t="s">
        <v>4441</v>
      </c>
      <c r="J698" s="69" t="s">
        <v>4671</v>
      </c>
      <c r="K698" s="69" t="s">
        <v>4671</v>
      </c>
      <c r="L698" s="88">
        <v>42208</v>
      </c>
      <c r="M698" s="88">
        <v>42214</v>
      </c>
      <c r="N698" s="912">
        <v>0.2</v>
      </c>
      <c r="O698" s="940">
        <f t="shared" si="37"/>
        <v>42.177140000000001</v>
      </c>
      <c r="P698" s="918">
        <f t="shared" si="36"/>
        <v>21046.39286</v>
      </c>
      <c r="Q698" s="183">
        <v>21088.57</v>
      </c>
      <c r="R698" s="262"/>
      <c r="S698" s="72"/>
      <c r="T698" s="72"/>
      <c r="U698" s="72"/>
      <c r="V698" s="72"/>
      <c r="W698" s="265"/>
      <c r="X698" s="69" t="s">
        <v>4672</v>
      </c>
      <c r="Y698" s="69"/>
    </row>
    <row r="699" spans="1:25" s="70" customFormat="1" ht="12">
      <c r="A699" s="217" t="s">
        <v>2889</v>
      </c>
      <c r="B699" s="69"/>
      <c r="C699" s="69" t="s">
        <v>718</v>
      </c>
      <c r="D699" s="69">
        <v>2015</v>
      </c>
      <c r="E699" s="69" t="s">
        <v>254</v>
      </c>
      <c r="F699" s="388">
        <v>7155</v>
      </c>
      <c r="G699" s="389">
        <v>42222</v>
      </c>
      <c r="H699" s="90" t="s">
        <v>313</v>
      </c>
      <c r="I699" s="69" t="s">
        <v>4458</v>
      </c>
      <c r="J699" s="69" t="s">
        <v>4149</v>
      </c>
      <c r="K699" s="69" t="s">
        <v>3887</v>
      </c>
      <c r="L699" s="88">
        <v>42219</v>
      </c>
      <c r="M699" s="88">
        <v>42223</v>
      </c>
      <c r="N699" s="912">
        <v>0</v>
      </c>
      <c r="O699" s="940">
        <f t="shared" si="37"/>
        <v>0</v>
      </c>
      <c r="P699" s="918">
        <f t="shared" si="36"/>
        <v>600</v>
      </c>
      <c r="Q699" s="183">
        <v>600</v>
      </c>
      <c r="R699" s="262">
        <v>600</v>
      </c>
      <c r="S699" s="72"/>
      <c r="T699" s="72" t="s">
        <v>260</v>
      </c>
      <c r="U699" s="72" t="s">
        <v>260</v>
      </c>
      <c r="V699" s="72"/>
      <c r="W699" s="265" t="s">
        <v>260</v>
      </c>
      <c r="X699" s="69" t="s">
        <v>3157</v>
      </c>
      <c r="Y699" s="69"/>
    </row>
    <row r="700" spans="1:25" s="70" customFormat="1" ht="12">
      <c r="A700" s="217" t="s">
        <v>3317</v>
      </c>
      <c r="B700" s="69"/>
      <c r="C700" s="69" t="s">
        <v>4682</v>
      </c>
      <c r="D700" s="69">
        <v>2015</v>
      </c>
      <c r="E700" s="69" t="s">
        <v>1182</v>
      </c>
      <c r="F700" s="388"/>
      <c r="G700" s="389"/>
      <c r="H700" s="90" t="s">
        <v>4579</v>
      </c>
      <c r="I700" s="69" t="s">
        <v>4685</v>
      </c>
      <c r="J700" s="69" t="s">
        <v>4683</v>
      </c>
      <c r="K700" s="69" t="s">
        <v>4683</v>
      </c>
      <c r="L700" s="88">
        <v>42215</v>
      </c>
      <c r="M700" s="88">
        <v>42221</v>
      </c>
      <c r="N700" s="912">
        <v>0.2</v>
      </c>
      <c r="O700" s="940">
        <f t="shared" si="37"/>
        <v>223.06644</v>
      </c>
      <c r="P700" s="918">
        <f t="shared" si="36"/>
        <v>111310.15356000001</v>
      </c>
      <c r="Q700" s="183">
        <v>111533.22</v>
      </c>
      <c r="R700" s="262"/>
      <c r="S700" s="72"/>
      <c r="T700" s="72"/>
      <c r="U700" s="72"/>
      <c r="V700" s="72"/>
      <c r="W700" s="265"/>
      <c r="X700" s="69" t="s">
        <v>1701</v>
      </c>
      <c r="Y700" s="69"/>
    </row>
    <row r="701" spans="1:25" s="70" customFormat="1" ht="12">
      <c r="A701" s="217" t="s">
        <v>1118</v>
      </c>
      <c r="B701" s="69"/>
      <c r="C701" s="69" t="s">
        <v>718</v>
      </c>
      <c r="D701" s="69">
        <v>2015</v>
      </c>
      <c r="E701" s="69" t="s">
        <v>254</v>
      </c>
      <c r="F701" s="388">
        <v>7156</v>
      </c>
      <c r="G701" s="389">
        <v>42222</v>
      </c>
      <c r="H701" s="90" t="s">
        <v>313</v>
      </c>
      <c r="I701" s="69" t="s">
        <v>4685</v>
      </c>
      <c r="J701" s="69" t="s">
        <v>4604</v>
      </c>
      <c r="K701" s="69" t="s">
        <v>1107</v>
      </c>
      <c r="L701" s="88">
        <v>42215</v>
      </c>
      <c r="M701" s="88">
        <v>42221</v>
      </c>
      <c r="N701" s="912">
        <v>0</v>
      </c>
      <c r="O701" s="940">
        <f t="shared" si="37"/>
        <v>0</v>
      </c>
      <c r="P701" s="918">
        <f t="shared" si="36"/>
        <v>1500</v>
      </c>
      <c r="Q701" s="183">
        <v>1500</v>
      </c>
      <c r="R701" s="262">
        <v>1500</v>
      </c>
      <c r="S701" s="72"/>
      <c r="T701" s="72" t="s">
        <v>260</v>
      </c>
      <c r="U701" s="72" t="s">
        <v>260</v>
      </c>
      <c r="V701" s="72"/>
      <c r="W701" s="265" t="s">
        <v>260</v>
      </c>
      <c r="X701" s="69" t="s">
        <v>3157</v>
      </c>
      <c r="Y701" s="69"/>
    </row>
    <row r="702" spans="1:25" s="70" customFormat="1" ht="12">
      <c r="A702" s="217" t="s">
        <v>1032</v>
      </c>
      <c r="B702" s="69"/>
      <c r="C702" s="69" t="s">
        <v>693</v>
      </c>
      <c r="D702" s="69">
        <v>2015</v>
      </c>
      <c r="E702" s="69" t="s">
        <v>254</v>
      </c>
      <c r="F702" s="388">
        <v>7157</v>
      </c>
      <c r="G702" s="389">
        <v>42222</v>
      </c>
      <c r="H702" s="90" t="s">
        <v>313</v>
      </c>
      <c r="I702" s="69" t="s">
        <v>4685</v>
      </c>
      <c r="J702" s="69" t="s">
        <v>4600</v>
      </c>
      <c r="K702" s="69" t="s">
        <v>2354</v>
      </c>
      <c r="L702" s="88">
        <v>42215</v>
      </c>
      <c r="M702" s="88">
        <v>42221</v>
      </c>
      <c r="N702" s="912">
        <v>0</v>
      </c>
      <c r="O702" s="940">
        <f t="shared" si="37"/>
        <v>0</v>
      </c>
      <c r="P702" s="918">
        <f t="shared" si="36"/>
        <v>10200</v>
      </c>
      <c r="Q702" s="183">
        <v>10200</v>
      </c>
      <c r="R702" s="262">
        <v>10200</v>
      </c>
      <c r="S702" s="72"/>
      <c r="T702" s="72" t="s">
        <v>260</v>
      </c>
      <c r="U702" s="72" t="s">
        <v>260</v>
      </c>
      <c r="V702" s="72"/>
      <c r="W702" s="265" t="s">
        <v>260</v>
      </c>
      <c r="X702" s="69" t="s">
        <v>3157</v>
      </c>
      <c r="Y702" s="69"/>
    </row>
    <row r="703" spans="1:25" s="70" customFormat="1" ht="12">
      <c r="A703" s="217" t="s">
        <v>2889</v>
      </c>
      <c r="B703" s="69"/>
      <c r="C703" s="69" t="s">
        <v>718</v>
      </c>
      <c r="D703" s="69">
        <v>2015</v>
      </c>
      <c r="E703" s="69" t="s">
        <v>254</v>
      </c>
      <c r="F703" s="388"/>
      <c r="G703" s="389"/>
      <c r="H703" s="90" t="s">
        <v>4599</v>
      </c>
      <c r="I703" s="69" t="s">
        <v>4461</v>
      </c>
      <c r="J703" s="69" t="s">
        <v>4462</v>
      </c>
      <c r="K703" s="69" t="s">
        <v>3887</v>
      </c>
      <c r="L703" s="88">
        <v>42219</v>
      </c>
      <c r="M703" s="88">
        <v>42227</v>
      </c>
      <c r="N703" s="912">
        <v>0</v>
      </c>
      <c r="O703" s="940">
        <f t="shared" si="37"/>
        <v>0</v>
      </c>
      <c r="P703" s="918">
        <f t="shared" si="36"/>
        <v>0</v>
      </c>
      <c r="Q703" s="183"/>
      <c r="R703" s="262"/>
      <c r="S703" s="72"/>
      <c r="T703" s="72"/>
      <c r="U703" s="72"/>
      <c r="V703" s="72"/>
      <c r="W703" s="265"/>
      <c r="X703" s="69" t="s">
        <v>4463</v>
      </c>
      <c r="Y703" s="69"/>
    </row>
    <row r="704" spans="1:25" s="70" customFormat="1" ht="12">
      <c r="A704" s="217" t="s">
        <v>4464</v>
      </c>
      <c r="B704" s="69"/>
      <c r="C704" s="69" t="s">
        <v>718</v>
      </c>
      <c r="D704" s="69">
        <v>2015</v>
      </c>
      <c r="E704" s="69" t="s">
        <v>254</v>
      </c>
      <c r="F704" s="388"/>
      <c r="G704" s="389"/>
      <c r="H704" s="90" t="s">
        <v>4466</v>
      </c>
      <c r="I704" s="69" t="s">
        <v>4467</v>
      </c>
      <c r="J704" s="69" t="s">
        <v>4462</v>
      </c>
      <c r="K704" s="69" t="s">
        <v>3887</v>
      </c>
      <c r="L704" s="88">
        <v>42213</v>
      </c>
      <c r="M704" s="88">
        <v>42227</v>
      </c>
      <c r="N704" s="912">
        <v>0</v>
      </c>
      <c r="O704" s="940">
        <f t="shared" si="37"/>
        <v>0</v>
      </c>
      <c r="P704" s="918">
        <f t="shared" si="36"/>
        <v>0</v>
      </c>
      <c r="Q704" s="183"/>
      <c r="R704" s="262"/>
      <c r="S704" s="72"/>
      <c r="T704" s="72"/>
      <c r="U704" s="72"/>
      <c r="V704" s="72"/>
      <c r="W704" s="265"/>
      <c r="X704" s="69" t="s">
        <v>1883</v>
      </c>
      <c r="Y704" s="69"/>
    </row>
    <row r="705" spans="1:25" s="70" customFormat="1" ht="12">
      <c r="A705" s="217" t="s">
        <v>2889</v>
      </c>
      <c r="B705" s="69"/>
      <c r="C705" s="69" t="s">
        <v>718</v>
      </c>
      <c r="D705" s="69">
        <v>2015</v>
      </c>
      <c r="E705" s="69" t="s">
        <v>254</v>
      </c>
      <c r="F705" s="388"/>
      <c r="G705" s="389"/>
      <c r="H705" s="90" t="s">
        <v>4468</v>
      </c>
      <c r="I705" s="69" t="s">
        <v>4469</v>
      </c>
      <c r="J705" s="69" t="s">
        <v>4462</v>
      </c>
      <c r="K705" s="69" t="s">
        <v>3887</v>
      </c>
      <c r="L705" s="88">
        <v>42214</v>
      </c>
      <c r="M705" s="88">
        <v>42227</v>
      </c>
      <c r="N705" s="912">
        <v>0</v>
      </c>
      <c r="O705" s="940">
        <f t="shared" si="37"/>
        <v>0</v>
      </c>
      <c r="P705" s="918">
        <f t="shared" ref="P705:P718" si="38">Q705-O705</f>
        <v>0</v>
      </c>
      <c r="Q705" s="183"/>
      <c r="R705" s="262"/>
      <c r="S705" s="72"/>
      <c r="T705" s="72"/>
      <c r="U705" s="72"/>
      <c r="V705" s="72"/>
      <c r="W705" s="265"/>
      <c r="X705" s="69" t="s">
        <v>4470</v>
      </c>
      <c r="Y705" s="69"/>
    </row>
    <row r="706" spans="1:25" s="70" customFormat="1" ht="12">
      <c r="A706" s="217" t="s">
        <v>2889</v>
      </c>
      <c r="B706" s="69"/>
      <c r="C706" s="69" t="s">
        <v>718</v>
      </c>
      <c r="D706" s="69">
        <v>2015</v>
      </c>
      <c r="E706" s="69" t="s">
        <v>254</v>
      </c>
      <c r="F706" s="388"/>
      <c r="G706" s="389"/>
      <c r="H706" s="90" t="s">
        <v>4639</v>
      </c>
      <c r="I706" s="69" t="s">
        <v>4640</v>
      </c>
      <c r="J706" s="69" t="s">
        <v>4462</v>
      </c>
      <c r="K706" s="69" t="s">
        <v>3887</v>
      </c>
      <c r="L706" s="88">
        <v>42219</v>
      </c>
      <c r="M706" s="88">
        <v>42230</v>
      </c>
      <c r="N706" s="912">
        <v>0</v>
      </c>
      <c r="O706" s="940">
        <f t="shared" si="37"/>
        <v>0</v>
      </c>
      <c r="P706" s="918">
        <f t="shared" si="38"/>
        <v>0</v>
      </c>
      <c r="Q706" s="183"/>
      <c r="R706" s="262"/>
      <c r="S706" s="72"/>
      <c r="T706" s="72"/>
      <c r="U706" s="72"/>
      <c r="V706" s="72"/>
      <c r="W706" s="265"/>
      <c r="X706" s="69" t="s">
        <v>4641</v>
      </c>
      <c r="Y706" s="69"/>
    </row>
    <row r="707" spans="1:25" s="70" customFormat="1" ht="12">
      <c r="A707" s="217" t="s">
        <v>3317</v>
      </c>
      <c r="B707" s="69"/>
      <c r="C707" s="69" t="s">
        <v>3055</v>
      </c>
      <c r="D707" s="69">
        <v>2015</v>
      </c>
      <c r="E707" s="69" t="s">
        <v>1182</v>
      </c>
      <c r="F707" s="388"/>
      <c r="G707" s="389"/>
      <c r="H707" s="90" t="s">
        <v>4579</v>
      </c>
      <c r="I707" s="69" t="s">
        <v>4611</v>
      </c>
      <c r="J707" s="69" t="s">
        <v>4693</v>
      </c>
      <c r="K707" s="69" t="s">
        <v>4693</v>
      </c>
      <c r="L707" s="88">
        <v>42219</v>
      </c>
      <c r="M707" s="88">
        <v>42231</v>
      </c>
      <c r="N707" s="912">
        <v>0.2</v>
      </c>
      <c r="O707" s="940">
        <f t="shared" si="37"/>
        <v>518.93452000000002</v>
      </c>
      <c r="P707" s="918">
        <f t="shared" si="38"/>
        <v>258948.32548</v>
      </c>
      <c r="Q707" s="183">
        <v>259467.26</v>
      </c>
      <c r="R707" s="262"/>
      <c r="S707" s="72"/>
      <c r="T707" s="72"/>
      <c r="U707" s="72"/>
      <c r="V707" s="72"/>
      <c r="W707" s="265"/>
      <c r="X707" s="69" t="s">
        <v>3040</v>
      </c>
      <c r="Y707" s="69"/>
    </row>
    <row r="708" spans="1:25" s="70" customFormat="1" ht="12">
      <c r="A708" s="217" t="s">
        <v>2808</v>
      </c>
      <c r="B708" s="69"/>
      <c r="C708" s="69" t="s">
        <v>4048</v>
      </c>
      <c r="D708" s="69">
        <v>2015</v>
      </c>
      <c r="E708" s="69" t="s">
        <v>1182</v>
      </c>
      <c r="F708" s="388"/>
      <c r="G708" s="389"/>
      <c r="H708" s="90" t="s">
        <v>4579</v>
      </c>
      <c r="I708" s="69" t="s">
        <v>4611</v>
      </c>
      <c r="J708" s="69" t="s">
        <v>4700</v>
      </c>
      <c r="K708" s="69" t="s">
        <v>4700</v>
      </c>
      <c r="L708" s="88">
        <v>42219</v>
      </c>
      <c r="M708" s="88">
        <v>42231</v>
      </c>
      <c r="N708" s="912">
        <v>0.2</v>
      </c>
      <c r="O708" s="940">
        <f t="shared" si="37"/>
        <v>417.6558</v>
      </c>
      <c r="P708" s="918">
        <f t="shared" si="38"/>
        <v>208410.24419999999</v>
      </c>
      <c r="Q708" s="183">
        <v>208827.9</v>
      </c>
      <c r="R708" s="262"/>
      <c r="S708" s="72"/>
      <c r="T708" s="72"/>
      <c r="U708" s="72"/>
      <c r="V708" s="72"/>
      <c r="W708" s="265"/>
      <c r="X708" s="69" t="s">
        <v>4701</v>
      </c>
      <c r="Y708" s="69"/>
    </row>
    <row r="709" spans="1:25" s="70" customFormat="1" ht="12">
      <c r="A709" s="217" t="s">
        <v>3572</v>
      </c>
      <c r="B709" s="69"/>
      <c r="C709" s="69" t="s">
        <v>4706</v>
      </c>
      <c r="D709" s="69">
        <v>2015</v>
      </c>
      <c r="E709" s="69" t="s">
        <v>1182</v>
      </c>
      <c r="F709" s="388"/>
      <c r="G709" s="389"/>
      <c r="H709" s="90" t="s">
        <v>4579</v>
      </c>
      <c r="I709" s="69" t="s">
        <v>4611</v>
      </c>
      <c r="J709" s="69" t="s">
        <v>4752</v>
      </c>
      <c r="K709" s="69" t="s">
        <v>4752</v>
      </c>
      <c r="L709" s="88">
        <v>42219</v>
      </c>
      <c r="M709" s="88">
        <v>42231</v>
      </c>
      <c r="N709" s="912">
        <v>0.2</v>
      </c>
      <c r="O709" s="940">
        <f t="shared" si="37"/>
        <v>230.8784</v>
      </c>
      <c r="P709" s="918">
        <f t="shared" si="38"/>
        <v>115208.3216</v>
      </c>
      <c r="Q709" s="183">
        <v>115439.2</v>
      </c>
      <c r="R709" s="262"/>
      <c r="S709" s="72"/>
      <c r="T709" s="72"/>
      <c r="U709" s="72"/>
      <c r="V709" s="72"/>
      <c r="W709" s="265"/>
      <c r="X709" s="69" t="s">
        <v>4753</v>
      </c>
      <c r="Y709" s="69"/>
    </row>
    <row r="710" spans="1:25" s="70" customFormat="1" ht="12">
      <c r="A710" s="217" t="s">
        <v>3317</v>
      </c>
      <c r="B710" s="69"/>
      <c r="C710" s="69" t="s">
        <v>4582</v>
      </c>
      <c r="D710" s="69">
        <v>2015</v>
      </c>
      <c r="E710" s="69" t="s">
        <v>1182</v>
      </c>
      <c r="F710" s="388"/>
      <c r="G710" s="389"/>
      <c r="H710" s="90" t="s">
        <v>4579</v>
      </c>
      <c r="I710" s="69" t="s">
        <v>4585</v>
      </c>
      <c r="J710" s="69" t="s">
        <v>4583</v>
      </c>
      <c r="K710" s="69" t="s">
        <v>4583</v>
      </c>
      <c r="L710" s="88">
        <v>42219</v>
      </c>
      <c r="M710" s="88">
        <v>42224</v>
      </c>
      <c r="N710" s="912">
        <v>0.2</v>
      </c>
      <c r="O710" s="940">
        <f t="shared" si="37"/>
        <v>72.547320000000013</v>
      </c>
      <c r="P710" s="918">
        <f t="shared" si="38"/>
        <v>36201.112680000006</v>
      </c>
      <c r="Q710" s="183">
        <v>36273.660000000003</v>
      </c>
      <c r="R710" s="262"/>
      <c r="S710" s="72"/>
      <c r="T710" s="72"/>
      <c r="U710" s="72"/>
      <c r="V710" s="72"/>
      <c r="W710" s="265"/>
      <c r="X710" s="69" t="s">
        <v>3231</v>
      </c>
      <c r="Y710" s="69"/>
    </row>
    <row r="711" spans="1:25" s="70" customFormat="1" ht="12">
      <c r="A711" s="217" t="s">
        <v>2808</v>
      </c>
      <c r="B711" s="69"/>
      <c r="C711" s="69" t="s">
        <v>4568</v>
      </c>
      <c r="D711" s="69">
        <v>2015</v>
      </c>
      <c r="E711" s="69" t="s">
        <v>1182</v>
      </c>
      <c r="F711" s="388"/>
      <c r="G711" s="389"/>
      <c r="H711" s="90" t="s">
        <v>4579</v>
      </c>
      <c r="I711" s="69" t="s">
        <v>4571</v>
      </c>
      <c r="J711" s="69" t="s">
        <v>4569</v>
      </c>
      <c r="K711" s="69" t="s">
        <v>4569</v>
      </c>
      <c r="L711" s="88">
        <v>42225</v>
      </c>
      <c r="M711" s="88">
        <v>42231</v>
      </c>
      <c r="N711" s="912">
        <v>0.2</v>
      </c>
      <c r="O711" s="940">
        <f t="shared" si="37"/>
        <v>77.219340000000003</v>
      </c>
      <c r="P711" s="918">
        <f t="shared" si="38"/>
        <v>38532.450659999995</v>
      </c>
      <c r="Q711" s="183">
        <v>38609.67</v>
      </c>
      <c r="R711" s="262"/>
      <c r="S711" s="72"/>
      <c r="T711" s="72"/>
      <c r="U711" s="72"/>
      <c r="V711" s="72"/>
      <c r="W711" s="265"/>
      <c r="X711" s="69" t="s">
        <v>4572</v>
      </c>
      <c r="Y711" s="69"/>
    </row>
    <row r="712" spans="1:25" s="70" customFormat="1" ht="12">
      <c r="A712" s="217" t="s">
        <v>2808</v>
      </c>
      <c r="B712" s="69"/>
      <c r="C712" s="69" t="s">
        <v>3058</v>
      </c>
      <c r="D712" s="69">
        <v>2015</v>
      </c>
      <c r="E712" s="69" t="s">
        <v>1182</v>
      </c>
      <c r="F712" s="388"/>
      <c r="G712" s="389"/>
      <c r="H712" s="90" t="s">
        <v>4579</v>
      </c>
      <c r="I712" s="69" t="s">
        <v>4578</v>
      </c>
      <c r="J712" s="69" t="s">
        <v>4576</v>
      </c>
      <c r="K712" s="69" t="s">
        <v>4576</v>
      </c>
      <c r="L712" s="88">
        <v>42222</v>
      </c>
      <c r="M712" s="88">
        <v>42224</v>
      </c>
      <c r="N712" s="912">
        <v>0.2</v>
      </c>
      <c r="O712" s="940">
        <f t="shared" si="37"/>
        <v>30.942499999999999</v>
      </c>
      <c r="P712" s="918">
        <f t="shared" si="38"/>
        <v>15440.307500000001</v>
      </c>
      <c r="Q712" s="183">
        <v>15471.25</v>
      </c>
      <c r="R712" s="262"/>
      <c r="S712" s="72"/>
      <c r="T712" s="72"/>
      <c r="U712" s="72"/>
      <c r="V712" s="72"/>
      <c r="W712" s="265"/>
      <c r="X712" s="69" t="s">
        <v>4580</v>
      </c>
      <c r="Y712" s="69"/>
    </row>
    <row r="713" spans="1:25" s="70" customFormat="1" ht="12">
      <c r="A713" s="217" t="s">
        <v>2889</v>
      </c>
      <c r="B713" s="69"/>
      <c r="C713" s="69" t="s">
        <v>718</v>
      </c>
      <c r="D713" s="69">
        <v>2015</v>
      </c>
      <c r="E713" s="69" t="s">
        <v>254</v>
      </c>
      <c r="F713" s="388">
        <v>7303</v>
      </c>
      <c r="G713" s="389">
        <v>42228</v>
      </c>
      <c r="H713" s="90" t="s">
        <v>313</v>
      </c>
      <c r="I713" s="69" t="s">
        <v>4601</v>
      </c>
      <c r="J713" s="69" t="s">
        <v>4149</v>
      </c>
      <c r="K713" s="69" t="s">
        <v>3887</v>
      </c>
      <c r="L713" s="88">
        <v>42226</v>
      </c>
      <c r="M713" s="88">
        <v>42230</v>
      </c>
      <c r="N713" s="912">
        <v>0</v>
      </c>
      <c r="O713" s="940">
        <f t="shared" si="37"/>
        <v>0</v>
      </c>
      <c r="P713" s="918">
        <f t="shared" si="38"/>
        <v>600</v>
      </c>
      <c r="Q713" s="183">
        <v>600</v>
      </c>
      <c r="R713" s="262">
        <v>600</v>
      </c>
      <c r="S713" s="72"/>
      <c r="T713" s="72" t="s">
        <v>260</v>
      </c>
      <c r="U713" s="72" t="s">
        <v>260</v>
      </c>
      <c r="V713" s="72"/>
      <c r="W713" s="265"/>
      <c r="X713" s="1478" t="s">
        <v>4602</v>
      </c>
      <c r="Y713" s="1479"/>
    </row>
    <row r="714" spans="1:25" s="70" customFormat="1" ht="12">
      <c r="A714" s="217" t="s">
        <v>1118</v>
      </c>
      <c r="B714" s="69"/>
      <c r="C714" s="69" t="s">
        <v>718</v>
      </c>
      <c r="D714" s="69">
        <v>2015</v>
      </c>
      <c r="E714" s="69" t="s">
        <v>254</v>
      </c>
      <c r="F714" s="388">
        <v>7304</v>
      </c>
      <c r="G714" s="389">
        <v>42228</v>
      </c>
      <c r="H714" s="90" t="s">
        <v>313</v>
      </c>
      <c r="I714" s="69" t="s">
        <v>4603</v>
      </c>
      <c r="J714" s="69" t="s">
        <v>4604</v>
      </c>
      <c r="K714" s="69" t="s">
        <v>1107</v>
      </c>
      <c r="L714" s="88">
        <v>42222</v>
      </c>
      <c r="M714" s="88">
        <v>42228</v>
      </c>
      <c r="N714" s="912">
        <v>0</v>
      </c>
      <c r="O714" s="940">
        <f t="shared" si="37"/>
        <v>0</v>
      </c>
      <c r="P714" s="918">
        <f t="shared" si="38"/>
        <v>1500</v>
      </c>
      <c r="Q714" s="183">
        <v>1500</v>
      </c>
      <c r="R714" s="262">
        <v>1500</v>
      </c>
      <c r="S714" s="72"/>
      <c r="T714" s="72" t="s">
        <v>260</v>
      </c>
      <c r="U714" s="72" t="s">
        <v>260</v>
      </c>
      <c r="V714" s="72"/>
      <c r="W714" s="265" t="s">
        <v>260</v>
      </c>
      <c r="X714" s="1478" t="s">
        <v>4602</v>
      </c>
      <c r="Y714" s="1479"/>
    </row>
    <row r="715" spans="1:25" s="70" customFormat="1" ht="12">
      <c r="A715" s="217" t="s">
        <v>2144</v>
      </c>
      <c r="B715" s="69"/>
      <c r="C715" s="69" t="s">
        <v>718</v>
      </c>
      <c r="D715" s="69">
        <v>2015</v>
      </c>
      <c r="E715" s="69" t="s">
        <v>254</v>
      </c>
      <c r="F715" s="388"/>
      <c r="G715" s="389"/>
      <c r="H715" s="90" t="s">
        <v>313</v>
      </c>
      <c r="I715" s="69" t="s">
        <v>4603</v>
      </c>
      <c r="J715" s="69" t="s">
        <v>4766</v>
      </c>
      <c r="K715" s="69" t="s">
        <v>4766</v>
      </c>
      <c r="L715" s="88">
        <v>42222</v>
      </c>
      <c r="M715" s="88">
        <v>42228</v>
      </c>
      <c r="N715" s="912">
        <v>0</v>
      </c>
      <c r="O715" s="940">
        <f t="shared" si="37"/>
        <v>0</v>
      </c>
      <c r="P715" s="918">
        <f t="shared" si="38"/>
        <v>5100</v>
      </c>
      <c r="Q715" s="183">
        <v>5100</v>
      </c>
      <c r="R715" s="262">
        <v>5100</v>
      </c>
      <c r="S715" s="72"/>
      <c r="T715" s="72" t="s">
        <v>260</v>
      </c>
      <c r="U715" s="72" t="s">
        <v>260</v>
      </c>
      <c r="V715" s="72"/>
      <c r="W715" s="265"/>
      <c r="X715" s="1478" t="s">
        <v>4767</v>
      </c>
      <c r="Y715" s="1479"/>
    </row>
    <row r="716" spans="1:25" s="70" customFormat="1" ht="12">
      <c r="A716" s="217" t="s">
        <v>3317</v>
      </c>
      <c r="B716" s="69"/>
      <c r="C716" s="69" t="s">
        <v>718</v>
      </c>
      <c r="D716" s="69">
        <v>2015</v>
      </c>
      <c r="E716" s="69" t="s">
        <v>254</v>
      </c>
      <c r="F716" s="388">
        <v>7306</v>
      </c>
      <c r="G716" s="389">
        <v>42228</v>
      </c>
      <c r="H716" s="90" t="s">
        <v>313</v>
      </c>
      <c r="I716" s="69" t="s">
        <v>4603</v>
      </c>
      <c r="J716" s="69" t="s">
        <v>4720</v>
      </c>
      <c r="K716" s="69" t="s">
        <v>4721</v>
      </c>
      <c r="L716" s="88">
        <v>42222</v>
      </c>
      <c r="M716" s="88">
        <v>42228</v>
      </c>
      <c r="N716" s="912">
        <v>0</v>
      </c>
      <c r="O716" s="940">
        <f t="shared" si="37"/>
        <v>0</v>
      </c>
      <c r="P716" s="918">
        <f t="shared" si="38"/>
        <v>5350</v>
      </c>
      <c r="Q716" s="183">
        <v>5350</v>
      </c>
      <c r="R716" s="262">
        <v>5350</v>
      </c>
      <c r="S716" s="72"/>
      <c r="T716" s="72" t="s">
        <v>260</v>
      </c>
      <c r="U716" s="72" t="s">
        <v>260</v>
      </c>
      <c r="V716" s="72"/>
      <c r="W716" s="265" t="s">
        <v>260</v>
      </c>
      <c r="X716" s="1478" t="s">
        <v>4602</v>
      </c>
      <c r="Y716" s="1479"/>
    </row>
    <row r="717" spans="1:25" s="70" customFormat="1" ht="12">
      <c r="A717" s="217" t="s">
        <v>309</v>
      </c>
      <c r="B717" s="69"/>
      <c r="C717" s="69" t="s">
        <v>718</v>
      </c>
      <c r="D717" s="69">
        <v>2015</v>
      </c>
      <c r="E717" s="69" t="s">
        <v>254</v>
      </c>
      <c r="F717" s="388">
        <v>7331</v>
      </c>
      <c r="G717" s="389">
        <v>42235</v>
      </c>
      <c r="H717" s="90" t="s">
        <v>313</v>
      </c>
      <c r="I717" s="69" t="s">
        <v>4605</v>
      </c>
      <c r="J717" s="69" t="s">
        <v>4606</v>
      </c>
      <c r="K717" s="69" t="s">
        <v>4628</v>
      </c>
      <c r="L717" s="88">
        <v>42229</v>
      </c>
      <c r="M717" s="88">
        <v>42235</v>
      </c>
      <c r="N717" s="912">
        <v>0</v>
      </c>
      <c r="O717" s="940">
        <f t="shared" si="37"/>
        <v>0</v>
      </c>
      <c r="P717" s="918">
        <f t="shared" si="38"/>
        <v>5100</v>
      </c>
      <c r="Q717" s="183">
        <v>5100</v>
      </c>
      <c r="R717" s="262">
        <v>5100</v>
      </c>
      <c r="S717" s="72"/>
      <c r="T717" s="72" t="s">
        <v>260</v>
      </c>
      <c r="U717" s="72" t="s">
        <v>260</v>
      </c>
      <c r="V717" s="72"/>
      <c r="W717" s="265" t="s">
        <v>260</v>
      </c>
      <c r="X717" s="1478" t="s">
        <v>2030</v>
      </c>
      <c r="Y717" s="1479"/>
    </row>
    <row r="718" spans="1:25" s="70" customFormat="1" ht="12">
      <c r="A718" s="217" t="s">
        <v>309</v>
      </c>
      <c r="B718" s="69"/>
      <c r="C718" s="69" t="s">
        <v>718</v>
      </c>
      <c r="D718" s="69">
        <v>2015</v>
      </c>
      <c r="E718" s="69" t="s">
        <v>254</v>
      </c>
      <c r="F718" s="388">
        <v>7332</v>
      </c>
      <c r="G718" s="389">
        <v>42235</v>
      </c>
      <c r="H718" s="90" t="s">
        <v>313</v>
      </c>
      <c r="I718" s="69" t="s">
        <v>4605</v>
      </c>
      <c r="J718" s="69" t="s">
        <v>4607</v>
      </c>
      <c r="K718" s="69" t="s">
        <v>4628</v>
      </c>
      <c r="L718" s="88">
        <v>42229</v>
      </c>
      <c r="M718" s="88">
        <v>42235</v>
      </c>
      <c r="N718" s="912">
        <v>0</v>
      </c>
      <c r="O718" s="940">
        <f t="shared" si="37"/>
        <v>0</v>
      </c>
      <c r="P718" s="918">
        <f t="shared" si="38"/>
        <v>5100</v>
      </c>
      <c r="Q718" s="183">
        <v>5100</v>
      </c>
      <c r="R718" s="262">
        <v>5100</v>
      </c>
      <c r="S718" s="72"/>
      <c r="T718" s="72" t="s">
        <v>260</v>
      </c>
      <c r="U718" s="72" t="s">
        <v>260</v>
      </c>
      <c r="V718" s="72"/>
      <c r="W718" s="265" t="s">
        <v>260</v>
      </c>
      <c r="X718" s="1478" t="s">
        <v>2030</v>
      </c>
      <c r="Y718" s="1479"/>
    </row>
    <row r="719" spans="1:25" s="70" customFormat="1" ht="12">
      <c r="A719" s="217" t="s">
        <v>2889</v>
      </c>
      <c r="B719" s="69"/>
      <c r="C719" s="69" t="s">
        <v>718</v>
      </c>
      <c r="D719" s="69">
        <v>2015</v>
      </c>
      <c r="E719" s="69" t="s">
        <v>254</v>
      </c>
      <c r="F719" s="388">
        <v>7333</v>
      </c>
      <c r="G719" s="389">
        <v>42235</v>
      </c>
      <c r="H719" s="90" t="s">
        <v>313</v>
      </c>
      <c r="I719" s="69" t="s">
        <v>4608</v>
      </c>
      <c r="J719" s="69" t="s">
        <v>4149</v>
      </c>
      <c r="K719" s="69" t="s">
        <v>3887</v>
      </c>
      <c r="L719" s="88">
        <v>42233</v>
      </c>
      <c r="M719" s="88">
        <v>42237</v>
      </c>
      <c r="N719" s="912">
        <v>0</v>
      </c>
      <c r="O719" s="940">
        <f t="shared" ref="O719:O735" si="39">Q719*N719/100</f>
        <v>0</v>
      </c>
      <c r="P719" s="918">
        <f t="shared" ref="P719:P735" si="40">Q719-O719</f>
        <v>600</v>
      </c>
      <c r="Q719" s="183">
        <v>600</v>
      </c>
      <c r="R719" s="262">
        <v>600</v>
      </c>
      <c r="S719" s="72"/>
      <c r="T719" s="72" t="s">
        <v>260</v>
      </c>
      <c r="U719" s="72" t="s">
        <v>260</v>
      </c>
      <c r="V719" s="72"/>
      <c r="W719" s="265"/>
      <c r="X719" s="1478" t="s">
        <v>2032</v>
      </c>
      <c r="Y719" s="1479"/>
    </row>
    <row r="720" spans="1:25" s="70" customFormat="1" ht="12">
      <c r="A720" s="217" t="s">
        <v>2889</v>
      </c>
      <c r="B720" s="69"/>
      <c r="C720" s="69" t="s">
        <v>718</v>
      </c>
      <c r="D720" s="69">
        <v>2015</v>
      </c>
      <c r="E720" s="69" t="s">
        <v>254</v>
      </c>
      <c r="F720" s="388">
        <v>7334</v>
      </c>
      <c r="G720" s="389">
        <v>42235</v>
      </c>
      <c r="H720" s="90" t="s">
        <v>313</v>
      </c>
      <c r="I720" s="69" t="s">
        <v>4585</v>
      </c>
      <c r="J720" s="69" t="s">
        <v>4153</v>
      </c>
      <c r="K720" s="69" t="s">
        <v>3887</v>
      </c>
      <c r="L720" s="88">
        <v>42219</v>
      </c>
      <c r="M720" s="88">
        <v>42224</v>
      </c>
      <c r="N720" s="912">
        <v>0</v>
      </c>
      <c r="O720" s="940">
        <f t="shared" si="39"/>
        <v>0</v>
      </c>
      <c r="P720" s="918">
        <f t="shared" si="40"/>
        <v>1800</v>
      </c>
      <c r="Q720" s="183">
        <v>1800</v>
      </c>
      <c r="R720" s="262"/>
      <c r="S720" s="72"/>
      <c r="T720" s="72" t="s">
        <v>260</v>
      </c>
      <c r="U720" s="72" t="s">
        <v>260</v>
      </c>
      <c r="V720" s="72"/>
      <c r="W720" s="265"/>
      <c r="X720" s="1478" t="s">
        <v>4609</v>
      </c>
      <c r="Y720" s="1479"/>
    </row>
    <row r="721" spans="1:25" s="70" customFormat="1" ht="12">
      <c r="A721" s="217" t="s">
        <v>2889</v>
      </c>
      <c r="B721" s="69"/>
      <c r="C721" s="69" t="s">
        <v>718</v>
      </c>
      <c r="D721" s="69">
        <v>2015</v>
      </c>
      <c r="E721" s="69" t="s">
        <v>254</v>
      </c>
      <c r="F721" s="388">
        <v>7334</v>
      </c>
      <c r="G721" s="389">
        <v>42235</v>
      </c>
      <c r="H721" s="90" t="s">
        <v>313</v>
      </c>
      <c r="I721" s="69" t="s">
        <v>4610</v>
      </c>
      <c r="J721" s="69" t="s">
        <v>4153</v>
      </c>
      <c r="K721" s="69" t="s">
        <v>3887</v>
      </c>
      <c r="L721" s="88">
        <v>42226</v>
      </c>
      <c r="M721" s="88">
        <v>42231</v>
      </c>
      <c r="N721" s="912">
        <v>0</v>
      </c>
      <c r="O721" s="940">
        <f t="shared" si="39"/>
        <v>0</v>
      </c>
      <c r="P721" s="918">
        <f t="shared" si="40"/>
        <v>2000</v>
      </c>
      <c r="Q721" s="183">
        <v>2000</v>
      </c>
      <c r="R721" s="262"/>
      <c r="S721" s="72"/>
      <c r="T721" s="72" t="s">
        <v>260</v>
      </c>
      <c r="U721" s="72" t="s">
        <v>260</v>
      </c>
      <c r="V721" s="72"/>
      <c r="W721" s="265"/>
      <c r="X721" s="1478" t="s">
        <v>4609</v>
      </c>
      <c r="Y721" s="1479"/>
    </row>
    <row r="722" spans="1:25" s="70" customFormat="1" ht="12">
      <c r="A722" s="217" t="s">
        <v>2808</v>
      </c>
      <c r="B722" s="69"/>
      <c r="C722" s="69" t="s">
        <v>4686</v>
      </c>
      <c r="D722" s="69">
        <v>2015</v>
      </c>
      <c r="E722" s="69" t="s">
        <v>1182</v>
      </c>
      <c r="F722" s="388"/>
      <c r="G722" s="389"/>
      <c r="H722" s="90" t="s">
        <v>4579</v>
      </c>
      <c r="I722" s="69" t="s">
        <v>4689</v>
      </c>
      <c r="J722" s="69" t="s">
        <v>4687</v>
      </c>
      <c r="K722" s="69" t="s">
        <v>4687</v>
      </c>
      <c r="L722" s="88">
        <v>42226</v>
      </c>
      <c r="M722" s="88">
        <v>42235</v>
      </c>
      <c r="N722" s="912">
        <v>0.2</v>
      </c>
      <c r="O722" s="940">
        <f>Q722*N722/100</f>
        <v>153.19445999999999</v>
      </c>
      <c r="P722" s="918">
        <f>Q722-O722</f>
        <v>76444.035539999997</v>
      </c>
      <c r="Q722" s="183">
        <v>76597.23</v>
      </c>
      <c r="R722" s="262"/>
      <c r="S722" s="72"/>
      <c r="T722" s="72"/>
      <c r="U722" s="72"/>
      <c r="V722" s="72"/>
      <c r="W722" s="265"/>
      <c r="X722" s="1478" t="s">
        <v>4690</v>
      </c>
      <c r="Y722" s="1479"/>
    </row>
    <row r="723" spans="1:25" s="394" customFormat="1" ht="12">
      <c r="A723" s="387" t="s">
        <v>1359</v>
      </c>
      <c r="B723" s="388"/>
      <c r="C723" s="388" t="s">
        <v>1359</v>
      </c>
      <c r="D723" s="388">
        <v>2015</v>
      </c>
      <c r="E723" s="388" t="s">
        <v>254</v>
      </c>
      <c r="F723" s="388">
        <v>7334</v>
      </c>
      <c r="G723" s="389">
        <v>42235</v>
      </c>
      <c r="H723" s="390" t="s">
        <v>313</v>
      </c>
      <c r="I723" s="388" t="s">
        <v>4611</v>
      </c>
      <c r="J723" s="388" t="s">
        <v>1359</v>
      </c>
      <c r="K723" s="388" t="s">
        <v>1359</v>
      </c>
      <c r="L723" s="391">
        <v>42219</v>
      </c>
      <c r="M723" s="391">
        <v>42231</v>
      </c>
      <c r="N723" s="913">
        <v>0</v>
      </c>
      <c r="O723" s="940">
        <f t="shared" si="39"/>
        <v>0</v>
      </c>
      <c r="P723" s="940">
        <f t="shared" si="40"/>
        <v>0</v>
      </c>
      <c r="Q723" s="262"/>
      <c r="R723" s="262">
        <v>3800</v>
      </c>
      <c r="S723" s="262"/>
      <c r="T723" s="262"/>
      <c r="U723" s="262"/>
      <c r="V723" s="262"/>
      <c r="W723" s="392"/>
      <c r="X723" s="1433" t="s">
        <v>4609</v>
      </c>
      <c r="Y723" s="1658"/>
    </row>
    <row r="724" spans="1:25" s="70" customFormat="1" ht="12">
      <c r="A724" s="217" t="s">
        <v>2808</v>
      </c>
      <c r="B724" s="69"/>
      <c r="C724" s="69" t="s">
        <v>4696</v>
      </c>
      <c r="D724" s="69">
        <v>2015</v>
      </c>
      <c r="E724" s="69" t="s">
        <v>1182</v>
      </c>
      <c r="F724" s="388"/>
      <c r="G724" s="389"/>
      <c r="H724" s="90" t="s">
        <v>4579</v>
      </c>
      <c r="I724" s="69" t="s">
        <v>4698</v>
      </c>
      <c r="J724" s="69" t="s">
        <v>4699</v>
      </c>
      <c r="K724" s="69" t="s">
        <v>4699</v>
      </c>
      <c r="L724" s="88">
        <v>42233</v>
      </c>
      <c r="M724" s="88">
        <v>42245</v>
      </c>
      <c r="N724" s="912">
        <v>0.2</v>
      </c>
      <c r="O724" s="940">
        <f>Q724*N724/100</f>
        <v>335.08046000000002</v>
      </c>
      <c r="P724" s="918">
        <f>Q724-O724</f>
        <v>167205.14954000001</v>
      </c>
      <c r="Q724" s="183">
        <v>167540.23000000001</v>
      </c>
      <c r="R724" s="262"/>
      <c r="S724" s="72"/>
      <c r="T724" s="72"/>
      <c r="U724" s="72"/>
      <c r="V724" s="72"/>
      <c r="W724" s="265"/>
      <c r="X724" s="1478" t="s">
        <v>3382</v>
      </c>
      <c r="Y724" s="1479"/>
    </row>
    <row r="725" spans="1:25" s="70" customFormat="1" ht="12">
      <c r="A725" s="217" t="s">
        <v>3572</v>
      </c>
      <c r="B725" s="69"/>
      <c r="C725" s="69" t="s">
        <v>4755</v>
      </c>
      <c r="D725" s="69">
        <v>2015</v>
      </c>
      <c r="E725" s="69" t="s">
        <v>1182</v>
      </c>
      <c r="F725" s="388"/>
      <c r="G725" s="389"/>
      <c r="H725" s="90" t="s">
        <v>4579</v>
      </c>
      <c r="I725" s="69" t="s">
        <v>4698</v>
      </c>
      <c r="J725" s="69" t="s">
        <v>4756</v>
      </c>
      <c r="K725" s="69" t="s">
        <v>4756</v>
      </c>
      <c r="L725" s="88">
        <v>42233</v>
      </c>
      <c r="M725" s="88">
        <v>42245</v>
      </c>
      <c r="N725" s="912">
        <v>0.2</v>
      </c>
      <c r="O725" s="940">
        <f>Q725*N725/100</f>
        <v>302.46676000000002</v>
      </c>
      <c r="P725" s="918">
        <f>Q725-O725</f>
        <v>150930.91323999999</v>
      </c>
      <c r="Q725" s="183">
        <v>151233.38</v>
      </c>
      <c r="R725" s="262"/>
      <c r="S725" s="72"/>
      <c r="T725" s="72"/>
      <c r="U725" s="72"/>
      <c r="V725" s="72"/>
      <c r="W725" s="265"/>
      <c r="X725" s="1478" t="s">
        <v>3229</v>
      </c>
      <c r="Y725" s="1479"/>
    </row>
    <row r="726" spans="1:25" s="70" customFormat="1" ht="12">
      <c r="A726" s="217" t="s">
        <v>3339</v>
      </c>
      <c r="B726" s="69"/>
      <c r="C726" s="69" t="s">
        <v>4759</v>
      </c>
      <c r="D726" s="69">
        <v>2015</v>
      </c>
      <c r="E726" s="69" t="s">
        <v>1182</v>
      </c>
      <c r="F726" s="388"/>
      <c r="G726" s="389"/>
      <c r="H726" s="90" t="s">
        <v>4579</v>
      </c>
      <c r="I726" s="69" t="s">
        <v>4698</v>
      </c>
      <c r="J726" s="69" t="s">
        <v>4760</v>
      </c>
      <c r="K726" s="69" t="s">
        <v>4760</v>
      </c>
      <c r="L726" s="88">
        <v>42233</v>
      </c>
      <c r="M726" s="88">
        <v>42245</v>
      </c>
      <c r="N726" s="912">
        <v>0.2</v>
      </c>
      <c r="O726" s="940">
        <f>Q726*N726/100</f>
        <v>251.33558000000002</v>
      </c>
      <c r="P726" s="918">
        <f>Q726-O726</f>
        <v>125416.45441999999</v>
      </c>
      <c r="Q726" s="183">
        <v>125667.79</v>
      </c>
      <c r="R726" s="262"/>
      <c r="S726" s="72"/>
      <c r="T726" s="72"/>
      <c r="U726" s="72"/>
      <c r="V726" s="72"/>
      <c r="W726" s="265"/>
      <c r="X726" s="1478" t="s">
        <v>3223</v>
      </c>
      <c r="Y726" s="1479"/>
    </row>
    <row r="727" spans="1:25" s="70" customFormat="1" ht="12">
      <c r="A727" s="217" t="s">
        <v>4770</v>
      </c>
      <c r="B727" s="69"/>
      <c r="C727" s="69" t="s">
        <v>4566</v>
      </c>
      <c r="D727" s="69">
        <v>2015</v>
      </c>
      <c r="E727" s="69" t="s">
        <v>1182</v>
      </c>
      <c r="F727" s="388"/>
      <c r="G727" s="389"/>
      <c r="H727" s="90" t="s">
        <v>4579</v>
      </c>
      <c r="I727" s="69" t="s">
        <v>4698</v>
      </c>
      <c r="J727" s="69" t="s">
        <v>4771</v>
      </c>
      <c r="K727" s="69" t="s">
        <v>4771</v>
      </c>
      <c r="L727" s="88">
        <v>42233</v>
      </c>
      <c r="M727" s="88">
        <v>42245</v>
      </c>
      <c r="N727" s="912">
        <v>0.2</v>
      </c>
      <c r="O727" s="940">
        <f>Q727*N727/100</f>
        <v>626.48080000000004</v>
      </c>
      <c r="P727" s="918">
        <f>Q727-O727</f>
        <v>312613.9192</v>
      </c>
      <c r="Q727" s="183">
        <v>313240.40000000002</v>
      </c>
      <c r="R727" s="262"/>
      <c r="S727" s="72"/>
      <c r="T727" s="72"/>
      <c r="U727" s="72"/>
      <c r="V727" s="72"/>
      <c r="W727" s="265"/>
      <c r="X727" s="1478" t="s">
        <v>2428</v>
      </c>
      <c r="Y727" s="1479"/>
    </row>
    <row r="728" spans="1:25" s="70" customFormat="1" ht="12">
      <c r="A728" s="217" t="s">
        <v>2889</v>
      </c>
      <c r="B728" s="69"/>
      <c r="C728" s="69" t="s">
        <v>718</v>
      </c>
      <c r="D728" s="69">
        <v>2015</v>
      </c>
      <c r="E728" s="69" t="s">
        <v>254</v>
      </c>
      <c r="F728" s="388">
        <v>7478</v>
      </c>
      <c r="G728" s="389">
        <v>42243</v>
      </c>
      <c r="H728" s="90" t="s">
        <v>313</v>
      </c>
      <c r="I728" s="69" t="s">
        <v>4612</v>
      </c>
      <c r="J728" s="69" t="s">
        <v>4153</v>
      </c>
      <c r="K728" s="69" t="s">
        <v>3887</v>
      </c>
      <c r="L728" s="88">
        <v>42240</v>
      </c>
      <c r="M728" s="88">
        <v>42244</v>
      </c>
      <c r="N728" s="912">
        <v>0</v>
      </c>
      <c r="O728" s="940">
        <f t="shared" si="39"/>
        <v>0</v>
      </c>
      <c r="P728" s="918">
        <f t="shared" si="40"/>
        <v>1000</v>
      </c>
      <c r="Q728" s="183">
        <v>1000</v>
      </c>
      <c r="R728" s="262">
        <v>1000</v>
      </c>
      <c r="S728" s="72"/>
      <c r="T728" s="72" t="s">
        <v>260</v>
      </c>
      <c r="U728" s="72" t="s">
        <v>260</v>
      </c>
      <c r="V728" s="72"/>
      <c r="W728" s="265"/>
      <c r="X728" s="1478" t="s">
        <v>2045</v>
      </c>
      <c r="Y728" s="1479"/>
    </row>
    <row r="729" spans="1:25" s="70" customFormat="1" ht="12">
      <c r="A729" s="217" t="s">
        <v>3572</v>
      </c>
      <c r="B729" s="69"/>
      <c r="C729" s="69" t="s">
        <v>718</v>
      </c>
      <c r="D729" s="69">
        <v>2015</v>
      </c>
      <c r="E729" s="69" t="s">
        <v>254</v>
      </c>
      <c r="F729" s="388">
        <v>7479</v>
      </c>
      <c r="G729" s="389">
        <v>42243</v>
      </c>
      <c r="H729" s="90" t="s">
        <v>313</v>
      </c>
      <c r="I729" s="69" t="s">
        <v>4613</v>
      </c>
      <c r="J729" s="69" t="s">
        <v>4614</v>
      </c>
      <c r="K729" s="69" t="s">
        <v>4629</v>
      </c>
      <c r="L729" s="88">
        <v>42236</v>
      </c>
      <c r="M729" s="88">
        <v>42242</v>
      </c>
      <c r="N729" s="912">
        <v>0</v>
      </c>
      <c r="O729" s="940">
        <f t="shared" si="39"/>
        <v>0</v>
      </c>
      <c r="P729" s="918">
        <f t="shared" si="40"/>
        <v>6800</v>
      </c>
      <c r="Q729" s="183">
        <v>6800</v>
      </c>
      <c r="R729" s="262">
        <v>6800</v>
      </c>
      <c r="S729" s="72"/>
      <c r="T729" s="72" t="s">
        <v>260</v>
      </c>
      <c r="U729" s="72" t="s">
        <v>260</v>
      </c>
      <c r="V729" s="72"/>
      <c r="W729" s="265" t="s">
        <v>260</v>
      </c>
      <c r="X729" s="1478" t="s">
        <v>3395</v>
      </c>
      <c r="Y729" s="1479"/>
    </row>
    <row r="730" spans="1:25" s="70" customFormat="1" ht="12">
      <c r="A730" s="217" t="s">
        <v>4615</v>
      </c>
      <c r="B730" s="69"/>
      <c r="C730" s="69" t="s">
        <v>718</v>
      </c>
      <c r="D730" s="69">
        <v>2015</v>
      </c>
      <c r="E730" s="69" t="s">
        <v>254</v>
      </c>
      <c r="F730" s="388">
        <v>7480</v>
      </c>
      <c r="G730" s="389">
        <v>42243</v>
      </c>
      <c r="H730" s="90" t="s">
        <v>313</v>
      </c>
      <c r="I730" s="69" t="s">
        <v>4613</v>
      </c>
      <c r="J730" s="69" t="s">
        <v>4616</v>
      </c>
      <c r="K730" s="69" t="s">
        <v>4617</v>
      </c>
      <c r="L730" s="88">
        <v>42236</v>
      </c>
      <c r="M730" s="88">
        <v>42242</v>
      </c>
      <c r="N730" s="912">
        <v>0</v>
      </c>
      <c r="O730" s="940">
        <f t="shared" si="39"/>
        <v>0</v>
      </c>
      <c r="P730" s="918">
        <f t="shared" si="40"/>
        <v>3400</v>
      </c>
      <c r="Q730" s="183">
        <v>3400</v>
      </c>
      <c r="R730" s="262">
        <v>3400</v>
      </c>
      <c r="S730" s="72"/>
      <c r="T730" s="72" t="s">
        <v>260</v>
      </c>
      <c r="U730" s="72" t="s">
        <v>260</v>
      </c>
      <c r="V730" s="72"/>
      <c r="W730" s="265" t="s">
        <v>260</v>
      </c>
      <c r="X730" s="1478" t="s">
        <v>3395</v>
      </c>
      <c r="Y730" s="1479"/>
    </row>
    <row r="731" spans="1:25" s="70" customFormat="1" ht="12">
      <c r="A731" s="217" t="s">
        <v>2889</v>
      </c>
      <c r="B731" s="69"/>
      <c r="C731" s="69" t="s">
        <v>718</v>
      </c>
      <c r="D731" s="69">
        <v>2015</v>
      </c>
      <c r="E731" s="69" t="s">
        <v>254</v>
      </c>
      <c r="F731" s="388"/>
      <c r="G731" s="389"/>
      <c r="H731" s="90" t="s">
        <v>4599</v>
      </c>
      <c r="I731" s="69" t="s">
        <v>4768</v>
      </c>
      <c r="J731" s="69" t="s">
        <v>4462</v>
      </c>
      <c r="K731" s="69" t="s">
        <v>3887</v>
      </c>
      <c r="L731" s="88">
        <v>42244</v>
      </c>
      <c r="M731" s="88">
        <v>42259</v>
      </c>
      <c r="N731" s="912">
        <v>0</v>
      </c>
      <c r="O731" s="940">
        <f>Q731*N731/100</f>
        <v>0</v>
      </c>
      <c r="P731" s="918">
        <f>Q731-O731</f>
        <v>0</v>
      </c>
      <c r="Q731" s="183"/>
      <c r="R731" s="262"/>
      <c r="S731" s="72"/>
      <c r="T731" s="72"/>
      <c r="U731" s="72"/>
      <c r="V731" s="72"/>
      <c r="W731" s="265"/>
      <c r="X731" s="1478" t="s">
        <v>3355</v>
      </c>
      <c r="Y731" s="1479"/>
    </row>
    <row r="732" spans="1:25" s="70" customFormat="1" ht="12">
      <c r="A732" s="217" t="s">
        <v>2889</v>
      </c>
      <c r="B732" s="69"/>
      <c r="C732" s="69" t="s">
        <v>718</v>
      </c>
      <c r="D732" s="69">
        <v>2015</v>
      </c>
      <c r="E732" s="69" t="s">
        <v>254</v>
      </c>
      <c r="F732" s="388"/>
      <c r="G732" s="389"/>
      <c r="H732" s="90" t="s">
        <v>4769</v>
      </c>
      <c r="I732" s="69" t="s">
        <v>4768</v>
      </c>
      <c r="J732" s="69" t="s">
        <v>4462</v>
      </c>
      <c r="K732" s="69" t="s">
        <v>3887</v>
      </c>
      <c r="L732" s="88">
        <v>42244</v>
      </c>
      <c r="M732" s="88">
        <v>42259</v>
      </c>
      <c r="N732" s="912">
        <v>0</v>
      </c>
      <c r="O732" s="940">
        <f>Q732*N732/100</f>
        <v>0</v>
      </c>
      <c r="P732" s="918">
        <f>Q732-O732</f>
        <v>0</v>
      </c>
      <c r="Q732" s="183"/>
      <c r="R732" s="262"/>
      <c r="S732" s="72"/>
      <c r="T732" s="72"/>
      <c r="U732" s="72"/>
      <c r="V732" s="72"/>
      <c r="W732" s="265"/>
      <c r="X732" s="1478" t="s">
        <v>3355</v>
      </c>
      <c r="Y732" s="1479"/>
    </row>
    <row r="733" spans="1:25" s="70" customFormat="1" ht="12">
      <c r="A733" s="217" t="s">
        <v>2889</v>
      </c>
      <c r="B733" s="69"/>
      <c r="C733" s="69" t="s">
        <v>718</v>
      </c>
      <c r="D733" s="69">
        <v>2015</v>
      </c>
      <c r="E733" s="69" t="s">
        <v>254</v>
      </c>
      <c r="F733" s="388"/>
      <c r="G733" s="389"/>
      <c r="H733" s="90" t="s">
        <v>4466</v>
      </c>
      <c r="I733" s="69" t="s">
        <v>4768</v>
      </c>
      <c r="J733" s="69" t="s">
        <v>4462</v>
      </c>
      <c r="K733" s="69" t="s">
        <v>3887</v>
      </c>
      <c r="L733" s="88">
        <v>42244</v>
      </c>
      <c r="M733" s="88">
        <v>42259</v>
      </c>
      <c r="N733" s="912">
        <v>0</v>
      </c>
      <c r="O733" s="940">
        <f>Q733*N733/100</f>
        <v>0</v>
      </c>
      <c r="P733" s="918">
        <f>Q733-O733</f>
        <v>0</v>
      </c>
      <c r="Q733" s="183"/>
      <c r="R733" s="262"/>
      <c r="S733" s="72"/>
      <c r="T733" s="72"/>
      <c r="U733" s="72"/>
      <c r="V733" s="72"/>
      <c r="W733" s="265"/>
      <c r="X733" s="1478" t="s">
        <v>3355</v>
      </c>
      <c r="Y733" s="1479"/>
    </row>
    <row r="734" spans="1:25" s="70" customFormat="1" ht="12">
      <c r="A734" s="217" t="s">
        <v>2889</v>
      </c>
      <c r="B734" s="69"/>
      <c r="C734" s="69" t="s">
        <v>718</v>
      </c>
      <c r="D734" s="69">
        <v>2015</v>
      </c>
      <c r="E734" s="69" t="s">
        <v>254</v>
      </c>
      <c r="F734" s="388"/>
      <c r="G734" s="389"/>
      <c r="H734" s="90" t="s">
        <v>4468</v>
      </c>
      <c r="I734" s="69" t="s">
        <v>4768</v>
      </c>
      <c r="J734" s="69" t="s">
        <v>4462</v>
      </c>
      <c r="K734" s="69" t="s">
        <v>3887</v>
      </c>
      <c r="L734" s="88">
        <v>42244</v>
      </c>
      <c r="M734" s="88">
        <v>42259</v>
      </c>
      <c r="N734" s="912">
        <v>0</v>
      </c>
      <c r="O734" s="940">
        <f>Q734*N734/100</f>
        <v>0</v>
      </c>
      <c r="P734" s="918">
        <f>Q734-O734</f>
        <v>0</v>
      </c>
      <c r="Q734" s="183"/>
      <c r="R734" s="262"/>
      <c r="S734" s="72"/>
      <c r="T734" s="72"/>
      <c r="U734" s="72"/>
      <c r="V734" s="72"/>
      <c r="W734" s="265"/>
      <c r="X734" s="1478" t="s">
        <v>3355</v>
      </c>
      <c r="Y734" s="1479"/>
    </row>
    <row r="735" spans="1:25" s="70" customFormat="1" ht="12">
      <c r="A735" s="217" t="s">
        <v>2889</v>
      </c>
      <c r="B735" s="69"/>
      <c r="C735" s="69" t="s">
        <v>718</v>
      </c>
      <c r="D735" s="69">
        <v>2015</v>
      </c>
      <c r="E735" s="69" t="s">
        <v>254</v>
      </c>
      <c r="F735" s="388">
        <v>7487</v>
      </c>
      <c r="G735" s="389">
        <v>42251</v>
      </c>
      <c r="H735" s="90" t="s">
        <v>313</v>
      </c>
      <c r="I735" s="69" t="s">
        <v>4795</v>
      </c>
      <c r="J735" s="69" t="s">
        <v>4153</v>
      </c>
      <c r="K735" s="69" t="s">
        <v>3887</v>
      </c>
      <c r="L735" s="88">
        <v>42247</v>
      </c>
      <c r="M735" s="88">
        <v>42251</v>
      </c>
      <c r="N735" s="912">
        <v>0</v>
      </c>
      <c r="O735" s="940">
        <f t="shared" si="39"/>
        <v>0</v>
      </c>
      <c r="P735" s="918">
        <f t="shared" si="40"/>
        <v>1000</v>
      </c>
      <c r="Q735" s="183">
        <v>1000</v>
      </c>
      <c r="R735" s="262">
        <v>1000</v>
      </c>
      <c r="S735" s="72"/>
      <c r="T735" s="72" t="s">
        <v>260</v>
      </c>
      <c r="U735" s="72" t="s">
        <v>260</v>
      </c>
      <c r="V735" s="72"/>
      <c r="W735" s="265"/>
      <c r="X735" s="1478" t="s">
        <v>4796</v>
      </c>
      <c r="Y735" s="1479"/>
    </row>
    <row r="736" spans="1:25" s="70" customFormat="1" ht="12">
      <c r="A736" s="217" t="s">
        <v>2889</v>
      </c>
      <c r="B736" s="69"/>
      <c r="C736" s="69" t="s">
        <v>718</v>
      </c>
      <c r="D736" s="69">
        <v>2015</v>
      </c>
      <c r="E736" s="69" t="s">
        <v>254</v>
      </c>
      <c r="F736" s="388">
        <v>7612</v>
      </c>
      <c r="G736" s="389">
        <v>42256</v>
      </c>
      <c r="H736" s="90" t="s">
        <v>313</v>
      </c>
      <c r="I736" s="69" t="s">
        <v>4798</v>
      </c>
      <c r="J736" s="69" t="s">
        <v>4153</v>
      </c>
      <c r="K736" s="69" t="s">
        <v>3887</v>
      </c>
      <c r="L736" s="88">
        <v>42254</v>
      </c>
      <c r="M736" s="88">
        <v>42258</v>
      </c>
      <c r="N736" s="912">
        <v>0</v>
      </c>
      <c r="O736" s="940">
        <f t="shared" ref="O736:O747" si="41">Q736*N736/100</f>
        <v>0</v>
      </c>
      <c r="P736" s="918">
        <f t="shared" ref="P736:P747" si="42">Q736-O736</f>
        <v>1000</v>
      </c>
      <c r="Q736" s="183">
        <v>1000</v>
      </c>
      <c r="R736" s="262">
        <v>1000</v>
      </c>
      <c r="S736" s="72"/>
      <c r="T736" s="72" t="s">
        <v>260</v>
      </c>
      <c r="U736" s="72" t="s">
        <v>260</v>
      </c>
      <c r="V736" s="72"/>
      <c r="W736" s="265"/>
      <c r="X736" s="1478" t="s">
        <v>2184</v>
      </c>
      <c r="Y736" s="1479"/>
    </row>
    <row r="737" spans="1:25" s="70" customFormat="1" ht="12">
      <c r="A737" s="217" t="s">
        <v>1033</v>
      </c>
      <c r="B737" s="69"/>
      <c r="C737" s="69" t="s">
        <v>693</v>
      </c>
      <c r="D737" s="69">
        <v>2015</v>
      </c>
      <c r="E737" s="69" t="s">
        <v>254</v>
      </c>
      <c r="F737" s="388">
        <v>7613</v>
      </c>
      <c r="G737" s="389">
        <v>42256</v>
      </c>
      <c r="H737" s="90" t="s">
        <v>313</v>
      </c>
      <c r="I737" s="69" t="s">
        <v>4799</v>
      </c>
      <c r="J737" s="69" t="s">
        <v>4800</v>
      </c>
      <c r="K737" s="69" t="s">
        <v>1398</v>
      </c>
      <c r="L737" s="88">
        <v>42250</v>
      </c>
      <c r="M737" s="88">
        <v>42256</v>
      </c>
      <c r="N737" s="912">
        <v>0</v>
      </c>
      <c r="O737" s="940">
        <f t="shared" ref="O737:O746" si="43">Q737*N737/100</f>
        <v>0</v>
      </c>
      <c r="P737" s="918">
        <f t="shared" si="42"/>
        <v>5800</v>
      </c>
      <c r="Q737" s="183">
        <v>5800</v>
      </c>
      <c r="R737" s="262">
        <v>5800</v>
      </c>
      <c r="S737" s="72"/>
      <c r="T737" s="72" t="s">
        <v>260</v>
      </c>
      <c r="U737" s="72" t="s">
        <v>260</v>
      </c>
      <c r="V737" s="72"/>
      <c r="W737" s="265" t="s">
        <v>260</v>
      </c>
      <c r="X737" s="1478" t="s">
        <v>2151</v>
      </c>
      <c r="Y737" s="1479"/>
    </row>
    <row r="738" spans="1:25" s="70" customFormat="1" ht="12">
      <c r="A738" s="217" t="s">
        <v>4801</v>
      </c>
      <c r="B738" s="69"/>
      <c r="C738" s="69" t="s">
        <v>718</v>
      </c>
      <c r="D738" s="69">
        <v>2015</v>
      </c>
      <c r="E738" s="69" t="s">
        <v>254</v>
      </c>
      <c r="F738" s="388">
        <v>7614</v>
      </c>
      <c r="G738" s="389">
        <v>42256</v>
      </c>
      <c r="H738" s="90" t="s">
        <v>313</v>
      </c>
      <c r="I738" s="69" t="s">
        <v>4799</v>
      </c>
      <c r="J738" s="69" t="s">
        <v>4802</v>
      </c>
      <c r="K738" s="69" t="s">
        <v>4803</v>
      </c>
      <c r="L738" s="88">
        <v>42250</v>
      </c>
      <c r="M738" s="88">
        <v>42256</v>
      </c>
      <c r="N738" s="912">
        <v>0</v>
      </c>
      <c r="O738" s="940">
        <f t="shared" si="43"/>
        <v>0</v>
      </c>
      <c r="P738" s="918">
        <f t="shared" si="42"/>
        <v>2900</v>
      </c>
      <c r="Q738" s="183">
        <v>2900</v>
      </c>
      <c r="R738" s="262">
        <v>2900</v>
      </c>
      <c r="S738" s="72"/>
      <c r="T738" s="72" t="s">
        <v>260</v>
      </c>
      <c r="U738" s="72" t="s">
        <v>260</v>
      </c>
      <c r="V738" s="72"/>
      <c r="W738" s="265"/>
      <c r="X738" s="1478" t="s">
        <v>4804</v>
      </c>
      <c r="Y738" s="1479"/>
    </row>
    <row r="739" spans="1:25" s="70" customFormat="1" ht="12">
      <c r="A739" s="217" t="s">
        <v>2889</v>
      </c>
      <c r="B739" s="69"/>
      <c r="C739" s="69" t="s">
        <v>718</v>
      </c>
      <c r="D739" s="69">
        <v>2015</v>
      </c>
      <c r="E739" s="69" t="s">
        <v>254</v>
      </c>
      <c r="F739" s="388">
        <v>7619</v>
      </c>
      <c r="G739" s="389">
        <v>42256</v>
      </c>
      <c r="H739" s="90" t="s">
        <v>313</v>
      </c>
      <c r="I739" s="69" t="s">
        <v>4805</v>
      </c>
      <c r="J739" s="69" t="s">
        <v>4153</v>
      </c>
      <c r="K739" s="69" t="s">
        <v>3887</v>
      </c>
      <c r="L739" s="88">
        <v>42268</v>
      </c>
      <c r="M739" s="88">
        <v>42272</v>
      </c>
      <c r="N739" s="912">
        <v>0</v>
      </c>
      <c r="O739" s="940">
        <f t="shared" si="43"/>
        <v>0</v>
      </c>
      <c r="P739" s="918">
        <f t="shared" si="42"/>
        <v>1000</v>
      </c>
      <c r="Q739" s="183">
        <v>1000</v>
      </c>
      <c r="R739" s="262">
        <v>1000</v>
      </c>
      <c r="S739" s="72"/>
      <c r="T739" s="72" t="s">
        <v>260</v>
      </c>
      <c r="U739" s="72" t="s">
        <v>260</v>
      </c>
      <c r="V739" s="72"/>
      <c r="W739" s="265"/>
      <c r="X739" s="1478" t="s">
        <v>3259</v>
      </c>
      <c r="Y739" s="1479"/>
    </row>
    <row r="740" spans="1:25" s="70" customFormat="1" ht="12">
      <c r="A740" s="217" t="s">
        <v>1767</v>
      </c>
      <c r="B740" s="69"/>
      <c r="C740" s="69" t="s">
        <v>4843</v>
      </c>
      <c r="D740" s="69">
        <v>2015</v>
      </c>
      <c r="E740" s="69" t="s">
        <v>1182</v>
      </c>
      <c r="F740" s="388"/>
      <c r="G740" s="389"/>
      <c r="H740" s="90" t="s">
        <v>313</v>
      </c>
      <c r="I740" s="69" t="s">
        <v>4852</v>
      </c>
      <c r="J740" s="69" t="s">
        <v>4853</v>
      </c>
      <c r="K740" s="69" t="s">
        <v>4853</v>
      </c>
      <c r="L740" s="88">
        <v>42256</v>
      </c>
      <c r="M740" s="88">
        <v>42273</v>
      </c>
      <c r="N740" s="912">
        <v>0.2</v>
      </c>
      <c r="O740" s="940">
        <f t="shared" si="43"/>
        <v>172.06176000000002</v>
      </c>
      <c r="P740" s="918">
        <f t="shared" ref="P740" si="44">Q740-O740</f>
        <v>85858.818240000008</v>
      </c>
      <c r="Q740" s="183">
        <v>86030.88</v>
      </c>
      <c r="R740" s="262"/>
      <c r="S740" s="72"/>
      <c r="T740" s="72" t="s">
        <v>260</v>
      </c>
      <c r="U740" s="72" t="s">
        <v>260</v>
      </c>
      <c r="V740" s="72"/>
      <c r="W740" s="265" t="s">
        <v>260</v>
      </c>
      <c r="X740" s="1478" t="s">
        <v>4854</v>
      </c>
      <c r="Y740" s="1479"/>
    </row>
    <row r="741" spans="1:25" s="70" customFormat="1" ht="12">
      <c r="A741" s="217" t="s">
        <v>2889</v>
      </c>
      <c r="B741" s="69"/>
      <c r="C741" s="69" t="s">
        <v>718</v>
      </c>
      <c r="D741" s="69">
        <v>2015</v>
      </c>
      <c r="E741" s="69" t="s">
        <v>254</v>
      </c>
      <c r="F741" s="388">
        <v>7622</v>
      </c>
      <c r="G741" s="389">
        <v>42256</v>
      </c>
      <c r="H741" s="90" t="s">
        <v>313</v>
      </c>
      <c r="I741" s="69" t="s">
        <v>4806</v>
      </c>
      <c r="J741" s="69" t="s">
        <v>4807</v>
      </c>
      <c r="K741" s="69" t="s">
        <v>4808</v>
      </c>
      <c r="L741" s="88">
        <v>42257</v>
      </c>
      <c r="M741" s="88">
        <v>42263</v>
      </c>
      <c r="N741" s="912">
        <v>0</v>
      </c>
      <c r="O741" s="940">
        <f t="shared" si="43"/>
        <v>0</v>
      </c>
      <c r="P741" s="918">
        <f t="shared" si="42"/>
        <v>8700</v>
      </c>
      <c r="Q741" s="183">
        <v>8700</v>
      </c>
      <c r="R741" s="262">
        <v>8700</v>
      </c>
      <c r="S741" s="72"/>
      <c r="T741" s="72" t="s">
        <v>260</v>
      </c>
      <c r="U741" s="72" t="s">
        <v>260</v>
      </c>
      <c r="V741" s="72"/>
      <c r="W741" s="265" t="s">
        <v>260</v>
      </c>
      <c r="X741" s="1478" t="s">
        <v>4809</v>
      </c>
      <c r="Y741" s="1479"/>
    </row>
    <row r="742" spans="1:25" s="70" customFormat="1" ht="12">
      <c r="A742" s="217" t="s">
        <v>2889</v>
      </c>
      <c r="B742" s="69"/>
      <c r="C742" s="69" t="s">
        <v>718</v>
      </c>
      <c r="D742" s="69">
        <v>2015</v>
      </c>
      <c r="E742" s="69" t="s">
        <v>254</v>
      </c>
      <c r="F742" s="388">
        <v>7623</v>
      </c>
      <c r="G742" s="389">
        <v>42256</v>
      </c>
      <c r="H742" s="90" t="s">
        <v>313</v>
      </c>
      <c r="I742" s="69" t="s">
        <v>4810</v>
      </c>
      <c r="J742" s="69" t="s">
        <v>4807</v>
      </c>
      <c r="K742" s="69" t="s">
        <v>4808</v>
      </c>
      <c r="L742" s="88">
        <v>42264</v>
      </c>
      <c r="M742" s="88">
        <v>42270</v>
      </c>
      <c r="N742" s="912">
        <v>0</v>
      </c>
      <c r="O742" s="940">
        <f t="shared" si="43"/>
        <v>0</v>
      </c>
      <c r="P742" s="918">
        <f t="shared" si="42"/>
        <v>8700</v>
      </c>
      <c r="Q742" s="183">
        <v>8700</v>
      </c>
      <c r="R742" s="262">
        <v>8700</v>
      </c>
      <c r="S742" s="72"/>
      <c r="T742" s="72" t="s">
        <v>260</v>
      </c>
      <c r="U742" s="72" t="s">
        <v>260</v>
      </c>
      <c r="V742" s="72"/>
      <c r="W742" s="265" t="s">
        <v>260</v>
      </c>
      <c r="X742" s="1478" t="s">
        <v>4811</v>
      </c>
      <c r="Y742" s="1479"/>
    </row>
    <row r="743" spans="1:25" s="70" customFormat="1" ht="12">
      <c r="A743" s="217" t="s">
        <v>2889</v>
      </c>
      <c r="B743" s="69"/>
      <c r="C743" s="69" t="s">
        <v>718</v>
      </c>
      <c r="D743" s="69">
        <v>2015</v>
      </c>
      <c r="E743" s="69" t="s">
        <v>254</v>
      </c>
      <c r="F743" s="388">
        <v>7626</v>
      </c>
      <c r="G743" s="389">
        <v>42256</v>
      </c>
      <c r="H743" s="90" t="s">
        <v>313</v>
      </c>
      <c r="I743" s="69" t="s">
        <v>4813</v>
      </c>
      <c r="J743" s="69" t="s">
        <v>4807</v>
      </c>
      <c r="K743" s="69" t="s">
        <v>4808</v>
      </c>
      <c r="L743" s="88">
        <v>42271</v>
      </c>
      <c r="M743" s="88">
        <v>42277</v>
      </c>
      <c r="N743" s="912">
        <v>0</v>
      </c>
      <c r="O743" s="940">
        <f t="shared" si="43"/>
        <v>0</v>
      </c>
      <c r="P743" s="918">
        <f t="shared" si="42"/>
        <v>8700</v>
      </c>
      <c r="Q743" s="183">
        <v>8700</v>
      </c>
      <c r="R743" s="262">
        <v>8700</v>
      </c>
      <c r="S743" s="72"/>
      <c r="T743" s="72" t="s">
        <v>260</v>
      </c>
      <c r="U743" s="72" t="s">
        <v>260</v>
      </c>
      <c r="V743" s="72"/>
      <c r="W743" s="265" t="s">
        <v>260</v>
      </c>
      <c r="X743" s="1478" t="s">
        <v>2413</v>
      </c>
      <c r="Y743" s="1479"/>
    </row>
    <row r="744" spans="1:25" s="70" customFormat="1" ht="12">
      <c r="A744" s="217" t="s">
        <v>2889</v>
      </c>
      <c r="B744" s="69"/>
      <c r="C744" s="69" t="s">
        <v>718</v>
      </c>
      <c r="D744" s="69">
        <v>2015</v>
      </c>
      <c r="E744" s="69" t="s">
        <v>254</v>
      </c>
      <c r="F744" s="388">
        <v>7745</v>
      </c>
      <c r="G744" s="389">
        <v>42258</v>
      </c>
      <c r="H744" s="90" t="s">
        <v>313</v>
      </c>
      <c r="I744" s="69"/>
      <c r="J744" s="1681" t="s">
        <v>4814</v>
      </c>
      <c r="K744" s="69" t="s">
        <v>3887</v>
      </c>
      <c r="L744" s="88">
        <v>42005</v>
      </c>
      <c r="M744" s="88">
        <v>42277</v>
      </c>
      <c r="N744" s="912">
        <v>0</v>
      </c>
      <c r="O744" s="940">
        <f t="shared" si="43"/>
        <v>0</v>
      </c>
      <c r="P744" s="918">
        <f t="shared" si="42"/>
        <v>2000</v>
      </c>
      <c r="Q744" s="183">
        <v>2000</v>
      </c>
      <c r="R744" s="262">
        <v>2000</v>
      </c>
      <c r="S744" s="72"/>
      <c r="T744" s="72" t="s">
        <v>260</v>
      </c>
      <c r="U744" s="72" t="s">
        <v>260</v>
      </c>
      <c r="V744" s="72"/>
      <c r="W744" s="265"/>
      <c r="X744" s="1478" t="s">
        <v>4815</v>
      </c>
      <c r="Y744" s="1479"/>
    </row>
    <row r="745" spans="1:25" s="70" customFormat="1" ht="12">
      <c r="A745" s="217" t="s">
        <v>2889</v>
      </c>
      <c r="B745" s="69"/>
      <c r="C745" s="69" t="s">
        <v>718</v>
      </c>
      <c r="D745" s="69">
        <v>2015</v>
      </c>
      <c r="E745" s="69" t="s">
        <v>254</v>
      </c>
      <c r="F745" s="388">
        <v>7746</v>
      </c>
      <c r="G745" s="389">
        <v>42258</v>
      </c>
      <c r="H745" s="90" t="s">
        <v>313</v>
      </c>
      <c r="I745" s="69" t="s">
        <v>4816</v>
      </c>
      <c r="J745" s="69" t="s">
        <v>4153</v>
      </c>
      <c r="K745" s="69" t="s">
        <v>3887</v>
      </c>
      <c r="L745" s="88">
        <v>42261</v>
      </c>
      <c r="M745" s="88">
        <v>42265</v>
      </c>
      <c r="N745" s="912">
        <v>0</v>
      </c>
      <c r="O745" s="940">
        <f t="shared" si="43"/>
        <v>0</v>
      </c>
      <c r="P745" s="918">
        <f t="shared" si="42"/>
        <v>1000</v>
      </c>
      <c r="Q745" s="183">
        <v>1000</v>
      </c>
      <c r="R745" s="262">
        <v>1000</v>
      </c>
      <c r="S745" s="72"/>
      <c r="T745" s="72" t="s">
        <v>260</v>
      </c>
      <c r="U745" s="72" t="s">
        <v>260</v>
      </c>
      <c r="V745" s="72"/>
      <c r="W745" s="265" t="s">
        <v>260</v>
      </c>
      <c r="X745" s="1478" t="s">
        <v>2156</v>
      </c>
      <c r="Y745" s="1479"/>
    </row>
    <row r="746" spans="1:25" s="70" customFormat="1" ht="12">
      <c r="A746" s="217"/>
      <c r="B746" s="69"/>
      <c r="C746" s="69"/>
      <c r="D746" s="69">
        <v>2015</v>
      </c>
      <c r="E746" s="69"/>
      <c r="F746" s="388"/>
      <c r="G746" s="389"/>
      <c r="H746" s="90" t="s">
        <v>313</v>
      </c>
      <c r="I746" s="69"/>
      <c r="J746" s="69"/>
      <c r="K746" s="69"/>
      <c r="L746" s="88"/>
      <c r="M746" s="88"/>
      <c r="N746" s="912"/>
      <c r="O746" s="940">
        <f t="shared" si="43"/>
        <v>0</v>
      </c>
      <c r="P746" s="918">
        <f t="shared" si="42"/>
        <v>0</v>
      </c>
      <c r="Q746" s="183"/>
      <c r="R746" s="262"/>
      <c r="S746" s="72"/>
      <c r="T746" s="72"/>
      <c r="U746" s="72"/>
      <c r="V746" s="72"/>
      <c r="W746" s="265"/>
      <c r="X746" s="1478"/>
      <c r="Y746" s="1479"/>
    </row>
    <row r="747" spans="1:25" s="70" customFormat="1" ht="12">
      <c r="A747" s="217"/>
      <c r="B747" s="69"/>
      <c r="C747" s="69"/>
      <c r="D747" s="69">
        <v>2015</v>
      </c>
      <c r="E747" s="69"/>
      <c r="F747" s="388"/>
      <c r="G747" s="389"/>
      <c r="H747" s="90" t="s">
        <v>313</v>
      </c>
      <c r="I747" s="69"/>
      <c r="J747" s="69"/>
      <c r="K747" s="69"/>
      <c r="L747" s="88"/>
      <c r="M747" s="88"/>
      <c r="N747" s="912"/>
      <c r="O747" s="940">
        <f t="shared" si="41"/>
        <v>0</v>
      </c>
      <c r="P747" s="918">
        <f t="shared" si="42"/>
        <v>0</v>
      </c>
      <c r="Q747" s="183"/>
      <c r="R747" s="262"/>
      <c r="S747" s="72"/>
      <c r="T747" s="72"/>
      <c r="U747" s="72"/>
      <c r="V747" s="72"/>
      <c r="W747" s="265"/>
      <c r="X747" s="69"/>
      <c r="Y747" s="218"/>
    </row>
    <row r="748" spans="1:25" s="377" customFormat="1" ht="7.5" customHeight="1">
      <c r="A748" s="370" t="s">
        <v>655</v>
      </c>
      <c r="B748" s="371" t="s">
        <v>655</v>
      </c>
      <c r="C748" s="371" t="s">
        <v>655</v>
      </c>
      <c r="D748" s="371" t="s">
        <v>655</v>
      </c>
      <c r="E748" s="371" t="s">
        <v>655</v>
      </c>
      <c r="F748" s="1442" t="s">
        <v>127</v>
      </c>
      <c r="G748" s="1442" t="s">
        <v>127</v>
      </c>
      <c r="H748" s="372" t="s">
        <v>655</v>
      </c>
      <c r="I748" s="371" t="s">
        <v>655</v>
      </c>
      <c r="J748" s="371" t="s">
        <v>655</v>
      </c>
      <c r="K748" s="371" t="s">
        <v>655</v>
      </c>
      <c r="L748" s="373" t="s">
        <v>127</v>
      </c>
      <c r="M748" s="373" t="s">
        <v>127</v>
      </c>
      <c r="N748" s="373"/>
      <c r="O748" s="373"/>
      <c r="P748" s="373"/>
      <c r="Q748" s="1470" t="s">
        <v>655</v>
      </c>
      <c r="R748" s="1458"/>
      <c r="S748" s="374"/>
      <c r="T748" s="374"/>
      <c r="U748" s="374"/>
      <c r="V748" s="374"/>
      <c r="W748" s="375"/>
      <c r="X748" s="371" t="s">
        <v>655</v>
      </c>
      <c r="Y748" s="376"/>
    </row>
    <row r="749" spans="1:25" s="298" customFormat="1" ht="12">
      <c r="A749" s="307" t="s">
        <v>883</v>
      </c>
      <c r="B749" s="296" t="s">
        <v>655</v>
      </c>
      <c r="C749" s="296" t="s">
        <v>718</v>
      </c>
      <c r="D749" s="296">
        <v>2013</v>
      </c>
      <c r="E749" s="296" t="s">
        <v>254</v>
      </c>
      <c r="F749" s="1371" t="s">
        <v>127</v>
      </c>
      <c r="G749" s="1371" t="s">
        <v>127</v>
      </c>
      <c r="H749" s="308" t="s">
        <v>655</v>
      </c>
      <c r="I749" s="296" t="s">
        <v>655</v>
      </c>
      <c r="J749" s="297" t="s">
        <v>856</v>
      </c>
      <c r="K749" s="297" t="s">
        <v>1323</v>
      </c>
      <c r="L749" s="309" t="s">
        <v>127</v>
      </c>
      <c r="M749" s="309" t="s">
        <v>127</v>
      </c>
      <c r="N749" s="309"/>
      <c r="O749" s="309"/>
      <c r="P749" s="309"/>
      <c r="Q749" s="303">
        <f>Q74+Q78</f>
        <v>1500</v>
      </c>
      <c r="R749" s="304"/>
      <c r="S749" s="306"/>
      <c r="T749" s="306" t="s">
        <v>127</v>
      </c>
      <c r="U749" s="306" t="s">
        <v>127</v>
      </c>
      <c r="V749" s="306" t="s">
        <v>127</v>
      </c>
      <c r="W749" s="310" t="s">
        <v>127</v>
      </c>
      <c r="X749" s="296" t="s">
        <v>655</v>
      </c>
      <c r="Y749" s="311" t="s">
        <v>127</v>
      </c>
    </row>
    <row r="750" spans="1:25" s="453" customFormat="1" ht="22.5">
      <c r="A750" s="446" t="s">
        <v>1648</v>
      </c>
      <c r="B750" s="447" t="s">
        <v>655</v>
      </c>
      <c r="C750" s="447" t="s">
        <v>718</v>
      </c>
      <c r="D750" s="447">
        <v>2013</v>
      </c>
      <c r="E750" s="447" t="s">
        <v>254</v>
      </c>
      <c r="F750" s="1443" t="s">
        <v>127</v>
      </c>
      <c r="G750" s="1443" t="s">
        <v>127</v>
      </c>
      <c r="H750" s="448" t="s">
        <v>655</v>
      </c>
      <c r="I750" s="447" t="s">
        <v>655</v>
      </c>
      <c r="J750" s="454" t="s">
        <v>1328</v>
      </c>
      <c r="K750" s="454" t="s">
        <v>1192</v>
      </c>
      <c r="L750" s="449" t="s">
        <v>127</v>
      </c>
      <c r="M750" s="449" t="s">
        <v>127</v>
      </c>
      <c r="N750" s="449"/>
      <c r="O750" s="449"/>
      <c r="P750" s="449"/>
      <c r="Q750" s="494">
        <f>Q147+Q154+Q155+Q185+Q194+Q211+Q261+Q283</f>
        <v>16500</v>
      </c>
      <c r="R750" s="470"/>
      <c r="S750" s="450"/>
      <c r="T750" s="450" t="s">
        <v>127</v>
      </c>
      <c r="U750" s="450" t="s">
        <v>127</v>
      </c>
      <c r="V750" s="450" t="s">
        <v>127</v>
      </c>
      <c r="W750" s="451" t="s">
        <v>127</v>
      </c>
      <c r="X750" s="447" t="s">
        <v>655</v>
      </c>
      <c r="Y750" s="452" t="s">
        <v>127</v>
      </c>
    </row>
    <row r="751" spans="1:25" s="402" customFormat="1" ht="12">
      <c r="A751" s="395" t="s">
        <v>2159</v>
      </c>
      <c r="B751" s="396" t="s">
        <v>655</v>
      </c>
      <c r="C751" s="396" t="s">
        <v>718</v>
      </c>
      <c r="D751" s="396">
        <v>2013</v>
      </c>
      <c r="E751" s="396" t="s">
        <v>254</v>
      </c>
      <c r="F751" s="1369" t="s">
        <v>127</v>
      </c>
      <c r="G751" s="1369" t="s">
        <v>127</v>
      </c>
      <c r="H751" s="397" t="s">
        <v>655</v>
      </c>
      <c r="I751" s="396" t="s">
        <v>655</v>
      </c>
      <c r="J751" s="396" t="s">
        <v>851</v>
      </c>
      <c r="K751" s="396" t="s">
        <v>3349</v>
      </c>
      <c r="L751" s="398" t="s">
        <v>127</v>
      </c>
      <c r="M751" s="398" t="s">
        <v>127</v>
      </c>
      <c r="N751" s="398"/>
      <c r="O751" s="398"/>
      <c r="P751" s="398"/>
      <c r="Q751" s="495">
        <f>Q59+Q64</f>
        <v>6000</v>
      </c>
      <c r="R751" s="1459"/>
      <c r="S751" s="399"/>
      <c r="T751" s="399" t="s">
        <v>127</v>
      </c>
      <c r="U751" s="399" t="s">
        <v>127</v>
      </c>
      <c r="V751" s="399" t="s">
        <v>127</v>
      </c>
      <c r="W751" s="400" t="s">
        <v>127</v>
      </c>
      <c r="X751" s="396" t="s">
        <v>655</v>
      </c>
      <c r="Y751" s="401" t="s">
        <v>127</v>
      </c>
    </row>
    <row r="752" spans="1:25" s="298" customFormat="1" ht="22.5">
      <c r="A752" s="307" t="s">
        <v>2161</v>
      </c>
      <c r="B752" s="296" t="s">
        <v>655</v>
      </c>
      <c r="C752" s="296" t="s">
        <v>718</v>
      </c>
      <c r="D752" s="296">
        <v>2013</v>
      </c>
      <c r="E752" s="296" t="s">
        <v>254</v>
      </c>
      <c r="F752" s="1371" t="s">
        <v>127</v>
      </c>
      <c r="G752" s="1371" t="s">
        <v>127</v>
      </c>
      <c r="H752" s="308" t="s">
        <v>655</v>
      </c>
      <c r="I752" s="296" t="s">
        <v>655</v>
      </c>
      <c r="J752" s="297" t="s">
        <v>1329</v>
      </c>
      <c r="K752" s="297" t="s">
        <v>1330</v>
      </c>
      <c r="L752" s="309" t="s">
        <v>127</v>
      </c>
      <c r="M752" s="309" t="s">
        <v>127</v>
      </c>
      <c r="N752" s="309"/>
      <c r="O752" s="309"/>
      <c r="P752" s="309"/>
      <c r="Q752" s="303">
        <f>Q146</f>
        <v>750</v>
      </c>
      <c r="R752" s="304"/>
      <c r="S752" s="306"/>
      <c r="T752" s="306"/>
      <c r="U752" s="306"/>
      <c r="V752" s="306"/>
      <c r="W752" s="310"/>
      <c r="X752" s="296" t="s">
        <v>655</v>
      </c>
      <c r="Y752" s="311"/>
    </row>
    <row r="753" spans="1:25" s="298" customFormat="1" ht="12">
      <c r="A753" s="307" t="s">
        <v>1776</v>
      </c>
      <c r="B753" s="296" t="s">
        <v>655</v>
      </c>
      <c r="C753" s="296" t="s">
        <v>693</v>
      </c>
      <c r="D753" s="296">
        <v>2013</v>
      </c>
      <c r="E753" s="296" t="s">
        <v>254</v>
      </c>
      <c r="F753" s="1371" t="s">
        <v>127</v>
      </c>
      <c r="G753" s="1371" t="s">
        <v>127</v>
      </c>
      <c r="H753" s="308" t="s">
        <v>655</v>
      </c>
      <c r="I753" s="296" t="s">
        <v>655</v>
      </c>
      <c r="J753" s="296" t="s">
        <v>1339</v>
      </c>
      <c r="K753" s="297" t="s">
        <v>2034</v>
      </c>
      <c r="L753" s="309" t="s">
        <v>127</v>
      </c>
      <c r="M753" s="309" t="s">
        <v>127</v>
      </c>
      <c r="N753" s="309"/>
      <c r="O753" s="309"/>
      <c r="P753" s="309"/>
      <c r="Q753" s="303">
        <f>Q123+Q151+Q156+Q159+Q160+Q167</f>
        <v>27287.5</v>
      </c>
      <c r="R753" s="304"/>
      <c r="S753" s="306"/>
      <c r="T753" s="306"/>
      <c r="U753" s="306"/>
      <c r="V753" s="306"/>
      <c r="W753" s="310"/>
      <c r="X753" s="296" t="s">
        <v>655</v>
      </c>
      <c r="Y753" s="311"/>
    </row>
    <row r="754" spans="1:25" s="298" customFormat="1" ht="23.25" customHeight="1">
      <c r="A754" s="307" t="s">
        <v>948</v>
      </c>
      <c r="B754" s="296" t="s">
        <v>655</v>
      </c>
      <c r="C754" s="296" t="s">
        <v>718</v>
      </c>
      <c r="D754" s="296">
        <v>2013</v>
      </c>
      <c r="E754" s="296" t="s">
        <v>254</v>
      </c>
      <c r="F754" s="1371" t="s">
        <v>127</v>
      </c>
      <c r="G754" s="1371" t="s">
        <v>127</v>
      </c>
      <c r="H754" s="308" t="s">
        <v>655</v>
      </c>
      <c r="I754" s="296" t="s">
        <v>655</v>
      </c>
      <c r="J754" s="296" t="s">
        <v>1340</v>
      </c>
      <c r="K754" s="297" t="s">
        <v>2366</v>
      </c>
      <c r="L754" s="309" t="s">
        <v>127</v>
      </c>
      <c r="M754" s="309" t="s">
        <v>127</v>
      </c>
      <c r="N754" s="309"/>
      <c r="O754" s="309"/>
      <c r="P754" s="309"/>
      <c r="Q754" s="303">
        <f>Q84+Q191+Q267+Q273</f>
        <v>11700</v>
      </c>
      <c r="R754" s="304"/>
      <c r="S754" s="306"/>
      <c r="T754" s="306"/>
      <c r="U754" s="306"/>
      <c r="V754" s="306"/>
      <c r="W754" s="310"/>
      <c r="X754" s="296" t="s">
        <v>655</v>
      </c>
      <c r="Y754" s="311"/>
    </row>
    <row r="755" spans="1:25" s="298" customFormat="1" ht="22.5">
      <c r="A755" s="307" t="s">
        <v>2142</v>
      </c>
      <c r="B755" s="296" t="s">
        <v>655</v>
      </c>
      <c r="C755" s="296" t="s">
        <v>718</v>
      </c>
      <c r="D755" s="296">
        <v>2013</v>
      </c>
      <c r="E755" s="296" t="s">
        <v>254</v>
      </c>
      <c r="F755" s="1371" t="s">
        <v>127</v>
      </c>
      <c r="G755" s="1371" t="s">
        <v>127</v>
      </c>
      <c r="H755" s="308" t="s">
        <v>655</v>
      </c>
      <c r="I755" s="296" t="s">
        <v>655</v>
      </c>
      <c r="J755" s="297" t="s">
        <v>1341</v>
      </c>
      <c r="K755" s="297" t="s">
        <v>2368</v>
      </c>
      <c r="L755" s="309" t="s">
        <v>127</v>
      </c>
      <c r="M755" s="309" t="s">
        <v>127</v>
      </c>
      <c r="N755" s="309"/>
      <c r="O755" s="309"/>
      <c r="P755" s="309"/>
      <c r="Q755" s="303">
        <f>Q60+Q61</f>
        <v>3000</v>
      </c>
      <c r="R755" s="304"/>
      <c r="S755" s="306"/>
      <c r="T755" s="306"/>
      <c r="U755" s="306"/>
      <c r="V755" s="306"/>
      <c r="W755" s="310"/>
      <c r="X755" s="296" t="s">
        <v>655</v>
      </c>
      <c r="Y755" s="311"/>
    </row>
    <row r="756" spans="1:25" s="298" customFormat="1" ht="24" customHeight="1">
      <c r="A756" s="307" t="s">
        <v>1118</v>
      </c>
      <c r="B756" s="296" t="s">
        <v>655</v>
      </c>
      <c r="C756" s="296" t="s">
        <v>718</v>
      </c>
      <c r="D756" s="296">
        <v>2013</v>
      </c>
      <c r="E756" s="296" t="s">
        <v>254</v>
      </c>
      <c r="F756" s="1371" t="s">
        <v>127</v>
      </c>
      <c r="G756" s="1371" t="s">
        <v>127</v>
      </c>
      <c r="H756" s="308" t="s">
        <v>655</v>
      </c>
      <c r="I756" s="296" t="s">
        <v>655</v>
      </c>
      <c r="J756" s="296" t="s">
        <v>1107</v>
      </c>
      <c r="K756" s="297" t="s">
        <v>1107</v>
      </c>
      <c r="L756" s="309" t="s">
        <v>127</v>
      </c>
      <c r="M756" s="309" t="s">
        <v>127</v>
      </c>
      <c r="N756" s="309"/>
      <c r="O756" s="309"/>
      <c r="P756" s="309"/>
      <c r="Q756" s="303">
        <f>Q93+Q195+Q208+Q217+Q221+Q264+Q271</f>
        <v>7500</v>
      </c>
      <c r="R756" s="304"/>
      <c r="S756" s="306"/>
      <c r="T756" s="306"/>
      <c r="U756" s="306"/>
      <c r="V756" s="306"/>
      <c r="W756" s="310"/>
      <c r="X756" s="296" t="s">
        <v>655</v>
      </c>
      <c r="Y756" s="311"/>
    </row>
    <row r="757" spans="1:25" s="298" customFormat="1" ht="12">
      <c r="A757" s="307" t="s">
        <v>1605</v>
      </c>
      <c r="B757" s="296" t="s">
        <v>655</v>
      </c>
      <c r="C757" s="296" t="s">
        <v>718</v>
      </c>
      <c r="D757" s="296">
        <v>2013</v>
      </c>
      <c r="E757" s="296" t="s">
        <v>254</v>
      </c>
      <c r="F757" s="1371" t="s">
        <v>127</v>
      </c>
      <c r="G757" s="1371" t="s">
        <v>127</v>
      </c>
      <c r="H757" s="308" t="s">
        <v>655</v>
      </c>
      <c r="I757" s="296" t="s">
        <v>655</v>
      </c>
      <c r="J757" s="296" t="s">
        <v>1342</v>
      </c>
      <c r="K757" s="296" t="s">
        <v>1325</v>
      </c>
      <c r="L757" s="309" t="s">
        <v>127</v>
      </c>
      <c r="M757" s="309" t="s">
        <v>127</v>
      </c>
      <c r="N757" s="309"/>
      <c r="O757" s="309"/>
      <c r="P757" s="309"/>
      <c r="Q757" s="303">
        <f>Q95</f>
        <v>2250</v>
      </c>
      <c r="R757" s="304"/>
      <c r="S757" s="306"/>
      <c r="T757" s="306"/>
      <c r="U757" s="306"/>
      <c r="V757" s="306"/>
      <c r="W757" s="310"/>
      <c r="X757" s="296" t="s">
        <v>655</v>
      </c>
      <c r="Y757" s="311"/>
    </row>
    <row r="758" spans="1:25" s="385" customFormat="1" ht="12">
      <c r="A758" s="378" t="s">
        <v>1649</v>
      </c>
      <c r="B758" s="379" t="s">
        <v>655</v>
      </c>
      <c r="C758" s="379" t="s">
        <v>718</v>
      </c>
      <c r="D758" s="379">
        <v>2013</v>
      </c>
      <c r="E758" s="379" t="s">
        <v>254</v>
      </c>
      <c r="F758" s="1370" t="s">
        <v>127</v>
      </c>
      <c r="G758" s="1370" t="s">
        <v>127</v>
      </c>
      <c r="H758" s="380" t="s">
        <v>655</v>
      </c>
      <c r="I758" s="379" t="s">
        <v>655</v>
      </c>
      <c r="J758" s="379" t="s">
        <v>1343</v>
      </c>
      <c r="K758" s="396" t="s">
        <v>3349</v>
      </c>
      <c r="L758" s="381" t="s">
        <v>127</v>
      </c>
      <c r="M758" s="381" t="s">
        <v>127</v>
      </c>
      <c r="N758" s="381"/>
      <c r="O758" s="381"/>
      <c r="P758" s="381"/>
      <c r="Q758" s="407">
        <f>Q55+Q57+Q85</f>
        <v>5000</v>
      </c>
      <c r="R758" s="408"/>
      <c r="S758" s="382"/>
      <c r="T758" s="382"/>
      <c r="U758" s="382"/>
      <c r="V758" s="382"/>
      <c r="W758" s="383"/>
      <c r="X758" s="396" t="s">
        <v>655</v>
      </c>
      <c r="Y758" s="384"/>
    </row>
    <row r="759" spans="1:25" s="385" customFormat="1" ht="12">
      <c r="A759" s="378" t="s">
        <v>289</v>
      </c>
      <c r="B759" s="379" t="s">
        <v>655</v>
      </c>
      <c r="C759" s="379" t="s">
        <v>718</v>
      </c>
      <c r="D759" s="379">
        <v>2013</v>
      </c>
      <c r="E759" s="379" t="s">
        <v>254</v>
      </c>
      <c r="F759" s="1370" t="s">
        <v>127</v>
      </c>
      <c r="G759" s="1370" t="s">
        <v>127</v>
      </c>
      <c r="H759" s="380" t="s">
        <v>655</v>
      </c>
      <c r="I759" s="379" t="s">
        <v>655</v>
      </c>
      <c r="J759" s="379" t="s">
        <v>2665</v>
      </c>
      <c r="K759" s="396" t="s">
        <v>3349</v>
      </c>
      <c r="L759" s="381" t="s">
        <v>127</v>
      </c>
      <c r="M759" s="381" t="s">
        <v>127</v>
      </c>
      <c r="N759" s="381"/>
      <c r="O759" s="381"/>
      <c r="P759" s="381"/>
      <c r="Q759" s="407">
        <f>Q248+Q292</f>
        <v>4250</v>
      </c>
      <c r="R759" s="408"/>
      <c r="S759" s="382"/>
      <c r="T759" s="382"/>
      <c r="U759" s="382"/>
      <c r="V759" s="382"/>
      <c r="W759" s="383"/>
      <c r="X759" s="396" t="s">
        <v>655</v>
      </c>
      <c r="Y759" s="384"/>
    </row>
    <row r="760" spans="1:25" s="385" customFormat="1" ht="12">
      <c r="A760" s="378" t="s">
        <v>2160</v>
      </c>
      <c r="B760" s="379" t="s">
        <v>655</v>
      </c>
      <c r="C760" s="379" t="s">
        <v>718</v>
      </c>
      <c r="D760" s="379">
        <v>2013</v>
      </c>
      <c r="E760" s="379" t="s">
        <v>254</v>
      </c>
      <c r="F760" s="1370" t="s">
        <v>127</v>
      </c>
      <c r="G760" s="1370" t="s">
        <v>127</v>
      </c>
      <c r="H760" s="380" t="s">
        <v>655</v>
      </c>
      <c r="I760" s="379" t="s">
        <v>655</v>
      </c>
      <c r="J760" s="379" t="s">
        <v>1345</v>
      </c>
      <c r="K760" s="396" t="s">
        <v>3349</v>
      </c>
      <c r="L760" s="381" t="s">
        <v>127</v>
      </c>
      <c r="M760" s="381" t="s">
        <v>127</v>
      </c>
      <c r="N760" s="381"/>
      <c r="O760" s="381"/>
      <c r="P760" s="381"/>
      <c r="Q760" s="407">
        <f>Q86+Q87</f>
        <v>7000</v>
      </c>
      <c r="R760" s="408"/>
      <c r="S760" s="382"/>
      <c r="T760" s="382"/>
      <c r="U760" s="382"/>
      <c r="V760" s="382"/>
      <c r="W760" s="383"/>
      <c r="X760" s="396" t="s">
        <v>655</v>
      </c>
      <c r="Y760" s="384"/>
    </row>
    <row r="761" spans="1:25" s="385" customFormat="1" ht="12">
      <c r="A761" s="378" t="s">
        <v>1413</v>
      </c>
      <c r="B761" s="379" t="s">
        <v>655</v>
      </c>
      <c r="C761" s="379" t="s">
        <v>718</v>
      </c>
      <c r="D761" s="379">
        <v>2013</v>
      </c>
      <c r="E761" s="379" t="s">
        <v>254</v>
      </c>
      <c r="F761" s="1370" t="s">
        <v>127</v>
      </c>
      <c r="G761" s="1370" t="s">
        <v>127</v>
      </c>
      <c r="H761" s="380" t="s">
        <v>655</v>
      </c>
      <c r="I761" s="379" t="s">
        <v>655</v>
      </c>
      <c r="J761" s="379" t="s">
        <v>1344</v>
      </c>
      <c r="K761" s="396" t="s">
        <v>3349</v>
      </c>
      <c r="L761" s="381" t="s">
        <v>127</v>
      </c>
      <c r="M761" s="381" t="s">
        <v>127</v>
      </c>
      <c r="N761" s="381"/>
      <c r="O761" s="381"/>
      <c r="P761" s="381"/>
      <c r="Q761" s="407">
        <f>Q187+Q248</f>
        <v>3950</v>
      </c>
      <c r="R761" s="408"/>
      <c r="S761" s="382"/>
      <c r="T761" s="382"/>
      <c r="U761" s="382"/>
      <c r="V761" s="382"/>
      <c r="W761" s="383"/>
      <c r="X761" s="396" t="s">
        <v>655</v>
      </c>
      <c r="Y761" s="384"/>
    </row>
    <row r="762" spans="1:25" s="298" customFormat="1" ht="23.25" customHeight="1">
      <c r="A762" s="307" t="s">
        <v>295</v>
      </c>
      <c r="B762" s="296" t="s">
        <v>655</v>
      </c>
      <c r="C762" s="296" t="s">
        <v>718</v>
      </c>
      <c r="D762" s="296">
        <v>2013</v>
      </c>
      <c r="E762" s="296" t="s">
        <v>254</v>
      </c>
      <c r="F762" s="1371"/>
      <c r="G762" s="1371"/>
      <c r="H762" s="308" t="s">
        <v>655</v>
      </c>
      <c r="I762" s="296" t="s">
        <v>655</v>
      </c>
      <c r="J762" s="297" t="s">
        <v>1275</v>
      </c>
      <c r="K762" s="297" t="s">
        <v>1633</v>
      </c>
      <c r="L762" s="309" t="s">
        <v>127</v>
      </c>
      <c r="M762" s="309" t="s">
        <v>127</v>
      </c>
      <c r="N762" s="309"/>
      <c r="O762" s="309"/>
      <c r="P762" s="309"/>
      <c r="Q762" s="303">
        <f>Q56+Q58</f>
        <v>6750</v>
      </c>
      <c r="R762" s="304"/>
      <c r="S762" s="306"/>
      <c r="T762" s="306"/>
      <c r="U762" s="306"/>
      <c r="V762" s="306"/>
      <c r="W762" s="310"/>
      <c r="X762" s="296" t="s">
        <v>655</v>
      </c>
      <c r="Y762" s="311"/>
    </row>
    <row r="763" spans="1:25" s="298" customFormat="1" ht="33.75">
      <c r="A763" s="307" t="s">
        <v>2163</v>
      </c>
      <c r="B763" s="296" t="s">
        <v>655</v>
      </c>
      <c r="C763" s="296" t="s">
        <v>718</v>
      </c>
      <c r="D763" s="296">
        <v>2013</v>
      </c>
      <c r="E763" s="296" t="s">
        <v>254</v>
      </c>
      <c r="F763" s="1371" t="s">
        <v>127</v>
      </c>
      <c r="G763" s="1371" t="s">
        <v>127</v>
      </c>
      <c r="H763" s="308" t="s">
        <v>655</v>
      </c>
      <c r="I763" s="296" t="s">
        <v>655</v>
      </c>
      <c r="J763" s="297" t="s">
        <v>715</v>
      </c>
      <c r="K763" s="297" t="s">
        <v>1322</v>
      </c>
      <c r="L763" s="309" t="s">
        <v>127</v>
      </c>
      <c r="M763" s="309" t="s">
        <v>127</v>
      </c>
      <c r="N763" s="309"/>
      <c r="O763" s="309"/>
      <c r="P763" s="309"/>
      <c r="Q763" s="303">
        <f>Q66+Q67</f>
        <v>7000</v>
      </c>
      <c r="R763" s="304"/>
      <c r="S763" s="306"/>
      <c r="T763" s="306"/>
      <c r="U763" s="306"/>
      <c r="V763" s="306"/>
      <c r="W763" s="306"/>
      <c r="X763" s="296" t="s">
        <v>655</v>
      </c>
      <c r="Y763" s="311"/>
    </row>
    <row r="764" spans="1:25" s="298" customFormat="1" ht="22.5">
      <c r="A764" s="307" t="s">
        <v>2162</v>
      </c>
      <c r="B764" s="296" t="s">
        <v>655</v>
      </c>
      <c r="C764" s="296" t="s">
        <v>718</v>
      </c>
      <c r="D764" s="296">
        <v>2013</v>
      </c>
      <c r="E764" s="296" t="s">
        <v>254</v>
      </c>
      <c r="F764" s="1371" t="s">
        <v>127</v>
      </c>
      <c r="G764" s="1444" t="s">
        <v>127</v>
      </c>
      <c r="H764" s="308" t="s">
        <v>655</v>
      </c>
      <c r="I764" s="296" t="s">
        <v>655</v>
      </c>
      <c r="J764" s="297" t="s">
        <v>1002</v>
      </c>
      <c r="K764" s="297" t="s">
        <v>1156</v>
      </c>
      <c r="L764" s="309" t="s">
        <v>127</v>
      </c>
      <c r="M764" s="309" t="s">
        <v>127</v>
      </c>
      <c r="N764" s="309"/>
      <c r="O764" s="309"/>
      <c r="P764" s="309"/>
      <c r="Q764" s="303">
        <f>Q97+Q111</f>
        <v>3000</v>
      </c>
      <c r="R764" s="304"/>
      <c r="S764" s="306"/>
      <c r="T764" s="306"/>
      <c r="U764" s="306"/>
      <c r="V764" s="306"/>
      <c r="W764" s="310"/>
      <c r="X764" s="296" t="s">
        <v>655</v>
      </c>
      <c r="Y764" s="311"/>
    </row>
    <row r="765" spans="1:25" s="385" customFormat="1" ht="23.25" customHeight="1">
      <c r="A765" s="378" t="s">
        <v>1416</v>
      </c>
      <c r="B765" s="379" t="s">
        <v>655</v>
      </c>
      <c r="C765" s="379" t="s">
        <v>718</v>
      </c>
      <c r="D765" s="379">
        <v>2013</v>
      </c>
      <c r="E765" s="379" t="s">
        <v>254</v>
      </c>
      <c r="F765" s="1370" t="s">
        <v>127</v>
      </c>
      <c r="G765" s="1445" t="s">
        <v>127</v>
      </c>
      <c r="H765" s="380" t="s">
        <v>655</v>
      </c>
      <c r="I765" s="379" t="s">
        <v>655</v>
      </c>
      <c r="J765" s="643" t="s">
        <v>1204</v>
      </c>
      <c r="K765" s="379" t="s">
        <v>2362</v>
      </c>
      <c r="L765" s="381" t="s">
        <v>127</v>
      </c>
      <c r="M765" s="381" t="s">
        <v>127</v>
      </c>
      <c r="N765" s="381"/>
      <c r="O765" s="381"/>
      <c r="P765" s="381"/>
      <c r="Q765" s="407">
        <f>Q125+Q132+Q133+Q134+Q135</f>
        <v>14400</v>
      </c>
      <c r="R765" s="408"/>
      <c r="S765" s="382"/>
      <c r="T765" s="382"/>
      <c r="U765" s="382"/>
      <c r="V765" s="382"/>
      <c r="W765" s="383"/>
      <c r="X765" s="379" t="s">
        <v>655</v>
      </c>
      <c r="Y765" s="384"/>
    </row>
    <row r="766" spans="1:25" s="298" customFormat="1" ht="22.5">
      <c r="A766" s="307" t="s">
        <v>695</v>
      </c>
      <c r="B766" s="296" t="s">
        <v>655</v>
      </c>
      <c r="C766" s="296" t="s">
        <v>718</v>
      </c>
      <c r="D766" s="296">
        <v>2013</v>
      </c>
      <c r="E766" s="296" t="s">
        <v>254</v>
      </c>
      <c r="F766" s="1371" t="s">
        <v>127</v>
      </c>
      <c r="G766" s="1371" t="s">
        <v>127</v>
      </c>
      <c r="H766" s="308" t="s">
        <v>655</v>
      </c>
      <c r="I766" s="296" t="s">
        <v>655</v>
      </c>
      <c r="J766" s="297" t="s">
        <v>614</v>
      </c>
      <c r="K766" s="297" t="s">
        <v>1327</v>
      </c>
      <c r="L766" s="309" t="s">
        <v>127</v>
      </c>
      <c r="M766" s="309" t="s">
        <v>127</v>
      </c>
      <c r="N766" s="309"/>
      <c r="O766" s="309"/>
      <c r="P766" s="309"/>
      <c r="Q766" s="303">
        <f>Q62</f>
        <v>1000</v>
      </c>
      <c r="R766" s="304"/>
      <c r="S766" s="306"/>
      <c r="T766" s="306"/>
      <c r="U766" s="306"/>
      <c r="V766" s="306"/>
      <c r="W766" s="306"/>
      <c r="X766" s="296" t="s">
        <v>655</v>
      </c>
      <c r="Y766" s="311"/>
    </row>
    <row r="767" spans="1:25" s="298" customFormat="1" ht="22.5" customHeight="1">
      <c r="A767" s="307" t="s">
        <v>1406</v>
      </c>
      <c r="B767" s="296" t="s">
        <v>655</v>
      </c>
      <c r="C767" s="296" t="s">
        <v>1676</v>
      </c>
      <c r="D767" s="296">
        <v>2013</v>
      </c>
      <c r="E767" s="296" t="s">
        <v>1182</v>
      </c>
      <c r="F767" s="1371" t="s">
        <v>127</v>
      </c>
      <c r="G767" s="1371" t="s">
        <v>127</v>
      </c>
      <c r="H767" s="308" t="s">
        <v>655</v>
      </c>
      <c r="I767" s="296" t="s">
        <v>655</v>
      </c>
      <c r="J767" s="296" t="s">
        <v>1352</v>
      </c>
      <c r="K767" s="297" t="s">
        <v>1352</v>
      </c>
      <c r="L767" s="309" t="s">
        <v>127</v>
      </c>
      <c r="M767" s="309" t="s">
        <v>127</v>
      </c>
      <c r="N767" s="309"/>
      <c r="O767" s="309"/>
      <c r="P767" s="309"/>
      <c r="Q767" s="303">
        <v>12784</v>
      </c>
      <c r="R767" s="304"/>
      <c r="S767" s="306"/>
      <c r="T767" s="306"/>
      <c r="U767" s="306"/>
      <c r="V767" s="306"/>
      <c r="W767" s="310"/>
      <c r="X767" s="296" t="s">
        <v>655</v>
      </c>
      <c r="Y767" s="311"/>
    </row>
    <row r="768" spans="1:25" s="298" customFormat="1" ht="22.5" customHeight="1">
      <c r="A768" s="307" t="s">
        <v>1902</v>
      </c>
      <c r="B768" s="296" t="s">
        <v>655</v>
      </c>
      <c r="C768" s="296" t="s">
        <v>1901</v>
      </c>
      <c r="D768" s="296">
        <v>2013</v>
      </c>
      <c r="E768" s="296" t="s">
        <v>1182</v>
      </c>
      <c r="F768" s="1371" t="s">
        <v>127</v>
      </c>
      <c r="G768" s="1371" t="s">
        <v>127</v>
      </c>
      <c r="H768" s="308" t="s">
        <v>655</v>
      </c>
      <c r="I768" s="296" t="s">
        <v>655</v>
      </c>
      <c r="J768" s="297" t="s">
        <v>1566</v>
      </c>
      <c r="K768" s="297" t="s">
        <v>1570</v>
      </c>
      <c r="L768" s="309" t="s">
        <v>127</v>
      </c>
      <c r="M768" s="309" t="s">
        <v>127</v>
      </c>
      <c r="N768" s="309"/>
      <c r="O768" s="309"/>
      <c r="P768" s="309"/>
      <c r="Q768" s="303">
        <f>Q176+Q225+Q228+Q229+Q233</f>
        <v>51973.11</v>
      </c>
      <c r="R768" s="304"/>
      <c r="S768" s="306"/>
      <c r="T768" s="306"/>
      <c r="U768" s="306"/>
      <c r="V768" s="306"/>
      <c r="W768" s="310"/>
      <c r="X768" s="296" t="s">
        <v>655</v>
      </c>
      <c r="Y768" s="311"/>
    </row>
    <row r="769" spans="1:25" s="298" customFormat="1" ht="22.5" customHeight="1">
      <c r="A769" s="307" t="s">
        <v>1658</v>
      </c>
      <c r="B769" s="296" t="s">
        <v>655</v>
      </c>
      <c r="C769" s="296" t="s">
        <v>1669</v>
      </c>
      <c r="D769" s="296">
        <v>2013</v>
      </c>
      <c r="E769" s="296" t="s">
        <v>1182</v>
      </c>
      <c r="F769" s="1371" t="s">
        <v>127</v>
      </c>
      <c r="G769" s="1371" t="s">
        <v>127</v>
      </c>
      <c r="H769" s="308" t="s">
        <v>655</v>
      </c>
      <c r="I769" s="296" t="s">
        <v>655</v>
      </c>
      <c r="J769" s="296" t="s">
        <v>1569</v>
      </c>
      <c r="K769" s="297" t="s">
        <v>1569</v>
      </c>
      <c r="L769" s="309" t="s">
        <v>127</v>
      </c>
      <c r="M769" s="309" t="s">
        <v>127</v>
      </c>
      <c r="N769" s="309"/>
      <c r="O769" s="309"/>
      <c r="P769" s="309"/>
      <c r="Q769" s="303">
        <f>Q177+Q197+Q198+Q214+Q215+Q216+Q230</f>
        <v>54536.26</v>
      </c>
      <c r="R769" s="304"/>
      <c r="S769" s="306"/>
      <c r="T769" s="306"/>
      <c r="U769" s="306"/>
      <c r="V769" s="306"/>
      <c r="W769" s="310"/>
      <c r="X769" s="296" t="s">
        <v>655</v>
      </c>
      <c r="Y769" s="311"/>
    </row>
    <row r="770" spans="1:25" s="298" customFormat="1" ht="34.5" customHeight="1">
      <c r="A770" s="307" t="s">
        <v>948</v>
      </c>
      <c r="B770" s="296" t="s">
        <v>655</v>
      </c>
      <c r="C770" s="296" t="s">
        <v>718</v>
      </c>
      <c r="D770" s="296">
        <v>2013</v>
      </c>
      <c r="E770" s="296" t="s">
        <v>254</v>
      </c>
      <c r="F770" s="1371" t="s">
        <v>127</v>
      </c>
      <c r="G770" s="1371" t="s">
        <v>127</v>
      </c>
      <c r="H770" s="308" t="s">
        <v>655</v>
      </c>
      <c r="I770" s="296" t="s">
        <v>655</v>
      </c>
      <c r="J770" s="297" t="s">
        <v>1573</v>
      </c>
      <c r="K770" s="297" t="s">
        <v>1574</v>
      </c>
      <c r="L770" s="309" t="s">
        <v>127</v>
      </c>
      <c r="M770" s="309" t="s">
        <v>127</v>
      </c>
      <c r="N770" s="309"/>
      <c r="O770" s="309"/>
      <c r="P770" s="309"/>
      <c r="Q770" s="303">
        <f>Q180+Q184+Q192+Q209+Q219+Q222+Q266</f>
        <v>34600</v>
      </c>
      <c r="R770" s="304"/>
      <c r="S770" s="306"/>
      <c r="T770" s="306"/>
      <c r="U770" s="306"/>
      <c r="V770" s="306"/>
      <c r="W770" s="310"/>
      <c r="X770" s="296" t="s">
        <v>1583</v>
      </c>
      <c r="Y770" s="311"/>
    </row>
    <row r="771" spans="1:25" s="298" customFormat="1" ht="12" customHeight="1">
      <c r="A771" s="307" t="s">
        <v>1692</v>
      </c>
      <c r="B771" s="296" t="s">
        <v>655</v>
      </c>
      <c r="C771" s="296" t="s">
        <v>718</v>
      </c>
      <c r="D771" s="296">
        <v>2013</v>
      </c>
      <c r="E771" s="296" t="s">
        <v>254</v>
      </c>
      <c r="F771" s="1371" t="s">
        <v>127</v>
      </c>
      <c r="G771" s="1371" t="s">
        <v>127</v>
      </c>
      <c r="H771" s="308" t="s">
        <v>655</v>
      </c>
      <c r="I771" s="296" t="s">
        <v>655</v>
      </c>
      <c r="J771" s="296" t="s">
        <v>1575</v>
      </c>
      <c r="K771" s="296" t="s">
        <v>2367</v>
      </c>
      <c r="L771" s="309" t="s">
        <v>127</v>
      </c>
      <c r="M771" s="309" t="s">
        <v>127</v>
      </c>
      <c r="N771" s="309"/>
      <c r="O771" s="309"/>
      <c r="P771" s="309"/>
      <c r="Q771" s="303">
        <f>Q181+Q183+Q190+Q203</f>
        <v>4000</v>
      </c>
      <c r="R771" s="304"/>
      <c r="S771" s="306"/>
      <c r="T771" s="306"/>
      <c r="U771" s="306"/>
      <c r="V771" s="306"/>
      <c r="W771" s="310"/>
      <c r="X771" s="296" t="s">
        <v>1583</v>
      </c>
      <c r="Y771" s="311"/>
    </row>
    <row r="772" spans="1:25" s="453" customFormat="1" ht="12" customHeight="1">
      <c r="A772" s="446" t="s">
        <v>1125</v>
      </c>
      <c r="B772" s="447" t="s">
        <v>655</v>
      </c>
      <c r="C772" s="447" t="s">
        <v>718</v>
      </c>
      <c r="D772" s="447">
        <v>2013</v>
      </c>
      <c r="E772" s="447" t="s">
        <v>254</v>
      </c>
      <c r="F772" s="1443" t="s">
        <v>127</v>
      </c>
      <c r="G772" s="1443" t="s">
        <v>127</v>
      </c>
      <c r="H772" s="448" t="s">
        <v>655</v>
      </c>
      <c r="I772" s="447" t="s">
        <v>655</v>
      </c>
      <c r="J772" s="447"/>
      <c r="K772" s="447" t="s">
        <v>1580</v>
      </c>
      <c r="L772" s="449" t="s">
        <v>127</v>
      </c>
      <c r="M772" s="449" t="s">
        <v>127</v>
      </c>
      <c r="N772" s="449"/>
      <c r="O772" s="449"/>
      <c r="P772" s="449"/>
      <c r="Q772" s="494">
        <f>Q186+Q193+Q210</f>
        <v>7500</v>
      </c>
      <c r="R772" s="470"/>
      <c r="S772" s="450"/>
      <c r="T772" s="450"/>
      <c r="U772" s="450"/>
      <c r="V772" s="450"/>
      <c r="W772" s="451"/>
      <c r="X772" s="447" t="s">
        <v>1582</v>
      </c>
      <c r="Y772" s="452"/>
    </row>
    <row r="773" spans="1:25" s="541" customFormat="1" ht="12" customHeight="1">
      <c r="A773" s="534" t="s">
        <v>1032</v>
      </c>
      <c r="B773" s="535" t="s">
        <v>655</v>
      </c>
      <c r="C773" s="535" t="s">
        <v>693</v>
      </c>
      <c r="D773" s="535">
        <v>2013</v>
      </c>
      <c r="E773" s="535" t="s">
        <v>254</v>
      </c>
      <c r="F773" s="1443" t="s">
        <v>127</v>
      </c>
      <c r="G773" s="1443" t="s">
        <v>127</v>
      </c>
      <c r="H773" s="536" t="s">
        <v>655</v>
      </c>
      <c r="I773" s="535" t="s">
        <v>655</v>
      </c>
      <c r="J773" s="535" t="s">
        <v>1158</v>
      </c>
      <c r="K773" s="535" t="s">
        <v>2354</v>
      </c>
      <c r="L773" s="537" t="s">
        <v>127</v>
      </c>
      <c r="M773" s="537" t="s">
        <v>127</v>
      </c>
      <c r="N773" s="537"/>
      <c r="O773" s="537"/>
      <c r="P773" s="537"/>
      <c r="Q773" s="494">
        <f>Q98+Q113+Q118+Q124+Q142</f>
        <v>10250</v>
      </c>
      <c r="R773" s="470"/>
      <c r="S773" s="538"/>
      <c r="T773" s="538"/>
      <c r="U773" s="538"/>
      <c r="V773" s="538"/>
      <c r="W773" s="539"/>
      <c r="X773" s="535"/>
      <c r="Y773" s="540"/>
    </row>
    <row r="774" spans="1:25" s="298" customFormat="1" ht="24" customHeight="1">
      <c r="A774" s="307" t="s">
        <v>2071</v>
      </c>
      <c r="B774" s="296" t="s">
        <v>655</v>
      </c>
      <c r="C774" s="296" t="s">
        <v>1671</v>
      </c>
      <c r="D774" s="296">
        <v>2013</v>
      </c>
      <c r="E774" s="296" t="s">
        <v>1182</v>
      </c>
      <c r="F774" s="1371" t="s">
        <v>127</v>
      </c>
      <c r="G774" s="1371" t="s">
        <v>127</v>
      </c>
      <c r="H774" s="308" t="s">
        <v>655</v>
      </c>
      <c r="I774" s="296" t="s">
        <v>655</v>
      </c>
      <c r="J774" s="297" t="s">
        <v>1354</v>
      </c>
      <c r="K774" s="297" t="s">
        <v>1355</v>
      </c>
      <c r="L774" s="309" t="s">
        <v>127</v>
      </c>
      <c r="M774" s="309" t="s">
        <v>127</v>
      </c>
      <c r="N774" s="309"/>
      <c r="O774" s="309"/>
      <c r="P774" s="309"/>
      <c r="Q774" s="303">
        <f>Q165+Q226</f>
        <v>61547.3</v>
      </c>
      <c r="R774" s="304"/>
      <c r="S774" s="306"/>
      <c r="T774" s="306"/>
      <c r="U774" s="306"/>
      <c r="V774" s="306"/>
      <c r="W774" s="310"/>
      <c r="X774" s="296" t="s">
        <v>655</v>
      </c>
      <c r="Y774" s="311"/>
    </row>
    <row r="775" spans="1:25" s="298" customFormat="1" ht="12" customHeight="1">
      <c r="A775" s="307" t="s">
        <v>2159</v>
      </c>
      <c r="B775" s="296" t="s">
        <v>655</v>
      </c>
      <c r="C775" s="296" t="s">
        <v>718</v>
      </c>
      <c r="D775" s="296">
        <v>2013</v>
      </c>
      <c r="E775" s="296" t="s">
        <v>254</v>
      </c>
      <c r="F775" s="1371" t="s">
        <v>127</v>
      </c>
      <c r="G775" s="1371" t="s">
        <v>127</v>
      </c>
      <c r="H775" s="308" t="s">
        <v>655</v>
      </c>
      <c r="I775" s="296" t="s">
        <v>655</v>
      </c>
      <c r="J775" s="296" t="s">
        <v>851</v>
      </c>
      <c r="K775" s="296" t="s">
        <v>1321</v>
      </c>
      <c r="L775" s="309" t="s">
        <v>127</v>
      </c>
      <c r="M775" s="309" t="s">
        <v>127</v>
      </c>
      <c r="N775" s="309"/>
      <c r="O775" s="309"/>
      <c r="P775" s="309"/>
      <c r="Q775" s="303">
        <f>Q59+Q64</f>
        <v>6000</v>
      </c>
      <c r="R775" s="304"/>
      <c r="S775" s="306"/>
      <c r="T775" s="306"/>
      <c r="U775" s="306"/>
      <c r="V775" s="306"/>
      <c r="W775" s="310"/>
      <c r="X775" s="296" t="s">
        <v>655</v>
      </c>
      <c r="Y775" s="311"/>
    </row>
    <row r="776" spans="1:25" s="298" customFormat="1" ht="21" customHeight="1">
      <c r="A776" s="307" t="s">
        <v>264</v>
      </c>
      <c r="B776" s="296" t="s">
        <v>655</v>
      </c>
      <c r="C776" s="296" t="s">
        <v>1745</v>
      </c>
      <c r="D776" s="296">
        <v>2013</v>
      </c>
      <c r="E776" s="296" t="s">
        <v>254</v>
      </c>
      <c r="F776" s="1371" t="s">
        <v>127</v>
      </c>
      <c r="G776" s="1371" t="s">
        <v>127</v>
      </c>
      <c r="H776" s="308" t="s">
        <v>655</v>
      </c>
      <c r="I776" s="296" t="s">
        <v>655</v>
      </c>
      <c r="J776" s="296" t="s">
        <v>1348</v>
      </c>
      <c r="K776" s="297" t="s">
        <v>1350</v>
      </c>
      <c r="L776" s="309" t="s">
        <v>127</v>
      </c>
      <c r="M776" s="309" t="s">
        <v>127</v>
      </c>
      <c r="N776" s="309"/>
      <c r="O776" s="309"/>
      <c r="P776" s="309"/>
      <c r="Q776" s="303">
        <f>Q150+Q161+Q163+Q166+Q169+Q288</f>
        <v>49475.08</v>
      </c>
      <c r="R776" s="304"/>
      <c r="S776" s="306"/>
      <c r="T776" s="306"/>
      <c r="U776" s="306"/>
      <c r="V776" s="306"/>
      <c r="W776" s="310"/>
      <c r="X776" s="296" t="s">
        <v>655</v>
      </c>
      <c r="Y776" s="311"/>
    </row>
    <row r="777" spans="1:25" s="298" customFormat="1" ht="12" customHeight="1">
      <c r="A777" s="307" t="s">
        <v>1795</v>
      </c>
      <c r="B777" s="296" t="s">
        <v>655</v>
      </c>
      <c r="C777" s="296" t="s">
        <v>718</v>
      </c>
      <c r="D777" s="296">
        <v>2013</v>
      </c>
      <c r="E777" s="296" t="s">
        <v>254</v>
      </c>
      <c r="F777" s="1371" t="s">
        <v>127</v>
      </c>
      <c r="G777" s="1371" t="s">
        <v>127</v>
      </c>
      <c r="H777" s="308" t="s">
        <v>655</v>
      </c>
      <c r="I777" s="296" t="s">
        <v>655</v>
      </c>
      <c r="J777" s="296" t="s">
        <v>1800</v>
      </c>
      <c r="K777" s="296" t="s">
        <v>1791</v>
      </c>
      <c r="L777" s="309" t="s">
        <v>127</v>
      </c>
      <c r="M777" s="309" t="s">
        <v>127</v>
      </c>
      <c r="N777" s="309"/>
      <c r="O777" s="309"/>
      <c r="P777" s="309"/>
      <c r="Q777" s="303">
        <f>Q212+Q218+Q223+Q265+Q274</f>
        <v>19450</v>
      </c>
      <c r="R777" s="304"/>
      <c r="S777" s="306"/>
      <c r="T777" s="306" t="s">
        <v>260</v>
      </c>
      <c r="U777" s="306" t="s">
        <v>260</v>
      </c>
      <c r="V777" s="306"/>
      <c r="W777" s="310"/>
      <c r="X777" s="296" t="s">
        <v>655</v>
      </c>
      <c r="Y777" s="311"/>
    </row>
    <row r="778" spans="1:25" s="298" customFormat="1" ht="23.25" customHeight="1">
      <c r="A778" s="307" t="s">
        <v>2058</v>
      </c>
      <c r="B778" s="296" t="s">
        <v>655</v>
      </c>
      <c r="C778" s="296" t="s">
        <v>1559</v>
      </c>
      <c r="D778" s="296">
        <v>2013</v>
      </c>
      <c r="E778" s="296" t="s">
        <v>1182</v>
      </c>
      <c r="F778" s="1371" t="s">
        <v>127</v>
      </c>
      <c r="G778" s="1371" t="s">
        <v>127</v>
      </c>
      <c r="H778" s="308" t="s">
        <v>655</v>
      </c>
      <c r="I778" s="296" t="s">
        <v>655</v>
      </c>
      <c r="J778" s="296" t="s">
        <v>1260</v>
      </c>
      <c r="K778" s="297" t="s">
        <v>1256</v>
      </c>
      <c r="L778" s="309" t="s">
        <v>127</v>
      </c>
      <c r="M778" s="309" t="s">
        <v>127</v>
      </c>
      <c r="N778" s="309"/>
      <c r="O778" s="309"/>
      <c r="P778" s="309"/>
      <c r="Q778" s="303">
        <f>Q144+Q145+Q231+Q232</f>
        <v>100811.74</v>
      </c>
      <c r="R778" s="304"/>
      <c r="S778" s="306"/>
      <c r="T778" s="306"/>
      <c r="U778" s="306"/>
      <c r="V778" s="306"/>
      <c r="W778" s="310"/>
      <c r="X778" s="296" t="s">
        <v>655</v>
      </c>
      <c r="Y778" s="311"/>
    </row>
    <row r="779" spans="1:25" s="298" customFormat="1" ht="24" customHeight="1">
      <c r="A779" s="307" t="s">
        <v>1902</v>
      </c>
      <c r="B779" s="296" t="s">
        <v>655</v>
      </c>
      <c r="C779" s="296" t="s">
        <v>2181</v>
      </c>
      <c r="D779" s="296">
        <v>2013</v>
      </c>
      <c r="E779" s="296" t="s">
        <v>1182</v>
      </c>
      <c r="F779" s="1371" t="s">
        <v>127</v>
      </c>
      <c r="G779" s="1371" t="s">
        <v>127</v>
      </c>
      <c r="H779" s="308" t="s">
        <v>655</v>
      </c>
      <c r="I779" s="296" t="s">
        <v>655</v>
      </c>
      <c r="J779" s="296" t="s">
        <v>2182</v>
      </c>
      <c r="K779" s="297" t="s">
        <v>2182</v>
      </c>
      <c r="L779" s="309" t="s">
        <v>127</v>
      </c>
      <c r="M779" s="309" t="s">
        <v>127</v>
      </c>
      <c r="N779" s="309"/>
      <c r="O779" s="309"/>
      <c r="P779" s="309"/>
      <c r="Q779" s="303">
        <f>Q234+Q235+Q236</f>
        <v>83498.39</v>
      </c>
      <c r="R779" s="304"/>
      <c r="S779" s="306"/>
      <c r="T779" s="306"/>
      <c r="U779" s="306"/>
      <c r="V779" s="306"/>
      <c r="W779" s="310"/>
      <c r="X779" s="296" t="s">
        <v>655</v>
      </c>
      <c r="Y779" s="311"/>
    </row>
    <row r="780" spans="1:25" s="298" customFormat="1" ht="12" customHeight="1">
      <c r="A780" s="307" t="s">
        <v>2442</v>
      </c>
      <c r="B780" s="296" t="s">
        <v>655</v>
      </c>
      <c r="C780" s="296" t="s">
        <v>2779</v>
      </c>
      <c r="D780" s="296">
        <v>2013</v>
      </c>
      <c r="E780" s="296" t="s">
        <v>2490</v>
      </c>
      <c r="F780" s="1371" t="s">
        <v>127</v>
      </c>
      <c r="G780" s="1371" t="s">
        <v>127</v>
      </c>
      <c r="H780" s="308" t="s">
        <v>655</v>
      </c>
      <c r="I780" s="296" t="s">
        <v>655</v>
      </c>
      <c r="J780" s="296" t="s">
        <v>2491</v>
      </c>
      <c r="K780" s="296" t="s">
        <v>2492</v>
      </c>
      <c r="L780" s="309" t="s">
        <v>127</v>
      </c>
      <c r="M780" s="309" t="s">
        <v>127</v>
      </c>
      <c r="N780" s="309"/>
      <c r="O780" s="309"/>
      <c r="P780" s="309"/>
      <c r="Q780" s="303">
        <f>Q237+Q238</f>
        <v>134637.6</v>
      </c>
      <c r="R780" s="304"/>
      <c r="S780" s="306"/>
      <c r="T780" s="306"/>
      <c r="U780" s="306"/>
      <c r="V780" s="306"/>
      <c r="W780" s="310"/>
      <c r="X780" s="296" t="s">
        <v>655</v>
      </c>
      <c r="Y780" s="311"/>
    </row>
    <row r="781" spans="1:25" s="298" customFormat="1" ht="12" customHeight="1">
      <c r="A781" s="307" t="s">
        <v>1416</v>
      </c>
      <c r="B781" s="296" t="s">
        <v>655</v>
      </c>
      <c r="C781" s="296" t="s">
        <v>718</v>
      </c>
      <c r="D781" s="296">
        <v>2013</v>
      </c>
      <c r="E781" s="296" t="s">
        <v>254</v>
      </c>
      <c r="F781" s="1371" t="s">
        <v>127</v>
      </c>
      <c r="G781" s="1371" t="s">
        <v>127</v>
      </c>
      <c r="H781" s="308" t="s">
        <v>655</v>
      </c>
      <c r="I781" s="296" t="s">
        <v>655</v>
      </c>
      <c r="J781" s="296" t="s">
        <v>2363</v>
      </c>
      <c r="K781" s="296" t="s">
        <v>2364</v>
      </c>
      <c r="L781" s="309" t="s">
        <v>127</v>
      </c>
      <c r="M781" s="309" t="s">
        <v>127</v>
      </c>
      <c r="N781" s="309"/>
      <c r="O781" s="309"/>
      <c r="P781" s="309"/>
      <c r="Q781" s="303">
        <f>Q54+Q92+Q765</f>
        <v>15900</v>
      </c>
      <c r="R781" s="304"/>
      <c r="S781" s="306"/>
      <c r="T781" s="306"/>
      <c r="U781" s="306"/>
      <c r="V781" s="306"/>
      <c r="W781" s="310"/>
      <c r="X781" s="296" t="s">
        <v>655</v>
      </c>
      <c r="Y781" s="311"/>
    </row>
    <row r="782" spans="1:25" s="298" customFormat="1" ht="23.25" customHeight="1">
      <c r="A782" s="307" t="s">
        <v>2411</v>
      </c>
      <c r="B782" s="296" t="s">
        <v>655</v>
      </c>
      <c r="C782" s="296" t="s">
        <v>2555</v>
      </c>
      <c r="D782" s="296">
        <v>2013</v>
      </c>
      <c r="E782" s="296" t="s">
        <v>254</v>
      </c>
      <c r="F782" s="1371" t="s">
        <v>127</v>
      </c>
      <c r="G782" s="1371" t="s">
        <v>127</v>
      </c>
      <c r="H782" s="308" t="s">
        <v>655</v>
      </c>
      <c r="I782" s="296" t="s">
        <v>655</v>
      </c>
      <c r="J782" s="296" t="s">
        <v>2416</v>
      </c>
      <c r="K782" s="297" t="s">
        <v>2338</v>
      </c>
      <c r="L782" s="309" t="s">
        <v>127</v>
      </c>
      <c r="M782" s="309" t="s">
        <v>127</v>
      </c>
      <c r="N782" s="309"/>
      <c r="O782" s="309"/>
      <c r="P782" s="309"/>
      <c r="Q782" s="303">
        <f>Q255+Q257+Q260+Q263+Q276+Q282</f>
        <v>46466.729999999996</v>
      </c>
      <c r="R782" s="304"/>
      <c r="S782" s="306"/>
      <c r="T782" s="306"/>
      <c r="U782" s="306"/>
      <c r="V782" s="306"/>
      <c r="W782" s="310"/>
      <c r="X782" s="296" t="s">
        <v>655</v>
      </c>
      <c r="Y782" s="311"/>
    </row>
    <row r="783" spans="1:25" s="298" customFormat="1" ht="25.5" customHeight="1">
      <c r="A783" s="307" t="s">
        <v>2071</v>
      </c>
      <c r="B783" s="296" t="s">
        <v>655</v>
      </c>
      <c r="C783" s="296" t="s">
        <v>2820</v>
      </c>
      <c r="D783" s="296">
        <v>2013</v>
      </c>
      <c r="E783" s="296" t="s">
        <v>1182</v>
      </c>
      <c r="F783" s="1371" t="s">
        <v>127</v>
      </c>
      <c r="G783" s="1371" t="s">
        <v>127</v>
      </c>
      <c r="H783" s="308" t="s">
        <v>655</v>
      </c>
      <c r="I783" s="296" t="s">
        <v>655</v>
      </c>
      <c r="J783" s="297" t="s">
        <v>2552</v>
      </c>
      <c r="K783" s="296" t="s">
        <v>2553</v>
      </c>
      <c r="L783" s="309"/>
      <c r="M783" s="309"/>
      <c r="N783" s="309"/>
      <c r="O783" s="309"/>
      <c r="P783" s="309"/>
      <c r="Q783" s="303">
        <f>Q244</f>
        <v>57777.34</v>
      </c>
      <c r="R783" s="304"/>
      <c r="S783" s="306"/>
      <c r="T783" s="306"/>
      <c r="U783" s="306"/>
      <c r="V783" s="306"/>
      <c r="W783" s="310"/>
      <c r="X783" s="296"/>
      <c r="Y783" s="311"/>
    </row>
    <row r="784" spans="1:25" s="298" customFormat="1" ht="12" customHeight="1">
      <c r="A784" s="307" t="s">
        <v>1031</v>
      </c>
      <c r="B784" s="296" t="s">
        <v>655</v>
      </c>
      <c r="C784" s="296" t="s">
        <v>693</v>
      </c>
      <c r="D784" s="296">
        <v>2013</v>
      </c>
      <c r="E784" s="296" t="s">
        <v>254</v>
      </c>
      <c r="F784" s="1371" t="s">
        <v>127</v>
      </c>
      <c r="G784" s="1371" t="s">
        <v>127</v>
      </c>
      <c r="H784" s="308" t="s">
        <v>655</v>
      </c>
      <c r="I784" s="296" t="s">
        <v>655</v>
      </c>
      <c r="J784" s="296" t="s">
        <v>1270</v>
      </c>
      <c r="K784" s="296" t="s">
        <v>3366</v>
      </c>
      <c r="L784" s="309" t="s">
        <v>127</v>
      </c>
      <c r="M784" s="309" t="s">
        <v>127</v>
      </c>
      <c r="N784" s="309"/>
      <c r="O784" s="309"/>
      <c r="P784" s="309"/>
      <c r="Q784" s="303">
        <f>Q247+Q277+Q278+Q290+Q291</f>
        <v>18400.02</v>
      </c>
      <c r="R784" s="304"/>
      <c r="S784" s="306"/>
      <c r="T784" s="306"/>
      <c r="U784" s="306"/>
      <c r="V784" s="306"/>
      <c r="W784" s="310"/>
      <c r="X784" s="296"/>
      <c r="Y784" s="311"/>
    </row>
    <row r="785" spans="1:25" s="298" customFormat="1" ht="12" customHeight="1">
      <c r="A785" s="307" t="s">
        <v>2134</v>
      </c>
      <c r="B785" s="296" t="s">
        <v>655</v>
      </c>
      <c r="C785" s="296" t="s">
        <v>718</v>
      </c>
      <c r="D785" s="296">
        <v>2013</v>
      </c>
      <c r="E785" s="296" t="s">
        <v>254</v>
      </c>
      <c r="F785" s="1371" t="s">
        <v>127</v>
      </c>
      <c r="G785" s="1371" t="s">
        <v>127</v>
      </c>
      <c r="H785" s="308" t="s">
        <v>655</v>
      </c>
      <c r="I785" s="296" t="s">
        <v>655</v>
      </c>
      <c r="J785" s="296" t="s">
        <v>2568</v>
      </c>
      <c r="K785" s="296" t="s">
        <v>2568</v>
      </c>
      <c r="L785" s="309" t="s">
        <v>127</v>
      </c>
      <c r="M785" s="309" t="s">
        <v>127</v>
      </c>
      <c r="N785" s="309"/>
      <c r="O785" s="309"/>
      <c r="P785" s="309"/>
      <c r="Q785" s="303">
        <f>Q250+Q285+Q293</f>
        <v>28000.05</v>
      </c>
      <c r="R785" s="304"/>
      <c r="S785" s="306"/>
      <c r="T785" s="306" t="s">
        <v>260</v>
      </c>
      <c r="U785" s="306" t="s">
        <v>260</v>
      </c>
      <c r="V785" s="306"/>
      <c r="W785" s="310"/>
      <c r="X785" s="296" t="s">
        <v>655</v>
      </c>
      <c r="Y785" s="311"/>
    </row>
    <row r="786" spans="1:25" s="298" customFormat="1" ht="12" customHeight="1">
      <c r="A786" s="307" t="s">
        <v>1031</v>
      </c>
      <c r="B786" s="296" t="s">
        <v>655</v>
      </c>
      <c r="C786" s="296" t="s">
        <v>693</v>
      </c>
      <c r="D786" s="296">
        <v>2013</v>
      </c>
      <c r="E786" s="296" t="s">
        <v>254</v>
      </c>
      <c r="F786" s="1371" t="s">
        <v>127</v>
      </c>
      <c r="G786" s="1371" t="s">
        <v>127</v>
      </c>
      <c r="H786" s="308" t="s">
        <v>655</v>
      </c>
      <c r="I786" s="296" t="s">
        <v>655</v>
      </c>
      <c r="J786" s="296" t="s">
        <v>2586</v>
      </c>
      <c r="K786" s="296" t="s">
        <v>3347</v>
      </c>
      <c r="L786" s="309" t="s">
        <v>127</v>
      </c>
      <c r="M786" s="309" t="s">
        <v>127</v>
      </c>
      <c r="N786" s="309"/>
      <c r="O786" s="309"/>
      <c r="P786" s="309"/>
      <c r="Q786" s="303">
        <f>Q279+Q281+Q289</f>
        <v>15900.02</v>
      </c>
      <c r="R786" s="304"/>
      <c r="S786" s="306"/>
      <c r="T786" s="306"/>
      <c r="U786" s="306"/>
      <c r="V786" s="306"/>
      <c r="W786" s="310"/>
      <c r="X786" s="296"/>
      <c r="Y786" s="311"/>
    </row>
    <row r="787" spans="1:25" s="298" customFormat="1" ht="34.5" customHeight="1">
      <c r="A787" s="307" t="s">
        <v>2411</v>
      </c>
      <c r="B787" s="296" t="s">
        <v>655</v>
      </c>
      <c r="C787" s="296" t="s">
        <v>2819</v>
      </c>
      <c r="D787" s="296">
        <v>2013</v>
      </c>
      <c r="E787" s="296" t="s">
        <v>254</v>
      </c>
      <c r="F787" s="1371" t="s">
        <v>127</v>
      </c>
      <c r="G787" s="1371" t="s">
        <v>127</v>
      </c>
      <c r="H787" s="308" t="s">
        <v>655</v>
      </c>
      <c r="I787" s="296" t="s">
        <v>655</v>
      </c>
      <c r="J787" s="296" t="s">
        <v>2342</v>
      </c>
      <c r="K787" s="297" t="s">
        <v>2342</v>
      </c>
      <c r="L787" s="309" t="s">
        <v>127</v>
      </c>
      <c r="M787" s="309" t="s">
        <v>127</v>
      </c>
      <c r="N787" s="309"/>
      <c r="O787" s="309"/>
      <c r="P787" s="309"/>
      <c r="Q787" s="303">
        <f>Q276</f>
        <v>3000</v>
      </c>
      <c r="R787" s="304"/>
      <c r="S787" s="306"/>
      <c r="T787" s="306"/>
      <c r="U787" s="306"/>
      <c r="V787" s="306"/>
      <c r="W787" s="310"/>
      <c r="X787" s="296" t="s">
        <v>655</v>
      </c>
      <c r="Y787" s="311"/>
    </row>
    <row r="788" spans="1:25" s="298" customFormat="1" ht="12" customHeight="1">
      <c r="A788" s="307" t="s">
        <v>1767</v>
      </c>
      <c r="B788" s="296" t="s">
        <v>655</v>
      </c>
      <c r="C788" s="296" t="s">
        <v>1543</v>
      </c>
      <c r="D788" s="296">
        <v>2013</v>
      </c>
      <c r="E788" s="296" t="s">
        <v>254</v>
      </c>
      <c r="F788" s="1371" t="s">
        <v>127</v>
      </c>
      <c r="G788" s="1371" t="s">
        <v>127</v>
      </c>
      <c r="H788" s="308" t="s">
        <v>655</v>
      </c>
      <c r="I788" s="296" t="s">
        <v>655</v>
      </c>
      <c r="J788" s="296" t="s">
        <v>2652</v>
      </c>
      <c r="K788" s="296" t="s">
        <v>2652</v>
      </c>
      <c r="L788" s="309"/>
      <c r="M788" s="309"/>
      <c r="N788" s="309"/>
      <c r="O788" s="309"/>
      <c r="P788" s="309"/>
      <c r="Q788" s="303">
        <f>Q287</f>
        <v>45166.99</v>
      </c>
      <c r="R788" s="304"/>
      <c r="S788" s="306"/>
      <c r="T788" s="306"/>
      <c r="U788" s="306"/>
      <c r="V788" s="306"/>
      <c r="W788" s="310"/>
      <c r="X788" s="296" t="s">
        <v>655</v>
      </c>
      <c r="Y788" s="311"/>
    </row>
    <row r="789" spans="1:25" s="298" customFormat="1" ht="12" customHeight="1">
      <c r="A789" s="307" t="s">
        <v>289</v>
      </c>
      <c r="B789" s="296" t="s">
        <v>655</v>
      </c>
      <c r="C789" s="296" t="s">
        <v>718</v>
      </c>
      <c r="D789" s="296">
        <v>2013</v>
      </c>
      <c r="E789" s="296" t="s">
        <v>254</v>
      </c>
      <c r="F789" s="1371" t="s">
        <v>127</v>
      </c>
      <c r="G789" s="1371" t="s">
        <v>127</v>
      </c>
      <c r="H789" s="308" t="s">
        <v>655</v>
      </c>
      <c r="I789" s="296" t="s">
        <v>655</v>
      </c>
      <c r="J789" s="296" t="s">
        <v>1542</v>
      </c>
      <c r="K789" s="296" t="s">
        <v>3349</v>
      </c>
      <c r="L789" s="309" t="s">
        <v>127</v>
      </c>
      <c r="M789" s="309" t="s">
        <v>127</v>
      </c>
      <c r="N789" s="309"/>
      <c r="O789" s="309"/>
      <c r="P789" s="309"/>
      <c r="Q789" s="303">
        <f>Q751+Q759+Q758+Q760+Q761</f>
        <v>26200</v>
      </c>
      <c r="R789" s="304"/>
      <c r="S789" s="306"/>
      <c r="T789" s="306"/>
      <c r="U789" s="306"/>
      <c r="V789" s="306"/>
      <c r="W789" s="310"/>
      <c r="X789" s="296" t="s">
        <v>655</v>
      </c>
      <c r="Y789" s="311"/>
    </row>
    <row r="790" spans="1:25" s="298" customFormat="1" ht="12" customHeight="1">
      <c r="A790" s="307" t="s">
        <v>2332</v>
      </c>
      <c r="B790" s="296" t="s">
        <v>655</v>
      </c>
      <c r="C790" s="296" t="s">
        <v>2676</v>
      </c>
      <c r="D790" s="296">
        <v>2013</v>
      </c>
      <c r="E790" s="296" t="s">
        <v>1182</v>
      </c>
      <c r="F790" s="1371" t="s">
        <v>127</v>
      </c>
      <c r="G790" s="1371" t="s">
        <v>127</v>
      </c>
      <c r="H790" s="308" t="s">
        <v>655</v>
      </c>
      <c r="I790" s="296" t="s">
        <v>655</v>
      </c>
      <c r="J790" s="296" t="s">
        <v>2726</v>
      </c>
      <c r="K790" s="296" t="s">
        <v>2334</v>
      </c>
      <c r="L790" s="309" t="s">
        <v>127</v>
      </c>
      <c r="M790" s="309" t="s">
        <v>127</v>
      </c>
      <c r="N790" s="309"/>
      <c r="O790" s="309"/>
      <c r="P790" s="309"/>
      <c r="Q790" s="303">
        <f>Q294</f>
        <v>22055.68</v>
      </c>
      <c r="R790" s="304"/>
      <c r="S790" s="306"/>
      <c r="T790" s="306"/>
      <c r="U790" s="306"/>
      <c r="V790" s="306"/>
      <c r="W790" s="310"/>
      <c r="X790" s="296" t="s">
        <v>655</v>
      </c>
      <c r="Y790" s="311"/>
    </row>
    <row r="791" spans="1:25" s="298" customFormat="1" ht="12" customHeight="1">
      <c r="A791" s="307" t="s">
        <v>2143</v>
      </c>
      <c r="B791" s="296" t="s">
        <v>655</v>
      </c>
      <c r="C791" s="296" t="s">
        <v>3796</v>
      </c>
      <c r="D791" s="296">
        <v>2013</v>
      </c>
      <c r="E791" s="296" t="s">
        <v>254</v>
      </c>
      <c r="F791" s="1371" t="s">
        <v>127</v>
      </c>
      <c r="G791" s="1371" t="s">
        <v>127</v>
      </c>
      <c r="H791" s="308" t="s">
        <v>655</v>
      </c>
      <c r="I791" s="296" t="s">
        <v>655</v>
      </c>
      <c r="J791" s="296" t="s">
        <v>3800</v>
      </c>
      <c r="K791" s="296" t="s">
        <v>3800</v>
      </c>
      <c r="L791" s="309"/>
      <c r="M791" s="309"/>
      <c r="N791" s="309"/>
      <c r="O791" s="309"/>
      <c r="P791" s="309"/>
      <c r="Q791" s="303">
        <f>Q301+Q302</f>
        <v>131605.56</v>
      </c>
      <c r="R791" s="304"/>
      <c r="S791" s="306"/>
      <c r="T791" s="306"/>
      <c r="U791" s="306"/>
      <c r="V791" s="306"/>
      <c r="W791" s="310"/>
      <c r="X791" s="296" t="s">
        <v>655</v>
      </c>
      <c r="Y791" s="311"/>
    </row>
    <row r="792" spans="1:25" s="298" customFormat="1" ht="12" customHeight="1">
      <c r="A792" s="307" t="s">
        <v>2143</v>
      </c>
      <c r="B792" s="296" t="s">
        <v>655</v>
      </c>
      <c r="C792" s="296" t="s">
        <v>3804</v>
      </c>
      <c r="D792" s="296">
        <v>2013</v>
      </c>
      <c r="E792" s="296" t="s">
        <v>254</v>
      </c>
      <c r="F792" s="1371" t="s">
        <v>127</v>
      </c>
      <c r="G792" s="1371" t="s">
        <v>127</v>
      </c>
      <c r="H792" s="308" t="s">
        <v>655</v>
      </c>
      <c r="I792" s="296" t="s">
        <v>655</v>
      </c>
      <c r="J792" s="296" t="s">
        <v>3806</v>
      </c>
      <c r="K792" s="296" t="s">
        <v>3806</v>
      </c>
      <c r="L792" s="309"/>
      <c r="M792" s="309"/>
      <c r="N792" s="309"/>
      <c r="O792" s="309"/>
      <c r="P792" s="309"/>
      <c r="Q792" s="303">
        <f>Q296</f>
        <v>22392.76</v>
      </c>
      <c r="R792" s="304"/>
      <c r="S792" s="306"/>
      <c r="T792" s="306"/>
      <c r="U792" s="306"/>
      <c r="V792" s="306"/>
      <c r="W792" s="310"/>
      <c r="X792" s="296" t="s">
        <v>655</v>
      </c>
      <c r="Y792" s="311"/>
    </row>
    <row r="793" spans="1:25" s="298" customFormat="1" ht="12" customHeight="1">
      <c r="A793" s="307" t="s">
        <v>2474</v>
      </c>
      <c r="B793" s="296" t="s">
        <v>655</v>
      </c>
      <c r="C793" s="296" t="s">
        <v>2678</v>
      </c>
      <c r="D793" s="296">
        <v>2013</v>
      </c>
      <c r="E793" s="296" t="s">
        <v>1182</v>
      </c>
      <c r="F793" s="1371" t="s">
        <v>127</v>
      </c>
      <c r="G793" s="1371" t="s">
        <v>127</v>
      </c>
      <c r="H793" s="308" t="s">
        <v>655</v>
      </c>
      <c r="I793" s="296" t="s">
        <v>655</v>
      </c>
      <c r="J793" s="296" t="s">
        <v>2468</v>
      </c>
      <c r="K793" s="296" t="s">
        <v>2471</v>
      </c>
      <c r="L793" s="309" t="s">
        <v>127</v>
      </c>
      <c r="M793" s="309" t="s">
        <v>127</v>
      </c>
      <c r="N793" s="309"/>
      <c r="O793" s="309"/>
      <c r="P793" s="309"/>
      <c r="Q793" s="303">
        <f>Q242+Q249+Q286</f>
        <v>66093.58</v>
      </c>
      <c r="R793" s="304"/>
      <c r="S793" s="306"/>
      <c r="T793" s="306"/>
      <c r="U793" s="306"/>
      <c r="V793" s="306"/>
      <c r="W793" s="310"/>
      <c r="X793" s="296" t="s">
        <v>655</v>
      </c>
      <c r="Y793" s="311"/>
    </row>
    <row r="794" spans="1:25" s="298" customFormat="1" ht="12" customHeight="1">
      <c r="A794" s="307" t="s">
        <v>2473</v>
      </c>
      <c r="B794" s="296" t="s">
        <v>655</v>
      </c>
      <c r="C794" s="296" t="s">
        <v>2781</v>
      </c>
      <c r="D794" s="296">
        <v>2013</v>
      </c>
      <c r="E794" s="296" t="s">
        <v>2490</v>
      </c>
      <c r="F794" s="1371" t="s">
        <v>127</v>
      </c>
      <c r="G794" s="1371" t="s">
        <v>127</v>
      </c>
      <c r="H794" s="308" t="s">
        <v>655</v>
      </c>
      <c r="I794" s="296" t="s">
        <v>655</v>
      </c>
      <c r="J794" s="296" t="s">
        <v>2493</v>
      </c>
      <c r="K794" s="296" t="s">
        <v>2496</v>
      </c>
      <c r="L794" s="309" t="s">
        <v>127</v>
      </c>
      <c r="M794" s="309" t="s">
        <v>127</v>
      </c>
      <c r="N794" s="309"/>
      <c r="O794" s="309"/>
      <c r="P794" s="309"/>
      <c r="Q794" s="303">
        <f>Q240+Q295</f>
        <v>79746.100000000006</v>
      </c>
      <c r="R794" s="304"/>
      <c r="S794" s="306"/>
      <c r="T794" s="306"/>
      <c r="U794" s="306"/>
      <c r="V794" s="306"/>
      <c r="W794" s="310"/>
      <c r="X794" s="296" t="s">
        <v>655</v>
      </c>
      <c r="Y794" s="311"/>
    </row>
    <row r="795" spans="1:25" s="298" customFormat="1" ht="12" customHeight="1">
      <c r="A795" s="307" t="s">
        <v>2472</v>
      </c>
      <c r="B795" s="296" t="s">
        <v>655</v>
      </c>
      <c r="C795" s="296" t="s">
        <v>2817</v>
      </c>
      <c r="D795" s="296">
        <v>2013</v>
      </c>
      <c r="E795" s="296" t="s">
        <v>2490</v>
      </c>
      <c r="F795" s="1371" t="s">
        <v>127</v>
      </c>
      <c r="G795" s="1371" t="s">
        <v>127</v>
      </c>
      <c r="H795" s="308" t="s">
        <v>655</v>
      </c>
      <c r="I795" s="296" t="s">
        <v>655</v>
      </c>
      <c r="J795" s="296" t="s">
        <v>2494</v>
      </c>
      <c r="K795" s="296" t="s">
        <v>3913</v>
      </c>
      <c r="L795" s="309" t="s">
        <v>127</v>
      </c>
      <c r="M795" s="309" t="s">
        <v>127</v>
      </c>
      <c r="N795" s="309"/>
      <c r="O795" s="309"/>
      <c r="P795" s="309"/>
      <c r="Q795" s="303">
        <f>Q239</f>
        <v>41680.949999999997</v>
      </c>
      <c r="R795" s="304"/>
      <c r="S795" s="306"/>
      <c r="T795" s="306"/>
      <c r="U795" s="306"/>
      <c r="V795" s="306"/>
      <c r="W795" s="310"/>
      <c r="X795" s="296" t="s">
        <v>655</v>
      </c>
      <c r="Y795" s="311"/>
    </row>
    <row r="796" spans="1:25" s="298" customFormat="1" ht="12" customHeight="1">
      <c r="A796" s="307" t="s">
        <v>2606</v>
      </c>
      <c r="B796" s="296" t="s">
        <v>655</v>
      </c>
      <c r="C796" s="296" t="s">
        <v>2821</v>
      </c>
      <c r="D796" s="296">
        <v>2013</v>
      </c>
      <c r="E796" s="296" t="s">
        <v>1182</v>
      </c>
      <c r="F796" s="1371" t="s">
        <v>127</v>
      </c>
      <c r="G796" s="1371" t="s">
        <v>127</v>
      </c>
      <c r="H796" s="308" t="s">
        <v>655</v>
      </c>
      <c r="I796" s="296" t="s">
        <v>655</v>
      </c>
      <c r="J796" s="296" t="s">
        <v>2609</v>
      </c>
      <c r="K796" s="296" t="s">
        <v>2607</v>
      </c>
      <c r="L796" s="309" t="s">
        <v>127</v>
      </c>
      <c r="M796" s="309" t="s">
        <v>127</v>
      </c>
      <c r="N796" s="309"/>
      <c r="O796" s="309"/>
      <c r="P796" s="309"/>
      <c r="Q796" s="303">
        <f>Q246</f>
        <v>14523.66</v>
      </c>
      <c r="R796" s="304"/>
      <c r="S796" s="306"/>
      <c r="T796" s="306"/>
      <c r="U796" s="306"/>
      <c r="V796" s="306"/>
      <c r="W796" s="310"/>
      <c r="X796" s="296" t="s">
        <v>655</v>
      </c>
      <c r="Y796" s="311"/>
    </row>
    <row r="797" spans="1:25" s="298" customFormat="1" ht="26.25" customHeight="1">
      <c r="A797" s="307" t="s">
        <v>2600</v>
      </c>
      <c r="B797" s="296" t="s">
        <v>655</v>
      </c>
      <c r="C797" s="296" t="s">
        <v>2818</v>
      </c>
      <c r="D797" s="296">
        <v>2013</v>
      </c>
      <c r="E797" s="296" t="s">
        <v>1182</v>
      </c>
      <c r="F797" s="1371" t="s">
        <v>127</v>
      </c>
      <c r="G797" s="1371" t="s">
        <v>127</v>
      </c>
      <c r="H797" s="308" t="s">
        <v>655</v>
      </c>
      <c r="I797" s="296" t="s">
        <v>655</v>
      </c>
      <c r="J797" s="297" t="s">
        <v>2623</v>
      </c>
      <c r="K797" s="297" t="s">
        <v>2618</v>
      </c>
      <c r="L797" s="309" t="s">
        <v>127</v>
      </c>
      <c r="M797" s="309" t="s">
        <v>127</v>
      </c>
      <c r="N797" s="309"/>
      <c r="O797" s="309"/>
      <c r="P797" s="309"/>
      <c r="Q797" s="303">
        <f>Q245</f>
        <v>29677.45</v>
      </c>
      <c r="R797" s="304"/>
      <c r="S797" s="306"/>
      <c r="T797" s="306"/>
      <c r="U797" s="306"/>
      <c r="V797" s="306"/>
      <c r="W797" s="310"/>
      <c r="X797" s="296" t="s">
        <v>655</v>
      </c>
      <c r="Y797" s="311"/>
    </row>
    <row r="798" spans="1:25" s="298" customFormat="1" ht="33.75" customHeight="1">
      <c r="A798" s="307" t="s">
        <v>701</v>
      </c>
      <c r="B798" s="296" t="s">
        <v>655</v>
      </c>
      <c r="C798" s="296" t="s">
        <v>1177</v>
      </c>
      <c r="D798" s="296">
        <v>2013</v>
      </c>
      <c r="E798" s="296" t="s">
        <v>254</v>
      </c>
      <c r="F798" s="1371" t="s">
        <v>127</v>
      </c>
      <c r="G798" s="1371" t="s">
        <v>127</v>
      </c>
      <c r="H798" s="308" t="s">
        <v>655</v>
      </c>
      <c r="I798" s="296" t="s">
        <v>655</v>
      </c>
      <c r="J798" s="296" t="s">
        <v>700</v>
      </c>
      <c r="K798" s="297" t="s">
        <v>3909</v>
      </c>
      <c r="L798" s="309" t="s">
        <v>127</v>
      </c>
      <c r="M798" s="309" t="s">
        <v>127</v>
      </c>
      <c r="N798" s="309"/>
      <c r="O798" s="309"/>
      <c r="P798" s="309"/>
      <c r="Q798" s="303">
        <f>Q65</f>
        <v>5000</v>
      </c>
      <c r="R798" s="304"/>
      <c r="S798" s="306"/>
      <c r="T798" s="306"/>
      <c r="U798" s="306"/>
      <c r="V798" s="306"/>
      <c r="W798" s="310"/>
      <c r="X798" s="296" t="s">
        <v>655</v>
      </c>
      <c r="Y798" s="311"/>
    </row>
    <row r="799" spans="1:25" s="298" customFormat="1" ht="22.5">
      <c r="A799" s="307" t="s">
        <v>264</v>
      </c>
      <c r="B799" s="296" t="s">
        <v>655</v>
      </c>
      <c r="C799" s="296" t="s">
        <v>718</v>
      </c>
      <c r="D799" s="296">
        <v>2013</v>
      </c>
      <c r="E799" s="296" t="s">
        <v>254</v>
      </c>
      <c r="F799" s="1371" t="s">
        <v>127</v>
      </c>
      <c r="G799" s="1371" t="s">
        <v>127</v>
      </c>
      <c r="H799" s="308" t="s">
        <v>655</v>
      </c>
      <c r="I799" s="296" t="s">
        <v>655</v>
      </c>
      <c r="J799" s="297" t="s">
        <v>1217</v>
      </c>
      <c r="K799" s="297" t="s">
        <v>3905</v>
      </c>
      <c r="L799" s="309" t="s">
        <v>127</v>
      </c>
      <c r="M799" s="309" t="s">
        <v>127</v>
      </c>
      <c r="N799" s="309"/>
      <c r="O799" s="309"/>
      <c r="P799" s="309"/>
      <c r="Q799" s="303">
        <f>Q138+Q141</f>
        <v>4500</v>
      </c>
      <c r="R799" s="304"/>
      <c r="S799" s="306"/>
      <c r="T799" s="306"/>
      <c r="U799" s="306"/>
      <c r="V799" s="306"/>
      <c r="W799" s="310"/>
      <c r="X799" s="296" t="s">
        <v>655</v>
      </c>
      <c r="Y799" s="311"/>
    </row>
    <row r="800" spans="1:25" s="298" customFormat="1" ht="12">
      <c r="A800" s="307" t="s">
        <v>1683</v>
      </c>
      <c r="B800" s="296" t="s">
        <v>655</v>
      </c>
      <c r="C800" s="296" t="s">
        <v>718</v>
      </c>
      <c r="D800" s="296">
        <v>2013</v>
      </c>
      <c r="E800" s="296" t="s">
        <v>254</v>
      </c>
      <c r="F800" s="1371" t="s">
        <v>127</v>
      </c>
      <c r="G800" s="1371" t="s">
        <v>127</v>
      </c>
      <c r="H800" s="308" t="s">
        <v>655</v>
      </c>
      <c r="I800" s="296" t="s">
        <v>655</v>
      </c>
      <c r="J800" s="296" t="s">
        <v>1000</v>
      </c>
      <c r="K800" s="296" t="s">
        <v>1326</v>
      </c>
      <c r="L800" s="309" t="s">
        <v>127</v>
      </c>
      <c r="M800" s="309" t="s">
        <v>127</v>
      </c>
      <c r="N800" s="309"/>
      <c r="O800" s="309"/>
      <c r="P800" s="309"/>
      <c r="Q800" s="303">
        <f>Q96+Q99+Q100+Q102+Q108+Q109+Q114+Q115+Q121+Q126+Q130+Q139+Q140+Q152+Q157+Q158+Q168</f>
        <v>17000</v>
      </c>
      <c r="R800" s="304"/>
      <c r="S800" s="306"/>
      <c r="T800" s="306"/>
      <c r="U800" s="306"/>
      <c r="V800" s="306"/>
      <c r="W800" s="310"/>
      <c r="X800" s="296" t="s">
        <v>655</v>
      </c>
      <c r="Y800" s="311"/>
    </row>
    <row r="801" spans="1:25" s="298" customFormat="1" ht="22.5">
      <c r="A801" s="307" t="s">
        <v>1767</v>
      </c>
      <c r="B801" s="296"/>
      <c r="C801" s="296" t="s">
        <v>1177</v>
      </c>
      <c r="D801" s="296">
        <v>2013</v>
      </c>
      <c r="E801" s="296" t="s">
        <v>254</v>
      </c>
      <c r="F801" s="1371" t="s">
        <v>127</v>
      </c>
      <c r="G801" s="1371" t="s">
        <v>127</v>
      </c>
      <c r="H801" s="308" t="s">
        <v>655</v>
      </c>
      <c r="I801" s="296" t="s">
        <v>655</v>
      </c>
      <c r="J801" s="297" t="s">
        <v>1284</v>
      </c>
      <c r="K801" s="297" t="s">
        <v>1285</v>
      </c>
      <c r="L801" s="309" t="s">
        <v>127</v>
      </c>
      <c r="M801" s="309" t="s">
        <v>127</v>
      </c>
      <c r="N801" s="309"/>
      <c r="O801" s="309"/>
      <c r="P801" s="309"/>
      <c r="Q801" s="303">
        <f>Q162</f>
        <v>9563.14</v>
      </c>
      <c r="R801" s="304"/>
      <c r="S801" s="306"/>
      <c r="T801" s="306"/>
      <c r="U801" s="306"/>
      <c r="V801" s="306"/>
      <c r="W801" s="310"/>
      <c r="X801" s="296" t="s">
        <v>655</v>
      </c>
      <c r="Y801" s="311"/>
    </row>
    <row r="802" spans="1:25" s="298" customFormat="1" ht="23.25" customHeight="1">
      <c r="A802" s="307" t="s">
        <v>2140</v>
      </c>
      <c r="B802" s="296" t="s">
        <v>655</v>
      </c>
      <c r="C802" s="296" t="s">
        <v>718</v>
      </c>
      <c r="D802" s="296">
        <v>2013</v>
      </c>
      <c r="E802" s="296" t="s">
        <v>254</v>
      </c>
      <c r="F802" s="1371" t="s">
        <v>127</v>
      </c>
      <c r="G802" s="1371" t="s">
        <v>127</v>
      </c>
      <c r="H802" s="308" t="s">
        <v>655</v>
      </c>
      <c r="I802" s="296" t="s">
        <v>655</v>
      </c>
      <c r="J802" s="296" t="s">
        <v>1273</v>
      </c>
      <c r="K802" s="297" t="s">
        <v>1274</v>
      </c>
      <c r="L802" s="309" t="s">
        <v>127</v>
      </c>
      <c r="M802" s="309" t="s">
        <v>127</v>
      </c>
      <c r="N802" s="309"/>
      <c r="O802" s="309"/>
      <c r="P802" s="309"/>
      <c r="Q802" s="303">
        <f>Q107+Q110+Q119</f>
        <v>10500</v>
      </c>
      <c r="R802" s="304"/>
      <c r="S802" s="306"/>
      <c r="T802" s="306"/>
      <c r="U802" s="306"/>
      <c r="V802" s="306"/>
      <c r="W802" s="310"/>
      <c r="X802" s="296" t="s">
        <v>655</v>
      </c>
      <c r="Y802" s="311"/>
    </row>
    <row r="803" spans="1:25" s="642" customFormat="1" ht="22.5">
      <c r="A803" s="633" t="s">
        <v>264</v>
      </c>
      <c r="B803" s="634" t="s">
        <v>655</v>
      </c>
      <c r="C803" s="634" t="s">
        <v>1177</v>
      </c>
      <c r="D803" s="634">
        <v>2013</v>
      </c>
      <c r="E803" s="634" t="s">
        <v>254</v>
      </c>
      <c r="F803" s="1446" t="s">
        <v>127</v>
      </c>
      <c r="G803" s="1446" t="s">
        <v>127</v>
      </c>
      <c r="H803" s="635" t="s">
        <v>655</v>
      </c>
      <c r="I803" s="634" t="s">
        <v>655</v>
      </c>
      <c r="J803" s="636" t="s">
        <v>1271</v>
      </c>
      <c r="K803" s="636" t="s">
        <v>1272</v>
      </c>
      <c r="L803" s="637" t="s">
        <v>127</v>
      </c>
      <c r="M803" s="637" t="s">
        <v>127</v>
      </c>
      <c r="N803" s="637"/>
      <c r="O803" s="637"/>
      <c r="P803" s="637"/>
      <c r="Q803" s="638">
        <f>Q129+Q138+Q141</f>
        <v>6000</v>
      </c>
      <c r="R803" s="1460"/>
      <c r="S803" s="639"/>
      <c r="T803" s="639"/>
      <c r="U803" s="639"/>
      <c r="V803" s="639"/>
      <c r="W803" s="640"/>
      <c r="X803" s="634" t="s">
        <v>655</v>
      </c>
      <c r="Y803" s="641"/>
    </row>
    <row r="804" spans="1:25" s="295" customFormat="1" ht="12">
      <c r="A804" s="312" t="s">
        <v>279</v>
      </c>
      <c r="B804" s="293" t="s">
        <v>655</v>
      </c>
      <c r="C804" s="293" t="s">
        <v>718</v>
      </c>
      <c r="D804" s="293">
        <v>2012</v>
      </c>
      <c r="E804" s="293" t="s">
        <v>254</v>
      </c>
      <c r="F804" s="1447" t="s">
        <v>127</v>
      </c>
      <c r="G804" s="1447" t="s">
        <v>127</v>
      </c>
      <c r="H804" s="313" t="s">
        <v>655</v>
      </c>
      <c r="I804" s="293" t="s">
        <v>655</v>
      </c>
      <c r="J804" s="293" t="s">
        <v>1269</v>
      </c>
      <c r="K804" s="294" t="s">
        <v>878</v>
      </c>
      <c r="L804" s="314" t="s">
        <v>127</v>
      </c>
      <c r="M804" s="314" t="s">
        <v>127</v>
      </c>
      <c r="N804" s="314"/>
      <c r="O804" s="314"/>
      <c r="P804" s="314"/>
      <c r="Q804" s="1471">
        <f>Q27+Q33+Q43+Q45+Q50</f>
        <v>7500</v>
      </c>
      <c r="R804" s="1461"/>
      <c r="S804" s="315"/>
      <c r="T804" s="315"/>
      <c r="U804" s="315"/>
      <c r="V804" s="315"/>
      <c r="W804" s="316"/>
      <c r="X804" s="293" t="s">
        <v>655</v>
      </c>
      <c r="Y804" s="317"/>
    </row>
    <row r="805" spans="1:25" s="298" customFormat="1" ht="12">
      <c r="A805" s="307" t="s">
        <v>3343</v>
      </c>
      <c r="B805" s="296" t="s">
        <v>655</v>
      </c>
      <c r="C805" s="296" t="s">
        <v>718</v>
      </c>
      <c r="D805" s="296">
        <v>2013</v>
      </c>
      <c r="E805" s="296" t="s">
        <v>254</v>
      </c>
      <c r="F805" s="1371" t="s">
        <v>127</v>
      </c>
      <c r="G805" s="1371" t="s">
        <v>127</v>
      </c>
      <c r="H805" s="308" t="s">
        <v>655</v>
      </c>
      <c r="I805" s="296" t="s">
        <v>655</v>
      </c>
      <c r="J805" s="296" t="s">
        <v>1547</v>
      </c>
      <c r="K805" s="297" t="s">
        <v>1547</v>
      </c>
      <c r="L805" s="309" t="s">
        <v>127</v>
      </c>
      <c r="M805" s="309" t="s">
        <v>127</v>
      </c>
      <c r="N805" s="309"/>
      <c r="O805" s="309"/>
      <c r="P805" s="309"/>
      <c r="Q805" s="303">
        <f>Q88+Q94</f>
        <v>3500</v>
      </c>
      <c r="R805" s="304"/>
      <c r="S805" s="306"/>
      <c r="T805" s="306"/>
      <c r="U805" s="306"/>
      <c r="V805" s="306"/>
      <c r="W805" s="310"/>
      <c r="X805" s="296" t="s">
        <v>655</v>
      </c>
      <c r="Y805" s="311"/>
    </row>
    <row r="806" spans="1:25" s="298" customFormat="1" ht="23.25" customHeight="1">
      <c r="A806" s="307" t="s">
        <v>1033</v>
      </c>
      <c r="B806" s="296" t="s">
        <v>655</v>
      </c>
      <c r="C806" s="296" t="s">
        <v>693</v>
      </c>
      <c r="D806" s="296">
        <v>2013</v>
      </c>
      <c r="E806" s="296" t="s">
        <v>254</v>
      </c>
      <c r="F806" s="1371" t="s">
        <v>127</v>
      </c>
      <c r="G806" s="1371" t="s">
        <v>127</v>
      </c>
      <c r="H806" s="308" t="s">
        <v>655</v>
      </c>
      <c r="I806" s="296" t="s">
        <v>655</v>
      </c>
      <c r="J806" s="297" t="s">
        <v>1714</v>
      </c>
      <c r="K806" s="297" t="s">
        <v>1398</v>
      </c>
      <c r="L806" s="309" t="s">
        <v>127</v>
      </c>
      <c r="M806" s="309" t="s">
        <v>127</v>
      </c>
      <c r="N806" s="309"/>
      <c r="O806" s="309"/>
      <c r="P806" s="309"/>
      <c r="Q806" s="303">
        <f>Q52+Q53+Q63+Q68+Q69+Q70+Q72+Q73+Q75+Q76+Q77+Q79+Q80+Q81+Q82+Q89+Q117+Q120+Q127+Q136+Q143+Q153+Q174+Q202+Q204+Q205+Q251+Q253+Q254+Q258+Q269</f>
        <v>65483.35</v>
      </c>
      <c r="R806" s="304"/>
      <c r="S806" s="306"/>
      <c r="T806" s="306"/>
      <c r="U806" s="306"/>
      <c r="V806" s="306"/>
      <c r="W806" s="310"/>
      <c r="X806" s="296" t="s">
        <v>655</v>
      </c>
      <c r="Y806" s="311"/>
    </row>
    <row r="807" spans="1:25" s="295" customFormat="1" ht="22.5">
      <c r="A807" s="312" t="s">
        <v>694</v>
      </c>
      <c r="B807" s="293" t="s">
        <v>655</v>
      </c>
      <c r="C807" s="293" t="s">
        <v>693</v>
      </c>
      <c r="D807" s="293">
        <v>2012</v>
      </c>
      <c r="E807" s="293" t="s">
        <v>254</v>
      </c>
      <c r="F807" s="1447" t="s">
        <v>127</v>
      </c>
      <c r="G807" s="1447" t="s">
        <v>127</v>
      </c>
      <c r="H807" s="313" t="s">
        <v>655</v>
      </c>
      <c r="I807" s="293" t="s">
        <v>655</v>
      </c>
      <c r="J807" s="294" t="s">
        <v>1268</v>
      </c>
      <c r="K807" s="294" t="s">
        <v>2354</v>
      </c>
      <c r="L807" s="314" t="s">
        <v>127</v>
      </c>
      <c r="M807" s="314" t="s">
        <v>127</v>
      </c>
      <c r="N807" s="314"/>
      <c r="O807" s="314"/>
      <c r="P807" s="314"/>
      <c r="Q807" s="1471">
        <f>Q4+Q6+Q11+Q14+Q17+Q18+Q49+Q51</f>
        <v>19400</v>
      </c>
      <c r="R807" s="1461"/>
      <c r="S807" s="315"/>
      <c r="T807" s="315"/>
      <c r="U807" s="315"/>
      <c r="V807" s="315"/>
      <c r="W807" s="316"/>
      <c r="X807" s="293" t="s">
        <v>655</v>
      </c>
      <c r="Y807" s="317"/>
    </row>
    <row r="808" spans="1:25" s="298" customFormat="1" ht="22.5">
      <c r="A808" s="307" t="s">
        <v>1032</v>
      </c>
      <c r="B808" s="296" t="s">
        <v>655</v>
      </c>
      <c r="C808" s="296" t="s">
        <v>693</v>
      </c>
      <c r="D808" s="296">
        <v>2013</v>
      </c>
      <c r="E808" s="296" t="s">
        <v>254</v>
      </c>
      <c r="F808" s="1371" t="s">
        <v>127</v>
      </c>
      <c r="G808" s="1371" t="s">
        <v>127</v>
      </c>
      <c r="H808" s="308" t="s">
        <v>655</v>
      </c>
      <c r="I808" s="296" t="s">
        <v>655</v>
      </c>
      <c r="J808" s="297" t="s">
        <v>1268</v>
      </c>
      <c r="K808" s="297" t="s">
        <v>2354</v>
      </c>
      <c r="L808" s="309" t="s">
        <v>127</v>
      </c>
      <c r="M808" s="309" t="s">
        <v>127</v>
      </c>
      <c r="N808" s="309"/>
      <c r="O808" s="309"/>
      <c r="P808" s="309"/>
      <c r="Q808" s="303">
        <f>Q98+Q113+Q118+Q124+Q142+Q148+Q179+Q189</f>
        <v>18000</v>
      </c>
      <c r="R808" s="304"/>
      <c r="S808" s="306"/>
      <c r="T808" s="306"/>
      <c r="U808" s="306"/>
      <c r="V808" s="306"/>
      <c r="W808" s="310"/>
      <c r="X808" s="296" t="s">
        <v>655</v>
      </c>
      <c r="Y808" s="311"/>
    </row>
    <row r="809" spans="1:25" s="295" customFormat="1" ht="12">
      <c r="A809" s="312" t="s">
        <v>282</v>
      </c>
      <c r="B809" s="293" t="s">
        <v>655</v>
      </c>
      <c r="C809" s="293" t="s">
        <v>718</v>
      </c>
      <c r="D809" s="293">
        <v>2012</v>
      </c>
      <c r="E809" s="293" t="s">
        <v>254</v>
      </c>
      <c r="F809" s="1447" t="s">
        <v>127</v>
      </c>
      <c r="G809" s="1447" t="s">
        <v>127</v>
      </c>
      <c r="H809" s="313" t="s">
        <v>655</v>
      </c>
      <c r="I809" s="293" t="s">
        <v>655</v>
      </c>
      <c r="J809" s="294" t="s">
        <v>328</v>
      </c>
      <c r="K809" s="294" t="s">
        <v>1265</v>
      </c>
      <c r="L809" s="314" t="s">
        <v>127</v>
      </c>
      <c r="M809" s="314" t="s">
        <v>127</v>
      </c>
      <c r="N809" s="314"/>
      <c r="O809" s="314"/>
      <c r="P809" s="314"/>
      <c r="Q809" s="1471">
        <f>Q26+Q32+Q36+Q42</f>
        <v>5250</v>
      </c>
      <c r="R809" s="1461"/>
      <c r="S809" s="315"/>
      <c r="T809" s="315"/>
      <c r="U809" s="315"/>
      <c r="V809" s="315"/>
      <c r="W809" s="316"/>
      <c r="X809" s="293" t="s">
        <v>655</v>
      </c>
      <c r="Y809" s="317"/>
    </row>
    <row r="810" spans="1:25" s="295" customFormat="1" ht="22.5">
      <c r="A810" s="312" t="s">
        <v>3338</v>
      </c>
      <c r="B810" s="293" t="s">
        <v>655</v>
      </c>
      <c r="C810" s="293" t="s">
        <v>718</v>
      </c>
      <c r="D810" s="293">
        <v>2012</v>
      </c>
      <c r="E810" s="293" t="s">
        <v>254</v>
      </c>
      <c r="F810" s="1447" t="s">
        <v>127</v>
      </c>
      <c r="G810" s="1447" t="s">
        <v>127</v>
      </c>
      <c r="H810" s="313" t="s">
        <v>655</v>
      </c>
      <c r="I810" s="293" t="s">
        <v>655</v>
      </c>
      <c r="J810" s="294" t="s">
        <v>1263</v>
      </c>
      <c r="K810" s="294" t="s">
        <v>1264</v>
      </c>
      <c r="L810" s="314" t="s">
        <v>127</v>
      </c>
      <c r="M810" s="314" t="s">
        <v>127</v>
      </c>
      <c r="N810" s="314"/>
      <c r="O810" s="314"/>
      <c r="P810" s="314"/>
      <c r="Q810" s="1471">
        <f>Q15+Q16+Q19+Q23+Q37+Q46</f>
        <v>6400</v>
      </c>
      <c r="R810" s="1461"/>
      <c r="S810" s="315"/>
      <c r="T810" s="315"/>
      <c r="U810" s="315"/>
      <c r="V810" s="315"/>
      <c r="W810" s="316"/>
      <c r="X810" s="293" t="s">
        <v>655</v>
      </c>
      <c r="Y810" s="317"/>
    </row>
    <row r="811" spans="1:25" s="298" customFormat="1" ht="33.75">
      <c r="A811" s="307" t="s">
        <v>3338</v>
      </c>
      <c r="B811" s="296" t="s">
        <v>655</v>
      </c>
      <c r="C811" s="296" t="s">
        <v>718</v>
      </c>
      <c r="D811" s="296">
        <v>2013</v>
      </c>
      <c r="E811" s="296" t="s">
        <v>254</v>
      </c>
      <c r="F811" s="1371" t="s">
        <v>127</v>
      </c>
      <c r="G811" s="1371" t="s">
        <v>127</v>
      </c>
      <c r="H811" s="308" t="s">
        <v>655</v>
      </c>
      <c r="I811" s="296" t="s">
        <v>655</v>
      </c>
      <c r="J811" s="297" t="s">
        <v>1266</v>
      </c>
      <c r="K811" s="297" t="s">
        <v>1264</v>
      </c>
      <c r="L811" s="309" t="s">
        <v>127</v>
      </c>
      <c r="M811" s="309" t="s">
        <v>127</v>
      </c>
      <c r="N811" s="309"/>
      <c r="O811" s="309"/>
      <c r="P811" s="309"/>
      <c r="Q811" s="303">
        <f>Q91+Q103+Q104+Q106+Q112+Q252</f>
        <v>19250</v>
      </c>
      <c r="R811" s="304"/>
      <c r="S811" s="306"/>
      <c r="T811" s="306"/>
      <c r="U811" s="306"/>
      <c r="V811" s="306"/>
      <c r="W811" s="310"/>
      <c r="X811" s="296" t="s">
        <v>655</v>
      </c>
      <c r="Y811" s="311"/>
    </row>
    <row r="812" spans="1:25" s="333" customFormat="1" ht="22.5">
      <c r="A812" s="307" t="s">
        <v>2144</v>
      </c>
      <c r="B812" s="296" t="s">
        <v>655</v>
      </c>
      <c r="C812" s="297" t="s">
        <v>1177</v>
      </c>
      <c r="D812" s="297">
        <v>2013</v>
      </c>
      <c r="E812" s="297" t="s">
        <v>254</v>
      </c>
      <c r="F812" s="1371" t="s">
        <v>127</v>
      </c>
      <c r="G812" s="1371" t="s">
        <v>127</v>
      </c>
      <c r="H812" s="308" t="s">
        <v>655</v>
      </c>
      <c r="I812" s="296" t="s">
        <v>655</v>
      </c>
      <c r="J812" s="297" t="s">
        <v>1205</v>
      </c>
      <c r="K812" s="297" t="s">
        <v>1564</v>
      </c>
      <c r="L812" s="309" t="s">
        <v>127</v>
      </c>
      <c r="M812" s="309" t="s">
        <v>127</v>
      </c>
      <c r="N812" s="309"/>
      <c r="O812" s="309"/>
      <c r="P812" s="309"/>
      <c r="Q812" s="473">
        <f>Q128+Q131</f>
        <v>6000</v>
      </c>
      <c r="R812" s="1462"/>
      <c r="S812" s="330"/>
      <c r="T812" s="330"/>
      <c r="U812" s="330"/>
      <c r="V812" s="330"/>
      <c r="W812" s="331"/>
      <c r="X812" s="297" t="s">
        <v>655</v>
      </c>
      <c r="Y812" s="332"/>
    </row>
    <row r="813" spans="1:25" s="1352" customFormat="1" ht="16.5" customHeight="1">
      <c r="A813" s="1339" t="s">
        <v>1033</v>
      </c>
      <c r="B813" s="1340" t="s">
        <v>655</v>
      </c>
      <c r="C813" s="1341" t="s">
        <v>693</v>
      </c>
      <c r="D813" s="1340">
        <v>2014</v>
      </c>
      <c r="E813" s="1340" t="s">
        <v>254</v>
      </c>
      <c r="F813" s="1372" t="s">
        <v>127</v>
      </c>
      <c r="G813" s="1372" t="s">
        <v>127</v>
      </c>
      <c r="H813" s="1342" t="s">
        <v>127</v>
      </c>
      <c r="I813" s="1340" t="s">
        <v>127</v>
      </c>
      <c r="J813" s="1343" t="s">
        <v>2728</v>
      </c>
      <c r="K813" s="1343" t="s">
        <v>4316</v>
      </c>
      <c r="L813" s="1344" t="s">
        <v>127</v>
      </c>
      <c r="M813" s="1344" t="s">
        <v>127</v>
      </c>
      <c r="N813" s="1345">
        <v>0</v>
      </c>
      <c r="O813" s="1346">
        <v>0</v>
      </c>
      <c r="P813" s="1128">
        <f t="shared" ref="P813:P859" si="45">Q813-O813</f>
        <v>6450</v>
      </c>
      <c r="Q813" s="1347">
        <f>Q297+Q309</f>
        <v>6450</v>
      </c>
      <c r="R813" s="1348"/>
      <c r="S813" s="1349" t="s">
        <v>127</v>
      </c>
      <c r="T813" s="1349" t="s">
        <v>127</v>
      </c>
      <c r="U813" s="1349" t="s">
        <v>127</v>
      </c>
      <c r="V813" s="1349" t="s">
        <v>127</v>
      </c>
      <c r="W813" s="1350" t="s">
        <v>127</v>
      </c>
      <c r="X813" s="1340" t="s">
        <v>1309</v>
      </c>
      <c r="Y813" s="1351"/>
    </row>
    <row r="814" spans="1:25" s="1352" customFormat="1" ht="16.5" customHeight="1">
      <c r="A814" s="1339" t="s">
        <v>1033</v>
      </c>
      <c r="B814" s="1340" t="s">
        <v>655</v>
      </c>
      <c r="C814" s="1341" t="s">
        <v>693</v>
      </c>
      <c r="D814" s="1340">
        <v>2014</v>
      </c>
      <c r="E814" s="1340" t="s">
        <v>254</v>
      </c>
      <c r="F814" s="1372" t="s">
        <v>127</v>
      </c>
      <c r="G814" s="1372" t="s">
        <v>127</v>
      </c>
      <c r="H814" s="1342" t="s">
        <v>127</v>
      </c>
      <c r="I814" s="1340" t="s">
        <v>127</v>
      </c>
      <c r="J814" s="1343" t="s">
        <v>3164</v>
      </c>
      <c r="K814" s="1343" t="s">
        <v>4316</v>
      </c>
      <c r="L814" s="1344" t="s">
        <v>127</v>
      </c>
      <c r="M814" s="1344" t="s">
        <v>127</v>
      </c>
      <c r="N814" s="1345">
        <v>0</v>
      </c>
      <c r="O814" s="1346">
        <v>0</v>
      </c>
      <c r="P814" s="1128">
        <f t="shared" si="45"/>
        <v>7900</v>
      </c>
      <c r="Q814" s="1347">
        <f>Q410+Q413+Q423</f>
        <v>7900</v>
      </c>
      <c r="R814" s="1348"/>
      <c r="S814" s="1349" t="s">
        <v>127</v>
      </c>
      <c r="T814" s="1349" t="s">
        <v>127</v>
      </c>
      <c r="U814" s="1349" t="s">
        <v>127</v>
      </c>
      <c r="V814" s="1349" t="s">
        <v>127</v>
      </c>
      <c r="W814" s="1350" t="s">
        <v>127</v>
      </c>
      <c r="X814" s="1340" t="s">
        <v>1309</v>
      </c>
      <c r="Y814" s="1351"/>
    </row>
    <row r="815" spans="1:25" s="1352" customFormat="1" ht="16.5" customHeight="1">
      <c r="A815" s="1339" t="s">
        <v>1033</v>
      </c>
      <c r="B815" s="1340" t="s">
        <v>655</v>
      </c>
      <c r="C815" s="1341" t="s">
        <v>693</v>
      </c>
      <c r="D815" s="1340">
        <v>2014</v>
      </c>
      <c r="E815" s="1340" t="s">
        <v>254</v>
      </c>
      <c r="F815" s="1372" t="s">
        <v>127</v>
      </c>
      <c r="G815" s="1372" t="s">
        <v>127</v>
      </c>
      <c r="H815" s="1342" t="s">
        <v>127</v>
      </c>
      <c r="I815" s="1340" t="s">
        <v>127</v>
      </c>
      <c r="J815" s="1343" t="s">
        <v>2929</v>
      </c>
      <c r="K815" s="1343" t="s">
        <v>4316</v>
      </c>
      <c r="L815" s="1344" t="s">
        <v>127</v>
      </c>
      <c r="M815" s="1344" t="s">
        <v>127</v>
      </c>
      <c r="N815" s="1345">
        <v>0</v>
      </c>
      <c r="O815" s="1346">
        <v>0</v>
      </c>
      <c r="P815" s="1128">
        <f t="shared" si="45"/>
        <v>9000</v>
      </c>
      <c r="Q815" s="1347">
        <f>Q327+Q328</f>
        <v>9000</v>
      </c>
      <c r="R815" s="1348"/>
      <c r="S815" s="1349" t="s">
        <v>127</v>
      </c>
      <c r="T815" s="1349" t="s">
        <v>127</v>
      </c>
      <c r="U815" s="1349" t="s">
        <v>127</v>
      </c>
      <c r="V815" s="1349" t="s">
        <v>127</v>
      </c>
      <c r="W815" s="1350" t="s">
        <v>127</v>
      </c>
      <c r="X815" s="1340" t="s">
        <v>1309</v>
      </c>
      <c r="Y815" s="1351"/>
    </row>
    <row r="816" spans="1:25" s="1352" customFormat="1" ht="16.5" customHeight="1">
      <c r="A816" s="1339" t="s">
        <v>1033</v>
      </c>
      <c r="B816" s="1340" t="s">
        <v>655</v>
      </c>
      <c r="C816" s="1341" t="s">
        <v>693</v>
      </c>
      <c r="D816" s="1340">
        <v>2014</v>
      </c>
      <c r="E816" s="1340" t="s">
        <v>254</v>
      </c>
      <c r="F816" s="1372" t="s">
        <v>127</v>
      </c>
      <c r="G816" s="1372" t="s">
        <v>127</v>
      </c>
      <c r="H816" s="1342" t="s">
        <v>127</v>
      </c>
      <c r="I816" s="1340" t="s">
        <v>127</v>
      </c>
      <c r="J816" s="1343" t="s">
        <v>3987</v>
      </c>
      <c r="K816" s="1343" t="s">
        <v>4316</v>
      </c>
      <c r="L816" s="1344" t="s">
        <v>127</v>
      </c>
      <c r="M816" s="1344" t="s">
        <v>127</v>
      </c>
      <c r="N816" s="1345">
        <v>0</v>
      </c>
      <c r="O816" s="1346">
        <v>0</v>
      </c>
      <c r="P816" s="1128">
        <f>Q816-O816</f>
        <v>16350</v>
      </c>
      <c r="Q816" s="1347">
        <f>Q527+Q528+Q529+Q530+Q531+Q532</f>
        <v>16350</v>
      </c>
      <c r="R816" s="1348"/>
      <c r="S816" s="1349" t="s">
        <v>127</v>
      </c>
      <c r="T816" s="1349" t="s">
        <v>127</v>
      </c>
      <c r="U816" s="1349" t="s">
        <v>127</v>
      </c>
      <c r="V816" s="1349" t="s">
        <v>127</v>
      </c>
      <c r="W816" s="1350" t="s">
        <v>127</v>
      </c>
      <c r="X816" s="1340" t="s">
        <v>1309</v>
      </c>
      <c r="Y816" s="1351"/>
    </row>
    <row r="817" spans="1:25" s="1352" customFormat="1" ht="25.5" customHeight="1">
      <c r="A817" s="1339" t="s">
        <v>1033</v>
      </c>
      <c r="B817" s="1340" t="s">
        <v>655</v>
      </c>
      <c r="C817" s="1341" t="s">
        <v>693</v>
      </c>
      <c r="D817" s="1340">
        <v>2014</v>
      </c>
      <c r="E817" s="1340" t="s">
        <v>254</v>
      </c>
      <c r="F817" s="1372" t="s">
        <v>127</v>
      </c>
      <c r="G817" s="1372" t="s">
        <v>127</v>
      </c>
      <c r="H817" s="1342" t="s">
        <v>127</v>
      </c>
      <c r="I817" s="1340" t="s">
        <v>127</v>
      </c>
      <c r="J817" s="1343" t="s">
        <v>2924</v>
      </c>
      <c r="K817" s="1343" t="s">
        <v>2923</v>
      </c>
      <c r="L817" s="1344" t="s">
        <v>127</v>
      </c>
      <c r="M817" s="1344" t="s">
        <v>127</v>
      </c>
      <c r="N817" s="1345">
        <v>0</v>
      </c>
      <c r="O817" s="1346">
        <v>0</v>
      </c>
      <c r="P817" s="1128">
        <f t="shared" si="45"/>
        <v>12300</v>
      </c>
      <c r="Q817" s="1347">
        <f>Q351+Q352+Q360+Q361</f>
        <v>12300</v>
      </c>
      <c r="R817" s="1348"/>
      <c r="S817" s="1349" t="s">
        <v>127</v>
      </c>
      <c r="T817" s="1349" t="s">
        <v>127</v>
      </c>
      <c r="U817" s="1349" t="s">
        <v>127</v>
      </c>
      <c r="V817" s="1349" t="s">
        <v>127</v>
      </c>
      <c r="W817" s="1350" t="s">
        <v>127</v>
      </c>
      <c r="X817" s="1340" t="s">
        <v>1309</v>
      </c>
      <c r="Y817" s="1351"/>
    </row>
    <row r="818" spans="1:25" s="849" customFormat="1" ht="21.75" customHeight="1">
      <c r="A818" s="840" t="s">
        <v>2732</v>
      </c>
      <c r="B818" s="841" t="s">
        <v>655</v>
      </c>
      <c r="C818" s="842" t="s">
        <v>718</v>
      </c>
      <c r="D818" s="841">
        <v>2014</v>
      </c>
      <c r="E818" s="841" t="s">
        <v>254</v>
      </c>
      <c r="F818" s="1448" t="s">
        <v>127</v>
      </c>
      <c r="G818" s="1448" t="s">
        <v>127</v>
      </c>
      <c r="H818" s="843" t="s">
        <v>127</v>
      </c>
      <c r="I818" s="841" t="s">
        <v>127</v>
      </c>
      <c r="J818" s="844" t="s">
        <v>2734</v>
      </c>
      <c r="K818" s="844" t="s">
        <v>2735</v>
      </c>
      <c r="L818" s="845" t="s">
        <v>127</v>
      </c>
      <c r="M818" s="845" t="s">
        <v>127</v>
      </c>
      <c r="N818" s="915"/>
      <c r="O818" s="898"/>
      <c r="P818" s="918">
        <f t="shared" si="45"/>
        <v>18566.68</v>
      </c>
      <c r="Q818" s="737">
        <f>Q298+Q299+Q305+Q306</f>
        <v>18566.68</v>
      </c>
      <c r="R818" s="1065"/>
      <c r="S818" s="846" t="s">
        <v>127</v>
      </c>
      <c r="T818" s="846" t="s">
        <v>127</v>
      </c>
      <c r="U818" s="846" t="s">
        <v>127</v>
      </c>
      <c r="V818" s="846" t="s">
        <v>127</v>
      </c>
      <c r="W818" s="847" t="s">
        <v>127</v>
      </c>
      <c r="X818" s="841" t="s">
        <v>655</v>
      </c>
      <c r="Y818" s="848"/>
    </row>
    <row r="819" spans="1:25" s="493" customFormat="1" ht="23.25" customHeight="1">
      <c r="A819" s="484" t="s">
        <v>948</v>
      </c>
      <c r="B819" s="485" t="s">
        <v>655</v>
      </c>
      <c r="C819" s="486" t="s">
        <v>718</v>
      </c>
      <c r="D819" s="485">
        <v>2014</v>
      </c>
      <c r="E819" s="485" t="s">
        <v>254</v>
      </c>
      <c r="F819" s="1373" t="s">
        <v>127</v>
      </c>
      <c r="G819" s="1373" t="s">
        <v>127</v>
      </c>
      <c r="H819" s="487" t="s">
        <v>127</v>
      </c>
      <c r="I819" s="485" t="s">
        <v>127</v>
      </c>
      <c r="J819" s="488" t="s">
        <v>2568</v>
      </c>
      <c r="K819" s="488" t="s">
        <v>2568</v>
      </c>
      <c r="L819" s="489" t="s">
        <v>127</v>
      </c>
      <c r="M819" s="489" t="s">
        <v>127</v>
      </c>
      <c r="N819" s="916"/>
      <c r="O819" s="898"/>
      <c r="P819" s="918">
        <f t="shared" si="45"/>
        <v>37500</v>
      </c>
      <c r="Q819" s="737">
        <f>Q300+Q304+Q307+Q308+Q310</f>
        <v>37500</v>
      </c>
      <c r="R819" s="1065"/>
      <c r="S819" s="490" t="s">
        <v>127</v>
      </c>
      <c r="T819" s="490" t="s">
        <v>127</v>
      </c>
      <c r="U819" s="490" t="s">
        <v>127</v>
      </c>
      <c r="V819" s="490" t="s">
        <v>127</v>
      </c>
      <c r="W819" s="491" t="s">
        <v>127</v>
      </c>
      <c r="X819" s="485" t="s">
        <v>655</v>
      </c>
      <c r="Y819" s="492"/>
    </row>
    <row r="820" spans="1:25" s="493" customFormat="1" ht="16.5" customHeight="1">
      <c r="A820" s="484" t="s">
        <v>2753</v>
      </c>
      <c r="B820" s="485" t="s">
        <v>655</v>
      </c>
      <c r="C820" s="486" t="s">
        <v>718</v>
      </c>
      <c r="D820" s="485">
        <v>2014</v>
      </c>
      <c r="E820" s="485" t="s">
        <v>254</v>
      </c>
      <c r="F820" s="1373" t="s">
        <v>127</v>
      </c>
      <c r="G820" s="1373" t="s">
        <v>127</v>
      </c>
      <c r="H820" s="487" t="s">
        <v>127</v>
      </c>
      <c r="I820" s="485" t="s">
        <v>127</v>
      </c>
      <c r="J820" s="488" t="s">
        <v>2756</v>
      </c>
      <c r="K820" s="488" t="s">
        <v>2756</v>
      </c>
      <c r="L820" s="489" t="s">
        <v>127</v>
      </c>
      <c r="M820" s="489" t="s">
        <v>127</v>
      </c>
      <c r="N820" s="916"/>
      <c r="O820" s="898"/>
      <c r="P820" s="918">
        <f t="shared" si="45"/>
        <v>5700</v>
      </c>
      <c r="Q820" s="737">
        <f>Q311</f>
        <v>5700</v>
      </c>
      <c r="R820" s="1065"/>
      <c r="S820" s="490" t="s">
        <v>127</v>
      </c>
      <c r="T820" s="490" t="s">
        <v>127</v>
      </c>
      <c r="U820" s="490" t="s">
        <v>127</v>
      </c>
      <c r="V820" s="490" t="s">
        <v>127</v>
      </c>
      <c r="W820" s="491" t="s">
        <v>127</v>
      </c>
      <c r="X820" s="485" t="s">
        <v>655</v>
      </c>
      <c r="Y820" s="492"/>
    </row>
    <row r="821" spans="1:25" s="1352" customFormat="1" ht="25.5" customHeight="1">
      <c r="A821" s="1339" t="s">
        <v>1033</v>
      </c>
      <c r="B821" s="1340" t="s">
        <v>655</v>
      </c>
      <c r="C821" s="1341" t="s">
        <v>693</v>
      </c>
      <c r="D821" s="1340">
        <v>2014</v>
      </c>
      <c r="E821" s="1340" t="s">
        <v>254</v>
      </c>
      <c r="F821" s="1372" t="s">
        <v>127</v>
      </c>
      <c r="G821" s="1372" t="s">
        <v>127</v>
      </c>
      <c r="H821" s="1342" t="s">
        <v>127</v>
      </c>
      <c r="I821" s="1340" t="s">
        <v>127</v>
      </c>
      <c r="J821" s="1343" t="s">
        <v>3988</v>
      </c>
      <c r="K821" s="1343" t="s">
        <v>2923</v>
      </c>
      <c r="L821" s="1344" t="s">
        <v>127</v>
      </c>
      <c r="M821" s="1344" t="s">
        <v>127</v>
      </c>
      <c r="N821" s="1345">
        <v>0</v>
      </c>
      <c r="O821" s="1346">
        <v>0</v>
      </c>
      <c r="P821" s="1128">
        <f>Q821-O821</f>
        <v>8100</v>
      </c>
      <c r="Q821" s="1347">
        <f>Q501+Q502+Q516</f>
        <v>8100</v>
      </c>
      <c r="R821" s="1348"/>
      <c r="S821" s="1349" t="s">
        <v>127</v>
      </c>
      <c r="T821" s="1349" t="s">
        <v>127</v>
      </c>
      <c r="U821" s="1349" t="s">
        <v>127</v>
      </c>
      <c r="V821" s="1349" t="s">
        <v>127</v>
      </c>
      <c r="W821" s="1350" t="s">
        <v>127</v>
      </c>
      <c r="X821" s="1340" t="s">
        <v>1309</v>
      </c>
      <c r="Y821" s="1351"/>
    </row>
    <row r="822" spans="1:25" s="862" customFormat="1" ht="24" customHeight="1">
      <c r="A822" s="852" t="s">
        <v>3346</v>
      </c>
      <c r="B822" s="853" t="s">
        <v>655</v>
      </c>
      <c r="C822" s="854" t="s">
        <v>693</v>
      </c>
      <c r="D822" s="853">
        <v>2014</v>
      </c>
      <c r="E822" s="853" t="s">
        <v>254</v>
      </c>
      <c r="F822" s="1449" t="s">
        <v>127</v>
      </c>
      <c r="G822" s="1449" t="s">
        <v>127</v>
      </c>
      <c r="H822" s="855" t="s">
        <v>127</v>
      </c>
      <c r="I822" s="853" t="s">
        <v>127</v>
      </c>
      <c r="J822" s="856" t="s">
        <v>2909</v>
      </c>
      <c r="K822" s="851" t="s">
        <v>2911</v>
      </c>
      <c r="L822" s="857" t="s">
        <v>127</v>
      </c>
      <c r="M822" s="857" t="s">
        <v>127</v>
      </c>
      <c r="N822" s="914">
        <v>0</v>
      </c>
      <c r="O822" s="911">
        <v>0</v>
      </c>
      <c r="P822" s="918">
        <f t="shared" si="45"/>
        <v>2000</v>
      </c>
      <c r="Q822" s="858">
        <f>Q347</f>
        <v>2000</v>
      </c>
      <c r="R822" s="1336"/>
      <c r="S822" s="859" t="s">
        <v>127</v>
      </c>
      <c r="T822" s="859" t="s">
        <v>127</v>
      </c>
      <c r="U822" s="859" t="s">
        <v>127</v>
      </c>
      <c r="V822" s="859" t="s">
        <v>127</v>
      </c>
      <c r="W822" s="860" t="s">
        <v>127</v>
      </c>
      <c r="X822" s="853" t="s">
        <v>1309</v>
      </c>
      <c r="Y822" s="861"/>
    </row>
    <row r="823" spans="1:25" s="1140" customFormat="1" ht="26.25" customHeight="1">
      <c r="A823" s="1129" t="s">
        <v>1033</v>
      </c>
      <c r="B823" s="1130"/>
      <c r="C823" s="1131" t="s">
        <v>693</v>
      </c>
      <c r="D823" s="1130">
        <v>2014</v>
      </c>
      <c r="E823" s="1130" t="s">
        <v>254</v>
      </c>
      <c r="F823" s="1450" t="s">
        <v>127</v>
      </c>
      <c r="G823" s="1450" t="s">
        <v>127</v>
      </c>
      <c r="H823" s="1132" t="s">
        <v>127</v>
      </c>
      <c r="I823" s="1130" t="s">
        <v>127</v>
      </c>
      <c r="J823" s="1127" t="s">
        <v>3606</v>
      </c>
      <c r="K823" s="1343" t="s">
        <v>4316</v>
      </c>
      <c r="L823" s="1133" t="s">
        <v>127</v>
      </c>
      <c r="M823" s="1133" t="s">
        <v>127</v>
      </c>
      <c r="N823" s="1134">
        <v>0</v>
      </c>
      <c r="O823" s="1135">
        <v>0</v>
      </c>
      <c r="P823" s="1128">
        <f>Q823-O823</f>
        <v>8100</v>
      </c>
      <c r="Q823" s="1136">
        <f>Q501+Q502+Q516</f>
        <v>8100</v>
      </c>
      <c r="R823" s="1463"/>
      <c r="S823" s="1137" t="s">
        <v>127</v>
      </c>
      <c r="T823" s="1137" t="s">
        <v>127</v>
      </c>
      <c r="U823" s="1137" t="s">
        <v>127</v>
      </c>
      <c r="V823" s="1137" t="s">
        <v>127</v>
      </c>
      <c r="W823" s="1138" t="s">
        <v>127</v>
      </c>
      <c r="X823" s="1130" t="s">
        <v>3607</v>
      </c>
      <c r="Y823" s="1139"/>
    </row>
    <row r="824" spans="1:25" s="1140" customFormat="1" ht="26.25" customHeight="1">
      <c r="A824" s="1353" t="s">
        <v>693</v>
      </c>
      <c r="B824" s="1354"/>
      <c r="C824" s="1355" t="s">
        <v>693</v>
      </c>
      <c r="D824" s="1354">
        <v>2014</v>
      </c>
      <c r="E824" s="1354" t="s">
        <v>254</v>
      </c>
      <c r="F824" s="1450" t="s">
        <v>127</v>
      </c>
      <c r="G824" s="1450" t="s">
        <v>127</v>
      </c>
      <c r="H824" s="1356" t="s">
        <v>127</v>
      </c>
      <c r="I824" s="1354" t="s">
        <v>127</v>
      </c>
      <c r="J824" s="1357" t="s">
        <v>3990</v>
      </c>
      <c r="K824" s="1357" t="s">
        <v>3990</v>
      </c>
      <c r="L824" s="1358" t="s">
        <v>127</v>
      </c>
      <c r="M824" s="1358" t="s">
        <v>127</v>
      </c>
      <c r="N824" s="1359">
        <v>0</v>
      </c>
      <c r="O824" s="1360">
        <v>0</v>
      </c>
      <c r="P824" s="1361">
        <f t="shared" si="45"/>
        <v>24450</v>
      </c>
      <c r="Q824" s="1136">
        <f>Q501+Q502+Q516+Q527+Q528+Q529+Q530+Q531+Q532</f>
        <v>24450</v>
      </c>
      <c r="R824" s="1463"/>
      <c r="S824" s="1362" t="s">
        <v>127</v>
      </c>
      <c r="T824" s="1362" t="s">
        <v>127</v>
      </c>
      <c r="U824" s="1362" t="s">
        <v>127</v>
      </c>
      <c r="V824" s="1362" t="s">
        <v>127</v>
      </c>
      <c r="W824" s="1363" t="s">
        <v>127</v>
      </c>
      <c r="X824" s="1364" t="s">
        <v>3607</v>
      </c>
      <c r="Y824" s="1139"/>
    </row>
    <row r="825" spans="1:25" s="873" customFormat="1" ht="26.25" customHeight="1">
      <c r="A825" s="863" t="s">
        <v>1033</v>
      </c>
      <c r="B825" s="864" t="s">
        <v>655</v>
      </c>
      <c r="C825" s="865" t="s">
        <v>693</v>
      </c>
      <c r="D825" s="864">
        <v>2014</v>
      </c>
      <c r="E825" s="864" t="s">
        <v>254</v>
      </c>
      <c r="F825" s="1451" t="s">
        <v>127</v>
      </c>
      <c r="G825" s="1451" t="s">
        <v>127</v>
      </c>
      <c r="H825" s="866" t="s">
        <v>127</v>
      </c>
      <c r="I825" s="864" t="s">
        <v>127</v>
      </c>
      <c r="J825" s="867" t="s">
        <v>2907</v>
      </c>
      <c r="K825" s="867" t="s">
        <v>3930</v>
      </c>
      <c r="L825" s="868" t="s">
        <v>127</v>
      </c>
      <c r="M825" s="868" t="s">
        <v>127</v>
      </c>
      <c r="N825" s="917">
        <v>0</v>
      </c>
      <c r="O825" s="898">
        <v>0</v>
      </c>
      <c r="P825" s="918">
        <f t="shared" si="45"/>
        <v>53850</v>
      </c>
      <c r="Q825" s="869">
        <f>Q813+Q814+Q815+Q817+Q821+Q822+Q823</f>
        <v>53850</v>
      </c>
      <c r="R825" s="1337"/>
      <c r="S825" s="870" t="s">
        <v>127</v>
      </c>
      <c r="T825" s="870" t="s">
        <v>127</v>
      </c>
      <c r="U825" s="870" t="s">
        <v>127</v>
      </c>
      <c r="V825" s="870" t="s">
        <v>127</v>
      </c>
      <c r="W825" s="871" t="s">
        <v>127</v>
      </c>
      <c r="X825" s="864" t="s">
        <v>655</v>
      </c>
      <c r="Y825" s="872"/>
    </row>
    <row r="826" spans="1:25" s="493" customFormat="1" ht="21" customHeight="1">
      <c r="A826" s="484" t="s">
        <v>1033</v>
      </c>
      <c r="B826" s="485" t="s">
        <v>655</v>
      </c>
      <c r="C826" s="486" t="s">
        <v>693</v>
      </c>
      <c r="D826" s="485">
        <v>2014</v>
      </c>
      <c r="E826" s="485" t="s">
        <v>254</v>
      </c>
      <c r="F826" s="1373" t="s">
        <v>127</v>
      </c>
      <c r="G826" s="1373" t="s">
        <v>127</v>
      </c>
      <c r="H826" s="487" t="s">
        <v>127</v>
      </c>
      <c r="I826" s="485" t="s">
        <v>127</v>
      </c>
      <c r="J826" s="488" t="s">
        <v>1398</v>
      </c>
      <c r="K826" s="488" t="s">
        <v>1398</v>
      </c>
      <c r="L826" s="489" t="s">
        <v>127</v>
      </c>
      <c r="M826" s="489" t="s">
        <v>127</v>
      </c>
      <c r="N826" s="916">
        <v>0</v>
      </c>
      <c r="O826" s="898">
        <v>0</v>
      </c>
      <c r="P826" s="1323">
        <f t="shared" si="45"/>
        <v>58216.800000000003</v>
      </c>
      <c r="Q826" s="737">
        <f>Q330+Q331+Q337+Q341+Q342+Q344+Q345+Q350+Q371+Q411+Q415+Q421+Q439+Q440+Q441+Q443+Q505+Q506+Q512+Q513+Q514+Q515+Q536+Q537</f>
        <v>58216.800000000003</v>
      </c>
      <c r="R826" s="1065"/>
      <c r="S826" s="490" t="s">
        <v>127</v>
      </c>
      <c r="T826" s="490" t="s">
        <v>127</v>
      </c>
      <c r="U826" s="490" t="s">
        <v>127</v>
      </c>
      <c r="V826" s="490" t="s">
        <v>127</v>
      </c>
      <c r="W826" s="491" t="s">
        <v>127</v>
      </c>
      <c r="X826" s="485" t="s">
        <v>655</v>
      </c>
      <c r="Y826" s="492"/>
    </row>
    <row r="827" spans="1:25" s="493" customFormat="1" ht="21" customHeight="1">
      <c r="A827" s="484" t="s">
        <v>1033</v>
      </c>
      <c r="B827" s="485" t="s">
        <v>655</v>
      </c>
      <c r="C827" s="486" t="s">
        <v>693</v>
      </c>
      <c r="D827" s="485">
        <v>2014</v>
      </c>
      <c r="E827" s="485" t="s">
        <v>254</v>
      </c>
      <c r="F827" s="1373" t="s">
        <v>127</v>
      </c>
      <c r="G827" s="1373" t="s">
        <v>127</v>
      </c>
      <c r="H827" s="487" t="s">
        <v>127</v>
      </c>
      <c r="I827" s="485" t="s">
        <v>127</v>
      </c>
      <c r="J827" s="488" t="s">
        <v>2914</v>
      </c>
      <c r="K827" s="488" t="s">
        <v>2912</v>
      </c>
      <c r="L827" s="489" t="s">
        <v>127</v>
      </c>
      <c r="M827" s="489" t="s">
        <v>127</v>
      </c>
      <c r="N827" s="916">
        <v>0</v>
      </c>
      <c r="O827" s="898">
        <v>0</v>
      </c>
      <c r="P827" s="1323">
        <f t="shared" si="45"/>
        <v>0</v>
      </c>
      <c r="Q827" s="737"/>
      <c r="R827" s="1065"/>
      <c r="S827" s="490" t="s">
        <v>127</v>
      </c>
      <c r="T827" s="490" t="s">
        <v>127</v>
      </c>
      <c r="U827" s="490" t="s">
        <v>127</v>
      </c>
      <c r="V827" s="490" t="s">
        <v>127</v>
      </c>
      <c r="W827" s="491" t="s">
        <v>127</v>
      </c>
      <c r="X827" s="485" t="s">
        <v>655</v>
      </c>
      <c r="Y827" s="492"/>
    </row>
    <row r="828" spans="1:25" s="493" customFormat="1" ht="21" customHeight="1">
      <c r="A828" s="484" t="s">
        <v>1031</v>
      </c>
      <c r="B828" s="485" t="s">
        <v>655</v>
      </c>
      <c r="C828" s="486" t="s">
        <v>693</v>
      </c>
      <c r="D828" s="485">
        <v>2014</v>
      </c>
      <c r="E828" s="485" t="s">
        <v>254</v>
      </c>
      <c r="F828" s="1373" t="s">
        <v>127</v>
      </c>
      <c r="G828" s="1373" t="s">
        <v>127</v>
      </c>
      <c r="H828" s="487" t="s">
        <v>127</v>
      </c>
      <c r="I828" s="485" t="s">
        <v>127</v>
      </c>
      <c r="J828" s="488" t="s">
        <v>3365</v>
      </c>
      <c r="K828" s="488" t="s">
        <v>3366</v>
      </c>
      <c r="L828" s="489" t="s">
        <v>127</v>
      </c>
      <c r="M828" s="489" t="s">
        <v>127</v>
      </c>
      <c r="N828" s="916">
        <v>0</v>
      </c>
      <c r="O828" s="898">
        <v>0</v>
      </c>
      <c r="P828" s="1323">
        <f t="shared" si="45"/>
        <v>0</v>
      </c>
      <c r="Q828" s="737"/>
      <c r="R828" s="1065"/>
      <c r="S828" s="490" t="s">
        <v>127</v>
      </c>
      <c r="T828" s="490" t="s">
        <v>127</v>
      </c>
      <c r="U828" s="490" t="s">
        <v>127</v>
      </c>
      <c r="V828" s="490" t="s">
        <v>127</v>
      </c>
      <c r="W828" s="491" t="s">
        <v>127</v>
      </c>
      <c r="X828" s="485" t="s">
        <v>655</v>
      </c>
      <c r="Y828" s="492"/>
    </row>
    <row r="829" spans="1:25" s="493" customFormat="1" ht="24" customHeight="1">
      <c r="A829" s="484" t="s">
        <v>1032</v>
      </c>
      <c r="B829" s="485" t="s">
        <v>655</v>
      </c>
      <c r="C829" s="486" t="s">
        <v>693</v>
      </c>
      <c r="D829" s="485">
        <v>2014</v>
      </c>
      <c r="E829" s="485" t="s">
        <v>254</v>
      </c>
      <c r="F829" s="1373" t="s">
        <v>127</v>
      </c>
      <c r="G829" s="1373" t="s">
        <v>127</v>
      </c>
      <c r="H829" s="487" t="s">
        <v>127</v>
      </c>
      <c r="I829" s="485" t="s">
        <v>127</v>
      </c>
      <c r="J829" s="488" t="s">
        <v>2763</v>
      </c>
      <c r="K829" s="488" t="s">
        <v>2354</v>
      </c>
      <c r="L829" s="489" t="s">
        <v>127</v>
      </c>
      <c r="M829" s="489" t="s">
        <v>127</v>
      </c>
      <c r="N829" s="916">
        <v>0</v>
      </c>
      <c r="O829" s="898">
        <v>0</v>
      </c>
      <c r="P829" s="1323">
        <f t="shared" si="45"/>
        <v>116250</v>
      </c>
      <c r="Q829" s="737">
        <f>Q313+Q372+Q406+Q407+Q412+Q416+Q419+Q420+Q422+Q442+Q503+Q504+Q507+Q508+Q509+Q510+Q511+Q523+Q526+Q539+Q540+Q548+Q551+Q552</f>
        <v>116250</v>
      </c>
      <c r="R829" s="1065"/>
      <c r="S829" s="490" t="s">
        <v>127</v>
      </c>
      <c r="T829" s="490" t="s">
        <v>127</v>
      </c>
      <c r="U829" s="490" t="s">
        <v>127</v>
      </c>
      <c r="V829" s="490" t="s">
        <v>127</v>
      </c>
      <c r="W829" s="491" t="s">
        <v>127</v>
      </c>
      <c r="X829" s="485" t="s">
        <v>655</v>
      </c>
      <c r="Y829" s="492"/>
    </row>
    <row r="830" spans="1:25" s="493" customFormat="1" ht="21" customHeight="1">
      <c r="A830" s="484" t="s">
        <v>948</v>
      </c>
      <c r="B830" s="485" t="s">
        <v>655</v>
      </c>
      <c r="C830" s="486" t="s">
        <v>718</v>
      </c>
      <c r="D830" s="485">
        <v>2014</v>
      </c>
      <c r="E830" s="485" t="s">
        <v>254</v>
      </c>
      <c r="F830" s="1373" t="s">
        <v>127</v>
      </c>
      <c r="G830" s="1373" t="s">
        <v>127</v>
      </c>
      <c r="H830" s="487" t="s">
        <v>127</v>
      </c>
      <c r="I830" s="485" t="s">
        <v>127</v>
      </c>
      <c r="J830" s="488" t="s">
        <v>2759</v>
      </c>
      <c r="K830" s="488" t="s">
        <v>3167</v>
      </c>
      <c r="L830" s="489" t="s">
        <v>127</v>
      </c>
      <c r="M830" s="489" t="s">
        <v>127</v>
      </c>
      <c r="N830" s="916"/>
      <c r="O830" s="898"/>
      <c r="P830" s="918">
        <f t="shared" si="45"/>
        <v>7700</v>
      </c>
      <c r="Q830" s="737">
        <f>Q312+Q316+Q318</f>
        <v>7700</v>
      </c>
      <c r="R830" s="1065"/>
      <c r="S830" s="490" t="s">
        <v>127</v>
      </c>
      <c r="T830" s="490" t="s">
        <v>127</v>
      </c>
      <c r="U830" s="490" t="s">
        <v>127</v>
      </c>
      <c r="V830" s="490" t="s">
        <v>127</v>
      </c>
      <c r="W830" s="491" t="s">
        <v>127</v>
      </c>
      <c r="X830" s="485" t="s">
        <v>655</v>
      </c>
      <c r="Y830" s="492"/>
    </row>
    <row r="831" spans="1:25" s="493" customFormat="1" ht="16.5" customHeight="1">
      <c r="A831" s="484" t="s">
        <v>1418</v>
      </c>
      <c r="B831" s="485" t="s">
        <v>655</v>
      </c>
      <c r="C831" s="486" t="s">
        <v>718</v>
      </c>
      <c r="D831" s="485">
        <v>2014</v>
      </c>
      <c r="E831" s="485" t="s">
        <v>254</v>
      </c>
      <c r="F831" s="1373" t="s">
        <v>127</v>
      </c>
      <c r="G831" s="1373" t="s">
        <v>127</v>
      </c>
      <c r="H831" s="487" t="s">
        <v>127</v>
      </c>
      <c r="I831" s="485" t="s">
        <v>127</v>
      </c>
      <c r="J831" s="488" t="s">
        <v>2770</v>
      </c>
      <c r="K831" s="488" t="s">
        <v>3904</v>
      </c>
      <c r="L831" s="489" t="s">
        <v>127</v>
      </c>
      <c r="M831" s="489" t="s">
        <v>127</v>
      </c>
      <c r="N831" s="916"/>
      <c r="O831" s="898"/>
      <c r="P831" s="918">
        <f t="shared" si="45"/>
        <v>2100</v>
      </c>
      <c r="Q831" s="737">
        <f>Q314</f>
        <v>2100</v>
      </c>
      <c r="R831" s="1065"/>
      <c r="S831" s="490" t="s">
        <v>127</v>
      </c>
      <c r="T831" s="490" t="s">
        <v>127</v>
      </c>
      <c r="U831" s="490" t="s">
        <v>127</v>
      </c>
      <c r="V831" s="490" t="s">
        <v>127</v>
      </c>
      <c r="W831" s="491" t="s">
        <v>127</v>
      </c>
      <c r="X831" s="485" t="s">
        <v>655</v>
      </c>
      <c r="Y831" s="492"/>
    </row>
    <row r="832" spans="1:25" s="493" customFormat="1" ht="42.75" customHeight="1">
      <c r="A832" s="484" t="s">
        <v>2853</v>
      </c>
      <c r="B832" s="485" t="s">
        <v>655</v>
      </c>
      <c r="C832" s="486" t="s">
        <v>2986</v>
      </c>
      <c r="D832" s="485">
        <v>2014</v>
      </c>
      <c r="E832" s="485" t="s">
        <v>254</v>
      </c>
      <c r="F832" s="1373" t="s">
        <v>127</v>
      </c>
      <c r="G832" s="1373" t="s">
        <v>127</v>
      </c>
      <c r="H832" s="487" t="s">
        <v>127</v>
      </c>
      <c r="I832" s="485" t="s">
        <v>127</v>
      </c>
      <c r="J832" s="488" t="s">
        <v>2854</v>
      </c>
      <c r="K832" s="488" t="s">
        <v>3919</v>
      </c>
      <c r="L832" s="489" t="s">
        <v>127</v>
      </c>
      <c r="M832" s="489" t="s">
        <v>127</v>
      </c>
      <c r="N832" s="916"/>
      <c r="O832" s="898"/>
      <c r="P832" s="918">
        <f t="shared" si="45"/>
        <v>78200</v>
      </c>
      <c r="Q832" s="737">
        <f>Q319+Q320+Q321+Q322+Q323+Q324+Q325+Q326</f>
        <v>78200</v>
      </c>
      <c r="R832" s="1065"/>
      <c r="S832" s="490" t="s">
        <v>127</v>
      </c>
      <c r="T832" s="490" t="s">
        <v>127</v>
      </c>
      <c r="U832" s="490" t="s">
        <v>127</v>
      </c>
      <c r="V832" s="490" t="s">
        <v>127</v>
      </c>
      <c r="W832" s="491" t="s">
        <v>127</v>
      </c>
      <c r="X832" s="485" t="s">
        <v>655</v>
      </c>
      <c r="Y832" s="492"/>
    </row>
    <row r="833" spans="1:25" s="849" customFormat="1" ht="21.75" customHeight="1">
      <c r="A833" s="840" t="s">
        <v>2732</v>
      </c>
      <c r="B833" s="841" t="s">
        <v>655</v>
      </c>
      <c r="C833" s="842" t="s">
        <v>718</v>
      </c>
      <c r="D833" s="841">
        <v>2014</v>
      </c>
      <c r="E833" s="841" t="s">
        <v>254</v>
      </c>
      <c r="F833" s="1448" t="s">
        <v>127</v>
      </c>
      <c r="G833" s="1448" t="s">
        <v>127</v>
      </c>
      <c r="H833" s="843" t="s">
        <v>127</v>
      </c>
      <c r="I833" s="841" t="s">
        <v>127</v>
      </c>
      <c r="J833" s="844" t="s">
        <v>2949</v>
      </c>
      <c r="K833" s="844" t="s">
        <v>2735</v>
      </c>
      <c r="L833" s="845" t="s">
        <v>127</v>
      </c>
      <c r="M833" s="845" t="s">
        <v>127</v>
      </c>
      <c r="N833" s="915"/>
      <c r="O833" s="898"/>
      <c r="P833" s="918">
        <f t="shared" si="45"/>
        <v>800</v>
      </c>
      <c r="Q833" s="737">
        <f>Q355</f>
        <v>800</v>
      </c>
      <c r="R833" s="1065"/>
      <c r="S833" s="846" t="s">
        <v>127</v>
      </c>
      <c r="T833" s="846" t="s">
        <v>127</v>
      </c>
      <c r="U833" s="846" t="s">
        <v>127</v>
      </c>
      <c r="V833" s="846" t="s">
        <v>127</v>
      </c>
      <c r="W833" s="847" t="s">
        <v>127</v>
      </c>
      <c r="X833" s="841" t="s">
        <v>655</v>
      </c>
      <c r="Y833" s="848"/>
    </row>
    <row r="834" spans="1:25" s="493" customFormat="1" ht="16.5" customHeight="1">
      <c r="A834" s="484" t="s">
        <v>2732</v>
      </c>
      <c r="B834" s="485" t="s">
        <v>655</v>
      </c>
      <c r="C834" s="486" t="s">
        <v>718</v>
      </c>
      <c r="D834" s="485">
        <v>2014</v>
      </c>
      <c r="E834" s="485" t="s">
        <v>254</v>
      </c>
      <c r="F834" s="1373" t="s">
        <v>127</v>
      </c>
      <c r="G834" s="1373" t="s">
        <v>127</v>
      </c>
      <c r="H834" s="487" t="s">
        <v>127</v>
      </c>
      <c r="I834" s="485" t="s">
        <v>127</v>
      </c>
      <c r="J834" s="488" t="s">
        <v>655</v>
      </c>
      <c r="K834" s="488" t="s">
        <v>2735</v>
      </c>
      <c r="L834" s="489"/>
      <c r="M834" s="489"/>
      <c r="N834" s="916"/>
      <c r="O834" s="898"/>
      <c r="P834" s="918">
        <f t="shared" si="45"/>
        <v>19366.68</v>
      </c>
      <c r="Q834" s="737">
        <f>Q818+Q833</f>
        <v>19366.68</v>
      </c>
      <c r="R834" s="1065"/>
      <c r="S834" s="490"/>
      <c r="T834" s="490"/>
      <c r="U834" s="490"/>
      <c r="V834" s="490"/>
      <c r="W834" s="491"/>
      <c r="X834" s="485"/>
      <c r="Y834" s="492"/>
    </row>
    <row r="835" spans="1:25" s="1402" customFormat="1" ht="16.5" customHeight="1">
      <c r="A835" s="1391" t="s">
        <v>1125</v>
      </c>
      <c r="B835" s="1392" t="s">
        <v>655</v>
      </c>
      <c r="C835" s="1393" t="s">
        <v>718</v>
      </c>
      <c r="D835" s="1392">
        <v>2014</v>
      </c>
      <c r="E835" s="1392" t="s">
        <v>254</v>
      </c>
      <c r="F835" s="1452" t="s">
        <v>127</v>
      </c>
      <c r="G835" s="1452" t="s">
        <v>127</v>
      </c>
      <c r="H835" s="1394" t="s">
        <v>127</v>
      </c>
      <c r="I835" s="1392" t="s">
        <v>127</v>
      </c>
      <c r="J835" s="1395"/>
      <c r="K835" s="1395" t="s">
        <v>1580</v>
      </c>
      <c r="L835" s="1396" t="s">
        <v>127</v>
      </c>
      <c r="M835" s="1396" t="s">
        <v>127</v>
      </c>
      <c r="N835" s="1397"/>
      <c r="O835" s="1135"/>
      <c r="P835" s="1128">
        <f t="shared" si="45"/>
        <v>4600</v>
      </c>
      <c r="Q835" s="1398">
        <f>Q356+Q535</f>
        <v>4600</v>
      </c>
      <c r="R835" s="1464"/>
      <c r="S835" s="1399"/>
      <c r="T835" s="1399"/>
      <c r="U835" s="1399"/>
      <c r="V835" s="1399"/>
      <c r="W835" s="1400"/>
      <c r="X835" s="1392"/>
      <c r="Y835" s="1401"/>
    </row>
    <row r="836" spans="1:25" s="1402" customFormat="1" ht="16.5" customHeight="1">
      <c r="A836" s="1391" t="s">
        <v>1125</v>
      </c>
      <c r="B836" s="1392" t="s">
        <v>655</v>
      </c>
      <c r="C836" s="1393" t="s">
        <v>718</v>
      </c>
      <c r="D836" s="1392">
        <v>2014</v>
      </c>
      <c r="E836" s="1392" t="s">
        <v>254</v>
      </c>
      <c r="F836" s="1452" t="s">
        <v>127</v>
      </c>
      <c r="G836" s="1452" t="s">
        <v>127</v>
      </c>
      <c r="H836" s="1394" t="s">
        <v>127</v>
      </c>
      <c r="I836" s="1392" t="s">
        <v>127</v>
      </c>
      <c r="J836" s="1395" t="s">
        <v>2887</v>
      </c>
      <c r="K836" s="1395" t="s">
        <v>1580</v>
      </c>
      <c r="L836" s="1396" t="s">
        <v>127</v>
      </c>
      <c r="M836" s="1396" t="s">
        <v>127</v>
      </c>
      <c r="N836" s="1397"/>
      <c r="O836" s="1135"/>
      <c r="P836" s="1128">
        <f t="shared" si="45"/>
        <v>11950</v>
      </c>
      <c r="Q836" s="1398">
        <f>Q333+Q335</f>
        <v>11950</v>
      </c>
      <c r="R836" s="1464"/>
      <c r="S836" s="1399"/>
      <c r="T836" s="1399"/>
      <c r="U836" s="1399"/>
      <c r="V836" s="1399"/>
      <c r="W836" s="1400"/>
      <c r="X836" s="1392"/>
      <c r="Y836" s="1401"/>
    </row>
    <row r="837" spans="1:25" s="493" customFormat="1" ht="22.5" customHeight="1">
      <c r="A837" s="484" t="s">
        <v>948</v>
      </c>
      <c r="B837" s="485" t="s">
        <v>655</v>
      </c>
      <c r="C837" s="486" t="s">
        <v>718</v>
      </c>
      <c r="D837" s="485">
        <v>2014</v>
      </c>
      <c r="E837" s="485" t="s">
        <v>254</v>
      </c>
      <c r="F837" s="1373" t="s">
        <v>127</v>
      </c>
      <c r="G837" s="1373" t="s">
        <v>127</v>
      </c>
      <c r="H837" s="487" t="s">
        <v>127</v>
      </c>
      <c r="I837" s="485" t="s">
        <v>127</v>
      </c>
      <c r="J837" s="488" t="s">
        <v>2895</v>
      </c>
      <c r="K837" s="488" t="s">
        <v>3166</v>
      </c>
      <c r="L837" s="489" t="s">
        <v>127</v>
      </c>
      <c r="M837" s="489" t="s">
        <v>127</v>
      </c>
      <c r="N837" s="916"/>
      <c r="O837" s="898"/>
      <c r="P837" s="918">
        <f t="shared" si="45"/>
        <v>6900</v>
      </c>
      <c r="Q837" s="737">
        <f>Q336</f>
        <v>6900</v>
      </c>
      <c r="R837" s="1065"/>
      <c r="S837" s="490"/>
      <c r="T837" s="490"/>
      <c r="U837" s="490"/>
      <c r="V837" s="490"/>
      <c r="W837" s="491"/>
      <c r="X837" s="485"/>
      <c r="Y837" s="492"/>
    </row>
    <row r="838" spans="1:25" s="989" customFormat="1" ht="34.5" customHeight="1">
      <c r="A838" s="978" t="s">
        <v>693</v>
      </c>
      <c r="B838" s="979" t="s">
        <v>655</v>
      </c>
      <c r="C838" s="980" t="s">
        <v>693</v>
      </c>
      <c r="D838" s="992">
        <v>2014</v>
      </c>
      <c r="E838" s="979" t="s">
        <v>254</v>
      </c>
      <c r="F838" s="1453" t="s">
        <v>127</v>
      </c>
      <c r="G838" s="1453" t="s">
        <v>127</v>
      </c>
      <c r="H838" s="981" t="s">
        <v>127</v>
      </c>
      <c r="I838" s="979" t="s">
        <v>127</v>
      </c>
      <c r="J838" s="982" t="s">
        <v>2908</v>
      </c>
      <c r="K838" s="982" t="s">
        <v>2910</v>
      </c>
      <c r="L838" s="983" t="s">
        <v>127</v>
      </c>
      <c r="M838" s="983" t="s">
        <v>127</v>
      </c>
      <c r="N838" s="990">
        <v>0</v>
      </c>
      <c r="O838" s="991">
        <v>0</v>
      </c>
      <c r="P838" s="984">
        <f t="shared" si="45"/>
        <v>228316.79999999999</v>
      </c>
      <c r="Q838" s="985">
        <f>Q825+Q826+Q827+Q828+Q829</f>
        <v>228316.79999999999</v>
      </c>
      <c r="R838" s="1338"/>
      <c r="S838" s="986" t="s">
        <v>127</v>
      </c>
      <c r="T838" s="986" t="s">
        <v>127</v>
      </c>
      <c r="U838" s="986" t="s">
        <v>127</v>
      </c>
      <c r="V838" s="986" t="s">
        <v>127</v>
      </c>
      <c r="W838" s="987" t="s">
        <v>127</v>
      </c>
      <c r="X838" s="979" t="s">
        <v>655</v>
      </c>
      <c r="Y838" s="988"/>
    </row>
    <row r="839" spans="1:25" s="1287" customFormat="1" ht="23.25" customHeight="1">
      <c r="A839" s="1274" t="s">
        <v>2889</v>
      </c>
      <c r="B839" s="1275" t="s">
        <v>655</v>
      </c>
      <c r="C839" s="1276" t="s">
        <v>2942</v>
      </c>
      <c r="D839" s="1275">
        <v>2014</v>
      </c>
      <c r="E839" s="1275" t="s">
        <v>254</v>
      </c>
      <c r="F839" s="1454" t="s">
        <v>127</v>
      </c>
      <c r="G839" s="1454" t="s">
        <v>127</v>
      </c>
      <c r="H839" s="1277" t="s">
        <v>127</v>
      </c>
      <c r="I839" s="1275" t="s">
        <v>127</v>
      </c>
      <c r="J839" s="1278" t="s">
        <v>2927</v>
      </c>
      <c r="K839" s="1278" t="s">
        <v>2942</v>
      </c>
      <c r="L839" s="1279" t="s">
        <v>127</v>
      </c>
      <c r="M839" s="1279" t="s">
        <v>127</v>
      </c>
      <c r="N839" s="1280"/>
      <c r="O839" s="1281"/>
      <c r="P839" s="1282">
        <f t="shared" si="45"/>
        <v>7200</v>
      </c>
      <c r="Q839" s="1283">
        <f>Q332+Q339+Q374</f>
        <v>7200</v>
      </c>
      <c r="R839" s="1429"/>
      <c r="S839" s="1284"/>
      <c r="T839" s="1284"/>
      <c r="U839" s="1284"/>
      <c r="V839" s="1284"/>
      <c r="W839" s="1285"/>
      <c r="X839" s="1275"/>
      <c r="Y839" s="1286"/>
    </row>
    <row r="840" spans="1:25" s="493" customFormat="1" ht="38.25" customHeight="1">
      <c r="A840" s="484" t="s">
        <v>2159</v>
      </c>
      <c r="B840" s="1068" t="s">
        <v>655</v>
      </c>
      <c r="C840" s="486" t="s">
        <v>3102</v>
      </c>
      <c r="D840" s="485">
        <v>2014</v>
      </c>
      <c r="E840" s="485" t="s">
        <v>3090</v>
      </c>
      <c r="F840" s="1373" t="s">
        <v>127</v>
      </c>
      <c r="G840" s="1373" t="s">
        <v>127</v>
      </c>
      <c r="H840" s="487" t="s">
        <v>127</v>
      </c>
      <c r="I840" s="485" t="s">
        <v>127</v>
      </c>
      <c r="J840" s="488" t="s">
        <v>2969</v>
      </c>
      <c r="K840" s="488" t="s">
        <v>3901</v>
      </c>
      <c r="L840" s="489" t="s">
        <v>127</v>
      </c>
      <c r="M840" s="489" t="s">
        <v>127</v>
      </c>
      <c r="N840" s="916"/>
      <c r="O840" s="931">
        <f>O338+O354+O362+O369+O370+O392+O393+O394+O492+O493+O494+O495+O496+O497+O498+O499+O500</f>
        <v>140.50000000000003</v>
      </c>
      <c r="P840" s="918">
        <f t="shared" si="45"/>
        <v>70109.5</v>
      </c>
      <c r="Q840" s="737">
        <f>Q338+Q354+Q362+Q369+Q370+Q392+Q393+Q394+Q492+Q493+Q494+Q495+Q496+Q497+Q498+Q499+Q500</f>
        <v>70250</v>
      </c>
      <c r="R840" s="1065"/>
      <c r="S840" s="490"/>
      <c r="T840" s="490"/>
      <c r="U840" s="490"/>
      <c r="V840" s="490"/>
      <c r="W840" s="491"/>
      <c r="X840" s="485"/>
      <c r="Y840" s="492"/>
    </row>
    <row r="841" spans="1:25" s="1287" customFormat="1" ht="23.25" customHeight="1">
      <c r="A841" s="1274" t="s">
        <v>2889</v>
      </c>
      <c r="B841" s="1275" t="s">
        <v>655</v>
      </c>
      <c r="C841" s="1276" t="s">
        <v>2942</v>
      </c>
      <c r="D841" s="1275">
        <v>2014</v>
      </c>
      <c r="E841" s="1275" t="s">
        <v>254</v>
      </c>
      <c r="F841" s="1454" t="s">
        <v>127</v>
      </c>
      <c r="G841" s="1454" t="s">
        <v>127</v>
      </c>
      <c r="H841" s="1277" t="s">
        <v>127</v>
      </c>
      <c r="I841" s="1275" t="s">
        <v>127</v>
      </c>
      <c r="J841" s="1278"/>
      <c r="K841" s="1278" t="s">
        <v>3887</v>
      </c>
      <c r="L841" s="1279" t="s">
        <v>127</v>
      </c>
      <c r="M841" s="1279" t="s">
        <v>127</v>
      </c>
      <c r="N841" s="1280"/>
      <c r="O841" s="1281"/>
      <c r="P841" s="1282">
        <f>Q841-O841</f>
        <v>720</v>
      </c>
      <c r="Q841" s="1283">
        <f>Q399</f>
        <v>720</v>
      </c>
      <c r="R841" s="1429"/>
      <c r="S841" s="1284"/>
      <c r="T841" s="1284"/>
      <c r="U841" s="1284"/>
      <c r="V841" s="1284"/>
      <c r="W841" s="1285"/>
      <c r="X841" s="1275"/>
      <c r="Y841" s="1286"/>
    </row>
    <row r="842" spans="1:25" s="1390" customFormat="1" ht="16.5" customHeight="1">
      <c r="A842" s="1377" t="s">
        <v>2889</v>
      </c>
      <c r="B842" s="1378" t="s">
        <v>655</v>
      </c>
      <c r="C842" s="1379" t="s">
        <v>718</v>
      </c>
      <c r="D842" s="1378">
        <v>2014</v>
      </c>
      <c r="E842" s="1378" t="s">
        <v>254</v>
      </c>
      <c r="F842" s="1455" t="s">
        <v>127</v>
      </c>
      <c r="G842" s="1455" t="s">
        <v>127</v>
      </c>
      <c r="H842" s="1380" t="s">
        <v>127</v>
      </c>
      <c r="I842" s="1378" t="s">
        <v>127</v>
      </c>
      <c r="J842" s="1381"/>
      <c r="K842" s="1381" t="s">
        <v>2904</v>
      </c>
      <c r="L842" s="1382" t="s">
        <v>127</v>
      </c>
      <c r="M842" s="1382" t="s">
        <v>127</v>
      </c>
      <c r="N842" s="1383"/>
      <c r="O842" s="1384"/>
      <c r="P842" s="1385">
        <f t="shared" si="45"/>
        <v>4050</v>
      </c>
      <c r="Q842" s="1386">
        <f>Q346+Q357+Q358+Q538</f>
        <v>4050</v>
      </c>
      <c r="R842" s="1465"/>
      <c r="S842" s="1387"/>
      <c r="T842" s="1387"/>
      <c r="U842" s="1387"/>
      <c r="V842" s="1387"/>
      <c r="W842" s="1388"/>
      <c r="X842" s="1378"/>
      <c r="Y842" s="1389"/>
    </row>
    <row r="843" spans="1:25" s="1427" customFormat="1" ht="24.75" customHeight="1">
      <c r="A843" s="1416" t="s">
        <v>1125</v>
      </c>
      <c r="B843" s="1417" t="s">
        <v>655</v>
      </c>
      <c r="C843" s="1418" t="s">
        <v>718</v>
      </c>
      <c r="D843" s="1417">
        <v>2014</v>
      </c>
      <c r="E843" s="1417" t="s">
        <v>254</v>
      </c>
      <c r="F843" s="1428" t="s">
        <v>127</v>
      </c>
      <c r="G843" s="1428" t="s">
        <v>127</v>
      </c>
      <c r="H843" s="1419" t="s">
        <v>127</v>
      </c>
      <c r="I843" s="1417" t="s">
        <v>127</v>
      </c>
      <c r="J843" s="1420" t="s">
        <v>2887</v>
      </c>
      <c r="K843" s="1420" t="s">
        <v>1580</v>
      </c>
      <c r="L843" s="1421" t="s">
        <v>127</v>
      </c>
      <c r="M843" s="1421" t="s">
        <v>127</v>
      </c>
      <c r="N843" s="1422"/>
      <c r="O843" s="1423"/>
      <c r="P843" s="1128">
        <f t="shared" si="45"/>
        <v>16550</v>
      </c>
      <c r="Q843" s="1283">
        <f>Q835+Q836</f>
        <v>16550</v>
      </c>
      <c r="R843" s="1429"/>
      <c r="S843" s="1424"/>
      <c r="T843" s="1424"/>
      <c r="U843" s="1424"/>
      <c r="V843" s="1424"/>
      <c r="W843" s="1425"/>
      <c r="X843" s="1417"/>
      <c r="Y843" s="1426"/>
    </row>
    <row r="844" spans="1:25" s="493" customFormat="1" ht="50.25" customHeight="1">
      <c r="A844" s="484" t="s">
        <v>1648</v>
      </c>
      <c r="B844" s="485" t="s">
        <v>655</v>
      </c>
      <c r="C844" s="486" t="s">
        <v>3089</v>
      </c>
      <c r="D844" s="485">
        <v>2014</v>
      </c>
      <c r="E844" s="485" t="s">
        <v>3090</v>
      </c>
      <c r="F844" s="1373" t="s">
        <v>127</v>
      </c>
      <c r="G844" s="1373" t="s">
        <v>127</v>
      </c>
      <c r="H844" s="487" t="s">
        <v>127</v>
      </c>
      <c r="I844" s="485" t="s">
        <v>127</v>
      </c>
      <c r="J844" s="488" t="s">
        <v>2920</v>
      </c>
      <c r="K844" s="488" t="s">
        <v>3911</v>
      </c>
      <c r="L844" s="489" t="s">
        <v>127</v>
      </c>
      <c r="M844" s="489" t="s">
        <v>127</v>
      </c>
      <c r="N844" s="916">
        <v>0.2</v>
      </c>
      <c r="O844" s="931">
        <f>O353+O367+O368+O386+O387+O388+O389+O390+O391+O404+O405+O485+O486+O487+O488+O490+O491</f>
        <v>101.50000000000001</v>
      </c>
      <c r="P844" s="918">
        <f t="shared" si="45"/>
        <v>78098.5</v>
      </c>
      <c r="Q844" s="737">
        <f>Q353+Q367+Q368+Q386+Q387+Q388+Q389+Q390+Q391+Q404+Q405+Q485+Q486+Q487+Q488+Q489+Q490+Q491+Q547</f>
        <v>78200</v>
      </c>
      <c r="R844" s="1065"/>
      <c r="S844" s="490"/>
      <c r="T844" s="490"/>
      <c r="U844" s="490"/>
      <c r="V844" s="490"/>
      <c r="W844" s="491"/>
      <c r="X844" s="485"/>
      <c r="Y844" s="492"/>
    </row>
    <row r="845" spans="1:25" s="493" customFormat="1" ht="16.5" customHeight="1">
      <c r="A845" s="484" t="s">
        <v>1118</v>
      </c>
      <c r="B845" s="485" t="s">
        <v>655</v>
      </c>
      <c r="C845" s="486" t="s">
        <v>718</v>
      </c>
      <c r="D845" s="485">
        <v>2014</v>
      </c>
      <c r="E845" s="485" t="s">
        <v>254</v>
      </c>
      <c r="F845" s="1373" t="s">
        <v>127</v>
      </c>
      <c r="G845" s="1373" t="s">
        <v>127</v>
      </c>
      <c r="H845" s="487" t="s">
        <v>127</v>
      </c>
      <c r="I845" s="485" t="s">
        <v>127</v>
      </c>
      <c r="J845" s="488" t="s">
        <v>2953</v>
      </c>
      <c r="K845" s="488" t="s">
        <v>2953</v>
      </c>
      <c r="L845" s="489" t="s">
        <v>127</v>
      </c>
      <c r="M845" s="489" t="s">
        <v>127</v>
      </c>
      <c r="N845" s="916"/>
      <c r="O845" s="898"/>
      <c r="P845" s="918">
        <f t="shared" si="45"/>
        <v>12600</v>
      </c>
      <c r="Q845" s="737">
        <f>Q364</f>
        <v>12600</v>
      </c>
      <c r="R845" s="1065"/>
      <c r="S845" s="490"/>
      <c r="T845" s="490"/>
      <c r="U845" s="490"/>
      <c r="V845" s="490"/>
      <c r="W845" s="491"/>
      <c r="X845" s="485"/>
      <c r="Y845" s="492"/>
    </row>
    <row r="846" spans="1:25" s="493" customFormat="1" ht="22.5" customHeight="1">
      <c r="A846" s="484" t="s">
        <v>3018</v>
      </c>
      <c r="B846" s="485" t="s">
        <v>655</v>
      </c>
      <c r="C846" s="486" t="s">
        <v>3440</v>
      </c>
      <c r="D846" s="485">
        <v>2014</v>
      </c>
      <c r="E846" s="485" t="s">
        <v>1182</v>
      </c>
      <c r="F846" s="1373" t="s">
        <v>127</v>
      </c>
      <c r="G846" s="1373" t="s">
        <v>127</v>
      </c>
      <c r="H846" s="487" t="s">
        <v>127</v>
      </c>
      <c r="I846" s="485" t="s">
        <v>127</v>
      </c>
      <c r="J846" s="488" t="s">
        <v>3019</v>
      </c>
      <c r="K846" s="488" t="s">
        <v>3914</v>
      </c>
      <c r="L846" s="489" t="s">
        <v>127</v>
      </c>
      <c r="M846" s="489" t="s">
        <v>127</v>
      </c>
      <c r="N846" s="916">
        <v>0.02</v>
      </c>
      <c r="O846" s="898">
        <f>O375+O376+O377+O434+O466+O467</f>
        <v>111.60997999999999</v>
      </c>
      <c r="P846" s="918">
        <f t="shared" si="45"/>
        <v>55694.050019999995</v>
      </c>
      <c r="Q846" s="737">
        <f>Q375+Q376+Q377+Q434+Q466+Q467</f>
        <v>55805.659999999996</v>
      </c>
      <c r="R846" s="1065">
        <f>R375+R376+R377+R434+R466+R467</f>
        <v>55805.659999999996</v>
      </c>
      <c r="S846" s="490" t="s">
        <v>127</v>
      </c>
      <c r="T846" s="490" t="s">
        <v>127</v>
      </c>
      <c r="U846" s="490" t="s">
        <v>127</v>
      </c>
      <c r="V846" s="490" t="s">
        <v>127</v>
      </c>
      <c r="W846" s="491" t="s">
        <v>127</v>
      </c>
      <c r="X846" s="485" t="s">
        <v>655</v>
      </c>
      <c r="Y846" s="492"/>
    </row>
    <row r="847" spans="1:25" s="493" customFormat="1" ht="23.25" customHeight="1">
      <c r="A847" s="484" t="s">
        <v>3018</v>
      </c>
      <c r="B847" s="485" t="s">
        <v>655</v>
      </c>
      <c r="C847" s="486" t="s">
        <v>3431</v>
      </c>
      <c r="D847" s="485">
        <v>2014</v>
      </c>
      <c r="E847" s="485" t="s">
        <v>1182</v>
      </c>
      <c r="F847" s="1373" t="s">
        <v>127</v>
      </c>
      <c r="G847" s="1373" t="s">
        <v>127</v>
      </c>
      <c r="H847" s="487" t="s">
        <v>127</v>
      </c>
      <c r="I847" s="485" t="s">
        <v>127</v>
      </c>
      <c r="J847" s="488" t="s">
        <v>3029</v>
      </c>
      <c r="K847" s="488" t="s">
        <v>3912</v>
      </c>
      <c r="L847" s="489" t="s">
        <v>127</v>
      </c>
      <c r="M847" s="489" t="s">
        <v>127</v>
      </c>
      <c r="N847" s="916"/>
      <c r="O847" s="898">
        <f>O378+O379+O465</f>
        <v>93.187080000000009</v>
      </c>
      <c r="P847" s="918">
        <f t="shared" si="45"/>
        <v>46497.79292</v>
      </c>
      <c r="Q847" s="737">
        <f>Q378+Q379+Q465</f>
        <v>46590.98</v>
      </c>
      <c r="R847" s="1065"/>
      <c r="S847" s="490" t="s">
        <v>127</v>
      </c>
      <c r="T847" s="490" t="s">
        <v>127</v>
      </c>
      <c r="U847" s="490" t="s">
        <v>127</v>
      </c>
      <c r="V847" s="490" t="s">
        <v>127</v>
      </c>
      <c r="W847" s="491" t="s">
        <v>127</v>
      </c>
      <c r="X847" s="485" t="s">
        <v>655</v>
      </c>
      <c r="Y847" s="492"/>
    </row>
    <row r="848" spans="1:25" s="493" customFormat="1" ht="21.75" customHeight="1">
      <c r="A848" s="484" t="s">
        <v>3018</v>
      </c>
      <c r="B848" s="485" t="s">
        <v>655</v>
      </c>
      <c r="C848" s="486" t="s">
        <v>3428</v>
      </c>
      <c r="D848" s="485">
        <v>2014</v>
      </c>
      <c r="E848" s="485" t="s">
        <v>1182</v>
      </c>
      <c r="F848" s="1373" t="s">
        <v>127</v>
      </c>
      <c r="G848" s="1373" t="s">
        <v>127</v>
      </c>
      <c r="H848" s="487" t="s">
        <v>127</v>
      </c>
      <c r="I848" s="485" t="s">
        <v>127</v>
      </c>
      <c r="J848" s="488" t="s">
        <v>3036</v>
      </c>
      <c r="K848" s="488" t="s">
        <v>3921</v>
      </c>
      <c r="L848" s="489" t="s">
        <v>127</v>
      </c>
      <c r="M848" s="489" t="s">
        <v>127</v>
      </c>
      <c r="N848" s="916">
        <v>0.2</v>
      </c>
      <c r="O848" s="898">
        <f>O380+O381+O432+O433+O464</f>
        <v>142.0153</v>
      </c>
      <c r="P848" s="918">
        <f t="shared" si="45"/>
        <v>70860.2647</v>
      </c>
      <c r="Q848" s="737">
        <f>Q380+Q381+Q432+Q433+Q464</f>
        <v>71002.28</v>
      </c>
      <c r="R848" s="1065">
        <f>R380+R381+R432+R433+R464</f>
        <v>71002.320000000007</v>
      </c>
      <c r="S848" s="490" t="s">
        <v>127</v>
      </c>
      <c r="T848" s="490" t="s">
        <v>127</v>
      </c>
      <c r="U848" s="490" t="s">
        <v>127</v>
      </c>
      <c r="V848" s="490" t="s">
        <v>127</v>
      </c>
      <c r="W848" s="491" t="s">
        <v>127</v>
      </c>
      <c r="X848" s="485" t="s">
        <v>655</v>
      </c>
      <c r="Y848" s="492"/>
    </row>
    <row r="849" spans="1:25" s="493" customFormat="1" ht="22.5" customHeight="1">
      <c r="A849" s="484" t="s">
        <v>3018</v>
      </c>
      <c r="B849" s="485" t="s">
        <v>655</v>
      </c>
      <c r="C849" s="486" t="s">
        <v>3439</v>
      </c>
      <c r="D849" s="485">
        <v>2014</v>
      </c>
      <c r="E849" s="485" t="s">
        <v>1182</v>
      </c>
      <c r="F849" s="1373" t="s">
        <v>127</v>
      </c>
      <c r="G849" s="1373" t="s">
        <v>127</v>
      </c>
      <c r="H849" s="487" t="s">
        <v>127</v>
      </c>
      <c r="I849" s="485" t="s">
        <v>127</v>
      </c>
      <c r="J849" s="488" t="s">
        <v>3042</v>
      </c>
      <c r="K849" s="488" t="s">
        <v>3922</v>
      </c>
      <c r="L849" s="489" t="s">
        <v>127</v>
      </c>
      <c r="M849" s="489" t="s">
        <v>127</v>
      </c>
      <c r="N849" s="916"/>
      <c r="O849" s="898">
        <f>O382+O383+O384+O468+O469</f>
        <v>94.426360000000003</v>
      </c>
      <c r="P849" s="918">
        <f t="shared" si="45"/>
        <v>47116.413639999999</v>
      </c>
      <c r="Q849" s="737">
        <f>Q382+Q383+Q384+Q468+Q469</f>
        <v>47210.84</v>
      </c>
      <c r="R849" s="1065">
        <f>R382+R383+R384+R468+R469</f>
        <v>47210.84</v>
      </c>
      <c r="S849" s="490" t="s">
        <v>127</v>
      </c>
      <c r="T849" s="490" t="s">
        <v>127</v>
      </c>
      <c r="U849" s="490" t="s">
        <v>127</v>
      </c>
      <c r="V849" s="490" t="s">
        <v>127</v>
      </c>
      <c r="W849" s="491" t="s">
        <v>127</v>
      </c>
      <c r="X849" s="485" t="s">
        <v>655</v>
      </c>
      <c r="Y849" s="492"/>
    </row>
    <row r="850" spans="1:25" s="493" customFormat="1" ht="21.75" customHeight="1">
      <c r="A850" s="484" t="s">
        <v>3018</v>
      </c>
      <c r="B850" s="485" t="s">
        <v>655</v>
      </c>
      <c r="C850" s="486" t="s">
        <v>3058</v>
      </c>
      <c r="D850" s="485">
        <v>2014</v>
      </c>
      <c r="E850" s="485" t="s">
        <v>1182</v>
      </c>
      <c r="F850" s="1373" t="s">
        <v>127</v>
      </c>
      <c r="G850" s="1373" t="s">
        <v>127</v>
      </c>
      <c r="H850" s="487" t="s">
        <v>127</v>
      </c>
      <c r="I850" s="485" t="s">
        <v>127</v>
      </c>
      <c r="J850" s="488" t="s">
        <v>3107</v>
      </c>
      <c r="K850" s="488" t="s">
        <v>3907</v>
      </c>
      <c r="L850" s="489" t="s">
        <v>127</v>
      </c>
      <c r="M850" s="489" t="s">
        <v>127</v>
      </c>
      <c r="N850" s="916">
        <v>0.2</v>
      </c>
      <c r="O850" s="898">
        <f>O385+O395+O432+O433</f>
        <v>209.89000000000001</v>
      </c>
      <c r="P850" s="918">
        <f t="shared" si="45"/>
        <v>104731.14</v>
      </c>
      <c r="Q850" s="737">
        <f>Q385+Q395+Q432+Q433</f>
        <v>104941.03</v>
      </c>
      <c r="R850" s="1065"/>
      <c r="S850" s="490" t="s">
        <v>127</v>
      </c>
      <c r="T850" s="490" t="s">
        <v>127</v>
      </c>
      <c r="U850" s="490" t="s">
        <v>127</v>
      </c>
      <c r="V850" s="490" t="s">
        <v>127</v>
      </c>
      <c r="W850" s="491" t="s">
        <v>127</v>
      </c>
      <c r="X850" s="485" t="s">
        <v>655</v>
      </c>
      <c r="Y850" s="492"/>
    </row>
    <row r="851" spans="1:25" s="493" customFormat="1" ht="38.25" customHeight="1">
      <c r="A851" s="484" t="s">
        <v>3316</v>
      </c>
      <c r="B851" s="485" t="s">
        <v>655</v>
      </c>
      <c r="C851" s="486" t="s">
        <v>3053</v>
      </c>
      <c r="D851" s="485">
        <v>2014</v>
      </c>
      <c r="E851" s="485" t="s">
        <v>1182</v>
      </c>
      <c r="F851" s="1373" t="s">
        <v>127</v>
      </c>
      <c r="G851" s="1373" t="s">
        <v>127</v>
      </c>
      <c r="H851" s="487" t="s">
        <v>127</v>
      </c>
      <c r="I851" s="485" t="s">
        <v>127</v>
      </c>
      <c r="J851" s="488" t="s">
        <v>3111</v>
      </c>
      <c r="K851" s="488" t="s">
        <v>3908</v>
      </c>
      <c r="L851" s="489" t="s">
        <v>127</v>
      </c>
      <c r="M851" s="489" t="s">
        <v>127</v>
      </c>
      <c r="N851" s="916">
        <v>0.2</v>
      </c>
      <c r="O851" s="898">
        <f>O396+O434+O435</f>
        <v>143.49</v>
      </c>
      <c r="P851" s="918">
        <f t="shared" si="45"/>
        <v>71531.599999999991</v>
      </c>
      <c r="Q851" s="737">
        <f>Q396+Q434+Q435</f>
        <v>71675.09</v>
      </c>
      <c r="R851" s="1065"/>
      <c r="S851" s="490" t="s">
        <v>127</v>
      </c>
      <c r="T851" s="490" t="s">
        <v>127</v>
      </c>
      <c r="U851" s="490" t="s">
        <v>127</v>
      </c>
      <c r="V851" s="490" t="s">
        <v>127</v>
      </c>
      <c r="W851" s="491" t="s">
        <v>127</v>
      </c>
      <c r="X851" s="485" t="s">
        <v>655</v>
      </c>
      <c r="Y851" s="492"/>
    </row>
    <row r="852" spans="1:25" s="493" customFormat="1" ht="21" customHeight="1">
      <c r="A852" s="484" t="s">
        <v>3018</v>
      </c>
      <c r="B852" s="485" t="s">
        <v>655</v>
      </c>
      <c r="C852" s="486" t="s">
        <v>3438</v>
      </c>
      <c r="D852" s="485">
        <v>2014</v>
      </c>
      <c r="E852" s="485" t="s">
        <v>1182</v>
      </c>
      <c r="F852" s="1373" t="s">
        <v>127</v>
      </c>
      <c r="G852" s="1373" t="s">
        <v>127</v>
      </c>
      <c r="H852" s="487" t="s">
        <v>127</v>
      </c>
      <c r="I852" s="485" t="s">
        <v>127</v>
      </c>
      <c r="J852" s="488" t="s">
        <v>3112</v>
      </c>
      <c r="K852" s="488" t="s">
        <v>3915</v>
      </c>
      <c r="L852" s="489" t="s">
        <v>127</v>
      </c>
      <c r="M852" s="489" t="s">
        <v>127</v>
      </c>
      <c r="N852" s="916">
        <v>0.2</v>
      </c>
      <c r="O852" s="898">
        <f>O397+O425+O430+O470+O471</f>
        <v>129.67850000000001</v>
      </c>
      <c r="P852" s="918">
        <f t="shared" si="45"/>
        <v>64707.671500000004</v>
      </c>
      <c r="Q852" s="737">
        <f>Q397+Q425+Q430+Q470+Q471</f>
        <v>64837.350000000006</v>
      </c>
      <c r="R852" s="1065">
        <f>R397+R425+R430+R470+R471</f>
        <v>64837.350000000006</v>
      </c>
      <c r="S852" s="490" t="s">
        <v>127</v>
      </c>
      <c r="T852" s="490" t="s">
        <v>127</v>
      </c>
      <c r="U852" s="490" t="s">
        <v>127</v>
      </c>
      <c r="V852" s="490" t="s">
        <v>127</v>
      </c>
      <c r="W852" s="491" t="s">
        <v>127</v>
      </c>
      <c r="X852" s="485" t="s">
        <v>655</v>
      </c>
      <c r="Y852" s="492"/>
    </row>
    <row r="853" spans="1:25" s="493" customFormat="1" ht="21.75" customHeight="1">
      <c r="A853" s="484" t="s">
        <v>3315</v>
      </c>
      <c r="B853" s="485" t="s">
        <v>655</v>
      </c>
      <c r="C853" s="486" t="s">
        <v>3437</v>
      </c>
      <c r="D853" s="485">
        <v>2014</v>
      </c>
      <c r="E853" s="485" t="s">
        <v>1182</v>
      </c>
      <c r="F853" s="1373" t="s">
        <v>127</v>
      </c>
      <c r="G853" s="1373" t="s">
        <v>127</v>
      </c>
      <c r="H853" s="487" t="s">
        <v>127</v>
      </c>
      <c r="I853" s="485" t="s">
        <v>127</v>
      </c>
      <c r="J853" s="488" t="s">
        <v>3114</v>
      </c>
      <c r="K853" s="488" t="s">
        <v>3920</v>
      </c>
      <c r="L853" s="489" t="s">
        <v>127</v>
      </c>
      <c r="M853" s="489" t="s">
        <v>127</v>
      </c>
      <c r="N853" s="916"/>
      <c r="O853" s="931">
        <f>O398+O426+O427+O428+O431+O472+O473</f>
        <v>134.43451999999999</v>
      </c>
      <c r="P853" s="918">
        <f t="shared" si="45"/>
        <v>67079.865480000008</v>
      </c>
      <c r="Q853" s="737">
        <f>Q398+Q426+Q427+Q428+Q431+Q472+Q473</f>
        <v>67214.3</v>
      </c>
      <c r="R853" s="1065">
        <f>R398+R426+R427+R428+R431+R472+R473</f>
        <v>67214.3</v>
      </c>
      <c r="S853" s="490" t="s">
        <v>127</v>
      </c>
      <c r="T853" s="490" t="s">
        <v>127</v>
      </c>
      <c r="U853" s="490" t="s">
        <v>127</v>
      </c>
      <c r="V853" s="490" t="s">
        <v>127</v>
      </c>
      <c r="W853" s="491" t="s">
        <v>127</v>
      </c>
      <c r="X853" s="485" t="s">
        <v>655</v>
      </c>
      <c r="Y853" s="492"/>
    </row>
    <row r="854" spans="1:25" s="493" customFormat="1" ht="24" customHeight="1">
      <c r="A854" s="484" t="s">
        <v>3316</v>
      </c>
      <c r="B854" s="485" t="s">
        <v>655</v>
      </c>
      <c r="C854" s="486" t="s">
        <v>3055</v>
      </c>
      <c r="D854" s="485">
        <v>2014</v>
      </c>
      <c r="E854" s="485" t="s">
        <v>1182</v>
      </c>
      <c r="F854" s="1373" t="s">
        <v>127</v>
      </c>
      <c r="G854" s="1373" t="s">
        <v>127</v>
      </c>
      <c r="H854" s="487" t="s">
        <v>127</v>
      </c>
      <c r="I854" s="485" t="s">
        <v>127</v>
      </c>
      <c r="J854" s="488" t="s">
        <v>3115</v>
      </c>
      <c r="K854" s="488" t="s">
        <v>3910</v>
      </c>
      <c r="L854" s="489" t="s">
        <v>127</v>
      </c>
      <c r="M854" s="489" t="s">
        <v>127</v>
      </c>
      <c r="N854" s="916"/>
      <c r="O854" s="898">
        <f>O429+O430+O431</f>
        <v>182.03</v>
      </c>
      <c r="P854" s="918">
        <f t="shared" si="45"/>
        <v>90830.81</v>
      </c>
      <c r="Q854" s="737">
        <f>Q429+Q430+Q431</f>
        <v>91012.84</v>
      </c>
      <c r="R854" s="1065"/>
      <c r="S854" s="490" t="s">
        <v>127</v>
      </c>
      <c r="T854" s="490" t="s">
        <v>127</v>
      </c>
      <c r="U854" s="490" t="s">
        <v>127</v>
      </c>
      <c r="V854" s="490" t="s">
        <v>127</v>
      </c>
      <c r="W854" s="491" t="s">
        <v>127</v>
      </c>
      <c r="X854" s="485" t="s">
        <v>655</v>
      </c>
      <c r="Y854" s="492"/>
    </row>
    <row r="855" spans="1:25" s="493" customFormat="1" ht="16.5" customHeight="1">
      <c r="A855" s="484" t="s">
        <v>2889</v>
      </c>
      <c r="B855" s="485" t="s">
        <v>655</v>
      </c>
      <c r="C855" s="486" t="s">
        <v>718</v>
      </c>
      <c r="D855" s="485">
        <v>2014</v>
      </c>
      <c r="E855" s="485" t="s">
        <v>254</v>
      </c>
      <c r="F855" s="1373" t="s">
        <v>127</v>
      </c>
      <c r="G855" s="1373" t="s">
        <v>127</v>
      </c>
      <c r="H855" s="487" t="s">
        <v>127</v>
      </c>
      <c r="I855" s="485" t="s">
        <v>127</v>
      </c>
      <c r="J855" s="488" t="s">
        <v>3128</v>
      </c>
      <c r="K855" s="488" t="s">
        <v>3917</v>
      </c>
      <c r="L855" s="489" t="s">
        <v>127</v>
      </c>
      <c r="M855" s="489" t="s">
        <v>127</v>
      </c>
      <c r="N855" s="916"/>
      <c r="O855" s="898"/>
      <c r="P855" s="918">
        <f t="shared" si="45"/>
        <v>13500</v>
      </c>
      <c r="Q855" s="737">
        <f>Q400+Q401</f>
        <v>13500</v>
      </c>
      <c r="R855" s="1065"/>
      <c r="S855" s="490"/>
      <c r="T855" s="490"/>
      <c r="U855" s="490"/>
      <c r="V855" s="490"/>
      <c r="W855" s="491"/>
      <c r="X855" s="485"/>
      <c r="Y855" s="492"/>
    </row>
    <row r="856" spans="1:25" s="493" customFormat="1" ht="23.25" customHeight="1">
      <c r="A856" s="484" t="s">
        <v>695</v>
      </c>
      <c r="B856" s="485" t="s">
        <v>655</v>
      </c>
      <c r="C856" s="486" t="s">
        <v>718</v>
      </c>
      <c r="D856" s="485">
        <v>2014</v>
      </c>
      <c r="E856" s="485" t="s">
        <v>254</v>
      </c>
      <c r="F856" s="1373" t="s">
        <v>127</v>
      </c>
      <c r="G856" s="1373" t="s">
        <v>127</v>
      </c>
      <c r="H856" s="487" t="s">
        <v>127</v>
      </c>
      <c r="I856" s="485" t="s">
        <v>127</v>
      </c>
      <c r="J856" s="488" t="s">
        <v>3134</v>
      </c>
      <c r="K856" s="488" t="s">
        <v>3916</v>
      </c>
      <c r="L856" s="489" t="s">
        <v>127</v>
      </c>
      <c r="M856" s="489" t="s">
        <v>127</v>
      </c>
      <c r="N856" s="916">
        <v>0</v>
      </c>
      <c r="O856" s="898">
        <v>0</v>
      </c>
      <c r="P856" s="918">
        <f t="shared" ref="P856:P862" si="46">Q856-O856</f>
        <v>19500</v>
      </c>
      <c r="Q856" s="737">
        <f>Q402+Q460+Q461+Q462</f>
        <v>19500</v>
      </c>
      <c r="R856" s="1065"/>
      <c r="S856" s="490" t="s">
        <v>127</v>
      </c>
      <c r="T856" s="490" t="s">
        <v>127</v>
      </c>
      <c r="U856" s="490" t="s">
        <v>127</v>
      </c>
      <c r="V856" s="490" t="s">
        <v>127</v>
      </c>
      <c r="W856" s="491" t="s">
        <v>127</v>
      </c>
      <c r="X856" s="485" t="s">
        <v>655</v>
      </c>
      <c r="Y856" s="492"/>
    </row>
    <row r="857" spans="1:25" s="493" customFormat="1" ht="16.5" customHeight="1">
      <c r="A857" s="484" t="s">
        <v>2889</v>
      </c>
      <c r="B857" s="485" t="s">
        <v>655</v>
      </c>
      <c r="C857" s="486" t="s">
        <v>718</v>
      </c>
      <c r="D857" s="485">
        <v>2014</v>
      </c>
      <c r="E857" s="485" t="s">
        <v>254</v>
      </c>
      <c r="F857" s="1373" t="s">
        <v>127</v>
      </c>
      <c r="G857" s="1373" t="s">
        <v>127</v>
      </c>
      <c r="H857" s="487" t="s">
        <v>127</v>
      </c>
      <c r="I857" s="485" t="s">
        <v>127</v>
      </c>
      <c r="J857" s="488" t="s">
        <v>3138</v>
      </c>
      <c r="K857" s="488" t="s">
        <v>2367</v>
      </c>
      <c r="L857" s="489" t="s">
        <v>127</v>
      </c>
      <c r="M857" s="489" t="s">
        <v>127</v>
      </c>
      <c r="N857" s="916"/>
      <c r="O857" s="898"/>
      <c r="P857" s="918">
        <f t="shared" si="46"/>
        <v>600</v>
      </c>
      <c r="Q857" s="737">
        <f>Q403</f>
        <v>600</v>
      </c>
      <c r="R857" s="1065"/>
      <c r="S857" s="490" t="s">
        <v>127</v>
      </c>
      <c r="T857" s="490" t="s">
        <v>127</v>
      </c>
      <c r="U857" s="490" t="s">
        <v>127</v>
      </c>
      <c r="V857" s="490" t="s">
        <v>127</v>
      </c>
      <c r="W857" s="491" t="s">
        <v>127</v>
      </c>
      <c r="X857" s="485" t="s">
        <v>655</v>
      </c>
      <c r="Y857" s="492"/>
    </row>
    <row r="858" spans="1:25" s="493" customFormat="1" ht="16.5" customHeight="1">
      <c r="A858" s="484" t="s">
        <v>3317</v>
      </c>
      <c r="B858" s="485" t="s">
        <v>655</v>
      </c>
      <c r="C858" s="486" t="s">
        <v>718</v>
      </c>
      <c r="D858" s="485">
        <v>2014</v>
      </c>
      <c r="E858" s="485" t="s">
        <v>254</v>
      </c>
      <c r="F858" s="1373" t="s">
        <v>127</v>
      </c>
      <c r="G858" s="1373" t="s">
        <v>127</v>
      </c>
      <c r="H858" s="487" t="s">
        <v>127</v>
      </c>
      <c r="I858" s="485" t="s">
        <v>127</v>
      </c>
      <c r="J858" s="488" t="s">
        <v>3156</v>
      </c>
      <c r="K858" s="488" t="s">
        <v>3923</v>
      </c>
      <c r="L858" s="489" t="s">
        <v>127</v>
      </c>
      <c r="M858" s="489" t="s">
        <v>127</v>
      </c>
      <c r="N858" s="916"/>
      <c r="O858" s="898"/>
      <c r="P858" s="918">
        <f t="shared" si="46"/>
        <v>0</v>
      </c>
      <c r="Q858" s="737"/>
      <c r="R858" s="1065"/>
      <c r="S858" s="490" t="s">
        <v>127</v>
      </c>
      <c r="T858" s="490" t="s">
        <v>127</v>
      </c>
      <c r="U858" s="490" t="s">
        <v>127</v>
      </c>
      <c r="V858" s="490" t="s">
        <v>127</v>
      </c>
      <c r="W858" s="491" t="s">
        <v>127</v>
      </c>
      <c r="X858" s="485" t="s">
        <v>655</v>
      </c>
      <c r="Y858" s="492"/>
    </row>
    <row r="859" spans="1:25" s="493" customFormat="1" ht="35.25" customHeight="1">
      <c r="A859" s="484" t="s">
        <v>695</v>
      </c>
      <c r="B859" s="485" t="s">
        <v>655</v>
      </c>
      <c r="C859" s="486" t="s">
        <v>3188</v>
      </c>
      <c r="D859" s="485">
        <v>2014</v>
      </c>
      <c r="E859" s="485" t="s">
        <v>254</v>
      </c>
      <c r="F859" s="1373" t="s">
        <v>127</v>
      </c>
      <c r="G859" s="1373" t="s">
        <v>127</v>
      </c>
      <c r="H859" s="487" t="s">
        <v>127</v>
      </c>
      <c r="I859" s="485" t="s">
        <v>127</v>
      </c>
      <c r="J859" s="488" t="s">
        <v>3253</v>
      </c>
      <c r="K859" s="488" t="s">
        <v>3898</v>
      </c>
      <c r="L859" s="489" t="s">
        <v>127</v>
      </c>
      <c r="M859" s="489" t="s">
        <v>127</v>
      </c>
      <c r="N859" s="916">
        <v>0.2</v>
      </c>
      <c r="O859" s="897">
        <f>O437+O438</f>
        <v>62.028739999999999</v>
      </c>
      <c r="P859" s="918">
        <f t="shared" si="45"/>
        <v>30952.341259999997</v>
      </c>
      <c r="Q859" s="737">
        <f>Q437+Q438</f>
        <v>31014.37</v>
      </c>
      <c r="R859" s="1065"/>
      <c r="S859" s="490" t="s">
        <v>127</v>
      </c>
      <c r="T859" s="490" t="s">
        <v>127</v>
      </c>
      <c r="U859" s="490" t="s">
        <v>127</v>
      </c>
      <c r="V859" s="490" t="s">
        <v>127</v>
      </c>
      <c r="W859" s="491" t="s">
        <v>127</v>
      </c>
      <c r="X859" s="485" t="s">
        <v>655</v>
      </c>
      <c r="Y859" s="492"/>
    </row>
    <row r="860" spans="1:25" s="493" customFormat="1" ht="22.5" customHeight="1">
      <c r="A860" s="484" t="s">
        <v>3236</v>
      </c>
      <c r="B860" s="485" t="s">
        <v>655</v>
      </c>
      <c r="C860" s="486" t="s">
        <v>3189</v>
      </c>
      <c r="D860" s="485">
        <v>2014</v>
      </c>
      <c r="E860" s="485" t="s">
        <v>1182</v>
      </c>
      <c r="F860" s="1373" t="s">
        <v>127</v>
      </c>
      <c r="G860" s="1373" t="s">
        <v>127</v>
      </c>
      <c r="H860" s="487" t="s">
        <v>127</v>
      </c>
      <c r="I860" s="485" t="s">
        <v>127</v>
      </c>
      <c r="J860" s="488" t="s">
        <v>3237</v>
      </c>
      <c r="K860" s="488" t="s">
        <v>3237</v>
      </c>
      <c r="L860" s="489" t="s">
        <v>127</v>
      </c>
      <c r="M860" s="489" t="s">
        <v>127</v>
      </c>
      <c r="N860" s="916"/>
      <c r="O860" s="898">
        <f>O436+O474+O436+O475+O476+O477+O478+O479+O480+O481+O482+O484</f>
        <v>380.61720000000014</v>
      </c>
      <c r="P860" s="918">
        <f t="shared" si="46"/>
        <v>171353.1728</v>
      </c>
      <c r="Q860" s="737">
        <f>Q436+Q474+Q475+Q476+Q477+Q478+Q479+Q480+Q481+Q482+Q484</f>
        <v>171733.79</v>
      </c>
      <c r="R860" s="1065"/>
      <c r="S860" s="490" t="s">
        <v>127</v>
      </c>
      <c r="T860" s="490" t="s">
        <v>127</v>
      </c>
      <c r="U860" s="490" t="s">
        <v>127</v>
      </c>
      <c r="V860" s="490" t="s">
        <v>127</v>
      </c>
      <c r="W860" s="491" t="s">
        <v>127</v>
      </c>
      <c r="X860" s="485" t="s">
        <v>655</v>
      </c>
      <c r="Y860" s="492"/>
    </row>
    <row r="861" spans="1:25" s="493" customFormat="1" ht="24" customHeight="1">
      <c r="A861" s="484" t="s">
        <v>3322</v>
      </c>
      <c r="B861" s="485" t="s">
        <v>655</v>
      </c>
      <c r="C861" s="486" t="s">
        <v>718</v>
      </c>
      <c r="D861" s="485">
        <v>2014</v>
      </c>
      <c r="E861" s="485" t="s">
        <v>254</v>
      </c>
      <c r="F861" s="1373" t="s">
        <v>127</v>
      </c>
      <c r="G861" s="1373" t="s">
        <v>127</v>
      </c>
      <c r="H861" s="487" t="s">
        <v>127</v>
      </c>
      <c r="I861" s="485" t="s">
        <v>127</v>
      </c>
      <c r="J861" s="488" t="s">
        <v>3159</v>
      </c>
      <c r="K861" s="488" t="s">
        <v>3159</v>
      </c>
      <c r="L861" s="489" t="s">
        <v>127</v>
      </c>
      <c r="M861" s="489" t="s">
        <v>127</v>
      </c>
      <c r="N861" s="916">
        <v>0</v>
      </c>
      <c r="O861" s="898">
        <v>0</v>
      </c>
      <c r="P861" s="918">
        <f>P408</f>
        <v>3250</v>
      </c>
      <c r="Q861" s="737">
        <f>Q408</f>
        <v>3250</v>
      </c>
      <c r="R861" s="1065"/>
      <c r="S861" s="490" t="s">
        <v>127</v>
      </c>
      <c r="T861" s="490" t="s">
        <v>127</v>
      </c>
      <c r="U861" s="490" t="s">
        <v>127</v>
      </c>
      <c r="V861" s="490" t="s">
        <v>127</v>
      </c>
      <c r="W861" s="491" t="s">
        <v>127</v>
      </c>
      <c r="X861" s="485" t="s">
        <v>655</v>
      </c>
      <c r="Y861" s="492"/>
    </row>
    <row r="862" spans="1:25" s="493" customFormat="1" ht="25.5" customHeight="1">
      <c r="A862" s="484" t="s">
        <v>3322</v>
      </c>
      <c r="B862" s="485" t="s">
        <v>655</v>
      </c>
      <c r="C862" s="486" t="s">
        <v>718</v>
      </c>
      <c r="D862" s="485">
        <v>2014</v>
      </c>
      <c r="E862" s="485" t="s">
        <v>254</v>
      </c>
      <c r="F862" s="1373" t="s">
        <v>127</v>
      </c>
      <c r="G862" s="1373" t="s">
        <v>127</v>
      </c>
      <c r="H862" s="487" t="s">
        <v>127</v>
      </c>
      <c r="I862" s="485" t="s">
        <v>127</v>
      </c>
      <c r="J862" s="488" t="s">
        <v>127</v>
      </c>
      <c r="K862" s="488" t="s">
        <v>3327</v>
      </c>
      <c r="L862" s="489" t="s">
        <v>127</v>
      </c>
      <c r="M862" s="489" t="s">
        <v>127</v>
      </c>
      <c r="N862" s="916">
        <v>0</v>
      </c>
      <c r="O862" s="898">
        <v>0</v>
      </c>
      <c r="P862" s="918">
        <f t="shared" si="46"/>
        <v>6000</v>
      </c>
      <c r="Q862" s="737">
        <f>Q444+Q550</f>
        <v>6000</v>
      </c>
      <c r="R862" s="1065"/>
      <c r="S862" s="490" t="s">
        <v>127</v>
      </c>
      <c r="T862" s="490" t="s">
        <v>127</v>
      </c>
      <c r="U862" s="490" t="s">
        <v>127</v>
      </c>
      <c r="V862" s="490" t="s">
        <v>127</v>
      </c>
      <c r="W862" s="491" t="s">
        <v>127</v>
      </c>
      <c r="X862" s="485" t="s">
        <v>655</v>
      </c>
      <c r="Y862" s="492"/>
    </row>
    <row r="863" spans="1:25" s="493" customFormat="1" ht="21.75" customHeight="1">
      <c r="A863" s="484" t="s">
        <v>3331</v>
      </c>
      <c r="B863" s="485" t="s">
        <v>655</v>
      </c>
      <c r="C863" s="486" t="s">
        <v>718</v>
      </c>
      <c r="D863" s="485">
        <v>2014</v>
      </c>
      <c r="E863" s="485" t="s">
        <v>254</v>
      </c>
      <c r="F863" s="1373" t="s">
        <v>127</v>
      </c>
      <c r="G863" s="1373" t="s">
        <v>127</v>
      </c>
      <c r="H863" s="487" t="s">
        <v>127</v>
      </c>
      <c r="I863" s="485" t="s">
        <v>127</v>
      </c>
      <c r="J863" s="488" t="s">
        <v>3333</v>
      </c>
      <c r="K863" s="488" t="s">
        <v>3333</v>
      </c>
      <c r="L863" s="489" t="s">
        <v>127</v>
      </c>
      <c r="M863" s="489" t="s">
        <v>127</v>
      </c>
      <c r="N863" s="916">
        <v>0</v>
      </c>
      <c r="O863" s="898">
        <v>0</v>
      </c>
      <c r="P863" s="918">
        <f t="shared" ref="P863:P869" si="47">Q863-O863</f>
        <v>33900</v>
      </c>
      <c r="Q863" s="737">
        <f>Q315+Q317+Q365+Q366+Q447</f>
        <v>33900</v>
      </c>
      <c r="R863" s="1065"/>
      <c r="S863" s="490" t="s">
        <v>127</v>
      </c>
      <c r="T863" s="490" t="s">
        <v>127</v>
      </c>
      <c r="U863" s="490" t="s">
        <v>127</v>
      </c>
      <c r="V863" s="490" t="s">
        <v>127</v>
      </c>
      <c r="W863" s="491" t="s">
        <v>127</v>
      </c>
      <c r="X863" s="485" t="s">
        <v>655</v>
      </c>
      <c r="Y863" s="492"/>
    </row>
    <row r="864" spans="1:25" s="493" customFormat="1" ht="23.25" customHeight="1">
      <c r="A864" s="484" t="s">
        <v>2161</v>
      </c>
      <c r="B864" s="485" t="s">
        <v>655</v>
      </c>
      <c r="C864" s="486" t="s">
        <v>718</v>
      </c>
      <c r="D864" s="485">
        <v>2014</v>
      </c>
      <c r="E864" s="485" t="s">
        <v>254</v>
      </c>
      <c r="F864" s="1373" t="s">
        <v>127</v>
      </c>
      <c r="G864" s="1373" t="s">
        <v>127</v>
      </c>
      <c r="H864" s="487" t="s">
        <v>127</v>
      </c>
      <c r="I864" s="485" t="s">
        <v>127</v>
      </c>
      <c r="J864" s="488" t="s">
        <v>3353</v>
      </c>
      <c r="K864" s="488" t="s">
        <v>3353</v>
      </c>
      <c r="L864" s="489" t="s">
        <v>127</v>
      </c>
      <c r="M864" s="489" t="s">
        <v>127</v>
      </c>
      <c r="N864" s="916"/>
      <c r="O864" s="898"/>
      <c r="P864" s="918">
        <f t="shared" si="47"/>
        <v>23100</v>
      </c>
      <c r="Q864" s="737">
        <f>Q448+Q449+Q450+Q451</f>
        <v>23100</v>
      </c>
      <c r="R864" s="1065"/>
      <c r="S864" s="490" t="s">
        <v>127</v>
      </c>
      <c r="T864" s="490" t="s">
        <v>127</v>
      </c>
      <c r="U864" s="490" t="s">
        <v>127</v>
      </c>
      <c r="V864" s="490" t="s">
        <v>127</v>
      </c>
      <c r="W864" s="491" t="s">
        <v>127</v>
      </c>
      <c r="X864" s="485" t="s">
        <v>655</v>
      </c>
      <c r="Y864" s="492"/>
    </row>
    <row r="865" spans="1:25" s="493" customFormat="1" ht="16.5" customHeight="1">
      <c r="A865" s="484" t="s">
        <v>1416</v>
      </c>
      <c r="B865" s="485" t="s">
        <v>655</v>
      </c>
      <c r="C865" s="486" t="s">
        <v>718</v>
      </c>
      <c r="D865" s="485">
        <v>2014</v>
      </c>
      <c r="E865" s="485" t="s">
        <v>254</v>
      </c>
      <c r="F865" s="1373" t="s">
        <v>127</v>
      </c>
      <c r="G865" s="1373" t="s">
        <v>127</v>
      </c>
      <c r="H865" s="487" t="s">
        <v>127</v>
      </c>
      <c r="I865" s="485" t="s">
        <v>127</v>
      </c>
      <c r="J865" s="488" t="s">
        <v>3363</v>
      </c>
      <c r="K865" s="488" t="s">
        <v>3363</v>
      </c>
      <c r="L865" s="489" t="s">
        <v>127</v>
      </c>
      <c r="M865" s="489" t="s">
        <v>127</v>
      </c>
      <c r="N865" s="916"/>
      <c r="O865" s="898">
        <v>0</v>
      </c>
      <c r="P865" s="918">
        <f t="shared" si="47"/>
        <v>2000</v>
      </c>
      <c r="Q865" s="737">
        <f>Q452</f>
        <v>2000</v>
      </c>
      <c r="R865" s="1065"/>
      <c r="S865" s="490" t="s">
        <v>127</v>
      </c>
      <c r="T865" s="490" t="s">
        <v>127</v>
      </c>
      <c r="U865" s="490" t="s">
        <v>127</v>
      </c>
      <c r="V865" s="490" t="s">
        <v>127</v>
      </c>
      <c r="W865" s="491" t="s">
        <v>127</v>
      </c>
      <c r="X865" s="485" t="s">
        <v>655</v>
      </c>
      <c r="Y865" s="492"/>
    </row>
    <row r="866" spans="1:25" s="493" customFormat="1" ht="23.25" customHeight="1">
      <c r="A866" s="484" t="s">
        <v>1031</v>
      </c>
      <c r="B866" s="485" t="s">
        <v>655</v>
      </c>
      <c r="C866" s="486" t="s">
        <v>3190</v>
      </c>
      <c r="D866" s="485">
        <v>2014</v>
      </c>
      <c r="E866" s="485" t="s">
        <v>254</v>
      </c>
      <c r="F866" s="1373" t="s">
        <v>127</v>
      </c>
      <c r="G866" s="1373" t="s">
        <v>127</v>
      </c>
      <c r="H866" s="487" t="s">
        <v>127</v>
      </c>
      <c r="I866" s="485" t="s">
        <v>127</v>
      </c>
      <c r="J866" s="488" t="s">
        <v>3368</v>
      </c>
      <c r="K866" s="488" t="s">
        <v>3366</v>
      </c>
      <c r="L866" s="489" t="s">
        <v>127</v>
      </c>
      <c r="M866" s="489" t="s">
        <v>127</v>
      </c>
      <c r="N866" s="916">
        <v>0</v>
      </c>
      <c r="O866" s="898">
        <v>0</v>
      </c>
      <c r="P866" s="918">
        <f t="shared" si="47"/>
        <v>21000</v>
      </c>
      <c r="Q866" s="737">
        <f>Q453+Q454+Q455+Q456+Q457</f>
        <v>21000</v>
      </c>
      <c r="R866" s="1065"/>
      <c r="S866" s="490" t="s">
        <v>127</v>
      </c>
      <c r="T866" s="490" t="s">
        <v>127</v>
      </c>
      <c r="U866" s="490" t="s">
        <v>127</v>
      </c>
      <c r="V866" s="490" t="s">
        <v>127</v>
      </c>
      <c r="W866" s="491" t="s">
        <v>127</v>
      </c>
      <c r="X866" s="485" t="s">
        <v>655</v>
      </c>
      <c r="Y866" s="492"/>
    </row>
    <row r="867" spans="1:25" s="493" customFormat="1" ht="21.75" customHeight="1">
      <c r="A867" s="484" t="s">
        <v>948</v>
      </c>
      <c r="B867" s="485" t="s">
        <v>655</v>
      </c>
      <c r="C867" s="486" t="s">
        <v>718</v>
      </c>
      <c r="D867" s="485">
        <v>2014</v>
      </c>
      <c r="E867" s="485" t="s">
        <v>254</v>
      </c>
      <c r="F867" s="1373" t="s">
        <v>127</v>
      </c>
      <c r="G867" s="1373" t="s">
        <v>127</v>
      </c>
      <c r="H867" s="487" t="s">
        <v>127</v>
      </c>
      <c r="I867" s="485" t="s">
        <v>127</v>
      </c>
      <c r="J867" s="488" t="s">
        <v>3392</v>
      </c>
      <c r="K867" s="488" t="s">
        <v>3392</v>
      </c>
      <c r="L867" s="489" t="s">
        <v>127</v>
      </c>
      <c r="M867" s="489" t="s">
        <v>127</v>
      </c>
      <c r="N867" s="916">
        <v>0</v>
      </c>
      <c r="O867" s="898">
        <v>0</v>
      </c>
      <c r="P867" s="918">
        <f t="shared" si="47"/>
        <v>3000</v>
      </c>
      <c r="Q867" s="737">
        <f>Q445+Q458</f>
        <v>3000</v>
      </c>
      <c r="R867" s="1065"/>
      <c r="S867" s="490" t="s">
        <v>127</v>
      </c>
      <c r="T867" s="490" t="s">
        <v>127</v>
      </c>
      <c r="U867" s="490" t="s">
        <v>127</v>
      </c>
      <c r="V867" s="490" t="s">
        <v>127</v>
      </c>
      <c r="W867" s="491" t="s">
        <v>127</v>
      </c>
      <c r="X867" s="485" t="s">
        <v>655</v>
      </c>
      <c r="Y867" s="492"/>
    </row>
    <row r="868" spans="1:25" s="493" customFormat="1" ht="21.75" customHeight="1">
      <c r="A868" s="484" t="s">
        <v>3331</v>
      </c>
      <c r="B868" s="485" t="s">
        <v>655</v>
      </c>
      <c r="C868" s="486" t="s">
        <v>3834</v>
      </c>
      <c r="D868" s="485">
        <v>2014</v>
      </c>
      <c r="E868" s="485" t="s">
        <v>254</v>
      </c>
      <c r="F868" s="1373" t="s">
        <v>127</v>
      </c>
      <c r="G868" s="1373" t="s">
        <v>127</v>
      </c>
      <c r="H868" s="487" t="s">
        <v>127</v>
      </c>
      <c r="I868" s="485" t="s">
        <v>127</v>
      </c>
      <c r="J868" s="488" t="s">
        <v>3835</v>
      </c>
      <c r="K868" s="488" t="s">
        <v>3903</v>
      </c>
      <c r="L868" s="489" t="s">
        <v>127</v>
      </c>
      <c r="M868" s="489" t="s">
        <v>127</v>
      </c>
      <c r="N868" s="916">
        <v>0</v>
      </c>
      <c r="O868" s="898">
        <v>0</v>
      </c>
      <c r="P868" s="918">
        <f>Q868-O868</f>
        <v>20990.400000000001</v>
      </c>
      <c r="Q868" s="737">
        <f>Q518+Q519</f>
        <v>20990.400000000001</v>
      </c>
      <c r="R868" s="1065"/>
      <c r="S868" s="490" t="s">
        <v>127</v>
      </c>
      <c r="T868" s="490" t="s">
        <v>127</v>
      </c>
      <c r="U868" s="490" t="s">
        <v>127</v>
      </c>
      <c r="V868" s="490" t="s">
        <v>127</v>
      </c>
      <c r="W868" s="491" t="s">
        <v>127</v>
      </c>
      <c r="X868" s="485" t="s">
        <v>655</v>
      </c>
      <c r="Y868" s="492"/>
    </row>
    <row r="869" spans="1:25" s="493" customFormat="1" ht="36.75" customHeight="1">
      <c r="A869" s="484" t="s">
        <v>3317</v>
      </c>
      <c r="B869" s="485" t="s">
        <v>655</v>
      </c>
      <c r="C869" s="486" t="s">
        <v>718</v>
      </c>
      <c r="D869" s="485">
        <v>2014</v>
      </c>
      <c r="E869" s="485" t="s">
        <v>254</v>
      </c>
      <c r="F869" s="1373" t="s">
        <v>127</v>
      </c>
      <c r="G869" s="1373" t="s">
        <v>127</v>
      </c>
      <c r="H869" s="487" t="s">
        <v>127</v>
      </c>
      <c r="I869" s="485" t="s">
        <v>127</v>
      </c>
      <c r="J869" s="488" t="s">
        <v>3793</v>
      </c>
      <c r="K869" s="488" t="s">
        <v>3918</v>
      </c>
      <c r="L869" s="489" t="s">
        <v>127</v>
      </c>
      <c r="M869" s="489" t="s">
        <v>127</v>
      </c>
      <c r="N869" s="916">
        <v>0</v>
      </c>
      <c r="O869" s="898">
        <v>0</v>
      </c>
      <c r="P869" s="918">
        <f t="shared" si="47"/>
        <v>1000</v>
      </c>
      <c r="Q869" s="737">
        <f>Q417</f>
        <v>1000</v>
      </c>
      <c r="R869" s="1065"/>
      <c r="S869" s="490" t="s">
        <v>127</v>
      </c>
      <c r="T869" s="490" t="s">
        <v>127</v>
      </c>
      <c r="U869" s="490" t="s">
        <v>127</v>
      </c>
      <c r="V869" s="490" t="s">
        <v>127</v>
      </c>
      <c r="W869" s="491" t="s">
        <v>127</v>
      </c>
      <c r="X869" s="485" t="s">
        <v>655</v>
      </c>
      <c r="Y869" s="492"/>
    </row>
    <row r="870" spans="1:25" s="493" customFormat="1" ht="36.75" customHeight="1">
      <c r="A870" s="484" t="s">
        <v>1118</v>
      </c>
      <c r="B870" s="485" t="s">
        <v>655</v>
      </c>
      <c r="C870" s="486" t="s">
        <v>718</v>
      </c>
      <c r="D870" s="485">
        <v>2014</v>
      </c>
      <c r="E870" s="485" t="s">
        <v>254</v>
      </c>
      <c r="F870" s="1373" t="s">
        <v>127</v>
      </c>
      <c r="G870" s="1373" t="s">
        <v>127</v>
      </c>
      <c r="H870" s="487" t="s">
        <v>127</v>
      </c>
      <c r="I870" s="485" t="s">
        <v>127</v>
      </c>
      <c r="J870" s="488" t="s">
        <v>3855</v>
      </c>
      <c r="K870" s="488" t="s">
        <v>3902</v>
      </c>
      <c r="L870" s="489" t="s">
        <v>127</v>
      </c>
      <c r="M870" s="489" t="s">
        <v>127</v>
      </c>
      <c r="N870" s="916">
        <v>0</v>
      </c>
      <c r="O870" s="898">
        <v>0</v>
      </c>
      <c r="P870" s="918">
        <f t="shared" ref="P870:P893" si="48">Q870-O870</f>
        <v>0</v>
      </c>
      <c r="Q870" s="737"/>
      <c r="R870" s="1065"/>
      <c r="S870" s="490" t="s">
        <v>127</v>
      </c>
      <c r="T870" s="490" t="s">
        <v>127</v>
      </c>
      <c r="U870" s="490" t="s">
        <v>127</v>
      </c>
      <c r="V870" s="490" t="s">
        <v>127</v>
      </c>
      <c r="W870" s="491" t="s">
        <v>127</v>
      </c>
      <c r="X870" s="485" t="s">
        <v>655</v>
      </c>
      <c r="Y870" s="492"/>
    </row>
    <row r="871" spans="1:25" s="1427" customFormat="1" ht="26.25" customHeight="1">
      <c r="A871" s="1416" t="s">
        <v>2889</v>
      </c>
      <c r="B871" s="1417" t="s">
        <v>655</v>
      </c>
      <c r="C871" s="1418" t="s">
        <v>718</v>
      </c>
      <c r="D871" s="1417">
        <v>2014</v>
      </c>
      <c r="E871" s="1417" t="s">
        <v>254</v>
      </c>
      <c r="F871" s="1428" t="s">
        <v>127</v>
      </c>
      <c r="G871" s="1428" t="s">
        <v>127</v>
      </c>
      <c r="H871" s="1419" t="s">
        <v>127</v>
      </c>
      <c r="I871" s="1417" t="s">
        <v>127</v>
      </c>
      <c r="J871" s="1420" t="s">
        <v>3888</v>
      </c>
      <c r="K871" s="1420" t="s">
        <v>2904</v>
      </c>
      <c r="L871" s="1421" t="s">
        <v>127</v>
      </c>
      <c r="M871" s="1421" t="s">
        <v>127</v>
      </c>
      <c r="N871" s="1422"/>
      <c r="O871" s="1423">
        <f t="shared" ref="O871:O878" si="49">Q871*N871/100</f>
        <v>0</v>
      </c>
      <c r="P871" s="1128">
        <f t="shared" si="48"/>
        <v>11970</v>
      </c>
      <c r="Q871" s="1283">
        <f>Q839+Q841+Q842</f>
        <v>11970</v>
      </c>
      <c r="R871" s="1429"/>
      <c r="S871" s="1424" t="s">
        <v>127</v>
      </c>
      <c r="T871" s="1424" t="s">
        <v>127</v>
      </c>
      <c r="U871" s="1424" t="s">
        <v>127</v>
      </c>
      <c r="V871" s="1424" t="s">
        <v>127</v>
      </c>
      <c r="W871" s="1425" t="s">
        <v>127</v>
      </c>
      <c r="X871" s="1417" t="s">
        <v>3889</v>
      </c>
      <c r="Y871" s="1426"/>
    </row>
    <row r="872" spans="1:25" s="493" customFormat="1" ht="36.75" customHeight="1">
      <c r="A872" s="484" t="s">
        <v>3317</v>
      </c>
      <c r="B872" s="485" t="s">
        <v>655</v>
      </c>
      <c r="C872" s="486" t="s">
        <v>718</v>
      </c>
      <c r="D872" s="485">
        <v>2014</v>
      </c>
      <c r="E872" s="485" t="s">
        <v>254</v>
      </c>
      <c r="F872" s="1373" t="s">
        <v>127</v>
      </c>
      <c r="G872" s="1373" t="s">
        <v>127</v>
      </c>
      <c r="H872" s="487" t="s">
        <v>127</v>
      </c>
      <c r="I872" s="485" t="s">
        <v>127</v>
      </c>
      <c r="J872" s="488" t="s">
        <v>3932</v>
      </c>
      <c r="K872" s="488" t="s">
        <v>3932</v>
      </c>
      <c r="L872" s="489" t="s">
        <v>127</v>
      </c>
      <c r="M872" s="489" t="s">
        <v>127</v>
      </c>
      <c r="N872" s="916">
        <v>0</v>
      </c>
      <c r="O872" s="898">
        <f t="shared" si="49"/>
        <v>0</v>
      </c>
      <c r="P872" s="918">
        <f t="shared" si="48"/>
        <v>1500</v>
      </c>
      <c r="Q872" s="737">
        <f>Q520</f>
        <v>1500</v>
      </c>
      <c r="R872" s="1065" t="s">
        <v>127</v>
      </c>
      <c r="S872" s="490" t="s">
        <v>127</v>
      </c>
      <c r="T872" s="490" t="s">
        <v>127</v>
      </c>
      <c r="U872" s="490" t="s">
        <v>127</v>
      </c>
      <c r="V872" s="490" t="s">
        <v>127</v>
      </c>
      <c r="W872" s="491" t="s">
        <v>127</v>
      </c>
      <c r="X872" s="485" t="s">
        <v>655</v>
      </c>
      <c r="Y872" s="492"/>
    </row>
    <row r="873" spans="1:25" s="493" customFormat="1" ht="36.75" customHeight="1">
      <c r="A873" s="484" t="s">
        <v>695</v>
      </c>
      <c r="B873" s="485" t="s">
        <v>655</v>
      </c>
      <c r="C873" s="486" t="s">
        <v>3927</v>
      </c>
      <c r="D873" s="485">
        <v>2014</v>
      </c>
      <c r="E873" s="485" t="s">
        <v>254</v>
      </c>
      <c r="F873" s="1373" t="s">
        <v>127</v>
      </c>
      <c r="G873" s="1373" t="s">
        <v>127</v>
      </c>
      <c r="H873" s="487" t="s">
        <v>127</v>
      </c>
      <c r="I873" s="485" t="s">
        <v>127</v>
      </c>
      <c r="J873" s="488" t="s">
        <v>3936</v>
      </c>
      <c r="K873" s="488" t="s">
        <v>3936</v>
      </c>
      <c r="L873" s="489" t="s">
        <v>127</v>
      </c>
      <c r="M873" s="489" t="s">
        <v>127</v>
      </c>
      <c r="N873" s="916"/>
      <c r="O873" s="898">
        <f t="shared" si="49"/>
        <v>0</v>
      </c>
      <c r="P873" s="918">
        <f t="shared" si="48"/>
        <v>9350</v>
      </c>
      <c r="Q873" s="737">
        <f>Q521+Q522</f>
        <v>9350</v>
      </c>
      <c r="R873" s="1065"/>
      <c r="S873" s="490" t="s">
        <v>127</v>
      </c>
      <c r="T873" s="490" t="s">
        <v>127</v>
      </c>
      <c r="U873" s="490" t="s">
        <v>127</v>
      </c>
      <c r="V873" s="490" t="s">
        <v>127</v>
      </c>
      <c r="W873" s="491" t="s">
        <v>127</v>
      </c>
      <c r="X873" s="485" t="s">
        <v>655</v>
      </c>
      <c r="Y873" s="492"/>
    </row>
    <row r="874" spans="1:25" s="1427" customFormat="1" ht="27.75" customHeight="1">
      <c r="A874" s="1416" t="s">
        <v>1649</v>
      </c>
      <c r="B874" s="1417" t="s">
        <v>655</v>
      </c>
      <c r="C874" s="1418" t="s">
        <v>718</v>
      </c>
      <c r="D874" s="1417">
        <v>2014</v>
      </c>
      <c r="E874" s="1417" t="s">
        <v>254</v>
      </c>
      <c r="F874" s="1428" t="s">
        <v>127</v>
      </c>
      <c r="G874" s="1428" t="s">
        <v>127</v>
      </c>
      <c r="H874" s="1419" t="s">
        <v>127</v>
      </c>
      <c r="I874" s="1417" t="s">
        <v>127</v>
      </c>
      <c r="J874" s="1420" t="s">
        <v>1343</v>
      </c>
      <c r="K874" s="1420" t="s">
        <v>1412</v>
      </c>
      <c r="L874" s="1421" t="s">
        <v>127</v>
      </c>
      <c r="M874" s="1421" t="s">
        <v>127</v>
      </c>
      <c r="N874" s="1422"/>
      <c r="O874" s="1423">
        <f t="shared" si="49"/>
        <v>0</v>
      </c>
      <c r="P874" s="1128">
        <f t="shared" si="48"/>
        <v>13200</v>
      </c>
      <c r="Q874" s="1283">
        <f>Q533+Q549</f>
        <v>13200</v>
      </c>
      <c r="R874" s="1429"/>
      <c r="S874" s="1424" t="s">
        <v>127</v>
      </c>
      <c r="T874" s="1424" t="s">
        <v>127</v>
      </c>
      <c r="U874" s="1424" t="s">
        <v>127</v>
      </c>
      <c r="V874" s="1424" t="s">
        <v>127</v>
      </c>
      <c r="W874" s="1425" t="s">
        <v>127</v>
      </c>
      <c r="X874" s="1417" t="s">
        <v>655</v>
      </c>
      <c r="Y874" s="1426"/>
    </row>
    <row r="875" spans="1:25" s="1415" customFormat="1" ht="36.75" customHeight="1">
      <c r="A875" s="1403" t="s">
        <v>289</v>
      </c>
      <c r="B875" s="1404" t="s">
        <v>655</v>
      </c>
      <c r="C875" s="1405" t="s">
        <v>718</v>
      </c>
      <c r="D875" s="1404">
        <v>2014</v>
      </c>
      <c r="E875" s="1404" t="s">
        <v>254</v>
      </c>
      <c r="F875" s="1406" t="s">
        <v>127</v>
      </c>
      <c r="G875" s="1406" t="s">
        <v>127</v>
      </c>
      <c r="H875" s="1407" t="s">
        <v>127</v>
      </c>
      <c r="I875" s="1404" t="s">
        <v>127</v>
      </c>
      <c r="J875" s="1408" t="s">
        <v>3349</v>
      </c>
      <c r="K875" s="1408" t="s">
        <v>3349</v>
      </c>
      <c r="L875" s="1409" t="s">
        <v>127</v>
      </c>
      <c r="M875" s="1409" t="s">
        <v>127</v>
      </c>
      <c r="N875" s="1410"/>
      <c r="O875" s="1430">
        <f t="shared" si="49"/>
        <v>0</v>
      </c>
      <c r="P875" s="984">
        <f t="shared" si="48"/>
        <v>41720</v>
      </c>
      <c r="Q875" s="1431">
        <f>Q843+Q871+Q874</f>
        <v>41720</v>
      </c>
      <c r="R875" s="1411"/>
      <c r="S875" s="1412" t="s">
        <v>127</v>
      </c>
      <c r="T875" s="1412" t="s">
        <v>127</v>
      </c>
      <c r="U875" s="1412" t="s">
        <v>127</v>
      </c>
      <c r="V875" s="1412" t="s">
        <v>127</v>
      </c>
      <c r="W875" s="1413" t="s">
        <v>127</v>
      </c>
      <c r="X875" s="1404" t="s">
        <v>655</v>
      </c>
      <c r="Y875" s="1414"/>
    </row>
    <row r="876" spans="1:25" s="493" customFormat="1" ht="36.75" customHeight="1">
      <c r="A876" s="484" t="s">
        <v>4046</v>
      </c>
      <c r="B876" s="485" t="s">
        <v>655</v>
      </c>
      <c r="C876" s="486" t="s">
        <v>4048</v>
      </c>
      <c r="D876" s="485">
        <v>2014</v>
      </c>
      <c r="E876" s="485" t="s">
        <v>4044</v>
      </c>
      <c r="F876" s="1373" t="s">
        <v>127</v>
      </c>
      <c r="G876" s="1373" t="s">
        <v>127</v>
      </c>
      <c r="H876" s="487" t="s">
        <v>127</v>
      </c>
      <c r="I876" s="485" t="s">
        <v>127</v>
      </c>
      <c r="J876" s="488" t="s">
        <v>4049</v>
      </c>
      <c r="K876" s="488" t="s">
        <v>4049</v>
      </c>
      <c r="L876" s="489" t="s">
        <v>127</v>
      </c>
      <c r="M876" s="489" t="s">
        <v>127</v>
      </c>
      <c r="N876" s="916"/>
      <c r="O876" s="898">
        <f t="shared" si="49"/>
        <v>0</v>
      </c>
      <c r="P876" s="918">
        <f t="shared" si="48"/>
        <v>249480</v>
      </c>
      <c r="Q876" s="1480">
        <f>Q541+Q542+Q543</f>
        <v>249480</v>
      </c>
      <c r="R876" s="1065"/>
      <c r="S876" s="490" t="s">
        <v>127</v>
      </c>
      <c r="T876" s="490" t="s">
        <v>127</v>
      </c>
      <c r="U876" s="490" t="s">
        <v>127</v>
      </c>
      <c r="V876" s="490" t="s">
        <v>127</v>
      </c>
      <c r="W876" s="491" t="s">
        <v>127</v>
      </c>
      <c r="X876" s="485" t="s">
        <v>655</v>
      </c>
      <c r="Y876" s="492"/>
    </row>
    <row r="877" spans="1:25" s="493" customFormat="1" ht="36.75" customHeight="1">
      <c r="A877" s="484" t="s">
        <v>4046</v>
      </c>
      <c r="B877" s="485" t="s">
        <v>655</v>
      </c>
      <c r="C877" s="486" t="s">
        <v>4055</v>
      </c>
      <c r="D877" s="485">
        <v>2014</v>
      </c>
      <c r="E877" s="485" t="s">
        <v>4044</v>
      </c>
      <c r="F877" s="1373" t="s">
        <v>127</v>
      </c>
      <c r="G877" s="1373" t="s">
        <v>127</v>
      </c>
      <c r="H877" s="487" t="s">
        <v>127</v>
      </c>
      <c r="I877" s="485" t="s">
        <v>127</v>
      </c>
      <c r="J877" s="488" t="s">
        <v>4056</v>
      </c>
      <c r="K877" s="488" t="s">
        <v>4056</v>
      </c>
      <c r="L877" s="489" t="s">
        <v>127</v>
      </c>
      <c r="M877" s="489" t="s">
        <v>127</v>
      </c>
      <c r="N877" s="916">
        <v>0.2</v>
      </c>
      <c r="O877" s="898">
        <f t="shared" si="49"/>
        <v>628.99200000000008</v>
      </c>
      <c r="P877" s="918">
        <f t="shared" si="48"/>
        <v>313867.00799999997</v>
      </c>
      <c r="Q877" s="737">
        <f>Q544+Q545</f>
        <v>314496</v>
      </c>
      <c r="R877" s="1065"/>
      <c r="S877" s="490" t="s">
        <v>127</v>
      </c>
      <c r="T877" s="490" t="s">
        <v>127</v>
      </c>
      <c r="U877" s="490" t="s">
        <v>127</v>
      </c>
      <c r="V877" s="490" t="s">
        <v>127</v>
      </c>
      <c r="W877" s="491" t="s">
        <v>127</v>
      </c>
      <c r="X877" s="485" t="s">
        <v>655</v>
      </c>
      <c r="Y877" s="492"/>
    </row>
    <row r="878" spans="1:25" s="493" customFormat="1" ht="36.75" customHeight="1">
      <c r="A878" s="484" t="s">
        <v>1118</v>
      </c>
      <c r="B878" s="485" t="s">
        <v>655</v>
      </c>
      <c r="C878" s="486" t="s">
        <v>718</v>
      </c>
      <c r="D878" s="485">
        <v>2014</v>
      </c>
      <c r="E878" s="485" t="s">
        <v>254</v>
      </c>
      <c r="F878" s="1373" t="s">
        <v>127</v>
      </c>
      <c r="G878" s="1373" t="s">
        <v>127</v>
      </c>
      <c r="H878" s="487" t="s">
        <v>127</v>
      </c>
      <c r="I878" s="485" t="s">
        <v>127</v>
      </c>
      <c r="J878" s="488" t="s">
        <v>1107</v>
      </c>
      <c r="K878" s="488" t="s">
        <v>1107</v>
      </c>
      <c r="L878" s="489" t="s">
        <v>127</v>
      </c>
      <c r="M878" s="489" t="s">
        <v>127</v>
      </c>
      <c r="N878" s="916"/>
      <c r="O878" s="898">
        <f t="shared" si="49"/>
        <v>0</v>
      </c>
      <c r="P878" s="918">
        <f t="shared" si="48"/>
        <v>11100</v>
      </c>
      <c r="Q878" s="737">
        <f>Q546</f>
        <v>11100</v>
      </c>
      <c r="R878" s="1065"/>
      <c r="S878" s="490" t="s">
        <v>127</v>
      </c>
      <c r="T878" s="490" t="s">
        <v>127</v>
      </c>
      <c r="U878" s="490" t="s">
        <v>127</v>
      </c>
      <c r="V878" s="490" t="s">
        <v>127</v>
      </c>
      <c r="W878" s="491" t="s">
        <v>127</v>
      </c>
      <c r="X878" s="485" t="s">
        <v>655</v>
      </c>
      <c r="Y878" s="492"/>
    </row>
    <row r="879" spans="1:25" s="493" customFormat="1" ht="16.5" customHeight="1">
      <c r="A879" s="484"/>
      <c r="B879" s="485" t="s">
        <v>655</v>
      </c>
      <c r="C879" s="486"/>
      <c r="D879" s="485">
        <v>2014</v>
      </c>
      <c r="E879" s="485"/>
      <c r="F879" s="1373" t="s">
        <v>127</v>
      </c>
      <c r="G879" s="1373" t="s">
        <v>127</v>
      </c>
      <c r="H879" s="487" t="s">
        <v>127</v>
      </c>
      <c r="I879" s="485" t="s">
        <v>127</v>
      </c>
      <c r="J879" s="488"/>
      <c r="K879" s="488"/>
      <c r="L879" s="489" t="s">
        <v>127</v>
      </c>
      <c r="M879" s="489" t="s">
        <v>127</v>
      </c>
      <c r="N879" s="916">
        <v>0</v>
      </c>
      <c r="O879" s="898">
        <v>0</v>
      </c>
      <c r="P879" s="918">
        <f t="shared" si="48"/>
        <v>0</v>
      </c>
      <c r="Q879" s="737"/>
      <c r="R879" s="1065"/>
      <c r="S879" s="490" t="s">
        <v>127</v>
      </c>
      <c r="T879" s="490" t="s">
        <v>127</v>
      </c>
      <c r="U879" s="490" t="s">
        <v>127</v>
      </c>
      <c r="V879" s="490" t="s">
        <v>127</v>
      </c>
      <c r="W879" s="491" t="s">
        <v>127</v>
      </c>
      <c r="X879" s="485" t="s">
        <v>655</v>
      </c>
      <c r="Y879" s="492"/>
    </row>
    <row r="880" spans="1:25" s="493" customFormat="1" ht="16.5" customHeight="1">
      <c r="A880" s="484"/>
      <c r="B880" s="485" t="s">
        <v>655</v>
      </c>
      <c r="C880" s="486"/>
      <c r="D880" s="485">
        <v>2014</v>
      </c>
      <c r="E880" s="485"/>
      <c r="F880" s="1373" t="s">
        <v>127</v>
      </c>
      <c r="G880" s="1373" t="s">
        <v>127</v>
      </c>
      <c r="H880" s="487" t="s">
        <v>127</v>
      </c>
      <c r="I880" s="485" t="s">
        <v>127</v>
      </c>
      <c r="J880" s="488"/>
      <c r="K880" s="488"/>
      <c r="L880" s="489" t="s">
        <v>127</v>
      </c>
      <c r="M880" s="489" t="s">
        <v>127</v>
      </c>
      <c r="N880" s="916">
        <v>0</v>
      </c>
      <c r="O880" s="898">
        <v>0</v>
      </c>
      <c r="P880" s="918">
        <f t="shared" si="48"/>
        <v>0</v>
      </c>
      <c r="Q880" s="737"/>
      <c r="R880" s="1065"/>
      <c r="S880" s="490" t="s">
        <v>127</v>
      </c>
      <c r="T880" s="490" t="s">
        <v>127</v>
      </c>
      <c r="U880" s="490" t="s">
        <v>127</v>
      </c>
      <c r="V880" s="490" t="s">
        <v>127</v>
      </c>
      <c r="W880" s="491" t="s">
        <v>127</v>
      </c>
      <c r="X880" s="485" t="s">
        <v>655</v>
      </c>
      <c r="Y880" s="492"/>
    </row>
    <row r="881" spans="1:25" s="1521" customFormat="1" ht="23.1" customHeight="1">
      <c r="A881" s="1508" t="s">
        <v>2889</v>
      </c>
      <c r="B881" s="1509"/>
      <c r="C881" s="1510" t="s">
        <v>718</v>
      </c>
      <c r="D881" s="1509">
        <v>2015</v>
      </c>
      <c r="E881" s="1509" t="s">
        <v>254</v>
      </c>
      <c r="F881" s="1511" t="s">
        <v>127</v>
      </c>
      <c r="G881" s="1511" t="s">
        <v>127</v>
      </c>
      <c r="H881" s="1512" t="s">
        <v>127</v>
      </c>
      <c r="I881" s="1509" t="s">
        <v>127</v>
      </c>
      <c r="J881" s="1513" t="s">
        <v>2927</v>
      </c>
      <c r="K881" s="1513" t="s">
        <v>2942</v>
      </c>
      <c r="L881" s="1514" t="s">
        <v>127</v>
      </c>
      <c r="M881" s="1514" t="s">
        <v>127</v>
      </c>
      <c r="N881" s="1626">
        <v>0</v>
      </c>
      <c r="O881" s="1507">
        <f t="shared" ref="O881:O893" si="50">Q881*N881/100</f>
        <v>0</v>
      </c>
      <c r="P881" s="1515">
        <f t="shared" si="48"/>
        <v>10000</v>
      </c>
      <c r="Q881" s="1516">
        <f>Q559+Q560+Q646+Q696+Q697</f>
        <v>10000</v>
      </c>
      <c r="R881" s="1517"/>
      <c r="S881" s="1518" t="s">
        <v>127</v>
      </c>
      <c r="T881" s="1518" t="s">
        <v>127</v>
      </c>
      <c r="U881" s="1518" t="s">
        <v>127</v>
      </c>
      <c r="V881" s="1518" t="s">
        <v>127</v>
      </c>
      <c r="W881" s="1519" t="s">
        <v>127</v>
      </c>
      <c r="X881" s="1509" t="s">
        <v>655</v>
      </c>
      <c r="Y881" s="1520"/>
    </row>
    <row r="882" spans="1:25" s="483" customFormat="1" ht="24.75" customHeight="1">
      <c r="A882" s="474" t="s">
        <v>1033</v>
      </c>
      <c r="B882" s="475"/>
      <c r="C882" s="476" t="s">
        <v>693</v>
      </c>
      <c r="D882" s="475">
        <v>2015</v>
      </c>
      <c r="E882" s="475" t="s">
        <v>254</v>
      </c>
      <c r="F882" s="1374" t="s">
        <v>127</v>
      </c>
      <c r="G882" s="1374" t="s">
        <v>127</v>
      </c>
      <c r="H882" s="477" t="s">
        <v>127</v>
      </c>
      <c r="I882" s="475" t="s">
        <v>127</v>
      </c>
      <c r="J882" s="478" t="s">
        <v>4118</v>
      </c>
      <c r="K882" s="478" t="s">
        <v>4129</v>
      </c>
      <c r="L882" s="479" t="s">
        <v>127</v>
      </c>
      <c r="M882" s="479" t="s">
        <v>127</v>
      </c>
      <c r="N882" s="1623">
        <v>0</v>
      </c>
      <c r="O882" s="1090">
        <f t="shared" si="50"/>
        <v>0</v>
      </c>
      <c r="P882" s="1089">
        <f t="shared" si="48"/>
        <v>1850</v>
      </c>
      <c r="Q882" s="1088">
        <f>Q558</f>
        <v>1850</v>
      </c>
      <c r="R882" s="1091"/>
      <c r="S882" s="480" t="s">
        <v>127</v>
      </c>
      <c r="T882" s="480" t="s">
        <v>127</v>
      </c>
      <c r="U882" s="480" t="s">
        <v>127</v>
      </c>
      <c r="V882" s="480" t="s">
        <v>127</v>
      </c>
      <c r="W882" s="481" t="s">
        <v>127</v>
      </c>
      <c r="X882" s="475" t="s">
        <v>655</v>
      </c>
      <c r="Y882" s="482"/>
    </row>
    <row r="883" spans="1:25" s="483" customFormat="1" ht="23.1" customHeight="1">
      <c r="A883" s="474" t="s">
        <v>1974</v>
      </c>
      <c r="B883" s="475"/>
      <c r="C883" s="476" t="s">
        <v>718</v>
      </c>
      <c r="D883" s="475">
        <v>2015</v>
      </c>
      <c r="E883" s="475" t="s">
        <v>254</v>
      </c>
      <c r="F883" s="1374" t="s">
        <v>127</v>
      </c>
      <c r="G883" s="1374" t="s">
        <v>127</v>
      </c>
      <c r="H883" s="477" t="s">
        <v>127</v>
      </c>
      <c r="I883" s="475" t="s">
        <v>127</v>
      </c>
      <c r="J883" s="478" t="s">
        <v>4135</v>
      </c>
      <c r="K883" s="478" t="s">
        <v>4136</v>
      </c>
      <c r="L883" s="479" t="s">
        <v>127</v>
      </c>
      <c r="M883" s="479" t="s">
        <v>127</v>
      </c>
      <c r="N883" s="1623">
        <v>0</v>
      </c>
      <c r="O883" s="1090">
        <f t="shared" si="50"/>
        <v>0</v>
      </c>
      <c r="P883" s="1089">
        <f t="shared" si="48"/>
        <v>14400</v>
      </c>
      <c r="Q883" s="1088">
        <f>Q561+Q562</f>
        <v>14400</v>
      </c>
      <c r="R883" s="1091"/>
      <c r="S883" s="480" t="s">
        <v>127</v>
      </c>
      <c r="T883" s="480" t="s">
        <v>127</v>
      </c>
      <c r="U883" s="480" t="s">
        <v>127</v>
      </c>
      <c r="V883" s="480" t="s">
        <v>127</v>
      </c>
      <c r="W883" s="481" t="s">
        <v>127</v>
      </c>
      <c r="X883" s="475" t="s">
        <v>655</v>
      </c>
      <c r="Y883" s="482"/>
    </row>
    <row r="884" spans="1:25" s="483" customFormat="1" ht="34.5" customHeight="1">
      <c r="A884" s="474" t="s">
        <v>1031</v>
      </c>
      <c r="B884" s="475"/>
      <c r="C884" s="476" t="s">
        <v>4120</v>
      </c>
      <c r="D884" s="475">
        <v>2015</v>
      </c>
      <c r="E884" s="475" t="s">
        <v>254</v>
      </c>
      <c r="F884" s="1374" t="s">
        <v>127</v>
      </c>
      <c r="G884" s="1374" t="s">
        <v>127</v>
      </c>
      <c r="H884" s="477" t="s">
        <v>127</v>
      </c>
      <c r="I884" s="475" t="s">
        <v>127</v>
      </c>
      <c r="J884" s="478" t="s">
        <v>4146</v>
      </c>
      <c r="K884" s="478" t="s">
        <v>4140</v>
      </c>
      <c r="L884" s="479" t="s">
        <v>127</v>
      </c>
      <c r="M884" s="479" t="s">
        <v>127</v>
      </c>
      <c r="N884" s="1623">
        <v>0</v>
      </c>
      <c r="O884" s="1090">
        <f t="shared" si="50"/>
        <v>0</v>
      </c>
      <c r="P884" s="1089">
        <f t="shared" si="48"/>
        <v>10019.299999999999</v>
      </c>
      <c r="Q884" s="1088">
        <f>Q563</f>
        <v>10019.299999999999</v>
      </c>
      <c r="R884" s="1091"/>
      <c r="S884" s="480" t="s">
        <v>127</v>
      </c>
      <c r="T884" s="480" t="s">
        <v>127</v>
      </c>
      <c r="U884" s="480" t="s">
        <v>127</v>
      </c>
      <c r="V884" s="480" t="s">
        <v>127</v>
      </c>
      <c r="W884" s="481" t="s">
        <v>127</v>
      </c>
      <c r="X884" s="475" t="s">
        <v>655</v>
      </c>
      <c r="Y884" s="482"/>
    </row>
    <row r="885" spans="1:25" s="1521" customFormat="1" ht="23.1" customHeight="1">
      <c r="A885" s="1508" t="s">
        <v>2889</v>
      </c>
      <c r="B885" s="1509"/>
      <c r="C885" s="1510" t="s">
        <v>718</v>
      </c>
      <c r="D885" s="1509">
        <v>2015</v>
      </c>
      <c r="E885" s="1509" t="s">
        <v>254</v>
      </c>
      <c r="F885" s="1511" t="s">
        <v>127</v>
      </c>
      <c r="G885" s="1511" t="s">
        <v>127</v>
      </c>
      <c r="H885" s="1512" t="s">
        <v>127</v>
      </c>
      <c r="I885" s="1509" t="s">
        <v>127</v>
      </c>
      <c r="J885" s="1513" t="s">
        <v>4149</v>
      </c>
      <c r="K885" s="1513" t="s">
        <v>3887</v>
      </c>
      <c r="L885" s="1514" t="s">
        <v>127</v>
      </c>
      <c r="M885" s="1514" t="s">
        <v>127</v>
      </c>
      <c r="N885" s="1626">
        <v>0</v>
      </c>
      <c r="O885" s="1507">
        <f t="shared" si="50"/>
        <v>0</v>
      </c>
      <c r="P885" s="1515">
        <f t="shared" si="48"/>
        <v>28960</v>
      </c>
      <c r="Q885" s="1516">
        <f>Q565+Q571+Q573+Q577+Q580+Q584+Q592+Q599+Q607+Q610+Q613+Q621+Q626+Q631+Q632+Q638+Q642+Q654+Q658+Q661+Q665+Q668+Q670+Q673+Q677+Q690+Q691+Q699+Q713+Q719+Q720+Q721+Q728+Q735+Q736+Q739+Q744+Q745</f>
        <v>28960</v>
      </c>
      <c r="R885" s="1517"/>
      <c r="S885" s="1518" t="s">
        <v>127</v>
      </c>
      <c r="T885" s="1518" t="s">
        <v>127</v>
      </c>
      <c r="U885" s="1518" t="s">
        <v>127</v>
      </c>
      <c r="V885" s="1518" t="s">
        <v>127</v>
      </c>
      <c r="W885" s="1519" t="s">
        <v>127</v>
      </c>
      <c r="X885" s="1509" t="s">
        <v>655</v>
      </c>
      <c r="Y885" s="1520"/>
    </row>
    <row r="886" spans="1:25" s="483" customFormat="1" ht="23.1" customHeight="1">
      <c r="A886" s="474" t="s">
        <v>1118</v>
      </c>
      <c r="B886" s="475"/>
      <c r="C886" s="476" t="s">
        <v>718</v>
      </c>
      <c r="D886" s="475">
        <v>2015</v>
      </c>
      <c r="E886" s="475" t="s">
        <v>254</v>
      </c>
      <c r="F886" s="1374" t="s">
        <v>127</v>
      </c>
      <c r="G886" s="1374" t="s">
        <v>127</v>
      </c>
      <c r="H886" s="477" t="s">
        <v>127</v>
      </c>
      <c r="I886" s="475" t="s">
        <v>127</v>
      </c>
      <c r="J886" s="478" t="s">
        <v>1107</v>
      </c>
      <c r="K886" s="478" t="s">
        <v>1107</v>
      </c>
      <c r="L886" s="479" t="s">
        <v>127</v>
      </c>
      <c r="M886" s="479" t="s">
        <v>127</v>
      </c>
      <c r="N886" s="1623">
        <v>0</v>
      </c>
      <c r="O886" s="1090">
        <f t="shared" si="50"/>
        <v>0</v>
      </c>
      <c r="P886" s="1089">
        <f t="shared" si="48"/>
        <v>7500</v>
      </c>
      <c r="Q886" s="1088">
        <f>Q639+Q684+Q692+Q701+Q714</f>
        <v>7500</v>
      </c>
      <c r="R886" s="1091"/>
      <c r="S886" s="480" t="s">
        <v>127</v>
      </c>
      <c r="T886" s="480" t="s">
        <v>127</v>
      </c>
      <c r="U886" s="480" t="s">
        <v>127</v>
      </c>
      <c r="V886" s="480" t="s">
        <v>127</v>
      </c>
      <c r="W886" s="481" t="s">
        <v>127</v>
      </c>
      <c r="X886" s="475" t="s">
        <v>655</v>
      </c>
      <c r="Y886" s="482"/>
    </row>
    <row r="887" spans="1:25" s="483" customFormat="1" ht="23.1" customHeight="1">
      <c r="A887" s="474" t="s">
        <v>2963</v>
      </c>
      <c r="B887" s="475"/>
      <c r="C887" s="476" t="s">
        <v>718</v>
      </c>
      <c r="D887" s="475">
        <v>2015</v>
      </c>
      <c r="E887" s="475" t="s">
        <v>254</v>
      </c>
      <c r="F887" s="1374" t="s">
        <v>127</v>
      </c>
      <c r="G887" s="1374" t="s">
        <v>127</v>
      </c>
      <c r="H887" s="477" t="s">
        <v>127</v>
      </c>
      <c r="I887" s="475" t="s">
        <v>127</v>
      </c>
      <c r="J887" s="478" t="s">
        <v>2920</v>
      </c>
      <c r="K887" s="478" t="s">
        <v>2920</v>
      </c>
      <c r="L887" s="479" t="s">
        <v>127</v>
      </c>
      <c r="M887" s="479" t="s">
        <v>127</v>
      </c>
      <c r="N887" s="1623">
        <v>0</v>
      </c>
      <c r="O887" s="1090">
        <f t="shared" si="50"/>
        <v>0</v>
      </c>
      <c r="P887" s="1089">
        <f t="shared" si="48"/>
        <v>4500</v>
      </c>
      <c r="Q887" s="1088">
        <f>Q576</f>
        <v>4500</v>
      </c>
      <c r="R887" s="1091"/>
      <c r="S887" s="480" t="s">
        <v>127</v>
      </c>
      <c r="T887" s="480" t="s">
        <v>127</v>
      </c>
      <c r="U887" s="480" t="s">
        <v>127</v>
      </c>
      <c r="V887" s="480" t="s">
        <v>127</v>
      </c>
      <c r="W887" s="481" t="s">
        <v>127</v>
      </c>
      <c r="X887" s="475" t="s">
        <v>655</v>
      </c>
      <c r="Y887" s="482"/>
    </row>
    <row r="888" spans="1:25" s="483" customFormat="1" ht="23.1" customHeight="1">
      <c r="A888" s="474" t="s">
        <v>4211</v>
      </c>
      <c r="B888" s="475"/>
      <c r="C888" s="476" t="s">
        <v>718</v>
      </c>
      <c r="D888" s="475">
        <v>2015</v>
      </c>
      <c r="E888" s="475" t="s">
        <v>254</v>
      </c>
      <c r="F888" s="1374" t="s">
        <v>127</v>
      </c>
      <c r="G888" s="1374" t="s">
        <v>127</v>
      </c>
      <c r="H888" s="477" t="s">
        <v>127</v>
      </c>
      <c r="I888" s="475" t="s">
        <v>127</v>
      </c>
      <c r="J888" s="478" t="s">
        <v>4218</v>
      </c>
      <c r="K888" s="478" t="s">
        <v>4622</v>
      </c>
      <c r="L888" s="479" t="s">
        <v>127</v>
      </c>
      <c r="M888" s="479" t="s">
        <v>127</v>
      </c>
      <c r="N888" s="1623">
        <v>0</v>
      </c>
      <c r="O888" s="1090">
        <f t="shared" si="50"/>
        <v>0</v>
      </c>
      <c r="P888" s="1089">
        <f t="shared" si="48"/>
        <v>8450</v>
      </c>
      <c r="Q888" s="1088">
        <f>Q567+Q615</f>
        <v>8450</v>
      </c>
      <c r="R888" s="1091"/>
      <c r="S888" s="480" t="s">
        <v>127</v>
      </c>
      <c r="T888" s="480" t="s">
        <v>127</v>
      </c>
      <c r="U888" s="480" t="s">
        <v>127</v>
      </c>
      <c r="V888" s="480" t="s">
        <v>127</v>
      </c>
      <c r="W888" s="481" t="s">
        <v>127</v>
      </c>
      <c r="X888" s="475" t="s">
        <v>655</v>
      </c>
      <c r="Y888" s="482"/>
    </row>
    <row r="889" spans="1:25" s="483" customFormat="1" ht="23.1" customHeight="1">
      <c r="A889" s="474" t="s">
        <v>2853</v>
      </c>
      <c r="B889" s="475"/>
      <c r="C889" s="476" t="s">
        <v>718</v>
      </c>
      <c r="D889" s="475">
        <v>2015</v>
      </c>
      <c r="E889" s="475" t="s">
        <v>254</v>
      </c>
      <c r="F889" s="1374" t="s">
        <v>127</v>
      </c>
      <c r="G889" s="1374" t="s">
        <v>127</v>
      </c>
      <c r="H889" s="477" t="s">
        <v>127</v>
      </c>
      <c r="I889" s="475" t="s">
        <v>127</v>
      </c>
      <c r="J889" s="478" t="s">
        <v>4219</v>
      </c>
      <c r="K889" s="478" t="s">
        <v>1409</v>
      </c>
      <c r="L889" s="479" t="s">
        <v>127</v>
      </c>
      <c r="M889" s="479" t="s">
        <v>127</v>
      </c>
      <c r="N889" s="1623">
        <v>0</v>
      </c>
      <c r="O889" s="1090">
        <f t="shared" si="50"/>
        <v>0</v>
      </c>
      <c r="P889" s="1089">
        <f t="shared" si="48"/>
        <v>6600</v>
      </c>
      <c r="Q889" s="1088">
        <f>Q578</f>
        <v>6600</v>
      </c>
      <c r="R889" s="1091"/>
      <c r="S889" s="480" t="s">
        <v>127</v>
      </c>
      <c r="T889" s="480" t="s">
        <v>127</v>
      </c>
      <c r="U889" s="480" t="s">
        <v>127</v>
      </c>
      <c r="V889" s="480" t="s">
        <v>127</v>
      </c>
      <c r="W889" s="481" t="s">
        <v>127</v>
      </c>
      <c r="X889" s="475" t="s">
        <v>655</v>
      </c>
      <c r="Y889" s="482"/>
    </row>
    <row r="890" spans="1:25" s="483" customFormat="1" ht="23.1" customHeight="1">
      <c r="A890" s="474" t="s">
        <v>1125</v>
      </c>
      <c r="B890" s="475"/>
      <c r="C890" s="476" t="s">
        <v>718</v>
      </c>
      <c r="D890" s="475">
        <v>2015</v>
      </c>
      <c r="E890" s="475" t="s">
        <v>254</v>
      </c>
      <c r="F890" s="1374" t="s">
        <v>127</v>
      </c>
      <c r="G890" s="1374" t="s">
        <v>127</v>
      </c>
      <c r="H890" s="477" t="s">
        <v>127</v>
      </c>
      <c r="I890" s="475" t="s">
        <v>127</v>
      </c>
      <c r="J890" s="478" t="s">
        <v>4225</v>
      </c>
      <c r="K890" s="478" t="s">
        <v>1580</v>
      </c>
      <c r="L890" s="479" t="s">
        <v>127</v>
      </c>
      <c r="M890" s="479" t="s">
        <v>127</v>
      </c>
      <c r="N890" s="1623">
        <v>0</v>
      </c>
      <c r="O890" s="1090">
        <f t="shared" si="50"/>
        <v>0</v>
      </c>
      <c r="P890" s="1089">
        <f t="shared" si="48"/>
        <v>4500</v>
      </c>
      <c r="Q890" s="1088">
        <f>Q568</f>
        <v>4500</v>
      </c>
      <c r="R890" s="1091"/>
      <c r="S890" s="480" t="s">
        <v>127</v>
      </c>
      <c r="T890" s="480" t="s">
        <v>127</v>
      </c>
      <c r="U890" s="480" t="s">
        <v>127</v>
      </c>
      <c r="V890" s="480" t="s">
        <v>127</v>
      </c>
      <c r="W890" s="481" t="s">
        <v>127</v>
      </c>
      <c r="X890" s="475" t="s">
        <v>655</v>
      </c>
      <c r="Y890" s="482"/>
    </row>
    <row r="891" spans="1:25" s="483" customFormat="1" ht="23.1" customHeight="1">
      <c r="A891" s="474" t="s">
        <v>1418</v>
      </c>
      <c r="B891" s="475"/>
      <c r="C891" s="476" t="s">
        <v>718</v>
      </c>
      <c r="D891" s="475">
        <v>2015</v>
      </c>
      <c r="E891" s="475" t="s">
        <v>254</v>
      </c>
      <c r="F891" s="1374" t="s">
        <v>127</v>
      </c>
      <c r="G891" s="1374" t="s">
        <v>127</v>
      </c>
      <c r="H891" s="477" t="s">
        <v>127</v>
      </c>
      <c r="I891" s="475" t="s">
        <v>127</v>
      </c>
      <c r="J891" s="478" t="s">
        <v>4228</v>
      </c>
      <c r="K891" s="478" t="s">
        <v>4228</v>
      </c>
      <c r="L891" s="479" t="s">
        <v>127</v>
      </c>
      <c r="M891" s="479" t="s">
        <v>127</v>
      </c>
      <c r="N891" s="1623">
        <v>0</v>
      </c>
      <c r="O891" s="1090">
        <f t="shared" si="50"/>
        <v>0</v>
      </c>
      <c r="P891" s="1089">
        <f t="shared" si="48"/>
        <v>12300</v>
      </c>
      <c r="Q891" s="1088">
        <f>Q635</f>
        <v>12300</v>
      </c>
      <c r="R891" s="1091"/>
      <c r="S891" s="480" t="s">
        <v>127</v>
      </c>
      <c r="T891" s="480" t="s">
        <v>127</v>
      </c>
      <c r="U891" s="480" t="s">
        <v>127</v>
      </c>
      <c r="V891" s="480" t="s">
        <v>127</v>
      </c>
      <c r="W891" s="481" t="s">
        <v>127</v>
      </c>
      <c r="X891" s="475" t="s">
        <v>655</v>
      </c>
      <c r="Y891" s="482"/>
    </row>
    <row r="892" spans="1:25" s="483" customFormat="1" ht="23.1" customHeight="1">
      <c r="A892" s="474" t="s">
        <v>2963</v>
      </c>
      <c r="B892" s="475"/>
      <c r="C892" s="476" t="s">
        <v>718</v>
      </c>
      <c r="D892" s="475">
        <v>2015</v>
      </c>
      <c r="E892" s="475" t="s">
        <v>254</v>
      </c>
      <c r="F892" s="1374" t="s">
        <v>127</v>
      </c>
      <c r="G892" s="1374" t="s">
        <v>127</v>
      </c>
      <c r="H892" s="477" t="s">
        <v>127</v>
      </c>
      <c r="I892" s="475" t="s">
        <v>127</v>
      </c>
      <c r="J892" s="478" t="s">
        <v>1328</v>
      </c>
      <c r="K892" s="478" t="s">
        <v>1192</v>
      </c>
      <c r="L892" s="479" t="s">
        <v>127</v>
      </c>
      <c r="M892" s="479" t="s">
        <v>127</v>
      </c>
      <c r="N892" s="1623">
        <v>0</v>
      </c>
      <c r="O892" s="1090">
        <f t="shared" si="50"/>
        <v>0</v>
      </c>
      <c r="P892" s="1089">
        <f t="shared" si="48"/>
        <v>3700</v>
      </c>
      <c r="Q892" s="1088">
        <f>Q623</f>
        <v>3700</v>
      </c>
      <c r="R892" s="1091"/>
      <c r="S892" s="480" t="s">
        <v>127</v>
      </c>
      <c r="T892" s="480" t="s">
        <v>127</v>
      </c>
      <c r="U892" s="480" t="s">
        <v>127</v>
      </c>
      <c r="V892" s="480" t="s">
        <v>127</v>
      </c>
      <c r="W892" s="481" t="s">
        <v>127</v>
      </c>
      <c r="X892" s="475" t="s">
        <v>655</v>
      </c>
      <c r="Y892" s="482"/>
    </row>
    <row r="893" spans="1:25" s="483" customFormat="1" ht="23.1" customHeight="1">
      <c r="A893" s="474" t="s">
        <v>4232</v>
      </c>
      <c r="B893" s="475"/>
      <c r="C893" s="476" t="s">
        <v>718</v>
      </c>
      <c r="D893" s="475">
        <v>2015</v>
      </c>
      <c r="E893" s="475" t="s">
        <v>254</v>
      </c>
      <c r="F893" s="1374" t="s">
        <v>127</v>
      </c>
      <c r="G893" s="1374" t="s">
        <v>127</v>
      </c>
      <c r="H893" s="477" t="s">
        <v>127</v>
      </c>
      <c r="I893" s="475" t="s">
        <v>127</v>
      </c>
      <c r="J893" s="478" t="s">
        <v>4235</v>
      </c>
      <c r="K893" s="478" t="s">
        <v>4235</v>
      </c>
      <c r="L893" s="479" t="s">
        <v>127</v>
      </c>
      <c r="M893" s="479" t="s">
        <v>127</v>
      </c>
      <c r="N893" s="1623">
        <v>0</v>
      </c>
      <c r="O893" s="1090">
        <f t="shared" si="50"/>
        <v>0</v>
      </c>
      <c r="P893" s="1089">
        <f t="shared" si="48"/>
        <v>1850</v>
      </c>
      <c r="Q893" s="1088">
        <f>Q595</f>
        <v>1850</v>
      </c>
      <c r="R893" s="1091"/>
      <c r="S893" s="480" t="s">
        <v>127</v>
      </c>
      <c r="T893" s="480" t="s">
        <v>127</v>
      </c>
      <c r="U893" s="480" t="s">
        <v>127</v>
      </c>
      <c r="V893" s="480" t="s">
        <v>127</v>
      </c>
      <c r="W893" s="481" t="s">
        <v>127</v>
      </c>
      <c r="X893" s="475" t="s">
        <v>655</v>
      </c>
      <c r="Y893" s="482"/>
    </row>
    <row r="894" spans="1:25" s="483" customFormat="1" ht="24.75" customHeight="1">
      <c r="A894" s="474" t="s">
        <v>1416</v>
      </c>
      <c r="B894" s="475"/>
      <c r="C894" s="476" t="s">
        <v>718</v>
      </c>
      <c r="D894" s="475">
        <v>2015</v>
      </c>
      <c r="E894" s="475" t="s">
        <v>254</v>
      </c>
      <c r="F894" s="1374" t="s">
        <v>127</v>
      </c>
      <c r="G894" s="1374" t="s">
        <v>127</v>
      </c>
      <c r="H894" s="477" t="s">
        <v>127</v>
      </c>
      <c r="I894" s="475" t="s">
        <v>127</v>
      </c>
      <c r="J894" s="478" t="s">
        <v>4243</v>
      </c>
      <c r="K894" s="478" t="s">
        <v>4243</v>
      </c>
      <c r="L894" s="479" t="s">
        <v>127</v>
      </c>
      <c r="M894" s="479" t="s">
        <v>127</v>
      </c>
      <c r="N894" s="1623">
        <v>0</v>
      </c>
      <c r="O894" s="1090">
        <f t="shared" ref="O894:O911" si="51">Q894*N894/100</f>
        <v>0</v>
      </c>
      <c r="P894" s="1089">
        <f t="shared" ref="P894:P912" si="52">Q894-O894</f>
        <v>10125</v>
      </c>
      <c r="Q894" s="1088">
        <f>Q570+Q575+Q582+Q587+Q593+Q608</f>
        <v>10125</v>
      </c>
      <c r="R894" s="1091"/>
      <c r="S894" s="480" t="s">
        <v>127</v>
      </c>
      <c r="T894" s="480" t="s">
        <v>127</v>
      </c>
      <c r="U894" s="480" t="s">
        <v>127</v>
      </c>
      <c r="V894" s="480" t="s">
        <v>127</v>
      </c>
      <c r="W894" s="481" t="s">
        <v>127</v>
      </c>
      <c r="X894" s="475" t="s">
        <v>655</v>
      </c>
      <c r="Y894" s="482"/>
    </row>
    <row r="895" spans="1:25" s="483" customFormat="1" ht="34.5" customHeight="1">
      <c r="A895" s="474" t="s">
        <v>4211</v>
      </c>
      <c r="B895" s="475"/>
      <c r="C895" s="476" t="s">
        <v>718</v>
      </c>
      <c r="D895" s="475">
        <v>2015</v>
      </c>
      <c r="E895" s="475" t="s">
        <v>254</v>
      </c>
      <c r="F895" s="1374" t="s">
        <v>127</v>
      </c>
      <c r="G895" s="1374" t="s">
        <v>127</v>
      </c>
      <c r="H895" s="477" t="s">
        <v>127</v>
      </c>
      <c r="I895" s="475" t="s">
        <v>127</v>
      </c>
      <c r="J895" s="478" t="s">
        <v>4239</v>
      </c>
      <c r="K895" s="478" t="s">
        <v>4239</v>
      </c>
      <c r="L895" s="479" t="s">
        <v>127</v>
      </c>
      <c r="M895" s="479" t="s">
        <v>127</v>
      </c>
      <c r="N895" s="1623"/>
      <c r="O895" s="1090">
        <f t="shared" si="51"/>
        <v>0</v>
      </c>
      <c r="P895" s="1089">
        <f t="shared" si="52"/>
        <v>800</v>
      </c>
      <c r="Q895" s="1088">
        <f>Q616</f>
        <v>800</v>
      </c>
      <c r="R895" s="1091"/>
      <c r="S895" s="480" t="s">
        <v>127</v>
      </c>
      <c r="T895" s="480" t="s">
        <v>127</v>
      </c>
      <c r="U895" s="480" t="s">
        <v>127</v>
      </c>
      <c r="V895" s="480" t="s">
        <v>127</v>
      </c>
      <c r="W895" s="481" t="s">
        <v>127</v>
      </c>
      <c r="X895" s="475" t="s">
        <v>655</v>
      </c>
      <c r="Y895" s="482"/>
    </row>
    <row r="896" spans="1:25" s="483" customFormat="1" ht="23.1" customHeight="1">
      <c r="A896" s="474" t="s">
        <v>948</v>
      </c>
      <c r="B896" s="475"/>
      <c r="C896" s="476" t="s">
        <v>718</v>
      </c>
      <c r="D896" s="475">
        <v>2015</v>
      </c>
      <c r="E896" s="475" t="s">
        <v>254</v>
      </c>
      <c r="F896" s="1374" t="s">
        <v>127</v>
      </c>
      <c r="G896" s="1374" t="s">
        <v>127</v>
      </c>
      <c r="H896" s="477" t="s">
        <v>127</v>
      </c>
      <c r="I896" s="475" t="s">
        <v>127</v>
      </c>
      <c r="J896" s="478" t="s">
        <v>4259</v>
      </c>
      <c r="K896" s="478" t="s">
        <v>4259</v>
      </c>
      <c r="L896" s="479" t="s">
        <v>127</v>
      </c>
      <c r="M896" s="479" t="s">
        <v>127</v>
      </c>
      <c r="N896" s="1623"/>
      <c r="O896" s="1090">
        <f t="shared" si="51"/>
        <v>0</v>
      </c>
      <c r="P896" s="1089">
        <f t="shared" si="52"/>
        <v>11100</v>
      </c>
      <c r="Q896" s="1088">
        <f>Q630</f>
        <v>11100</v>
      </c>
      <c r="R896" s="1091"/>
      <c r="S896" s="480" t="s">
        <v>127</v>
      </c>
      <c r="T896" s="480" t="s">
        <v>127</v>
      </c>
      <c r="U896" s="480" t="s">
        <v>127</v>
      </c>
      <c r="V896" s="480" t="s">
        <v>127</v>
      </c>
      <c r="W896" s="481" t="s">
        <v>127</v>
      </c>
      <c r="X896" s="475" t="s">
        <v>655</v>
      </c>
      <c r="Y896" s="482"/>
    </row>
    <row r="897" spans="1:25" s="483" customFormat="1" ht="23.1" customHeight="1">
      <c r="A897" s="474" t="s">
        <v>4254</v>
      </c>
      <c r="B897" s="475"/>
      <c r="C897" s="476" t="s">
        <v>718</v>
      </c>
      <c r="D897" s="475">
        <v>2015</v>
      </c>
      <c r="E897" s="475" t="s">
        <v>254</v>
      </c>
      <c r="F897" s="1374" t="s">
        <v>127</v>
      </c>
      <c r="G897" s="1374" t="s">
        <v>127</v>
      </c>
      <c r="H897" s="477" t="s">
        <v>127</v>
      </c>
      <c r="I897" s="475" t="s">
        <v>127</v>
      </c>
      <c r="J897" s="478" t="s">
        <v>4718</v>
      </c>
      <c r="K897" s="478" t="s">
        <v>4718</v>
      </c>
      <c r="L897" s="479" t="s">
        <v>127</v>
      </c>
      <c r="M897" s="479" t="s">
        <v>127</v>
      </c>
      <c r="N897" s="1623"/>
      <c r="O897" s="1090">
        <f t="shared" si="51"/>
        <v>0</v>
      </c>
      <c r="P897" s="1089">
        <f t="shared" si="52"/>
        <v>1000</v>
      </c>
      <c r="Q897" s="1088">
        <f>Q600</f>
        <v>1000</v>
      </c>
      <c r="R897" s="1091"/>
      <c r="S897" s="480" t="s">
        <v>127</v>
      </c>
      <c r="T897" s="480" t="s">
        <v>127</v>
      </c>
      <c r="U897" s="480" t="s">
        <v>127</v>
      </c>
      <c r="V897" s="480" t="s">
        <v>127</v>
      </c>
      <c r="W897" s="481" t="s">
        <v>127</v>
      </c>
      <c r="X897" s="475" t="s">
        <v>655</v>
      </c>
      <c r="Y897" s="482"/>
    </row>
    <row r="898" spans="1:25" s="1521" customFormat="1" ht="23.25" customHeight="1">
      <c r="A898" s="1508" t="s">
        <v>1032</v>
      </c>
      <c r="B898" s="1509"/>
      <c r="C898" s="1510" t="s">
        <v>693</v>
      </c>
      <c r="D898" s="1509">
        <v>2015</v>
      </c>
      <c r="E898" s="1509" t="s">
        <v>254</v>
      </c>
      <c r="F898" s="1511" t="s">
        <v>127</v>
      </c>
      <c r="G898" s="1511" t="s">
        <v>127</v>
      </c>
      <c r="H898" s="1512" t="s">
        <v>127</v>
      </c>
      <c r="I898" s="1509" t="s">
        <v>127</v>
      </c>
      <c r="J898" s="1513" t="s">
        <v>4312</v>
      </c>
      <c r="K898" s="1513" t="s">
        <v>4313</v>
      </c>
      <c r="L898" s="1514" t="s">
        <v>127</v>
      </c>
      <c r="M898" s="1514" t="s">
        <v>127</v>
      </c>
      <c r="N898" s="1626">
        <v>0</v>
      </c>
      <c r="O898" s="1507">
        <f t="shared" si="51"/>
        <v>0</v>
      </c>
      <c r="P898" s="1515">
        <f t="shared" si="52"/>
        <v>2400</v>
      </c>
      <c r="Q898" s="1516">
        <f>Q663+Q672</f>
        <v>2400</v>
      </c>
      <c r="R898" s="1517"/>
      <c r="S898" s="1518" t="s">
        <v>127</v>
      </c>
      <c r="T898" s="1518" t="s">
        <v>127</v>
      </c>
      <c r="U898" s="1518" t="s">
        <v>127</v>
      </c>
      <c r="V898" s="1518" t="s">
        <v>127</v>
      </c>
      <c r="W898" s="1519" t="s">
        <v>127</v>
      </c>
      <c r="X898" s="1509" t="s">
        <v>655</v>
      </c>
      <c r="Y898" s="1520"/>
    </row>
    <row r="899" spans="1:25" s="1521" customFormat="1" ht="24" customHeight="1">
      <c r="A899" s="1508" t="s">
        <v>1033</v>
      </c>
      <c r="B899" s="1509"/>
      <c r="C899" s="1510" t="s">
        <v>693</v>
      </c>
      <c r="D899" s="1509">
        <v>2015</v>
      </c>
      <c r="E899" s="1509" t="s">
        <v>254</v>
      </c>
      <c r="F899" s="1511" t="s">
        <v>127</v>
      </c>
      <c r="G899" s="1511" t="s">
        <v>127</v>
      </c>
      <c r="H899" s="1512" t="s">
        <v>127</v>
      </c>
      <c r="I899" s="1509" t="s">
        <v>127</v>
      </c>
      <c r="J899" s="1513" t="s">
        <v>4314</v>
      </c>
      <c r="K899" s="1513" t="s">
        <v>4316</v>
      </c>
      <c r="L899" s="1514" t="s">
        <v>127</v>
      </c>
      <c r="M899" s="1514" t="s">
        <v>127</v>
      </c>
      <c r="N899" s="1626">
        <v>0</v>
      </c>
      <c r="O899" s="1507">
        <f>Q899*N899/100</f>
        <v>0</v>
      </c>
      <c r="P899" s="1515">
        <f>Q899-O899</f>
        <v>49950</v>
      </c>
      <c r="Q899" s="1516">
        <f>Q657+Q659+Q660+Q664+Q666</f>
        <v>49950</v>
      </c>
      <c r="R899" s="1517"/>
      <c r="S899" s="1518" t="s">
        <v>127</v>
      </c>
      <c r="T899" s="1518" t="s">
        <v>127</v>
      </c>
      <c r="U899" s="1518" t="s">
        <v>127</v>
      </c>
      <c r="V899" s="1518" t="s">
        <v>127</v>
      </c>
      <c r="W899" s="1519" t="s">
        <v>127</v>
      </c>
      <c r="X899" s="1509" t="s">
        <v>655</v>
      </c>
      <c r="Y899" s="1520"/>
    </row>
    <row r="900" spans="1:25" s="1521" customFormat="1" ht="24" customHeight="1">
      <c r="A900" s="1508" t="s">
        <v>1033</v>
      </c>
      <c r="B900" s="1509"/>
      <c r="C900" s="1510" t="s">
        <v>693</v>
      </c>
      <c r="D900" s="1509">
        <v>2015</v>
      </c>
      <c r="E900" s="1509" t="s">
        <v>254</v>
      </c>
      <c r="F900" s="1511" t="s">
        <v>127</v>
      </c>
      <c r="G900" s="1511" t="s">
        <v>127</v>
      </c>
      <c r="H900" s="1512" t="s">
        <v>127</v>
      </c>
      <c r="I900" s="1509" t="s">
        <v>127</v>
      </c>
      <c r="J900" s="1513" t="s">
        <v>1706</v>
      </c>
      <c r="K900" s="1513" t="s">
        <v>4316</v>
      </c>
      <c r="L900" s="1514" t="s">
        <v>127</v>
      </c>
      <c r="M900" s="1514" t="s">
        <v>127</v>
      </c>
      <c r="N900" s="1626">
        <v>0</v>
      </c>
      <c r="O900" s="1507">
        <f>Q900*N900/100</f>
        <v>0</v>
      </c>
      <c r="P900" s="1515">
        <f>Q900-O900</f>
        <v>25200</v>
      </c>
      <c r="Q900" s="1516">
        <f>Q671+Q680</f>
        <v>25200</v>
      </c>
      <c r="R900" s="1517"/>
      <c r="S900" s="1518" t="s">
        <v>127</v>
      </c>
      <c r="T900" s="1518" t="s">
        <v>127</v>
      </c>
      <c r="U900" s="1518" t="s">
        <v>127</v>
      </c>
      <c r="V900" s="1518" t="s">
        <v>127</v>
      </c>
      <c r="W900" s="1519" t="s">
        <v>127</v>
      </c>
      <c r="X900" s="1509" t="s">
        <v>655</v>
      </c>
      <c r="Y900" s="1520"/>
    </row>
    <row r="901" spans="1:25" s="1521" customFormat="1" ht="24" customHeight="1">
      <c r="A901" s="1508" t="s">
        <v>1033</v>
      </c>
      <c r="B901" s="1509"/>
      <c r="C901" s="1510" t="s">
        <v>693</v>
      </c>
      <c r="D901" s="1509">
        <v>2015</v>
      </c>
      <c r="E901" s="1509" t="s">
        <v>254</v>
      </c>
      <c r="F901" s="1511" t="s">
        <v>127</v>
      </c>
      <c r="G901" s="1511" t="s">
        <v>127</v>
      </c>
      <c r="H901" s="1512" t="s">
        <v>127</v>
      </c>
      <c r="I901" s="1509" t="s">
        <v>127</v>
      </c>
      <c r="J901" s="1513" t="s">
        <v>4343</v>
      </c>
      <c r="K901" s="1513" t="s">
        <v>4316</v>
      </c>
      <c r="L901" s="1514" t="s">
        <v>127</v>
      </c>
      <c r="M901" s="1514" t="s">
        <v>127</v>
      </c>
      <c r="N901" s="1626">
        <v>0</v>
      </c>
      <c r="O901" s="1507">
        <f>Q901*N901/100</f>
        <v>0</v>
      </c>
      <c r="P901" s="1515">
        <f>Q901-O901</f>
        <v>7400</v>
      </c>
      <c r="Q901" s="1516">
        <f>Q598+Q602</f>
        <v>7400</v>
      </c>
      <c r="R901" s="1517"/>
      <c r="S901" s="1518" t="s">
        <v>127</v>
      </c>
      <c r="T901" s="1518" t="s">
        <v>127</v>
      </c>
      <c r="U901" s="1518" t="s">
        <v>127</v>
      </c>
      <c r="V901" s="1518" t="s">
        <v>127</v>
      </c>
      <c r="W901" s="1519" t="s">
        <v>127</v>
      </c>
      <c r="X901" s="1509" t="s">
        <v>655</v>
      </c>
      <c r="Y901" s="1520"/>
    </row>
    <row r="902" spans="1:25" s="1521" customFormat="1" ht="24.75" customHeight="1">
      <c r="A902" s="1508" t="s">
        <v>1033</v>
      </c>
      <c r="B902" s="1509"/>
      <c r="C902" s="1510" t="s">
        <v>693</v>
      </c>
      <c r="D902" s="1509">
        <v>2015</v>
      </c>
      <c r="E902" s="1509" t="s">
        <v>254</v>
      </c>
      <c r="F902" s="1511" t="s">
        <v>127</v>
      </c>
      <c r="G902" s="1511" t="s">
        <v>127</v>
      </c>
      <c r="H902" s="1512" t="s">
        <v>127</v>
      </c>
      <c r="I902" s="1509" t="s">
        <v>127</v>
      </c>
      <c r="J902" s="1513" t="s">
        <v>4315</v>
      </c>
      <c r="K902" s="1513" t="s">
        <v>4316</v>
      </c>
      <c r="L902" s="1514" t="s">
        <v>127</v>
      </c>
      <c r="M902" s="1514" t="s">
        <v>127</v>
      </c>
      <c r="N902" s="1626">
        <v>0</v>
      </c>
      <c r="O902" s="1507">
        <f>Q902*N902/100</f>
        <v>0</v>
      </c>
      <c r="P902" s="1515">
        <f>Q902-O902</f>
        <v>11100</v>
      </c>
      <c r="Q902" s="1516">
        <f>Q604+Q606</f>
        <v>11100</v>
      </c>
      <c r="R902" s="1517"/>
      <c r="S902" s="1518" t="s">
        <v>127</v>
      </c>
      <c r="T902" s="1518" t="s">
        <v>127</v>
      </c>
      <c r="U902" s="1518" t="s">
        <v>127</v>
      </c>
      <c r="V902" s="1518" t="s">
        <v>127</v>
      </c>
      <c r="W902" s="1519" t="s">
        <v>127</v>
      </c>
      <c r="X902" s="1509" t="s">
        <v>655</v>
      </c>
      <c r="Y902" s="1520"/>
    </row>
    <row r="903" spans="1:25" s="483" customFormat="1" ht="21.75" customHeight="1">
      <c r="A903" s="474" t="s">
        <v>1033</v>
      </c>
      <c r="B903" s="475"/>
      <c r="C903" s="476" t="s">
        <v>693</v>
      </c>
      <c r="D903" s="475">
        <v>2015</v>
      </c>
      <c r="E903" s="475" t="s">
        <v>254</v>
      </c>
      <c r="F903" s="1374" t="s">
        <v>127</v>
      </c>
      <c r="G903" s="1374" t="s">
        <v>127</v>
      </c>
      <c r="H903" s="477" t="s">
        <v>127</v>
      </c>
      <c r="I903" s="475" t="s">
        <v>127</v>
      </c>
      <c r="J903" s="478" t="s">
        <v>1398</v>
      </c>
      <c r="K903" s="478" t="s">
        <v>1398</v>
      </c>
      <c r="L903" s="479" t="s">
        <v>127</v>
      </c>
      <c r="M903" s="479" t="s">
        <v>127</v>
      </c>
      <c r="N903" s="1623">
        <v>0</v>
      </c>
      <c r="O903" s="1090">
        <f t="shared" si="51"/>
        <v>0</v>
      </c>
      <c r="P903" s="1089">
        <f t="shared" si="52"/>
        <v>126600</v>
      </c>
      <c r="Q903" s="1580">
        <f>Q585+Q586+Q589+Q596+Q597+Q611+Q618+Q620+Q624+Q625+Q628+Q634+Q636+Q637+Q641+Q649+Q667+Q682+Q687+Q693+Q694+Q695+Q737</f>
        <v>126600</v>
      </c>
      <c r="R903" s="1091"/>
      <c r="S903" s="480" t="s">
        <v>127</v>
      </c>
      <c r="T903" s="480" t="s">
        <v>127</v>
      </c>
      <c r="U903" s="480" t="s">
        <v>127</v>
      </c>
      <c r="V903" s="480" t="s">
        <v>127</v>
      </c>
      <c r="W903" s="481" t="s">
        <v>127</v>
      </c>
      <c r="X903" s="475" t="s">
        <v>655</v>
      </c>
      <c r="Y903" s="482"/>
    </row>
    <row r="904" spans="1:25" s="483" customFormat="1" ht="23.25" customHeight="1">
      <c r="A904" s="474" t="s">
        <v>1033</v>
      </c>
      <c r="B904" s="475"/>
      <c r="C904" s="476" t="s">
        <v>693</v>
      </c>
      <c r="D904" s="475">
        <v>2015</v>
      </c>
      <c r="E904" s="475" t="s">
        <v>254</v>
      </c>
      <c r="F904" s="1374" t="s">
        <v>127</v>
      </c>
      <c r="G904" s="1374" t="s">
        <v>127</v>
      </c>
      <c r="H904" s="477" t="s">
        <v>127</v>
      </c>
      <c r="I904" s="475" t="s">
        <v>127</v>
      </c>
      <c r="J904" s="478" t="s">
        <v>2912</v>
      </c>
      <c r="K904" s="478" t="s">
        <v>2912</v>
      </c>
      <c r="L904" s="479" t="s">
        <v>127</v>
      </c>
      <c r="M904" s="479" t="s">
        <v>127</v>
      </c>
      <c r="N904" s="1623">
        <v>0</v>
      </c>
      <c r="O904" s="1090">
        <f t="shared" si="51"/>
        <v>0</v>
      </c>
      <c r="P904" s="1089">
        <f t="shared" si="52"/>
        <v>0</v>
      </c>
      <c r="Q904" s="1088"/>
      <c r="R904" s="1091"/>
      <c r="S904" s="480" t="s">
        <v>127</v>
      </c>
      <c r="T904" s="480" t="s">
        <v>127</v>
      </c>
      <c r="U904" s="480" t="s">
        <v>127</v>
      </c>
      <c r="V904" s="480" t="s">
        <v>127</v>
      </c>
      <c r="W904" s="481" t="s">
        <v>127</v>
      </c>
      <c r="X904" s="475" t="s">
        <v>655</v>
      </c>
      <c r="Y904" s="482"/>
    </row>
    <row r="905" spans="1:25" s="483" customFormat="1" ht="21.75" customHeight="1">
      <c r="A905" s="474" t="s">
        <v>1032</v>
      </c>
      <c r="B905" s="475"/>
      <c r="C905" s="476" t="s">
        <v>693</v>
      </c>
      <c r="D905" s="475">
        <v>2015</v>
      </c>
      <c r="E905" s="475" t="s">
        <v>254</v>
      </c>
      <c r="F905" s="1374" t="s">
        <v>127</v>
      </c>
      <c r="G905" s="1374" t="s">
        <v>127</v>
      </c>
      <c r="H905" s="477" t="s">
        <v>127</v>
      </c>
      <c r="I905" s="475" t="s">
        <v>127</v>
      </c>
      <c r="J905" s="478" t="s">
        <v>2354</v>
      </c>
      <c r="K905" s="478" t="s">
        <v>2354</v>
      </c>
      <c r="L905" s="479" t="s">
        <v>127</v>
      </c>
      <c r="M905" s="479" t="s">
        <v>127</v>
      </c>
      <c r="N905" s="1623">
        <v>0</v>
      </c>
      <c r="O905" s="1090">
        <f t="shared" si="51"/>
        <v>0</v>
      </c>
      <c r="P905" s="1089">
        <f t="shared" si="52"/>
        <v>55400</v>
      </c>
      <c r="Q905" s="1088">
        <f>Q564+Q572+Q581+Q591+Q614+Q662+Q702</f>
        <v>55400</v>
      </c>
      <c r="R905" s="1091"/>
      <c r="S905" s="480" t="s">
        <v>127</v>
      </c>
      <c r="T905" s="480" t="s">
        <v>127</v>
      </c>
      <c r="U905" s="480" t="s">
        <v>127</v>
      </c>
      <c r="V905" s="480" t="s">
        <v>127</v>
      </c>
      <c r="W905" s="481" t="s">
        <v>127</v>
      </c>
      <c r="X905" s="475" t="s">
        <v>655</v>
      </c>
      <c r="Y905" s="482"/>
    </row>
    <row r="906" spans="1:25" s="483" customFormat="1" ht="21.75" customHeight="1">
      <c r="A906" s="474" t="s">
        <v>1776</v>
      </c>
      <c r="B906" s="475"/>
      <c r="C906" s="476" t="s">
        <v>693</v>
      </c>
      <c r="D906" s="475">
        <v>2015</v>
      </c>
      <c r="E906" s="475" t="s">
        <v>254</v>
      </c>
      <c r="F906" s="1374" t="s">
        <v>127</v>
      </c>
      <c r="G906" s="1374" t="s">
        <v>127</v>
      </c>
      <c r="H906" s="477" t="s">
        <v>127</v>
      </c>
      <c r="I906" s="475" t="s">
        <v>127</v>
      </c>
      <c r="J906" s="478" t="s">
        <v>719</v>
      </c>
      <c r="K906" s="478" t="s">
        <v>2034</v>
      </c>
      <c r="L906" s="479" t="s">
        <v>127</v>
      </c>
      <c r="M906" s="479" t="s">
        <v>127</v>
      </c>
      <c r="N906" s="1623">
        <v>0</v>
      </c>
      <c r="O906" s="1090">
        <f>Q906*N906/100</f>
        <v>0</v>
      </c>
      <c r="P906" s="1089">
        <f>Q906-O906</f>
        <v>11600</v>
      </c>
      <c r="Q906" s="1088">
        <f>Q683+Q686</f>
        <v>11600</v>
      </c>
      <c r="R906" s="1091">
        <f>R686</f>
        <v>8600</v>
      </c>
      <c r="S906" s="480"/>
      <c r="T906" s="480"/>
      <c r="U906" s="480"/>
      <c r="V906" s="480"/>
      <c r="W906" s="481"/>
      <c r="X906" s="475" t="s">
        <v>655</v>
      </c>
      <c r="Y906" s="482"/>
    </row>
    <row r="907" spans="1:25" s="483" customFormat="1" ht="22.5" customHeight="1">
      <c r="A907" s="474" t="s">
        <v>1031</v>
      </c>
      <c r="B907" s="475"/>
      <c r="C907" s="476" t="s">
        <v>693</v>
      </c>
      <c r="D907" s="475">
        <v>2015</v>
      </c>
      <c r="E907" s="475" t="s">
        <v>254</v>
      </c>
      <c r="F907" s="1374" t="s">
        <v>127</v>
      </c>
      <c r="G907" s="1374" t="s">
        <v>127</v>
      </c>
      <c r="H907" s="477" t="s">
        <v>127</v>
      </c>
      <c r="I907" s="475" t="s">
        <v>127</v>
      </c>
      <c r="J907" s="478" t="s">
        <v>3366</v>
      </c>
      <c r="K907" s="478" t="s">
        <v>3366</v>
      </c>
      <c r="L907" s="479" t="s">
        <v>127</v>
      </c>
      <c r="M907" s="479" t="s">
        <v>127</v>
      </c>
      <c r="N907" s="1623">
        <v>0</v>
      </c>
      <c r="O907" s="1090">
        <f t="shared" si="51"/>
        <v>0</v>
      </c>
      <c r="P907" s="1089">
        <f t="shared" si="52"/>
        <v>0</v>
      </c>
      <c r="Q907" s="1088"/>
      <c r="R907" s="1091"/>
      <c r="S907" s="480" t="s">
        <v>127</v>
      </c>
      <c r="T907" s="480" t="s">
        <v>127</v>
      </c>
      <c r="U907" s="480" t="s">
        <v>127</v>
      </c>
      <c r="V907" s="480" t="s">
        <v>127</v>
      </c>
      <c r="W907" s="481" t="s">
        <v>127</v>
      </c>
      <c r="X907" s="475" t="s">
        <v>655</v>
      </c>
      <c r="Y907" s="482"/>
    </row>
    <row r="908" spans="1:25" s="483" customFormat="1" ht="37.5" customHeight="1">
      <c r="A908" s="474" t="s">
        <v>3317</v>
      </c>
      <c r="B908" s="475"/>
      <c r="C908" s="476" t="s">
        <v>718</v>
      </c>
      <c r="D908" s="475">
        <v>2015</v>
      </c>
      <c r="E908" s="475" t="s">
        <v>254</v>
      </c>
      <c r="F908" s="1374" t="s">
        <v>127</v>
      </c>
      <c r="G908" s="1374" t="s">
        <v>127</v>
      </c>
      <c r="H908" s="477" t="s">
        <v>127</v>
      </c>
      <c r="I908" s="475" t="s">
        <v>127</v>
      </c>
      <c r="J908" s="478" t="s">
        <v>4271</v>
      </c>
      <c r="K908" s="478" t="s">
        <v>4271</v>
      </c>
      <c r="L908" s="479" t="s">
        <v>127</v>
      </c>
      <c r="M908" s="479" t="s">
        <v>127</v>
      </c>
      <c r="N908" s="1623">
        <v>0</v>
      </c>
      <c r="O908" s="1090">
        <f t="shared" si="51"/>
        <v>0</v>
      </c>
      <c r="P908" s="1089">
        <f t="shared" si="52"/>
        <v>11100</v>
      </c>
      <c r="Q908" s="1088">
        <f>Q669</f>
        <v>11100</v>
      </c>
      <c r="R908" s="1091"/>
      <c r="S908" s="480" t="s">
        <v>127</v>
      </c>
      <c r="T908" s="480" t="s">
        <v>127</v>
      </c>
      <c r="U908" s="480" t="s">
        <v>127</v>
      </c>
      <c r="V908" s="480" t="s">
        <v>127</v>
      </c>
      <c r="W908" s="481" t="s">
        <v>127</v>
      </c>
      <c r="X908" s="475" t="s">
        <v>655</v>
      </c>
      <c r="Y908" s="482"/>
    </row>
    <row r="909" spans="1:25" s="483" customFormat="1" ht="26.25" customHeight="1">
      <c r="A909" s="474" t="s">
        <v>2458</v>
      </c>
      <c r="B909" s="475"/>
      <c r="C909" s="476" t="s">
        <v>693</v>
      </c>
      <c r="D909" s="475">
        <v>2015</v>
      </c>
      <c r="E909" s="475" t="s">
        <v>254</v>
      </c>
      <c r="F909" s="1374" t="s">
        <v>127</v>
      </c>
      <c r="G909" s="1374" t="s">
        <v>127</v>
      </c>
      <c r="H909" s="477" t="s">
        <v>127</v>
      </c>
      <c r="I909" s="475" t="s">
        <v>127</v>
      </c>
      <c r="J909" s="478" t="s">
        <v>4333</v>
      </c>
      <c r="K909" s="478" t="s">
        <v>4333</v>
      </c>
      <c r="L909" s="479" t="s">
        <v>127</v>
      </c>
      <c r="M909" s="479" t="s">
        <v>127</v>
      </c>
      <c r="N909" s="1623"/>
      <c r="O909" s="1090">
        <f t="shared" si="51"/>
        <v>0</v>
      </c>
      <c r="P909" s="1089">
        <f t="shared" si="52"/>
        <v>7400</v>
      </c>
      <c r="Q909" s="1088">
        <f>Q603+Q605</f>
        <v>7400</v>
      </c>
      <c r="R909" s="1091"/>
      <c r="S909" s="480" t="s">
        <v>127</v>
      </c>
      <c r="T909" s="480" t="s">
        <v>127</v>
      </c>
      <c r="U909" s="480" t="s">
        <v>127</v>
      </c>
      <c r="V909" s="480" t="s">
        <v>127</v>
      </c>
      <c r="W909" s="481" t="s">
        <v>127</v>
      </c>
      <c r="X909" s="475" t="s">
        <v>655</v>
      </c>
      <c r="Y909" s="482"/>
    </row>
    <row r="910" spans="1:25" s="483" customFormat="1" ht="24.75" customHeight="1">
      <c r="A910" s="474" t="s">
        <v>2458</v>
      </c>
      <c r="B910" s="475"/>
      <c r="C910" s="476" t="s">
        <v>693</v>
      </c>
      <c r="D910" s="475">
        <v>2015</v>
      </c>
      <c r="E910" s="475" t="s">
        <v>254</v>
      </c>
      <c r="F910" s="1374" t="s">
        <v>127</v>
      </c>
      <c r="G910" s="1374" t="s">
        <v>127</v>
      </c>
      <c r="H910" s="477" t="s">
        <v>127</v>
      </c>
      <c r="I910" s="475" t="s">
        <v>127</v>
      </c>
      <c r="J910" s="478" t="s">
        <v>4340</v>
      </c>
      <c r="K910" s="478" t="s">
        <v>4340</v>
      </c>
      <c r="L910" s="479" t="s">
        <v>127</v>
      </c>
      <c r="M910" s="479" t="s">
        <v>127</v>
      </c>
      <c r="N910" s="1623"/>
      <c r="O910" s="1090">
        <f t="shared" si="51"/>
        <v>0</v>
      </c>
      <c r="P910" s="1089">
        <f t="shared" si="52"/>
        <v>5550</v>
      </c>
      <c r="Q910" s="1088">
        <f>Q619+Q627</f>
        <v>5550</v>
      </c>
      <c r="R910" s="1091"/>
      <c r="S910" s="480" t="s">
        <v>127</v>
      </c>
      <c r="T910" s="480" t="s">
        <v>127</v>
      </c>
      <c r="U910" s="480" t="s">
        <v>127</v>
      </c>
      <c r="V910" s="480" t="s">
        <v>127</v>
      </c>
      <c r="W910" s="481" t="s">
        <v>127</v>
      </c>
      <c r="X910" s="475" t="s">
        <v>655</v>
      </c>
      <c r="Y910" s="482"/>
    </row>
    <row r="911" spans="1:25" s="483" customFormat="1" ht="23.1" customHeight="1">
      <c r="A911" s="474" t="s">
        <v>4319</v>
      </c>
      <c r="B911" s="475"/>
      <c r="C911" s="476" t="s">
        <v>718</v>
      </c>
      <c r="D911" s="475">
        <v>2015</v>
      </c>
      <c r="E911" s="475" t="s">
        <v>254</v>
      </c>
      <c r="F911" s="1374" t="s">
        <v>127</v>
      </c>
      <c r="G911" s="1374" t="s">
        <v>127</v>
      </c>
      <c r="H911" s="477" t="s">
        <v>127</v>
      </c>
      <c r="I911" s="475" t="s">
        <v>127</v>
      </c>
      <c r="J911" s="478" t="s">
        <v>4320</v>
      </c>
      <c r="K911" s="478" t="s">
        <v>4320</v>
      </c>
      <c r="L911" s="479" t="s">
        <v>127</v>
      </c>
      <c r="M911" s="479" t="s">
        <v>127</v>
      </c>
      <c r="N911" s="1623"/>
      <c r="O911" s="1090">
        <f t="shared" si="51"/>
        <v>0</v>
      </c>
      <c r="P911" s="1089">
        <f t="shared" si="52"/>
        <v>5550</v>
      </c>
      <c r="Q911" s="1088">
        <f>Q590</f>
        <v>5550</v>
      </c>
      <c r="R911" s="1091"/>
      <c r="S911" s="480" t="s">
        <v>127</v>
      </c>
      <c r="T911" s="480" t="s">
        <v>127</v>
      </c>
      <c r="U911" s="480" t="s">
        <v>127</v>
      </c>
      <c r="V911" s="480" t="s">
        <v>127</v>
      </c>
      <c r="W911" s="481" t="s">
        <v>127</v>
      </c>
      <c r="X911" s="475" t="s">
        <v>655</v>
      </c>
      <c r="Y911" s="482"/>
    </row>
    <row r="912" spans="1:25" s="483" customFormat="1" ht="23.25" customHeight="1">
      <c r="A912" s="474" t="s">
        <v>4731</v>
      </c>
      <c r="B912" s="475"/>
      <c r="C912" s="476" t="s">
        <v>4730</v>
      </c>
      <c r="D912" s="475">
        <v>2015</v>
      </c>
      <c r="E912" s="475" t="s">
        <v>254</v>
      </c>
      <c r="F912" s="1374" t="s">
        <v>127</v>
      </c>
      <c r="G912" s="1374" t="s">
        <v>127</v>
      </c>
      <c r="H912" s="477" t="s">
        <v>127</v>
      </c>
      <c r="I912" s="475" t="s">
        <v>127</v>
      </c>
      <c r="J912" s="478" t="s">
        <v>4774</v>
      </c>
      <c r="K912" s="478" t="s">
        <v>4774</v>
      </c>
      <c r="L912" s="479" t="s">
        <v>127</v>
      </c>
      <c r="M912" s="479" t="s">
        <v>127</v>
      </c>
      <c r="N912" s="1623">
        <v>0.2</v>
      </c>
      <c r="O912" s="1090">
        <f>O675</f>
        <v>112.22754</v>
      </c>
      <c r="P912" s="1089">
        <f t="shared" si="52"/>
        <v>56001.542459999997</v>
      </c>
      <c r="Q912" s="1088">
        <f>Q675</f>
        <v>56113.77</v>
      </c>
      <c r="R912" s="1091"/>
      <c r="S912" s="480" t="s">
        <v>127</v>
      </c>
      <c r="T912" s="480" t="s">
        <v>127</v>
      </c>
      <c r="U912" s="480" t="s">
        <v>127</v>
      </c>
      <c r="V912" s="480" t="s">
        <v>127</v>
      </c>
      <c r="W912" s="481" t="s">
        <v>127</v>
      </c>
      <c r="X912" s="475" t="s">
        <v>655</v>
      </c>
      <c r="Y912" s="482"/>
    </row>
    <row r="913" spans="1:25" s="483" customFormat="1" ht="23.25" customHeight="1">
      <c r="A913" s="474" t="s">
        <v>2808</v>
      </c>
      <c r="B913" s="475"/>
      <c r="C913" s="476" t="s">
        <v>4568</v>
      </c>
      <c r="D913" s="475">
        <v>2015</v>
      </c>
      <c r="E913" s="475" t="s">
        <v>1182</v>
      </c>
      <c r="F913" s="1374" t="s">
        <v>127</v>
      </c>
      <c r="G913" s="1374" t="s">
        <v>127</v>
      </c>
      <c r="H913" s="477" t="s">
        <v>127</v>
      </c>
      <c r="I913" s="475" t="s">
        <v>127</v>
      </c>
      <c r="J913" s="478" t="s">
        <v>4569</v>
      </c>
      <c r="K913" s="478" t="s">
        <v>4569</v>
      </c>
      <c r="L913" s="479" t="s">
        <v>127</v>
      </c>
      <c r="M913" s="479" t="s">
        <v>127</v>
      </c>
      <c r="N913" s="1623">
        <v>0.2</v>
      </c>
      <c r="O913" s="1090">
        <f>Q913*N913/100</f>
        <v>77.219340000000003</v>
      </c>
      <c r="P913" s="1089">
        <f>Q913-O913</f>
        <v>38532.450659999995</v>
      </c>
      <c r="Q913" s="1088">
        <f>Q711</f>
        <v>38609.67</v>
      </c>
      <c r="R913" s="1091"/>
      <c r="S913" s="480" t="s">
        <v>127</v>
      </c>
      <c r="T913" s="480" t="s">
        <v>127</v>
      </c>
      <c r="U913" s="480" t="s">
        <v>127</v>
      </c>
      <c r="V913" s="480" t="s">
        <v>127</v>
      </c>
      <c r="W913" s="481" t="s">
        <v>127</v>
      </c>
      <c r="X913" s="475" t="s">
        <v>655</v>
      </c>
      <c r="Y913" s="482"/>
    </row>
    <row r="914" spans="1:25" s="483" customFormat="1" ht="23.1" customHeight="1">
      <c r="A914" s="474" t="s">
        <v>4615</v>
      </c>
      <c r="B914" s="475"/>
      <c r="C914" s="476" t="s">
        <v>718</v>
      </c>
      <c r="D914" s="475">
        <v>2015</v>
      </c>
      <c r="E914" s="475" t="s">
        <v>254</v>
      </c>
      <c r="F914" s="1374" t="s">
        <v>127</v>
      </c>
      <c r="G914" s="1374" t="s">
        <v>127</v>
      </c>
      <c r="H914" s="477" t="s">
        <v>127</v>
      </c>
      <c r="I914" s="475" t="s">
        <v>127</v>
      </c>
      <c r="J914" s="478" t="s">
        <v>4619</v>
      </c>
      <c r="K914" s="478" t="s">
        <v>4617</v>
      </c>
      <c r="L914" s="479" t="s">
        <v>127</v>
      </c>
      <c r="M914" s="479" t="s">
        <v>127</v>
      </c>
      <c r="N914" s="1623">
        <v>0</v>
      </c>
      <c r="O914" s="1090">
        <f t="shared" ref="O914:O930" si="53">Q914*N914/100</f>
        <v>0</v>
      </c>
      <c r="P914" s="1089">
        <f t="shared" ref="P914:P930" si="54">Q914-O914</f>
        <v>3400</v>
      </c>
      <c r="Q914" s="1088">
        <f>Q730</f>
        <v>3400</v>
      </c>
      <c r="R914" s="1091"/>
      <c r="S914" s="480" t="s">
        <v>127</v>
      </c>
      <c r="T914" s="480" t="s">
        <v>127</v>
      </c>
      <c r="U914" s="480" t="s">
        <v>127</v>
      </c>
      <c r="V914" s="480" t="s">
        <v>127</v>
      </c>
      <c r="W914" s="481" t="s">
        <v>127</v>
      </c>
      <c r="X914" s="475" t="s">
        <v>655</v>
      </c>
      <c r="Y914" s="482"/>
    </row>
    <row r="915" spans="1:25" s="483" customFormat="1" ht="23.1" customHeight="1">
      <c r="A915" s="474" t="s">
        <v>309</v>
      </c>
      <c r="B915" s="475"/>
      <c r="C915" s="476" t="s">
        <v>718</v>
      </c>
      <c r="D915" s="475">
        <v>2015</v>
      </c>
      <c r="E915" s="475" t="s">
        <v>254</v>
      </c>
      <c r="F915" s="1374" t="s">
        <v>127</v>
      </c>
      <c r="G915" s="1374" t="s">
        <v>127</v>
      </c>
      <c r="H915" s="477" t="s">
        <v>127</v>
      </c>
      <c r="I915" s="475" t="s">
        <v>127</v>
      </c>
      <c r="J915" s="478" t="s">
        <v>4628</v>
      </c>
      <c r="K915" s="478" t="s">
        <v>4628</v>
      </c>
      <c r="L915" s="479" t="s">
        <v>127</v>
      </c>
      <c r="M915" s="479" t="s">
        <v>127</v>
      </c>
      <c r="N915" s="1623">
        <v>0</v>
      </c>
      <c r="O915" s="1090">
        <f t="shared" si="53"/>
        <v>0</v>
      </c>
      <c r="P915" s="1089">
        <f t="shared" si="54"/>
        <v>10200</v>
      </c>
      <c r="Q915" s="1088">
        <f>Q717+Q718</f>
        <v>10200</v>
      </c>
      <c r="R915" s="1091"/>
      <c r="S915" s="480" t="s">
        <v>127</v>
      </c>
      <c r="T915" s="480" t="s">
        <v>127</v>
      </c>
      <c r="U915" s="480" t="s">
        <v>127</v>
      </c>
      <c r="V915" s="480" t="s">
        <v>127</v>
      </c>
      <c r="W915" s="481" t="s">
        <v>127</v>
      </c>
      <c r="X915" s="475" t="s">
        <v>655</v>
      </c>
      <c r="Y915" s="482"/>
    </row>
    <row r="916" spans="1:25" s="483" customFormat="1" ht="23.1" customHeight="1">
      <c r="A916" s="474" t="s">
        <v>3572</v>
      </c>
      <c r="B916" s="475"/>
      <c r="C916" s="476" t="s">
        <v>718</v>
      </c>
      <c r="D916" s="475">
        <v>2015</v>
      </c>
      <c r="E916" s="475" t="s">
        <v>254</v>
      </c>
      <c r="F916" s="1374" t="s">
        <v>127</v>
      </c>
      <c r="G916" s="1374" t="s">
        <v>127</v>
      </c>
      <c r="H916" s="477" t="s">
        <v>127</v>
      </c>
      <c r="I916" s="475" t="s">
        <v>127</v>
      </c>
      <c r="J916" s="478" t="s">
        <v>4629</v>
      </c>
      <c r="K916" s="478" t="s">
        <v>4629</v>
      </c>
      <c r="L916" s="479" t="s">
        <v>127</v>
      </c>
      <c r="M916" s="479" t="s">
        <v>127</v>
      </c>
      <c r="N916" s="1623">
        <v>0</v>
      </c>
      <c r="O916" s="1090">
        <f t="shared" si="53"/>
        <v>0</v>
      </c>
      <c r="P916" s="1089">
        <f t="shared" si="54"/>
        <v>6800</v>
      </c>
      <c r="Q916" s="1088">
        <f>Q729</f>
        <v>6800</v>
      </c>
      <c r="R916" s="1091"/>
      <c r="S916" s="480" t="s">
        <v>127</v>
      </c>
      <c r="T916" s="480" t="s">
        <v>127</v>
      </c>
      <c r="U916" s="480" t="s">
        <v>127</v>
      </c>
      <c r="V916" s="480" t="s">
        <v>127</v>
      </c>
      <c r="W916" s="481" t="s">
        <v>127</v>
      </c>
      <c r="X916" s="475" t="s">
        <v>655</v>
      </c>
      <c r="Y916" s="482"/>
    </row>
    <row r="917" spans="1:25" s="483" customFormat="1" ht="36" customHeight="1">
      <c r="A917" s="474" t="s">
        <v>3317</v>
      </c>
      <c r="B917" s="475"/>
      <c r="C917" s="476" t="s">
        <v>718</v>
      </c>
      <c r="D917" s="475">
        <v>2015</v>
      </c>
      <c r="E917" s="475" t="s">
        <v>254</v>
      </c>
      <c r="F917" s="1374" t="s">
        <v>127</v>
      </c>
      <c r="G917" s="1374" t="s">
        <v>127</v>
      </c>
      <c r="H917" s="477" t="s">
        <v>127</v>
      </c>
      <c r="I917" s="475" t="s">
        <v>127</v>
      </c>
      <c r="J917" s="478" t="s">
        <v>4721</v>
      </c>
      <c r="K917" s="478" t="s">
        <v>4721</v>
      </c>
      <c r="L917" s="479" t="s">
        <v>127</v>
      </c>
      <c r="M917" s="479" t="s">
        <v>127</v>
      </c>
      <c r="N917" s="1623"/>
      <c r="O917" s="1090">
        <f t="shared" si="53"/>
        <v>0</v>
      </c>
      <c r="P917" s="1089">
        <f t="shared" si="54"/>
        <v>5350</v>
      </c>
      <c r="Q917" s="1088">
        <f>Q716</f>
        <v>5350</v>
      </c>
      <c r="R917" s="1091"/>
      <c r="S917" s="480" t="s">
        <v>127</v>
      </c>
      <c r="T917" s="480" t="s">
        <v>127</v>
      </c>
      <c r="U917" s="480" t="s">
        <v>127</v>
      </c>
      <c r="V917" s="480" t="s">
        <v>127</v>
      </c>
      <c r="W917" s="481" t="s">
        <v>127</v>
      </c>
      <c r="X917" s="475" t="s">
        <v>655</v>
      </c>
      <c r="Y917" s="482"/>
    </row>
    <row r="918" spans="1:25" s="483" customFormat="1" ht="32.1" customHeight="1">
      <c r="A918" s="474" t="s">
        <v>2144</v>
      </c>
      <c r="B918" s="475"/>
      <c r="C918" s="476" t="s">
        <v>718</v>
      </c>
      <c r="D918" s="475">
        <v>2015</v>
      </c>
      <c r="E918" s="475" t="s">
        <v>254</v>
      </c>
      <c r="F918" s="1374" t="s">
        <v>127</v>
      </c>
      <c r="G918" s="1374" t="s">
        <v>127</v>
      </c>
      <c r="H918" s="477" t="s">
        <v>127</v>
      </c>
      <c r="I918" s="475" t="s">
        <v>127</v>
      </c>
      <c r="J918" s="478" t="s">
        <v>4766</v>
      </c>
      <c r="K918" s="478" t="s">
        <v>4766</v>
      </c>
      <c r="L918" s="479" t="s">
        <v>127</v>
      </c>
      <c r="M918" s="479" t="s">
        <v>127</v>
      </c>
      <c r="N918" s="1623">
        <v>0</v>
      </c>
      <c r="O918" s="1090">
        <f t="shared" si="53"/>
        <v>0</v>
      </c>
      <c r="P918" s="1089">
        <f t="shared" si="54"/>
        <v>5100</v>
      </c>
      <c r="Q918" s="1088">
        <f>Q715</f>
        <v>5100</v>
      </c>
      <c r="R918" s="1091"/>
      <c r="S918" s="480" t="s">
        <v>127</v>
      </c>
      <c r="T918" s="480" t="s">
        <v>127</v>
      </c>
      <c r="U918" s="480" t="s">
        <v>127</v>
      </c>
      <c r="V918" s="480" t="s">
        <v>127</v>
      </c>
      <c r="W918" s="481" t="s">
        <v>127</v>
      </c>
      <c r="X918" s="475" t="s">
        <v>655</v>
      </c>
      <c r="Y918" s="482"/>
    </row>
    <row r="919" spans="1:25" s="483" customFormat="1" ht="24.75" customHeight="1">
      <c r="A919" s="474" t="s">
        <v>4731</v>
      </c>
      <c r="B919" s="475"/>
      <c r="C919" s="476" t="s">
        <v>4736</v>
      </c>
      <c r="D919" s="475">
        <v>2015</v>
      </c>
      <c r="E919" s="475" t="s">
        <v>254</v>
      </c>
      <c r="F919" s="1374" t="s">
        <v>127</v>
      </c>
      <c r="G919" s="1374" t="s">
        <v>127</v>
      </c>
      <c r="H919" s="477" t="s">
        <v>127</v>
      </c>
      <c r="I919" s="475" t="s">
        <v>127</v>
      </c>
      <c r="J919" s="478" t="s">
        <v>4775</v>
      </c>
      <c r="K919" s="478" t="s">
        <v>4775</v>
      </c>
      <c r="L919" s="479" t="s">
        <v>127</v>
      </c>
      <c r="M919" s="479" t="s">
        <v>127</v>
      </c>
      <c r="N919" s="1623">
        <v>0.2</v>
      </c>
      <c r="O919" s="1090">
        <f>O676</f>
        <v>72.105580000000003</v>
      </c>
      <c r="P919" s="1089">
        <f>P676</f>
        <v>35980.684419999998</v>
      </c>
      <c r="Q919" s="1088">
        <f>Q676</f>
        <v>36052.79</v>
      </c>
      <c r="R919" s="1091"/>
      <c r="S919" s="480" t="s">
        <v>127</v>
      </c>
      <c r="T919" s="480" t="s">
        <v>127</v>
      </c>
      <c r="U919" s="480" t="s">
        <v>127</v>
      </c>
      <c r="V919" s="480" t="s">
        <v>127</v>
      </c>
      <c r="W919" s="481" t="s">
        <v>127</v>
      </c>
      <c r="X919" s="475" t="s">
        <v>655</v>
      </c>
      <c r="Y919" s="482"/>
    </row>
    <row r="920" spans="1:25" s="483" customFormat="1" ht="36" customHeight="1">
      <c r="A920" s="474" t="str">
        <f>A681</f>
        <v>DRE/JOCO</v>
      </c>
      <c r="B920" s="475"/>
      <c r="C920" s="476" t="str">
        <f>C681</f>
        <v>DOP/AD/004/2015</v>
      </c>
      <c r="D920" s="475">
        <v>2015</v>
      </c>
      <c r="E920" s="475" t="s">
        <v>1182</v>
      </c>
      <c r="F920" s="1374" t="s">
        <v>127</v>
      </c>
      <c r="G920" s="1374" t="s">
        <v>127</v>
      </c>
      <c r="H920" s="477" t="s">
        <v>127</v>
      </c>
      <c r="I920" s="475" t="s">
        <v>127</v>
      </c>
      <c r="J920" s="478" t="s">
        <v>4597</v>
      </c>
      <c r="K920" s="478" t="s">
        <v>4597</v>
      </c>
      <c r="L920" s="479" t="s">
        <v>127</v>
      </c>
      <c r="M920" s="479" t="s">
        <v>127</v>
      </c>
      <c r="N920" s="1623">
        <v>0.2</v>
      </c>
      <c r="O920" s="1090">
        <f t="shared" si="53"/>
        <v>132.62064000000001</v>
      </c>
      <c r="P920" s="1089">
        <f t="shared" si="54"/>
        <v>66177.699360000013</v>
      </c>
      <c r="Q920" s="1088">
        <f>Q681</f>
        <v>66310.320000000007</v>
      </c>
      <c r="R920" s="1091"/>
      <c r="S920" s="480" t="s">
        <v>127</v>
      </c>
      <c r="T920" s="480" t="s">
        <v>127</v>
      </c>
      <c r="U920" s="480" t="s">
        <v>127</v>
      </c>
      <c r="V920" s="480" t="s">
        <v>127</v>
      </c>
      <c r="W920" s="481" t="s">
        <v>127</v>
      </c>
      <c r="X920" s="475" t="s">
        <v>655</v>
      </c>
      <c r="Y920" s="482"/>
    </row>
    <row r="921" spans="1:25" s="483" customFormat="1" ht="21.75" customHeight="1">
      <c r="A921" s="474" t="str">
        <f>A685</f>
        <v>DRE/JOCO</v>
      </c>
      <c r="B921" s="475"/>
      <c r="C921" s="476" t="str">
        <f>C685</f>
        <v>DOP/AD/005/2015</v>
      </c>
      <c r="D921" s="475">
        <v>2015</v>
      </c>
      <c r="E921" s="475" t="s">
        <v>1182</v>
      </c>
      <c r="F921" s="1374" t="s">
        <v>127</v>
      </c>
      <c r="G921" s="1374" t="s">
        <v>127</v>
      </c>
      <c r="H921" s="477" t="s">
        <v>127</v>
      </c>
      <c r="I921" s="475" t="s">
        <v>127</v>
      </c>
      <c r="J921" s="478" t="s">
        <v>4590</v>
      </c>
      <c r="K921" s="478" t="s">
        <v>4590</v>
      </c>
      <c r="L921" s="479" t="s">
        <v>127</v>
      </c>
      <c r="M921" s="479" t="s">
        <v>127</v>
      </c>
      <c r="N921" s="1623">
        <v>0.2</v>
      </c>
      <c r="O921" s="1090">
        <f t="shared" si="53"/>
        <v>109.34641999999999</v>
      </c>
      <c r="P921" s="1089">
        <f t="shared" si="54"/>
        <v>54563.863579999997</v>
      </c>
      <c r="Q921" s="1088">
        <f>Q685</f>
        <v>54673.21</v>
      </c>
      <c r="R921" s="1091"/>
      <c r="S921" s="480" t="s">
        <v>127</v>
      </c>
      <c r="T921" s="480" t="s">
        <v>127</v>
      </c>
      <c r="U921" s="480" t="s">
        <v>127</v>
      </c>
      <c r="V921" s="480" t="s">
        <v>127</v>
      </c>
      <c r="W921" s="481" t="s">
        <v>127</v>
      </c>
      <c r="X921" s="475" t="s">
        <v>655</v>
      </c>
      <c r="Y921" s="482"/>
    </row>
    <row r="922" spans="1:25" s="483" customFormat="1" ht="21" customHeight="1">
      <c r="A922" s="474" t="str">
        <f>A698</f>
        <v>DRE/JOCO</v>
      </c>
      <c r="B922" s="475"/>
      <c r="C922" s="476" t="str">
        <f>C698</f>
        <v>DOP/AD/006/2015</v>
      </c>
      <c r="D922" s="475">
        <v>2015</v>
      </c>
      <c r="E922" s="475" t="s">
        <v>1182</v>
      </c>
      <c r="F922" s="1374" t="s">
        <v>127</v>
      </c>
      <c r="G922" s="1374" t="s">
        <v>127</v>
      </c>
      <c r="H922" s="477" t="s">
        <v>127</v>
      </c>
      <c r="I922" s="475" t="s">
        <v>127</v>
      </c>
      <c r="J922" s="478" t="s">
        <v>4671</v>
      </c>
      <c r="K922" s="478" t="s">
        <v>4671</v>
      </c>
      <c r="L922" s="479" t="s">
        <v>127</v>
      </c>
      <c r="M922" s="479" t="s">
        <v>127</v>
      </c>
      <c r="N922" s="1623">
        <v>0.2</v>
      </c>
      <c r="O922" s="1090">
        <f t="shared" si="53"/>
        <v>42.177140000000001</v>
      </c>
      <c r="P922" s="1089">
        <f t="shared" si="54"/>
        <v>21046.39286</v>
      </c>
      <c r="Q922" s="1088">
        <f>Q698</f>
        <v>21088.57</v>
      </c>
      <c r="R922" s="1091"/>
      <c r="S922" s="480" t="s">
        <v>127</v>
      </c>
      <c r="T922" s="480" t="s">
        <v>127</v>
      </c>
      <c r="U922" s="480" t="s">
        <v>127</v>
      </c>
      <c r="V922" s="480" t="s">
        <v>127</v>
      </c>
      <c r="W922" s="481" t="s">
        <v>127</v>
      </c>
      <c r="X922" s="475" t="s">
        <v>655</v>
      </c>
      <c r="Y922" s="482"/>
    </row>
    <row r="923" spans="1:25" s="483" customFormat="1" ht="21.75" customHeight="1">
      <c r="A923" s="474" t="str">
        <f>A712</f>
        <v>AP/JOCO</v>
      </c>
      <c r="B923" s="475"/>
      <c r="C923" s="476" t="str">
        <f>C712</f>
        <v>DOP/AD/007/2014</v>
      </c>
      <c r="D923" s="475">
        <v>2015</v>
      </c>
      <c r="E923" s="475" t="s">
        <v>1182</v>
      </c>
      <c r="F923" s="1374" t="s">
        <v>127</v>
      </c>
      <c r="G923" s="1374" t="s">
        <v>127</v>
      </c>
      <c r="H923" s="477" t="s">
        <v>127</v>
      </c>
      <c r="I923" s="475" t="s">
        <v>127</v>
      </c>
      <c r="J923" s="478" t="s">
        <v>4576</v>
      </c>
      <c r="K923" s="478" t="s">
        <v>4576</v>
      </c>
      <c r="L923" s="479" t="s">
        <v>127</v>
      </c>
      <c r="M923" s="479" t="s">
        <v>127</v>
      </c>
      <c r="N923" s="1623">
        <v>0.2</v>
      </c>
      <c r="O923" s="1090">
        <f t="shared" si="53"/>
        <v>30.942499999999999</v>
      </c>
      <c r="P923" s="1089">
        <f t="shared" si="54"/>
        <v>15440.307500000001</v>
      </c>
      <c r="Q923" s="1088">
        <f>Q712</f>
        <v>15471.25</v>
      </c>
      <c r="R923" s="1091"/>
      <c r="S923" s="480" t="s">
        <v>127</v>
      </c>
      <c r="T923" s="480" t="s">
        <v>127</v>
      </c>
      <c r="U923" s="480" t="s">
        <v>127</v>
      </c>
      <c r="V923" s="480" t="s">
        <v>127</v>
      </c>
      <c r="W923" s="481" t="s">
        <v>127</v>
      </c>
      <c r="X923" s="475" t="s">
        <v>655</v>
      </c>
      <c r="Y923" s="482"/>
    </row>
    <row r="924" spans="1:25" s="483" customFormat="1" ht="13.5" customHeight="1">
      <c r="A924" s="474" t="str">
        <f>A689</f>
        <v>DRE/JOCO</v>
      </c>
      <c r="B924" s="475"/>
      <c r="C924" s="476" t="str">
        <f>C689</f>
        <v>DOP/AD/008/2015</v>
      </c>
      <c r="D924" s="475">
        <v>2015</v>
      </c>
      <c r="E924" s="475" t="s">
        <v>1182</v>
      </c>
      <c r="F924" s="1374" t="s">
        <v>127</v>
      </c>
      <c r="G924" s="1374" t="s">
        <v>127</v>
      </c>
      <c r="H924" s="477" t="s">
        <v>127</v>
      </c>
      <c r="I924" s="475" t="s">
        <v>127</v>
      </c>
      <c r="J924" s="478" t="s">
        <v>4677</v>
      </c>
      <c r="K924" s="478" t="s">
        <v>4677</v>
      </c>
      <c r="L924" s="479" t="s">
        <v>127</v>
      </c>
      <c r="M924" s="479" t="s">
        <v>127</v>
      </c>
      <c r="N924" s="1623">
        <v>0.2</v>
      </c>
      <c r="O924" s="1090">
        <f t="shared" si="53"/>
        <v>156.43298000000001</v>
      </c>
      <c r="P924" s="1089">
        <f t="shared" si="54"/>
        <v>78060.057020000007</v>
      </c>
      <c r="Q924" s="1088">
        <f>Q689</f>
        <v>78216.490000000005</v>
      </c>
      <c r="R924" s="1091"/>
      <c r="S924" s="480" t="s">
        <v>127</v>
      </c>
      <c r="T924" s="480" t="s">
        <v>127</v>
      </c>
      <c r="U924" s="480" t="s">
        <v>127</v>
      </c>
      <c r="V924" s="480" t="s">
        <v>127</v>
      </c>
      <c r="W924" s="481" t="s">
        <v>127</v>
      </c>
      <c r="X924" s="475" t="s">
        <v>655</v>
      </c>
      <c r="Y924" s="482"/>
    </row>
    <row r="925" spans="1:25" s="483" customFormat="1" ht="12.75" customHeight="1">
      <c r="A925" s="474" t="str">
        <f>A678</f>
        <v>AP/JOCO</v>
      </c>
      <c r="B925" s="475"/>
      <c r="C925" s="476" t="str">
        <f>C678</f>
        <v>DOP/AD/009/2015</v>
      </c>
      <c r="D925" s="475">
        <v>2015</v>
      </c>
      <c r="E925" s="475" t="s">
        <v>1182</v>
      </c>
      <c r="F925" s="1374" t="s">
        <v>127</v>
      </c>
      <c r="G925" s="1374" t="s">
        <v>127</v>
      </c>
      <c r="H925" s="477" t="s">
        <v>127</v>
      </c>
      <c r="I925" s="475" t="s">
        <v>127</v>
      </c>
      <c r="J925" s="478" t="s">
        <v>4679</v>
      </c>
      <c r="K925" s="478" t="s">
        <v>4679</v>
      </c>
      <c r="L925" s="479" t="s">
        <v>127</v>
      </c>
      <c r="M925" s="479" t="s">
        <v>127</v>
      </c>
      <c r="N925" s="1623">
        <v>0.2</v>
      </c>
      <c r="O925" s="1090">
        <f t="shared" si="53"/>
        <v>107.89932</v>
      </c>
      <c r="P925" s="1089">
        <f t="shared" si="54"/>
        <v>53841.760680000007</v>
      </c>
      <c r="Q925" s="1088">
        <f>Q678</f>
        <v>53949.66</v>
      </c>
      <c r="R925" s="1091"/>
      <c r="S925" s="480" t="s">
        <v>127</v>
      </c>
      <c r="T925" s="480" t="s">
        <v>127</v>
      </c>
      <c r="U925" s="480" t="s">
        <v>127</v>
      </c>
      <c r="V925" s="480" t="s">
        <v>127</v>
      </c>
      <c r="W925" s="481" t="s">
        <v>127</v>
      </c>
      <c r="X925" s="475" t="s">
        <v>655</v>
      </c>
      <c r="Y925" s="482"/>
    </row>
    <row r="926" spans="1:25" s="483" customFormat="1" ht="21.75" customHeight="1">
      <c r="A926" s="474" t="str">
        <f>A700</f>
        <v>DRE/JOCO</v>
      </c>
      <c r="B926" s="475"/>
      <c r="C926" s="476" t="str">
        <f>C700</f>
        <v>DOP/AD/010/2015</v>
      </c>
      <c r="D926" s="475">
        <v>2015</v>
      </c>
      <c r="E926" s="475" t="str">
        <f>E700</f>
        <v>R33</v>
      </c>
      <c r="F926" s="1374" t="s">
        <v>127</v>
      </c>
      <c r="G926" s="1374" t="s">
        <v>127</v>
      </c>
      <c r="H926" s="477" t="s">
        <v>127</v>
      </c>
      <c r="I926" s="475" t="s">
        <v>127</v>
      </c>
      <c r="J926" s="478" t="s">
        <v>4683</v>
      </c>
      <c r="K926" s="478" t="s">
        <v>4683</v>
      </c>
      <c r="L926" s="479" t="s">
        <v>127</v>
      </c>
      <c r="M926" s="479" t="s">
        <v>127</v>
      </c>
      <c r="N926" s="1623">
        <v>0.2</v>
      </c>
      <c r="O926" s="1090">
        <f t="shared" si="53"/>
        <v>223.06644</v>
      </c>
      <c r="P926" s="1089">
        <f t="shared" si="54"/>
        <v>111310.15356000001</v>
      </c>
      <c r="Q926" s="1088">
        <f>Q700</f>
        <v>111533.22</v>
      </c>
      <c r="R926" s="1091"/>
      <c r="S926" s="480" t="s">
        <v>127</v>
      </c>
      <c r="T926" s="480" t="s">
        <v>127</v>
      </c>
      <c r="U926" s="480" t="s">
        <v>127</v>
      </c>
      <c r="V926" s="480" t="s">
        <v>127</v>
      </c>
      <c r="W926" s="481" t="s">
        <v>127</v>
      </c>
      <c r="X926" s="475" t="s">
        <v>655</v>
      </c>
      <c r="Y926" s="482"/>
    </row>
    <row r="927" spans="1:25" s="483" customFormat="1" ht="22.5" customHeight="1">
      <c r="A927" s="474" t="str">
        <f>A722</f>
        <v>AP/JOCO</v>
      </c>
      <c r="B927" s="475"/>
      <c r="C927" s="476" t="str">
        <f>C722</f>
        <v>DOP/AD/011/2015</v>
      </c>
      <c r="D927" s="475">
        <v>2015</v>
      </c>
      <c r="E927" s="475" t="s">
        <v>1182</v>
      </c>
      <c r="F927" s="1374" t="s">
        <v>127</v>
      </c>
      <c r="G927" s="1374" t="s">
        <v>127</v>
      </c>
      <c r="H927" s="477" t="s">
        <v>127</v>
      </c>
      <c r="I927" s="475" t="s">
        <v>127</v>
      </c>
      <c r="J927" s="478" t="s">
        <v>4687</v>
      </c>
      <c r="K927" s="478" t="s">
        <v>4687</v>
      </c>
      <c r="L927" s="479" t="s">
        <v>127</v>
      </c>
      <c r="M927" s="479" t="s">
        <v>127</v>
      </c>
      <c r="N927" s="1623">
        <v>0.2</v>
      </c>
      <c r="O927" s="1090">
        <f t="shared" si="53"/>
        <v>153.19445999999999</v>
      </c>
      <c r="P927" s="1089">
        <f t="shared" si="54"/>
        <v>76444.035539999997</v>
      </c>
      <c r="Q927" s="1088">
        <f>Q722</f>
        <v>76597.23</v>
      </c>
      <c r="R927" s="1091"/>
      <c r="S927" s="480" t="s">
        <v>127</v>
      </c>
      <c r="T927" s="480" t="s">
        <v>127</v>
      </c>
      <c r="U927" s="480" t="s">
        <v>127</v>
      </c>
      <c r="V927" s="480" t="s">
        <v>127</v>
      </c>
      <c r="W927" s="481" t="s">
        <v>127</v>
      </c>
      <c r="X927" s="475" t="s">
        <v>655</v>
      </c>
      <c r="Y927" s="482"/>
    </row>
    <row r="928" spans="1:25" s="483" customFormat="1" ht="12.75" customHeight="1">
      <c r="A928" s="474" t="str">
        <f>A679</f>
        <v>AP/SJC</v>
      </c>
      <c r="B928" s="475"/>
      <c r="C928" s="476" t="str">
        <f>C679</f>
        <v>DOP/AD/012/2015</v>
      </c>
      <c r="D928" s="475">
        <v>2015</v>
      </c>
      <c r="E928" s="475" t="s">
        <v>1182</v>
      </c>
      <c r="F928" s="1374" t="s">
        <v>127</v>
      </c>
      <c r="G928" s="1374" t="s">
        <v>127</v>
      </c>
      <c r="H928" s="477" t="s">
        <v>127</v>
      </c>
      <c r="I928" s="475" t="s">
        <v>127</v>
      </c>
      <c r="J928" s="478" t="s">
        <v>4586</v>
      </c>
      <c r="K928" s="478" t="s">
        <v>4586</v>
      </c>
      <c r="L928" s="479" t="s">
        <v>127</v>
      </c>
      <c r="M928" s="479" t="s">
        <v>127</v>
      </c>
      <c r="N928" s="1623">
        <v>0.2</v>
      </c>
      <c r="O928" s="1090">
        <f t="shared" si="53"/>
        <v>242.12400000000002</v>
      </c>
      <c r="P928" s="1089">
        <f t="shared" si="54"/>
        <v>120819.876</v>
      </c>
      <c r="Q928" s="1088">
        <f>Q679</f>
        <v>121062</v>
      </c>
      <c r="R928" s="1091"/>
      <c r="S928" s="480" t="s">
        <v>127</v>
      </c>
      <c r="T928" s="480" t="s">
        <v>127</v>
      </c>
      <c r="U928" s="480" t="s">
        <v>127</v>
      </c>
      <c r="V928" s="480" t="s">
        <v>127</v>
      </c>
      <c r="W928" s="481" t="s">
        <v>127</v>
      </c>
      <c r="X928" s="475" t="s">
        <v>655</v>
      </c>
      <c r="Y928" s="482"/>
    </row>
    <row r="929" spans="1:25" s="483" customFormat="1" ht="22.5" customHeight="1">
      <c r="A929" s="474" t="str">
        <f>A707</f>
        <v>DRE/JOCO</v>
      </c>
      <c r="B929" s="475"/>
      <c r="C929" s="476" t="str">
        <f>C707</f>
        <v>DOP/AD/013/2014</v>
      </c>
      <c r="D929" s="475">
        <v>2015</v>
      </c>
      <c r="E929" s="475" t="s">
        <v>1182</v>
      </c>
      <c r="F929" s="1374" t="s">
        <v>127</v>
      </c>
      <c r="G929" s="1374" t="s">
        <v>127</v>
      </c>
      <c r="H929" s="477" t="s">
        <v>127</v>
      </c>
      <c r="I929" s="475" t="s">
        <v>127</v>
      </c>
      <c r="J929" s="478" t="s">
        <v>4693</v>
      </c>
      <c r="K929" s="478" t="s">
        <v>4693</v>
      </c>
      <c r="L929" s="479" t="s">
        <v>127</v>
      </c>
      <c r="M929" s="479" t="s">
        <v>127</v>
      </c>
      <c r="N929" s="1623">
        <v>0.2</v>
      </c>
      <c r="O929" s="1090">
        <f t="shared" si="53"/>
        <v>518.93452000000002</v>
      </c>
      <c r="P929" s="1089">
        <f t="shared" si="54"/>
        <v>258948.32548</v>
      </c>
      <c r="Q929" s="1088">
        <f>Q707</f>
        <v>259467.26</v>
      </c>
      <c r="R929" s="1091"/>
      <c r="S929" s="480" t="s">
        <v>127</v>
      </c>
      <c r="T929" s="480" t="s">
        <v>127</v>
      </c>
      <c r="U929" s="480" t="s">
        <v>127</v>
      </c>
      <c r="V929" s="480" t="s">
        <v>127</v>
      </c>
      <c r="W929" s="481" t="s">
        <v>127</v>
      </c>
      <c r="X929" s="475" t="s">
        <v>655</v>
      </c>
      <c r="Y929" s="482"/>
    </row>
    <row r="930" spans="1:25" s="483" customFormat="1" ht="23.25" customHeight="1">
      <c r="A930" s="474" t="str">
        <f>A724</f>
        <v>AP/JOCO</v>
      </c>
      <c r="B930" s="475"/>
      <c r="C930" s="476" t="str">
        <f>C724</f>
        <v>DOP/AD/014/2015</v>
      </c>
      <c r="D930" s="475">
        <v>2015</v>
      </c>
      <c r="E930" s="475" t="s">
        <v>1182</v>
      </c>
      <c r="F930" s="1374" t="s">
        <v>127</v>
      </c>
      <c r="G930" s="1374" t="s">
        <v>127</v>
      </c>
      <c r="H930" s="477" t="s">
        <v>127</v>
      </c>
      <c r="I930" s="475" t="s">
        <v>127</v>
      </c>
      <c r="J930" s="478" t="s">
        <v>4699</v>
      </c>
      <c r="K930" s="478" t="s">
        <v>4699</v>
      </c>
      <c r="L930" s="479" t="s">
        <v>127</v>
      </c>
      <c r="M930" s="479" t="s">
        <v>127</v>
      </c>
      <c r="N930" s="1623">
        <v>0.2</v>
      </c>
      <c r="O930" s="1090">
        <f t="shared" si="53"/>
        <v>335.08046000000002</v>
      </c>
      <c r="P930" s="1089">
        <f t="shared" si="54"/>
        <v>167205.14954000001</v>
      </c>
      <c r="Q930" s="1088">
        <f>Q724</f>
        <v>167540.23000000001</v>
      </c>
      <c r="R930" s="1091"/>
      <c r="S930" s="480" t="s">
        <v>127</v>
      </c>
      <c r="T930" s="480" t="s">
        <v>127</v>
      </c>
      <c r="U930" s="480" t="s">
        <v>127</v>
      </c>
      <c r="V930" s="480" t="s">
        <v>127</v>
      </c>
      <c r="W930" s="481" t="s">
        <v>127</v>
      </c>
      <c r="X930" s="475" t="s">
        <v>655</v>
      </c>
      <c r="Y930" s="482"/>
    </row>
    <row r="931" spans="1:25" s="483" customFormat="1" ht="22.5" customHeight="1">
      <c r="A931" s="474" t="str">
        <f>A710</f>
        <v>DRE/JOCO</v>
      </c>
      <c r="B931" s="475"/>
      <c r="C931" s="476" t="str">
        <f>C710</f>
        <v>DOP/AD/015/2015</v>
      </c>
      <c r="D931" s="475">
        <v>2015</v>
      </c>
      <c r="E931" s="475" t="s">
        <v>1182</v>
      </c>
      <c r="F931" s="1374" t="s">
        <v>127</v>
      </c>
      <c r="G931" s="1374" t="s">
        <v>127</v>
      </c>
      <c r="H931" s="477" t="s">
        <v>127</v>
      </c>
      <c r="I931" s="475" t="s">
        <v>127</v>
      </c>
      <c r="J931" s="478" t="s">
        <v>4583</v>
      </c>
      <c r="K931" s="478" t="s">
        <v>4583</v>
      </c>
      <c r="L931" s="479" t="s">
        <v>127</v>
      </c>
      <c r="M931" s="479" t="s">
        <v>127</v>
      </c>
      <c r="N931" s="1623">
        <v>0.2</v>
      </c>
      <c r="O931" s="1090">
        <f t="shared" ref="O931:O950" si="55">Q931*N931/100</f>
        <v>72.547320000000013</v>
      </c>
      <c r="P931" s="1089">
        <f t="shared" ref="P931:P950" si="56">Q931-O931</f>
        <v>36201.112680000006</v>
      </c>
      <c r="Q931" s="1088">
        <f>Q710</f>
        <v>36273.660000000003</v>
      </c>
      <c r="R931" s="1091"/>
      <c r="S931" s="480" t="s">
        <v>127</v>
      </c>
      <c r="T931" s="480" t="s">
        <v>127</v>
      </c>
      <c r="U931" s="480" t="s">
        <v>127</v>
      </c>
      <c r="V931" s="480" t="s">
        <v>127</v>
      </c>
      <c r="W931" s="481" t="s">
        <v>127</v>
      </c>
      <c r="X931" s="475" t="s">
        <v>655</v>
      </c>
      <c r="Y931" s="482"/>
    </row>
    <row r="932" spans="1:25" s="483" customFormat="1" ht="23.25" customHeight="1">
      <c r="A932" s="474" t="str">
        <f>A708</f>
        <v>AP/JOCO</v>
      </c>
      <c r="B932" s="475"/>
      <c r="C932" s="476" t="str">
        <f>C708</f>
        <v>DOP/AD/017/2014</v>
      </c>
      <c r="D932" s="475">
        <v>2015</v>
      </c>
      <c r="E932" s="475" t="s">
        <v>1182</v>
      </c>
      <c r="F932" s="1374" t="s">
        <v>127</v>
      </c>
      <c r="G932" s="1374" t="s">
        <v>127</v>
      </c>
      <c r="H932" s="477" t="s">
        <v>127</v>
      </c>
      <c r="I932" s="475" t="s">
        <v>127</v>
      </c>
      <c r="J932" s="478" t="s">
        <v>4700</v>
      </c>
      <c r="K932" s="478" t="s">
        <v>4700</v>
      </c>
      <c r="L932" s="479" t="s">
        <v>127</v>
      </c>
      <c r="M932" s="479" t="s">
        <v>127</v>
      </c>
      <c r="N932" s="1623">
        <v>0.2</v>
      </c>
      <c r="O932" s="1090">
        <f t="shared" si="55"/>
        <v>417.6558</v>
      </c>
      <c r="P932" s="1089">
        <f t="shared" si="56"/>
        <v>208410.24419999999</v>
      </c>
      <c r="Q932" s="1088">
        <f>Q708</f>
        <v>208827.9</v>
      </c>
      <c r="R932" s="1091"/>
      <c r="S932" s="480" t="s">
        <v>127</v>
      </c>
      <c r="T932" s="480" t="s">
        <v>127</v>
      </c>
      <c r="U932" s="480" t="s">
        <v>127</v>
      </c>
      <c r="V932" s="480" t="s">
        <v>127</v>
      </c>
      <c r="W932" s="481" t="s">
        <v>127</v>
      </c>
      <c r="X932" s="475" t="s">
        <v>655</v>
      </c>
      <c r="Y932" s="482"/>
    </row>
    <row r="933" spans="1:25" s="483" customFormat="1" ht="22.5" customHeight="1">
      <c r="A933" s="474" t="str">
        <f>A674</f>
        <v>AP/SJC</v>
      </c>
      <c r="B933" s="475"/>
      <c r="C933" s="476" t="str">
        <f>C674</f>
        <v>DOP/AD/018/2015</v>
      </c>
      <c r="D933" s="475">
        <v>2015</v>
      </c>
      <c r="E933" s="475" t="s">
        <v>1182</v>
      </c>
      <c r="F933" s="1374" t="s">
        <v>127</v>
      </c>
      <c r="G933" s="1374" t="s">
        <v>127</v>
      </c>
      <c r="H933" s="477" t="s">
        <v>127</v>
      </c>
      <c r="I933" s="475" t="s">
        <v>127</v>
      </c>
      <c r="J933" s="478" t="s">
        <v>4704</v>
      </c>
      <c r="K933" s="478" t="s">
        <v>4704</v>
      </c>
      <c r="L933" s="479" t="s">
        <v>127</v>
      </c>
      <c r="M933" s="479" t="s">
        <v>127</v>
      </c>
      <c r="N933" s="1623">
        <v>0.2</v>
      </c>
      <c r="O933" s="1090">
        <f t="shared" si="55"/>
        <v>245.81838000000005</v>
      </c>
      <c r="P933" s="1089">
        <f t="shared" si="56"/>
        <v>122663.37162000001</v>
      </c>
      <c r="Q933" s="1088">
        <f>Q674</f>
        <v>122909.19</v>
      </c>
      <c r="R933" s="1091"/>
      <c r="S933" s="480" t="s">
        <v>127</v>
      </c>
      <c r="T933" s="480" t="s">
        <v>127</v>
      </c>
      <c r="U933" s="480" t="s">
        <v>127</v>
      </c>
      <c r="V933" s="480" t="s">
        <v>127</v>
      </c>
      <c r="W933" s="481" t="s">
        <v>127</v>
      </c>
      <c r="X933" s="475" t="s">
        <v>655</v>
      </c>
      <c r="Y933" s="482"/>
    </row>
    <row r="934" spans="1:25" s="483" customFormat="1" ht="22.5" customHeight="1">
      <c r="A934" s="474" t="str">
        <f>A709</f>
        <v>DRE/SJC</v>
      </c>
      <c r="B934" s="475"/>
      <c r="C934" s="476" t="str">
        <f>C709</f>
        <v>DOP/AD/019/2015</v>
      </c>
      <c r="D934" s="475">
        <v>2015</v>
      </c>
      <c r="E934" s="475" t="s">
        <v>1182</v>
      </c>
      <c r="F934" s="1374" t="s">
        <v>127</v>
      </c>
      <c r="G934" s="1374" t="s">
        <v>127</v>
      </c>
      <c r="H934" s="477" t="s">
        <v>127</v>
      </c>
      <c r="I934" s="475" t="s">
        <v>127</v>
      </c>
      <c r="J934" s="478" t="s">
        <v>4752</v>
      </c>
      <c r="K934" s="478" t="s">
        <v>4752</v>
      </c>
      <c r="L934" s="479" t="s">
        <v>127</v>
      </c>
      <c r="M934" s="479" t="s">
        <v>127</v>
      </c>
      <c r="N934" s="1623">
        <v>0.2</v>
      </c>
      <c r="O934" s="1090">
        <f t="shared" si="55"/>
        <v>230.8784</v>
      </c>
      <c r="P934" s="1089">
        <f t="shared" si="56"/>
        <v>115208.3216</v>
      </c>
      <c r="Q934" s="1088">
        <f>Q709</f>
        <v>115439.2</v>
      </c>
      <c r="R934" s="1091"/>
      <c r="S934" s="480" t="s">
        <v>127</v>
      </c>
      <c r="T934" s="480" t="s">
        <v>127</v>
      </c>
      <c r="U934" s="480" t="s">
        <v>127</v>
      </c>
      <c r="V934" s="480" t="s">
        <v>127</v>
      </c>
      <c r="W934" s="481" t="s">
        <v>127</v>
      </c>
      <c r="X934" s="475" t="s">
        <v>655</v>
      </c>
      <c r="Y934" s="482"/>
    </row>
    <row r="935" spans="1:25" s="483" customFormat="1" ht="34.5" customHeight="1">
      <c r="A935" s="474" t="str">
        <f>A725</f>
        <v>DRE/SJC</v>
      </c>
      <c r="B935" s="475"/>
      <c r="C935" s="476" t="str">
        <f>C725</f>
        <v>DOP/AD/020/2015</v>
      </c>
      <c r="D935" s="475">
        <v>2015</v>
      </c>
      <c r="E935" s="475" t="s">
        <v>1182</v>
      </c>
      <c r="F935" s="1374" t="s">
        <v>127</v>
      </c>
      <c r="G935" s="1374" t="s">
        <v>127</v>
      </c>
      <c r="H935" s="477" t="s">
        <v>127</v>
      </c>
      <c r="I935" s="475" t="s">
        <v>127</v>
      </c>
      <c r="J935" s="478" t="s">
        <v>4756</v>
      </c>
      <c r="K935" s="478" t="s">
        <v>4756</v>
      </c>
      <c r="L935" s="479" t="s">
        <v>127</v>
      </c>
      <c r="M935" s="479" t="s">
        <v>127</v>
      </c>
      <c r="N935" s="1623">
        <v>0.2</v>
      </c>
      <c r="O935" s="1090">
        <f t="shared" si="55"/>
        <v>302.46676000000002</v>
      </c>
      <c r="P935" s="1089">
        <f t="shared" si="56"/>
        <v>150930.91323999999</v>
      </c>
      <c r="Q935" s="1088">
        <f>Q725</f>
        <v>151233.38</v>
      </c>
      <c r="R935" s="1091"/>
      <c r="S935" s="480" t="s">
        <v>127</v>
      </c>
      <c r="T935" s="480" t="s">
        <v>127</v>
      </c>
      <c r="U935" s="480" t="s">
        <v>127</v>
      </c>
      <c r="V935" s="480" t="s">
        <v>127</v>
      </c>
      <c r="W935" s="481" t="s">
        <v>127</v>
      </c>
      <c r="X935" s="475" t="s">
        <v>655</v>
      </c>
      <c r="Y935" s="482"/>
    </row>
    <row r="936" spans="1:25" s="483" customFormat="1" ht="34.5" customHeight="1">
      <c r="A936" s="474" t="str">
        <f>A726</f>
        <v>AP/SJC</v>
      </c>
      <c r="B936" s="475"/>
      <c r="C936" s="476" t="str">
        <f>C726</f>
        <v>DOP/AD/021/2015</v>
      </c>
      <c r="D936" s="475">
        <v>2015</v>
      </c>
      <c r="E936" s="475" t="s">
        <v>1182</v>
      </c>
      <c r="F936" s="1374" t="s">
        <v>127</v>
      </c>
      <c r="G936" s="1374" t="s">
        <v>127</v>
      </c>
      <c r="H936" s="477" t="s">
        <v>127</v>
      </c>
      <c r="I936" s="475" t="s">
        <v>127</v>
      </c>
      <c r="J936" s="478" t="s">
        <v>4760</v>
      </c>
      <c r="K936" s="478" t="s">
        <v>4760</v>
      </c>
      <c r="L936" s="479" t="s">
        <v>127</v>
      </c>
      <c r="M936" s="479" t="s">
        <v>127</v>
      </c>
      <c r="N936" s="1623">
        <v>0.2</v>
      </c>
      <c r="O936" s="1090">
        <f t="shared" si="55"/>
        <v>251.33558000000002</v>
      </c>
      <c r="P936" s="1089">
        <f t="shared" si="56"/>
        <v>125416.45441999999</v>
      </c>
      <c r="Q936" s="1088">
        <f>Q726</f>
        <v>125667.79</v>
      </c>
      <c r="R936" s="1091"/>
      <c r="S936" s="480" t="s">
        <v>127</v>
      </c>
      <c r="T936" s="480" t="s">
        <v>127</v>
      </c>
      <c r="U936" s="480" t="s">
        <v>127</v>
      </c>
      <c r="V936" s="480" t="s">
        <v>127</v>
      </c>
      <c r="W936" s="481" t="s">
        <v>127</v>
      </c>
      <c r="X936" s="475" t="s">
        <v>655</v>
      </c>
      <c r="Y936" s="482"/>
    </row>
    <row r="937" spans="1:25" s="483" customFormat="1" ht="24.75" customHeight="1">
      <c r="A937" s="474" t="str">
        <f>A727</f>
        <v>AP/SCZ</v>
      </c>
      <c r="B937" s="475"/>
      <c r="C937" s="476" t="str">
        <f>C727</f>
        <v>DOP/AD/022/2015</v>
      </c>
      <c r="D937" s="475">
        <v>2015</v>
      </c>
      <c r="E937" s="475" t="s">
        <v>1182</v>
      </c>
      <c r="F937" s="1374" t="s">
        <v>127</v>
      </c>
      <c r="G937" s="1374" t="s">
        <v>127</v>
      </c>
      <c r="H937" s="477" t="s">
        <v>127</v>
      </c>
      <c r="I937" s="475" t="s">
        <v>127</v>
      </c>
      <c r="J937" s="478" t="s">
        <v>4771</v>
      </c>
      <c r="K937" s="478" t="s">
        <v>4771</v>
      </c>
      <c r="L937" s="479" t="s">
        <v>127</v>
      </c>
      <c r="M937" s="479" t="s">
        <v>127</v>
      </c>
      <c r="N937" s="1623">
        <v>0.2</v>
      </c>
      <c r="O937" s="1090">
        <f t="shared" si="55"/>
        <v>626.48080000000004</v>
      </c>
      <c r="P937" s="1089">
        <f t="shared" si="56"/>
        <v>312613.9192</v>
      </c>
      <c r="Q937" s="1088">
        <f>Q727</f>
        <v>313240.40000000002</v>
      </c>
      <c r="R937" s="1091"/>
      <c r="S937" s="480" t="s">
        <v>127</v>
      </c>
      <c r="T937" s="480" t="s">
        <v>127</v>
      </c>
      <c r="U937" s="480" t="s">
        <v>127</v>
      </c>
      <c r="V937" s="480" t="s">
        <v>127</v>
      </c>
      <c r="W937" s="481" t="s">
        <v>127</v>
      </c>
      <c r="X937" s="475" t="s">
        <v>655</v>
      </c>
      <c r="Y937" s="482"/>
    </row>
    <row r="938" spans="1:25" s="483" customFormat="1" ht="32.1" customHeight="1">
      <c r="A938" s="474" t="s">
        <v>4801</v>
      </c>
      <c r="B938" s="475"/>
      <c r="C938" s="476" t="s">
        <v>718</v>
      </c>
      <c r="D938" s="475">
        <v>2015</v>
      </c>
      <c r="E938" s="475" t="s">
        <v>254</v>
      </c>
      <c r="F938" s="1374" t="s">
        <v>127</v>
      </c>
      <c r="G938" s="1374" t="s">
        <v>127</v>
      </c>
      <c r="H938" s="477" t="s">
        <v>127</v>
      </c>
      <c r="I938" s="475" t="s">
        <v>127</v>
      </c>
      <c r="J938" s="478" t="s">
        <v>4820</v>
      </c>
      <c r="K938" s="478" t="s">
        <v>4803</v>
      </c>
      <c r="L938" s="479" t="s">
        <v>127</v>
      </c>
      <c r="M938" s="479" t="s">
        <v>127</v>
      </c>
      <c r="N938" s="1623">
        <v>0</v>
      </c>
      <c r="O938" s="1090">
        <f t="shared" si="55"/>
        <v>0</v>
      </c>
      <c r="P938" s="1089">
        <f t="shared" si="56"/>
        <v>2900</v>
      </c>
      <c r="Q938" s="1088">
        <f>Q738</f>
        <v>2900</v>
      </c>
      <c r="R938" s="1091"/>
      <c r="S938" s="480" t="s">
        <v>127</v>
      </c>
      <c r="T938" s="480" t="s">
        <v>127</v>
      </c>
      <c r="U938" s="480" t="s">
        <v>127</v>
      </c>
      <c r="V938" s="480" t="s">
        <v>127</v>
      </c>
      <c r="W938" s="481" t="s">
        <v>127</v>
      </c>
      <c r="X938" s="475" t="s">
        <v>655</v>
      </c>
      <c r="Y938" s="482"/>
    </row>
    <row r="939" spans="1:25" s="483" customFormat="1" ht="32.1" customHeight="1">
      <c r="A939" s="474" t="s">
        <v>2889</v>
      </c>
      <c r="B939" s="475"/>
      <c r="C939" s="476" t="s">
        <v>718</v>
      </c>
      <c r="D939" s="475">
        <v>2015</v>
      </c>
      <c r="E939" s="475" t="s">
        <v>254</v>
      </c>
      <c r="F939" s="1374" t="s">
        <v>127</v>
      </c>
      <c r="G939" s="1374" t="s">
        <v>127</v>
      </c>
      <c r="H939" s="477" t="s">
        <v>127</v>
      </c>
      <c r="I939" s="475" t="s">
        <v>127</v>
      </c>
      <c r="J939" s="478" t="s">
        <v>4807</v>
      </c>
      <c r="K939" s="478" t="s">
        <v>4808</v>
      </c>
      <c r="L939" s="479" t="s">
        <v>127</v>
      </c>
      <c r="M939" s="479" t="s">
        <v>127</v>
      </c>
      <c r="N939" s="1623">
        <v>0</v>
      </c>
      <c r="O939" s="1090">
        <f t="shared" si="55"/>
        <v>0</v>
      </c>
      <c r="P939" s="1089">
        <f t="shared" si="56"/>
        <v>26100</v>
      </c>
      <c r="Q939" s="1088">
        <f>Q741+Q742+Q743</f>
        <v>26100</v>
      </c>
      <c r="R939" s="1091">
        <f>R741+R742+R743</f>
        <v>26100</v>
      </c>
      <c r="S939" s="480" t="s">
        <v>127</v>
      </c>
      <c r="T939" s="480" t="s">
        <v>127</v>
      </c>
      <c r="U939" s="480" t="s">
        <v>127</v>
      </c>
      <c r="V939" s="480" t="s">
        <v>127</v>
      </c>
      <c r="W939" s="481" t="s">
        <v>127</v>
      </c>
      <c r="X939" s="475" t="s">
        <v>655</v>
      </c>
      <c r="Y939" s="482"/>
    </row>
    <row r="940" spans="1:25" s="483" customFormat="1" ht="32.1" customHeight="1">
      <c r="A940" s="474" t="str">
        <f>A740</f>
        <v>EMP/SJC</v>
      </c>
      <c r="B940" s="475"/>
      <c r="C940" s="476" t="str">
        <f>C740</f>
        <v>DOP/AD/024/2015</v>
      </c>
      <c r="D940" s="475">
        <v>2015</v>
      </c>
      <c r="E940" s="475" t="s">
        <v>1182</v>
      </c>
      <c r="F940" s="1374" t="s">
        <v>127</v>
      </c>
      <c r="G940" s="1374" t="s">
        <v>127</v>
      </c>
      <c r="H940" s="477" t="s">
        <v>127</v>
      </c>
      <c r="I940" s="475" t="s">
        <v>127</v>
      </c>
      <c r="J940" s="478" t="s">
        <v>4853</v>
      </c>
      <c r="K940" s="478" t="s">
        <v>4853</v>
      </c>
      <c r="L940" s="479" t="s">
        <v>127</v>
      </c>
      <c r="M940" s="479" t="s">
        <v>127</v>
      </c>
      <c r="N940" s="1623">
        <v>0.2</v>
      </c>
      <c r="O940" s="1090">
        <f t="shared" si="55"/>
        <v>172.06176000000002</v>
      </c>
      <c r="P940" s="1089">
        <f t="shared" si="56"/>
        <v>85858.818240000008</v>
      </c>
      <c r="Q940" s="1088">
        <f>Q740</f>
        <v>86030.88</v>
      </c>
      <c r="R940" s="1091"/>
      <c r="S940" s="480" t="s">
        <v>127</v>
      </c>
      <c r="T940" s="480" t="s">
        <v>127</v>
      </c>
      <c r="U940" s="480" t="s">
        <v>127</v>
      </c>
      <c r="V940" s="480" t="s">
        <v>127</v>
      </c>
      <c r="W940" s="481" t="s">
        <v>127</v>
      </c>
      <c r="X940" s="475" t="s">
        <v>655</v>
      </c>
      <c r="Y940" s="482"/>
    </row>
    <row r="941" spans="1:25" s="483" customFormat="1" ht="32.1" customHeight="1">
      <c r="A941" s="474"/>
      <c r="B941" s="475"/>
      <c r="C941" s="476"/>
      <c r="D941" s="475">
        <v>2015</v>
      </c>
      <c r="E941" s="475"/>
      <c r="F941" s="1374" t="s">
        <v>127</v>
      </c>
      <c r="G941" s="1374" t="s">
        <v>127</v>
      </c>
      <c r="H941" s="477" t="s">
        <v>127</v>
      </c>
      <c r="I941" s="475" t="s">
        <v>127</v>
      </c>
      <c r="J941" s="478"/>
      <c r="K941" s="478"/>
      <c r="L941" s="479" t="s">
        <v>127</v>
      </c>
      <c r="M941" s="479" t="s">
        <v>127</v>
      </c>
      <c r="N941" s="1623"/>
      <c r="O941" s="1090">
        <f t="shared" si="55"/>
        <v>0</v>
      </c>
      <c r="P941" s="1089">
        <f t="shared" si="56"/>
        <v>0</v>
      </c>
      <c r="Q941" s="1088"/>
      <c r="R941" s="1091"/>
      <c r="S941" s="480" t="s">
        <v>127</v>
      </c>
      <c r="T941" s="480" t="s">
        <v>127</v>
      </c>
      <c r="U941" s="480" t="s">
        <v>127</v>
      </c>
      <c r="V941" s="480" t="s">
        <v>127</v>
      </c>
      <c r="W941" s="481" t="s">
        <v>127</v>
      </c>
      <c r="X941" s="475" t="s">
        <v>655</v>
      </c>
      <c r="Y941" s="482"/>
    </row>
    <row r="942" spans="1:25" s="483" customFormat="1" ht="32.1" customHeight="1">
      <c r="A942" s="474"/>
      <c r="B942" s="475"/>
      <c r="C942" s="476"/>
      <c r="D942" s="475">
        <v>2015</v>
      </c>
      <c r="E942" s="475"/>
      <c r="F942" s="1374" t="s">
        <v>127</v>
      </c>
      <c r="G942" s="1374" t="s">
        <v>127</v>
      </c>
      <c r="H942" s="477" t="s">
        <v>127</v>
      </c>
      <c r="I942" s="475" t="s">
        <v>127</v>
      </c>
      <c r="J942" s="478"/>
      <c r="K942" s="478"/>
      <c r="L942" s="479" t="s">
        <v>127</v>
      </c>
      <c r="M942" s="479" t="s">
        <v>127</v>
      </c>
      <c r="N942" s="1623"/>
      <c r="O942" s="1090">
        <f t="shared" si="55"/>
        <v>0</v>
      </c>
      <c r="P942" s="1089">
        <f t="shared" si="56"/>
        <v>0</v>
      </c>
      <c r="Q942" s="1088"/>
      <c r="R942" s="1091"/>
      <c r="S942" s="480" t="s">
        <v>127</v>
      </c>
      <c r="T942" s="480" t="s">
        <v>127</v>
      </c>
      <c r="U942" s="480" t="s">
        <v>127</v>
      </c>
      <c r="V942" s="480" t="s">
        <v>127</v>
      </c>
      <c r="W942" s="481" t="s">
        <v>127</v>
      </c>
      <c r="X942" s="475" t="s">
        <v>655</v>
      </c>
      <c r="Y942" s="482"/>
    </row>
    <row r="943" spans="1:25" s="483" customFormat="1" ht="32.1" customHeight="1">
      <c r="A943" s="474"/>
      <c r="B943" s="475"/>
      <c r="C943" s="476"/>
      <c r="D943" s="475">
        <v>2015</v>
      </c>
      <c r="E943" s="475"/>
      <c r="F943" s="1374" t="s">
        <v>127</v>
      </c>
      <c r="G943" s="1374" t="s">
        <v>127</v>
      </c>
      <c r="H943" s="477" t="s">
        <v>127</v>
      </c>
      <c r="I943" s="475" t="s">
        <v>127</v>
      </c>
      <c r="J943" s="478"/>
      <c r="K943" s="478"/>
      <c r="L943" s="479" t="s">
        <v>127</v>
      </c>
      <c r="M943" s="479" t="s">
        <v>127</v>
      </c>
      <c r="N943" s="1623"/>
      <c r="O943" s="1090">
        <f t="shared" si="55"/>
        <v>0</v>
      </c>
      <c r="P943" s="1089">
        <f t="shared" si="56"/>
        <v>0</v>
      </c>
      <c r="Q943" s="1088"/>
      <c r="R943" s="1091"/>
      <c r="S943" s="480" t="s">
        <v>127</v>
      </c>
      <c r="T943" s="480" t="s">
        <v>127</v>
      </c>
      <c r="U943" s="480" t="s">
        <v>127</v>
      </c>
      <c r="V943" s="480" t="s">
        <v>127</v>
      </c>
      <c r="W943" s="481" t="s">
        <v>127</v>
      </c>
      <c r="X943" s="475" t="s">
        <v>655</v>
      </c>
      <c r="Y943" s="482"/>
    </row>
    <row r="944" spans="1:25" s="483" customFormat="1" ht="32.1" customHeight="1">
      <c r="A944" s="474"/>
      <c r="B944" s="475"/>
      <c r="C944" s="476"/>
      <c r="D944" s="475">
        <v>2015</v>
      </c>
      <c r="E944" s="475"/>
      <c r="F944" s="1374" t="s">
        <v>127</v>
      </c>
      <c r="G944" s="1374" t="s">
        <v>127</v>
      </c>
      <c r="H944" s="477" t="s">
        <v>127</v>
      </c>
      <c r="I944" s="475" t="s">
        <v>127</v>
      </c>
      <c r="J944" s="478"/>
      <c r="K944" s="478"/>
      <c r="L944" s="479" t="s">
        <v>127</v>
      </c>
      <c r="M944" s="479" t="s">
        <v>127</v>
      </c>
      <c r="N944" s="1623"/>
      <c r="O944" s="1090">
        <f t="shared" si="55"/>
        <v>0</v>
      </c>
      <c r="P944" s="1089">
        <f t="shared" si="56"/>
        <v>0</v>
      </c>
      <c r="Q944" s="1088"/>
      <c r="R944" s="1091"/>
      <c r="S944" s="480" t="s">
        <v>127</v>
      </c>
      <c r="T944" s="480" t="s">
        <v>127</v>
      </c>
      <c r="U944" s="480" t="s">
        <v>127</v>
      </c>
      <c r="V944" s="480" t="s">
        <v>127</v>
      </c>
      <c r="W944" s="481" t="s">
        <v>127</v>
      </c>
      <c r="X944" s="475" t="s">
        <v>655</v>
      </c>
      <c r="Y944" s="482"/>
    </row>
    <row r="945" spans="1:25" s="483" customFormat="1" ht="32.1" customHeight="1">
      <c r="A945" s="474"/>
      <c r="B945" s="475"/>
      <c r="C945" s="476"/>
      <c r="D945" s="475">
        <v>2015</v>
      </c>
      <c r="E945" s="475"/>
      <c r="F945" s="1374" t="s">
        <v>127</v>
      </c>
      <c r="G945" s="1374" t="s">
        <v>127</v>
      </c>
      <c r="H945" s="477" t="s">
        <v>127</v>
      </c>
      <c r="I945" s="475" t="s">
        <v>127</v>
      </c>
      <c r="J945" s="478"/>
      <c r="K945" s="478"/>
      <c r="L945" s="479" t="s">
        <v>127</v>
      </c>
      <c r="M945" s="479" t="s">
        <v>127</v>
      </c>
      <c r="N945" s="1623"/>
      <c r="O945" s="1090">
        <f t="shared" si="55"/>
        <v>0</v>
      </c>
      <c r="P945" s="1089">
        <f t="shared" si="56"/>
        <v>0</v>
      </c>
      <c r="Q945" s="1088"/>
      <c r="R945" s="1091"/>
      <c r="S945" s="480" t="s">
        <v>127</v>
      </c>
      <c r="T945" s="480" t="s">
        <v>127</v>
      </c>
      <c r="U945" s="480" t="s">
        <v>127</v>
      </c>
      <c r="V945" s="480" t="s">
        <v>127</v>
      </c>
      <c r="W945" s="481" t="s">
        <v>127</v>
      </c>
      <c r="X945" s="475" t="s">
        <v>655</v>
      </c>
      <c r="Y945" s="482"/>
    </row>
    <row r="946" spans="1:25" s="483" customFormat="1" ht="32.1" customHeight="1">
      <c r="A946" s="474"/>
      <c r="B946" s="475"/>
      <c r="C946" s="476"/>
      <c r="D946" s="475">
        <v>2015</v>
      </c>
      <c r="E946" s="475"/>
      <c r="F946" s="1374" t="s">
        <v>127</v>
      </c>
      <c r="G946" s="1374" t="s">
        <v>127</v>
      </c>
      <c r="H946" s="477" t="s">
        <v>127</v>
      </c>
      <c r="I946" s="475" t="s">
        <v>127</v>
      </c>
      <c r="J946" s="478"/>
      <c r="K946" s="478"/>
      <c r="L946" s="479" t="s">
        <v>127</v>
      </c>
      <c r="M946" s="479" t="s">
        <v>127</v>
      </c>
      <c r="N946" s="1623"/>
      <c r="O946" s="1090">
        <f t="shared" si="55"/>
        <v>0</v>
      </c>
      <c r="P946" s="1089">
        <f t="shared" si="56"/>
        <v>0</v>
      </c>
      <c r="Q946" s="1088"/>
      <c r="R946" s="1091"/>
      <c r="S946" s="480" t="s">
        <v>127</v>
      </c>
      <c r="T946" s="480" t="s">
        <v>127</v>
      </c>
      <c r="U946" s="480" t="s">
        <v>127</v>
      </c>
      <c r="V946" s="480" t="s">
        <v>127</v>
      </c>
      <c r="W946" s="481" t="s">
        <v>127</v>
      </c>
      <c r="X946" s="475" t="s">
        <v>655</v>
      </c>
      <c r="Y946" s="482"/>
    </row>
    <row r="947" spans="1:25" s="483" customFormat="1" ht="32.1" customHeight="1">
      <c r="A947" s="474"/>
      <c r="B947" s="475"/>
      <c r="C947" s="476"/>
      <c r="D947" s="475">
        <v>2015</v>
      </c>
      <c r="E947" s="475"/>
      <c r="F947" s="1374" t="s">
        <v>127</v>
      </c>
      <c r="G947" s="1374" t="s">
        <v>127</v>
      </c>
      <c r="H947" s="477" t="s">
        <v>127</v>
      </c>
      <c r="I947" s="475" t="s">
        <v>127</v>
      </c>
      <c r="J947" s="478"/>
      <c r="K947" s="478"/>
      <c r="L947" s="479" t="s">
        <v>127</v>
      </c>
      <c r="M947" s="479" t="s">
        <v>127</v>
      </c>
      <c r="N947" s="1623"/>
      <c r="O947" s="1090">
        <f t="shared" si="55"/>
        <v>0</v>
      </c>
      <c r="P947" s="1089">
        <f t="shared" si="56"/>
        <v>0</v>
      </c>
      <c r="Q947" s="1088"/>
      <c r="R947" s="1091"/>
      <c r="S947" s="480" t="s">
        <v>127</v>
      </c>
      <c r="T947" s="480" t="s">
        <v>127</v>
      </c>
      <c r="U947" s="480" t="s">
        <v>127</v>
      </c>
      <c r="V947" s="480" t="s">
        <v>127</v>
      </c>
      <c r="W947" s="481" t="s">
        <v>127</v>
      </c>
      <c r="X947" s="475" t="s">
        <v>655</v>
      </c>
      <c r="Y947" s="482"/>
    </row>
    <row r="948" spans="1:25" s="483" customFormat="1" ht="32.1" customHeight="1">
      <c r="A948" s="474"/>
      <c r="B948" s="475"/>
      <c r="C948" s="476"/>
      <c r="D948" s="475">
        <v>2015</v>
      </c>
      <c r="E948" s="475"/>
      <c r="F948" s="1374" t="s">
        <v>127</v>
      </c>
      <c r="G948" s="1374" t="s">
        <v>127</v>
      </c>
      <c r="H948" s="477" t="s">
        <v>127</v>
      </c>
      <c r="I948" s="475" t="s">
        <v>127</v>
      </c>
      <c r="J948" s="478"/>
      <c r="K948" s="478"/>
      <c r="L948" s="479" t="s">
        <v>127</v>
      </c>
      <c r="M948" s="479" t="s">
        <v>127</v>
      </c>
      <c r="N948" s="1623"/>
      <c r="O948" s="1090">
        <f t="shared" si="55"/>
        <v>0</v>
      </c>
      <c r="P948" s="1089">
        <f t="shared" si="56"/>
        <v>0</v>
      </c>
      <c r="Q948" s="1088"/>
      <c r="R948" s="1091"/>
      <c r="S948" s="480" t="s">
        <v>127</v>
      </c>
      <c r="T948" s="480" t="s">
        <v>127</v>
      </c>
      <c r="U948" s="480" t="s">
        <v>127</v>
      </c>
      <c r="V948" s="480" t="s">
        <v>127</v>
      </c>
      <c r="W948" s="481" t="s">
        <v>127</v>
      </c>
      <c r="X948" s="475" t="s">
        <v>655</v>
      </c>
      <c r="Y948" s="482"/>
    </row>
    <row r="949" spans="1:25" s="483" customFormat="1" ht="32.1" customHeight="1">
      <c r="A949" s="474"/>
      <c r="B949" s="475"/>
      <c r="C949" s="476"/>
      <c r="D949" s="475">
        <v>2015</v>
      </c>
      <c r="E949" s="475"/>
      <c r="F949" s="1374" t="s">
        <v>127</v>
      </c>
      <c r="G949" s="1374" t="s">
        <v>127</v>
      </c>
      <c r="H949" s="477" t="s">
        <v>127</v>
      </c>
      <c r="I949" s="475" t="s">
        <v>127</v>
      </c>
      <c r="J949" s="478"/>
      <c r="K949" s="478"/>
      <c r="L949" s="479" t="s">
        <v>127</v>
      </c>
      <c r="M949" s="479" t="s">
        <v>127</v>
      </c>
      <c r="N949" s="1623"/>
      <c r="O949" s="1090">
        <f t="shared" si="55"/>
        <v>0</v>
      </c>
      <c r="P949" s="1089">
        <f t="shared" si="56"/>
        <v>0</v>
      </c>
      <c r="Q949" s="1088"/>
      <c r="R949" s="1091"/>
      <c r="S949" s="480" t="s">
        <v>127</v>
      </c>
      <c r="T949" s="480" t="s">
        <v>127</v>
      </c>
      <c r="U949" s="480" t="s">
        <v>127</v>
      </c>
      <c r="V949" s="480" t="s">
        <v>127</v>
      </c>
      <c r="W949" s="481" t="s">
        <v>127</v>
      </c>
      <c r="X949" s="475" t="s">
        <v>655</v>
      </c>
      <c r="Y949" s="482"/>
    </row>
    <row r="950" spans="1:25" s="483" customFormat="1" ht="32.1" customHeight="1">
      <c r="A950" s="474"/>
      <c r="B950" s="475"/>
      <c r="C950" s="476"/>
      <c r="D950" s="475">
        <v>2015</v>
      </c>
      <c r="E950" s="475"/>
      <c r="F950" s="1374" t="s">
        <v>127</v>
      </c>
      <c r="G950" s="1374" t="s">
        <v>127</v>
      </c>
      <c r="H950" s="477" t="s">
        <v>127</v>
      </c>
      <c r="I950" s="475" t="s">
        <v>127</v>
      </c>
      <c r="J950" s="478"/>
      <c r="K950" s="478"/>
      <c r="L950" s="479" t="s">
        <v>127</v>
      </c>
      <c r="M950" s="479" t="s">
        <v>127</v>
      </c>
      <c r="N950" s="1623"/>
      <c r="O950" s="1090">
        <f t="shared" si="55"/>
        <v>0</v>
      </c>
      <c r="P950" s="1089">
        <f t="shared" si="56"/>
        <v>0</v>
      </c>
      <c r="Q950" s="1088"/>
      <c r="R950" s="1091"/>
      <c r="S950" s="480" t="s">
        <v>127</v>
      </c>
      <c r="T950" s="480" t="s">
        <v>127</v>
      </c>
      <c r="U950" s="480" t="s">
        <v>127</v>
      </c>
      <c r="V950" s="480" t="s">
        <v>127</v>
      </c>
      <c r="W950" s="481" t="s">
        <v>127</v>
      </c>
      <c r="X950" s="475" t="s">
        <v>655</v>
      </c>
      <c r="Y950" s="482"/>
    </row>
    <row r="951" spans="1:25" s="483" customFormat="1" ht="32.1" customHeight="1">
      <c r="A951" s="474"/>
      <c r="B951" s="475"/>
      <c r="C951" s="476"/>
      <c r="D951" s="475">
        <v>2015</v>
      </c>
      <c r="E951" s="475"/>
      <c r="F951" s="1374" t="s">
        <v>127</v>
      </c>
      <c r="G951" s="1374" t="s">
        <v>127</v>
      </c>
      <c r="H951" s="477" t="s">
        <v>127</v>
      </c>
      <c r="I951" s="475" t="s">
        <v>127</v>
      </c>
      <c r="J951" s="478"/>
      <c r="K951" s="478"/>
      <c r="L951" s="479" t="s">
        <v>127</v>
      </c>
      <c r="M951" s="479" t="s">
        <v>127</v>
      </c>
      <c r="N951" s="1623"/>
      <c r="O951" s="1090">
        <f>Q951*N951/100</f>
        <v>0</v>
      </c>
      <c r="P951" s="1089">
        <f>Q951-O951</f>
        <v>0</v>
      </c>
      <c r="Q951" s="1088"/>
      <c r="R951" s="1091"/>
      <c r="S951" s="480" t="s">
        <v>127</v>
      </c>
      <c r="T951" s="480" t="s">
        <v>127</v>
      </c>
      <c r="U951" s="480" t="s">
        <v>127</v>
      </c>
      <c r="V951" s="480" t="s">
        <v>127</v>
      </c>
      <c r="W951" s="481" t="s">
        <v>127</v>
      </c>
      <c r="X951" s="475" t="s">
        <v>655</v>
      </c>
      <c r="Y951" s="482"/>
    </row>
    <row r="952" spans="1:25" s="377" customFormat="1" ht="7.5" customHeight="1">
      <c r="A952" s="370" t="s">
        <v>655</v>
      </c>
      <c r="B952" s="371" t="s">
        <v>655</v>
      </c>
      <c r="C952" s="371" t="s">
        <v>2157</v>
      </c>
      <c r="D952" s="371" t="s">
        <v>655</v>
      </c>
      <c r="E952" s="371" t="s">
        <v>655</v>
      </c>
      <c r="F952" s="1442" t="s">
        <v>127</v>
      </c>
      <c r="G952" s="1442" t="s">
        <v>127</v>
      </c>
      <c r="H952" s="372" t="s">
        <v>655</v>
      </c>
      <c r="I952" s="371" t="s">
        <v>655</v>
      </c>
      <c r="J952" s="371" t="s">
        <v>655</v>
      </c>
      <c r="K952" s="371" t="s">
        <v>655</v>
      </c>
      <c r="L952" s="373" t="s">
        <v>127</v>
      </c>
      <c r="M952" s="373" t="s">
        <v>127</v>
      </c>
      <c r="N952" s="373"/>
      <c r="O952" s="373"/>
      <c r="P952" s="373"/>
      <c r="Q952" s="1470" t="s">
        <v>655</v>
      </c>
      <c r="R952" s="1458"/>
      <c r="S952" s="374"/>
      <c r="T952" s="374"/>
      <c r="U952" s="374"/>
      <c r="V952" s="374"/>
      <c r="W952" s="375"/>
      <c r="X952" s="371" t="s">
        <v>655</v>
      </c>
      <c r="Y952" s="376"/>
    </row>
    <row r="953" spans="1:25" s="203" customFormat="1" ht="12">
      <c r="F953" s="1375"/>
      <c r="G953" s="1375"/>
      <c r="H953" s="223"/>
      <c r="L953" s="224"/>
      <c r="M953" s="224"/>
      <c r="N953" s="1627"/>
      <c r="O953" s="894"/>
      <c r="P953" s="894"/>
      <c r="Q953" s="463"/>
      <c r="R953" s="1312"/>
      <c r="S953" s="225"/>
      <c r="T953" s="225"/>
      <c r="U953" s="225"/>
      <c r="V953" s="225"/>
      <c r="W953" s="266"/>
      <c r="X953" s="517"/>
    </row>
    <row r="954" spans="1:25" s="28" customFormat="1">
      <c r="F954" s="1376"/>
      <c r="G954" s="1376"/>
      <c r="H954" s="40"/>
      <c r="L954" s="226"/>
      <c r="M954" s="226"/>
      <c r="N954" s="1577"/>
      <c r="O954" s="895"/>
      <c r="P954" s="895"/>
      <c r="Q954" s="464"/>
      <c r="R954" s="1313"/>
      <c r="S954" s="227"/>
      <c r="T954" s="227"/>
      <c r="U954" s="227"/>
      <c r="V954" s="227"/>
      <c r="W954" s="267"/>
    </row>
    <row r="955" spans="1:25" s="28" customFormat="1">
      <c r="F955" s="1376"/>
      <c r="G955" s="1376"/>
      <c r="H955" s="40"/>
      <c r="L955" s="226"/>
      <c r="M955" s="226"/>
      <c r="N955" s="1577"/>
      <c r="O955" s="895"/>
      <c r="P955" s="895"/>
      <c r="Q955" s="464"/>
      <c r="R955" s="1313"/>
      <c r="S955" s="227"/>
      <c r="T955" s="227"/>
      <c r="U955" s="227"/>
      <c r="V955" s="227"/>
      <c r="W955" s="267"/>
    </row>
    <row r="956" spans="1:25" s="28" customFormat="1">
      <c r="F956" s="1376"/>
      <c r="G956" s="1376"/>
      <c r="H956" s="40"/>
      <c r="L956" s="226"/>
      <c r="M956" s="226"/>
      <c r="N956" s="1577"/>
      <c r="O956" s="895"/>
      <c r="P956" s="895"/>
      <c r="Q956" s="464"/>
      <c r="R956" s="1313"/>
      <c r="S956" s="227"/>
      <c r="T956" s="227"/>
      <c r="U956" s="227"/>
      <c r="V956" s="227"/>
      <c r="W956" s="267"/>
    </row>
    <row r="957" spans="1:25" s="28" customFormat="1" hidden="1">
      <c r="A957" s="217" t="s">
        <v>3018</v>
      </c>
      <c r="B957" s="91"/>
      <c r="C957" s="69" t="s">
        <v>3440</v>
      </c>
      <c r="D957" s="69">
        <v>2014</v>
      </c>
      <c r="E957" s="69" t="s">
        <v>1182</v>
      </c>
      <c r="F957" s="1441"/>
      <c r="G957" s="1441"/>
      <c r="H957" s="90" t="s">
        <v>313</v>
      </c>
      <c r="I957" s="91"/>
      <c r="J957" s="69" t="s">
        <v>3019</v>
      </c>
      <c r="K957" s="69" t="s">
        <v>3019</v>
      </c>
      <c r="L957" s="226"/>
      <c r="M957" s="226"/>
      <c r="N957" s="226"/>
      <c r="O957" s="895"/>
      <c r="P957" s="895"/>
      <c r="Q957" s="464"/>
      <c r="R957" s="1313"/>
      <c r="S957" s="227"/>
      <c r="T957" s="227"/>
      <c r="U957" s="227"/>
      <c r="V957" s="227"/>
      <c r="W957" s="267"/>
    </row>
    <row r="958" spans="1:25" s="1046" customFormat="1" hidden="1">
      <c r="A958" s="1038" t="s">
        <v>3018</v>
      </c>
      <c r="B958" s="439"/>
      <c r="C958" s="439" t="s">
        <v>3431</v>
      </c>
      <c r="D958" s="439">
        <v>2014</v>
      </c>
      <c r="E958" s="439" t="s">
        <v>1182</v>
      </c>
      <c r="F958" s="1456"/>
      <c r="G958" s="1456"/>
      <c r="H958" s="1040" t="s">
        <v>313</v>
      </c>
      <c r="I958" s="1039"/>
      <c r="J958" s="439" t="s">
        <v>3029</v>
      </c>
      <c r="K958" s="439" t="s">
        <v>3029</v>
      </c>
      <c r="L958" s="1041"/>
      <c r="M958" s="1041"/>
      <c r="N958" s="1041"/>
      <c r="O958" s="1042"/>
      <c r="P958" s="1042"/>
      <c r="Q958" s="1043"/>
      <c r="R958" s="1466"/>
      <c r="S958" s="1044"/>
      <c r="T958" s="1044"/>
      <c r="U958" s="1044"/>
      <c r="V958" s="1044"/>
      <c r="W958" s="1045"/>
    </row>
    <row r="959" spans="1:25" s="1046" customFormat="1" hidden="1">
      <c r="A959" s="439" t="s">
        <v>3315</v>
      </c>
      <c r="B959" s="1039"/>
      <c r="C959" s="439" t="s">
        <v>3428</v>
      </c>
      <c r="D959" s="1039"/>
      <c r="E959" s="1039"/>
      <c r="F959" s="1456"/>
      <c r="G959" s="1456"/>
      <c r="H959" s="1047"/>
      <c r="I959" s="1039"/>
      <c r="J959" s="439" t="s">
        <v>3036</v>
      </c>
      <c r="K959" s="439" t="s">
        <v>3036</v>
      </c>
      <c r="L959" s="1041"/>
      <c r="M959" s="1041"/>
      <c r="N959" s="1041"/>
      <c r="O959" s="1042"/>
      <c r="P959" s="1042"/>
      <c r="Q959" s="1043"/>
      <c r="R959" s="1466"/>
      <c r="S959" s="1044"/>
      <c r="T959" s="1044"/>
      <c r="U959" s="1044"/>
      <c r="V959" s="1044"/>
      <c r="W959" s="1045"/>
    </row>
    <row r="960" spans="1:25" s="28" customFormat="1" hidden="1">
      <c r="A960" s="217" t="s">
        <v>3018</v>
      </c>
      <c r="B960" s="91"/>
      <c r="C960" s="69" t="s">
        <v>3439</v>
      </c>
      <c r="D960" s="69">
        <v>2014</v>
      </c>
      <c r="E960" s="69" t="s">
        <v>1182</v>
      </c>
      <c r="F960" s="1441"/>
      <c r="G960" s="1441"/>
      <c r="H960" s="90" t="s">
        <v>313</v>
      </c>
      <c r="I960" s="91"/>
      <c r="J960" s="69" t="s">
        <v>3042</v>
      </c>
      <c r="K960" s="69" t="s">
        <v>3042</v>
      </c>
      <c r="L960" s="226"/>
      <c r="M960" s="226"/>
      <c r="N960" s="226"/>
      <c r="O960" s="895"/>
      <c r="P960" s="895"/>
      <c r="Q960" s="464"/>
      <c r="R960" s="1313"/>
      <c r="S960" s="227"/>
      <c r="T960" s="227"/>
      <c r="U960" s="227"/>
      <c r="V960" s="227"/>
      <c r="W960" s="267"/>
    </row>
    <row r="961" spans="1:26" hidden="1">
      <c r="A961" s="217" t="s">
        <v>3018</v>
      </c>
      <c r="B961" s="91"/>
      <c r="C961" s="69" t="s">
        <v>3438</v>
      </c>
      <c r="D961" s="69">
        <v>2014</v>
      </c>
      <c r="E961" s="69" t="s">
        <v>1182</v>
      </c>
      <c r="F961" s="1441"/>
      <c r="G961" s="1441"/>
      <c r="H961" s="90" t="s">
        <v>313</v>
      </c>
      <c r="I961" s="91"/>
      <c r="J961" s="69" t="s">
        <v>3112</v>
      </c>
      <c r="K961" s="69" t="s">
        <v>3112</v>
      </c>
      <c r="N961"/>
    </row>
    <row r="962" spans="1:26" hidden="1">
      <c r="A962" s="217" t="s">
        <v>3315</v>
      </c>
      <c r="B962" s="91"/>
      <c r="C962" s="69" t="s">
        <v>3437</v>
      </c>
      <c r="D962" s="69">
        <v>2014</v>
      </c>
      <c r="E962" s="69" t="s">
        <v>1182</v>
      </c>
      <c r="F962" s="1441"/>
      <c r="G962" s="1441"/>
      <c r="H962" s="90" t="s">
        <v>313</v>
      </c>
      <c r="I962" s="91"/>
      <c r="J962" s="69" t="s">
        <v>3114</v>
      </c>
      <c r="K962" s="69" t="s">
        <v>3114</v>
      </c>
      <c r="N962"/>
    </row>
    <row r="964" spans="1:26">
      <c r="X964" s="91"/>
      <c r="Y964" s="62"/>
      <c r="Z964" s="1432"/>
    </row>
  </sheetData>
  <autoFilter ref="A2:Y953">
    <filterColumn colId="0"/>
    <filterColumn colId="2"/>
    <filterColumn colId="3"/>
    <filterColumn colId="4"/>
    <filterColumn colId="5"/>
    <filterColumn colId="9"/>
    <filterColumn colId="10"/>
    <filterColumn colId="11"/>
    <filterColumn colId="13"/>
    <filterColumn colId="14"/>
    <filterColumn colId="15"/>
    <filterColumn colId="16"/>
    <filterColumn colId="17"/>
    <sortState ref="A3:U333">
      <sortCondition ref="L2:L273"/>
    </sortState>
  </autoFilter>
  <mergeCells count="1">
    <mergeCell ref="H1:K1"/>
  </mergeCells>
  <printOptions horizontalCentered="1"/>
  <pageMargins left="0.47244094488188981" right="0.70866141732283472" top="0.86614173228346458" bottom="0.74803149606299213" header="0.31496062992125984" footer="0.31496062992125984"/>
  <pageSetup scale="8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6"/>
  <dimension ref="A1:AA1141"/>
  <sheetViews>
    <sheetView view="pageBreakPreview" zoomScale="85" zoomScaleSheetLayoutView="85" workbookViewId="0">
      <selection activeCell="A822" sqref="A822"/>
    </sheetView>
  </sheetViews>
  <sheetFormatPr baseColWidth="10" defaultRowHeight="15"/>
  <cols>
    <col min="1" max="1" width="9.7109375" style="6" customWidth="1"/>
    <col min="2" max="2" width="14.5703125" style="6" customWidth="1"/>
    <col min="3" max="3" width="6" style="6" customWidth="1"/>
    <col min="4" max="4" width="5.140625" style="6" customWidth="1"/>
    <col min="5" max="5" width="25.85546875" style="6" customWidth="1"/>
    <col min="6" max="6" width="3.7109375" style="6" customWidth="1"/>
    <col min="7" max="7" width="10" style="6" customWidth="1"/>
    <col min="8" max="8" width="8.28515625" customWidth="1"/>
    <col min="9" max="9" width="7" style="101" customWidth="1"/>
    <col min="10" max="10" width="8.140625" customWidth="1"/>
    <col min="11" max="11" width="9.140625" style="6" customWidth="1"/>
    <col min="12" max="12" width="24.85546875" customWidth="1"/>
    <col min="13" max="13" width="29" customWidth="1"/>
    <col min="14" max="14" width="10.42578125" customWidth="1"/>
    <col min="15" max="15" width="4.7109375" customWidth="1"/>
    <col min="16" max="16" width="15.85546875" style="211" customWidth="1"/>
    <col min="17" max="17" width="15.140625" style="211" customWidth="1"/>
    <col min="18" max="18" width="15.140625" style="103" customWidth="1"/>
    <col min="19" max="19" width="14.7109375" style="264" customWidth="1"/>
    <col min="20" max="20" width="5.140625" customWidth="1"/>
    <col min="21" max="21" width="12.42578125" customWidth="1"/>
    <col min="22" max="22" width="16.85546875" customWidth="1"/>
    <col min="23" max="23" width="5.28515625" customWidth="1"/>
    <col min="24" max="24" width="3.140625" customWidth="1"/>
    <col min="25" max="25" width="5.5703125" customWidth="1"/>
    <col min="26" max="26" width="6.5703125" customWidth="1"/>
    <col min="27" max="27" width="6.28515625" customWidth="1"/>
  </cols>
  <sheetData>
    <row r="1" spans="1:27" s="110" customFormat="1" ht="33" customHeight="1">
      <c r="A1" s="109"/>
      <c r="B1" s="109"/>
      <c r="C1" s="109"/>
      <c r="D1" s="109"/>
      <c r="E1" s="109"/>
      <c r="F1" s="597" t="s">
        <v>78</v>
      </c>
      <c r="G1" s="597"/>
      <c r="H1" s="597"/>
      <c r="I1" s="597"/>
      <c r="J1" s="597"/>
      <c r="K1" s="597"/>
      <c r="L1" s="597"/>
      <c r="M1" s="597"/>
      <c r="N1" s="597"/>
      <c r="O1" s="597"/>
      <c r="P1" s="900"/>
      <c r="Q1" s="900"/>
      <c r="R1" s="597"/>
      <c r="S1" s="597"/>
      <c r="T1" s="597"/>
      <c r="U1" s="597"/>
      <c r="V1" s="597"/>
      <c r="W1" s="597"/>
      <c r="X1" s="597"/>
    </row>
    <row r="2" spans="1:27" s="96" customFormat="1" ht="36" customHeight="1">
      <c r="A2" s="92" t="s">
        <v>69</v>
      </c>
      <c r="B2" s="95" t="s">
        <v>94</v>
      </c>
      <c r="C2" s="95" t="s">
        <v>1459</v>
      </c>
      <c r="D2" s="93" t="s">
        <v>71</v>
      </c>
      <c r="E2" s="92" t="s">
        <v>47</v>
      </c>
      <c r="F2" s="524" t="s">
        <v>1686</v>
      </c>
      <c r="G2" s="94" t="s">
        <v>2158</v>
      </c>
      <c r="H2" s="126" t="s">
        <v>99</v>
      </c>
      <c r="I2" s="100" t="s">
        <v>64</v>
      </c>
      <c r="J2" s="127" t="s">
        <v>100</v>
      </c>
      <c r="K2" s="128" t="s">
        <v>66</v>
      </c>
      <c r="L2" s="92" t="s">
        <v>68</v>
      </c>
      <c r="M2" s="92" t="s">
        <v>65</v>
      </c>
      <c r="N2" s="92" t="s">
        <v>56</v>
      </c>
      <c r="O2" s="95" t="s">
        <v>3048</v>
      </c>
      <c r="P2" s="92" t="s">
        <v>3050</v>
      </c>
      <c r="Q2" s="899" t="s">
        <v>3051</v>
      </c>
      <c r="R2" s="102" t="s">
        <v>72</v>
      </c>
      <c r="S2" s="129" t="s">
        <v>73</v>
      </c>
      <c r="T2" s="1021" t="s">
        <v>81</v>
      </c>
      <c r="U2" s="95" t="s">
        <v>97</v>
      </c>
      <c r="V2" s="92" t="s">
        <v>98</v>
      </c>
      <c r="W2" s="518" t="s">
        <v>1686</v>
      </c>
      <c r="X2" s="92"/>
      <c r="Y2" s="1677" t="s">
        <v>4777</v>
      </c>
      <c r="Z2" s="1677" t="s">
        <v>4778</v>
      </c>
      <c r="AA2" s="1677" t="s">
        <v>4779</v>
      </c>
    </row>
    <row r="3" spans="1:27" s="10" customFormat="1" ht="15.75" customHeight="1">
      <c r="A3" s="69" t="s">
        <v>1648</v>
      </c>
      <c r="B3" s="69" t="s">
        <v>718</v>
      </c>
      <c r="C3" s="69"/>
      <c r="D3" s="87">
        <v>2013</v>
      </c>
      <c r="E3" s="69" t="s">
        <v>1415</v>
      </c>
      <c r="F3" s="69"/>
      <c r="G3" s="87" t="s">
        <v>683</v>
      </c>
      <c r="H3" s="71">
        <v>41332</v>
      </c>
      <c r="I3" s="182">
        <v>37</v>
      </c>
      <c r="J3" s="71"/>
      <c r="K3" s="69"/>
      <c r="L3" s="106" t="s">
        <v>776</v>
      </c>
      <c r="M3" s="106" t="s">
        <v>2882</v>
      </c>
      <c r="N3" s="106" t="s">
        <v>340</v>
      </c>
      <c r="O3" s="106"/>
      <c r="P3" s="106"/>
      <c r="Q3" s="106"/>
      <c r="R3" s="183">
        <v>244.76</v>
      </c>
      <c r="S3" s="72"/>
      <c r="T3" s="106"/>
      <c r="U3" s="106" t="s">
        <v>778</v>
      </c>
      <c r="V3" s="106" t="s">
        <v>849</v>
      </c>
      <c r="W3" s="106"/>
      <c r="X3" s="106"/>
    </row>
    <row r="4" spans="1:27" s="10" customFormat="1">
      <c r="A4" s="69" t="s">
        <v>694</v>
      </c>
      <c r="B4" s="69" t="s">
        <v>693</v>
      </c>
      <c r="C4" s="69"/>
      <c r="D4" s="87">
        <v>2013</v>
      </c>
      <c r="E4" s="69" t="s">
        <v>127</v>
      </c>
      <c r="F4" s="69"/>
      <c r="G4" s="87" t="s">
        <v>683</v>
      </c>
      <c r="H4" s="71">
        <v>41332</v>
      </c>
      <c r="I4" s="182">
        <v>40</v>
      </c>
      <c r="J4" s="71"/>
      <c r="K4" s="69"/>
      <c r="L4" s="106" t="s">
        <v>776</v>
      </c>
      <c r="M4" s="106" t="s">
        <v>2882</v>
      </c>
      <c r="N4" s="106" t="s">
        <v>340</v>
      </c>
      <c r="O4" s="106"/>
      <c r="P4" s="106"/>
      <c r="Q4" s="106"/>
      <c r="R4" s="183">
        <v>3026.93</v>
      </c>
      <c r="S4" s="72"/>
      <c r="T4" s="106"/>
      <c r="U4" s="106" t="s">
        <v>344</v>
      </c>
      <c r="V4" s="106" t="s">
        <v>789</v>
      </c>
      <c r="W4" s="106"/>
      <c r="X4" s="106"/>
    </row>
    <row r="5" spans="1:27" s="10" customFormat="1">
      <c r="A5" s="69" t="s">
        <v>295</v>
      </c>
      <c r="B5" s="69" t="s">
        <v>718</v>
      </c>
      <c r="C5" s="69"/>
      <c r="D5" s="87">
        <v>2013</v>
      </c>
      <c r="E5" s="69" t="s">
        <v>1633</v>
      </c>
      <c r="F5" s="69"/>
      <c r="G5" s="87" t="s">
        <v>683</v>
      </c>
      <c r="H5" s="71">
        <v>41332</v>
      </c>
      <c r="I5" s="182">
        <v>41</v>
      </c>
      <c r="J5" s="71"/>
      <c r="K5" s="69"/>
      <c r="L5" s="106" t="s">
        <v>776</v>
      </c>
      <c r="M5" s="106" t="s">
        <v>2882</v>
      </c>
      <c r="N5" s="106" t="s">
        <v>340</v>
      </c>
      <c r="O5" s="106"/>
      <c r="P5" s="106"/>
      <c r="Q5" s="106"/>
      <c r="R5" s="183">
        <v>1173.98</v>
      </c>
      <c r="S5" s="72"/>
      <c r="T5" s="106"/>
      <c r="U5" s="106" t="s">
        <v>778</v>
      </c>
      <c r="V5" s="106" t="s">
        <v>853</v>
      </c>
      <c r="W5" s="106"/>
      <c r="X5" s="106"/>
    </row>
    <row r="6" spans="1:27" s="10" customFormat="1" ht="22.5">
      <c r="A6" s="69" t="s">
        <v>948</v>
      </c>
      <c r="B6" s="69" t="s">
        <v>718</v>
      </c>
      <c r="C6" s="69"/>
      <c r="D6" s="87">
        <v>2013</v>
      </c>
      <c r="E6" s="7" t="s">
        <v>3340</v>
      </c>
      <c r="F6" s="69" t="s">
        <v>1538</v>
      </c>
      <c r="G6" s="87" t="s">
        <v>683</v>
      </c>
      <c r="H6" s="71">
        <v>41332</v>
      </c>
      <c r="I6" s="182">
        <v>42</v>
      </c>
      <c r="J6" s="71"/>
      <c r="K6" s="69"/>
      <c r="L6" s="106" t="s">
        <v>776</v>
      </c>
      <c r="M6" s="106" t="s">
        <v>2882</v>
      </c>
      <c r="N6" s="106" t="s">
        <v>340</v>
      </c>
      <c r="O6" s="106"/>
      <c r="P6" s="106"/>
      <c r="Q6" s="106"/>
      <c r="R6" s="183">
        <v>652.95000000000005</v>
      </c>
      <c r="S6" s="72"/>
      <c r="T6" s="106"/>
      <c r="U6" s="106" t="s">
        <v>778</v>
      </c>
      <c r="V6" s="106" t="s">
        <v>852</v>
      </c>
      <c r="W6" s="106"/>
      <c r="X6" s="106"/>
    </row>
    <row r="7" spans="1:27" s="10" customFormat="1">
      <c r="A7" s="69" t="s">
        <v>1648</v>
      </c>
      <c r="B7" s="69" t="s">
        <v>718</v>
      </c>
      <c r="C7" s="69"/>
      <c r="D7" s="87">
        <v>2013</v>
      </c>
      <c r="E7" s="69" t="s">
        <v>1415</v>
      </c>
      <c r="F7" s="69"/>
      <c r="G7" s="87" t="s">
        <v>683</v>
      </c>
      <c r="H7" s="71">
        <v>41332</v>
      </c>
      <c r="I7" s="182">
        <v>43</v>
      </c>
      <c r="J7" s="71"/>
      <c r="K7" s="69"/>
      <c r="L7" s="106" t="s">
        <v>776</v>
      </c>
      <c r="M7" s="106" t="s">
        <v>2882</v>
      </c>
      <c r="N7" s="106" t="s">
        <v>340</v>
      </c>
      <c r="O7" s="106"/>
      <c r="P7" s="106"/>
      <c r="Q7" s="106"/>
      <c r="R7" s="183">
        <v>1071.94</v>
      </c>
      <c r="S7" s="72"/>
      <c r="T7" s="106"/>
      <c r="U7" s="106" t="s">
        <v>778</v>
      </c>
      <c r="V7" s="106" t="s">
        <v>848</v>
      </c>
      <c r="W7" s="106"/>
      <c r="X7" s="106"/>
    </row>
    <row r="8" spans="1:27" s="10" customFormat="1">
      <c r="A8" s="69" t="s">
        <v>694</v>
      </c>
      <c r="B8" s="69" t="s">
        <v>693</v>
      </c>
      <c r="C8" s="69"/>
      <c r="D8" s="87">
        <v>2013</v>
      </c>
      <c r="E8" s="69" t="s">
        <v>1398</v>
      </c>
      <c r="F8" s="69"/>
      <c r="G8" s="87" t="s">
        <v>683</v>
      </c>
      <c r="H8" s="71">
        <v>41332</v>
      </c>
      <c r="I8" s="182">
        <v>44</v>
      </c>
      <c r="J8" s="71"/>
      <c r="K8" s="69"/>
      <c r="L8" s="106" t="s">
        <v>776</v>
      </c>
      <c r="M8" s="106" t="s">
        <v>2882</v>
      </c>
      <c r="N8" s="106" t="s">
        <v>340</v>
      </c>
      <c r="O8" s="106"/>
      <c r="P8" s="106"/>
      <c r="Q8" s="106"/>
      <c r="R8" s="183">
        <v>6556.98</v>
      </c>
      <c r="S8" s="72"/>
      <c r="T8" s="106"/>
      <c r="U8" s="106" t="s">
        <v>778</v>
      </c>
      <c r="V8" s="106" t="s">
        <v>797</v>
      </c>
      <c r="W8" s="106"/>
      <c r="X8" s="106"/>
    </row>
    <row r="9" spans="1:27" s="10" customFormat="1">
      <c r="A9" s="69" t="s">
        <v>701</v>
      </c>
      <c r="B9" s="69" t="s">
        <v>718</v>
      </c>
      <c r="C9" s="69"/>
      <c r="D9" s="87">
        <v>2013</v>
      </c>
      <c r="E9" s="69" t="s">
        <v>782</v>
      </c>
      <c r="F9" s="69"/>
      <c r="G9" s="87" t="s">
        <v>683</v>
      </c>
      <c r="H9" s="71">
        <v>41332</v>
      </c>
      <c r="I9" s="182">
        <v>45</v>
      </c>
      <c r="J9" s="71"/>
      <c r="K9" s="69"/>
      <c r="L9" s="106" t="s">
        <v>776</v>
      </c>
      <c r="M9" s="106" t="s">
        <v>2882</v>
      </c>
      <c r="N9" s="106" t="s">
        <v>340</v>
      </c>
      <c r="O9" s="106"/>
      <c r="P9" s="106"/>
      <c r="Q9" s="106"/>
      <c r="R9" s="183">
        <v>800.45</v>
      </c>
      <c r="S9" s="72"/>
      <c r="T9" s="106"/>
      <c r="U9" s="106" t="s">
        <v>778</v>
      </c>
      <c r="V9" s="106" t="s">
        <v>780</v>
      </c>
      <c r="W9" s="106"/>
      <c r="X9" s="106"/>
    </row>
    <row r="10" spans="1:27" s="10" customFormat="1">
      <c r="A10" s="69" t="s">
        <v>3332</v>
      </c>
      <c r="B10" s="69" t="s">
        <v>718</v>
      </c>
      <c r="C10" s="69"/>
      <c r="D10" s="87">
        <v>2013</v>
      </c>
      <c r="E10" s="69" t="s">
        <v>1408</v>
      </c>
      <c r="F10" s="69"/>
      <c r="G10" s="87" t="s">
        <v>683</v>
      </c>
      <c r="H10" s="71">
        <v>41332</v>
      </c>
      <c r="I10" s="182">
        <v>46</v>
      </c>
      <c r="J10" s="71"/>
      <c r="K10" s="69"/>
      <c r="L10" s="106" t="s">
        <v>776</v>
      </c>
      <c r="M10" s="106" t="s">
        <v>2882</v>
      </c>
      <c r="N10" s="106" t="s">
        <v>340</v>
      </c>
      <c r="O10" s="106"/>
      <c r="P10" s="106"/>
      <c r="Q10" s="106"/>
      <c r="R10" s="183">
        <v>277</v>
      </c>
      <c r="S10" s="72"/>
      <c r="T10" s="106"/>
      <c r="U10" s="106" t="s">
        <v>690</v>
      </c>
      <c r="V10" s="106" t="s">
        <v>786</v>
      </c>
      <c r="W10" s="106"/>
      <c r="X10" s="106"/>
    </row>
    <row r="11" spans="1:27" s="10" customFormat="1">
      <c r="A11" s="69" t="s">
        <v>264</v>
      </c>
      <c r="B11" s="69" t="s">
        <v>718</v>
      </c>
      <c r="C11" s="69"/>
      <c r="D11" s="87">
        <v>2013</v>
      </c>
      <c r="E11" s="69" t="s">
        <v>1551</v>
      </c>
      <c r="F11" s="69"/>
      <c r="G11" s="87" t="s">
        <v>683</v>
      </c>
      <c r="H11" s="71">
        <v>41332</v>
      </c>
      <c r="I11" s="182">
        <v>47</v>
      </c>
      <c r="J11" s="71"/>
      <c r="K11" s="69"/>
      <c r="L11" s="106" t="s">
        <v>776</v>
      </c>
      <c r="M11" s="106" t="s">
        <v>2882</v>
      </c>
      <c r="N11" s="106" t="s">
        <v>340</v>
      </c>
      <c r="O11" s="106"/>
      <c r="P11" s="106"/>
      <c r="Q11" s="106"/>
      <c r="R11" s="183">
        <v>533.97</v>
      </c>
      <c r="S11" s="72"/>
      <c r="T11" s="106"/>
      <c r="U11" s="106" t="s">
        <v>778</v>
      </c>
      <c r="V11" s="106" t="s">
        <v>781</v>
      </c>
      <c r="W11" s="106"/>
      <c r="X11" s="106"/>
    </row>
    <row r="12" spans="1:27" s="10" customFormat="1">
      <c r="A12" s="69" t="s">
        <v>3338</v>
      </c>
      <c r="B12" s="69" t="s">
        <v>718</v>
      </c>
      <c r="C12" s="69"/>
      <c r="D12" s="87">
        <v>2013</v>
      </c>
      <c r="E12" s="69" t="s">
        <v>1407</v>
      </c>
      <c r="F12" s="69"/>
      <c r="G12" s="87" t="s">
        <v>683</v>
      </c>
      <c r="H12" s="71">
        <v>41332</v>
      </c>
      <c r="I12" s="182">
        <v>49</v>
      </c>
      <c r="J12" s="71"/>
      <c r="K12" s="69"/>
      <c r="L12" s="106" t="s">
        <v>776</v>
      </c>
      <c r="M12" s="106" t="s">
        <v>2882</v>
      </c>
      <c r="N12" s="106" t="s">
        <v>340</v>
      </c>
      <c r="O12" s="106"/>
      <c r="P12" s="106"/>
      <c r="Q12" s="106"/>
      <c r="R12" s="183">
        <v>4719.99</v>
      </c>
      <c r="S12" s="72"/>
      <c r="T12" s="106"/>
      <c r="U12" s="106" t="s">
        <v>690</v>
      </c>
      <c r="V12" s="106" t="s">
        <v>785</v>
      </c>
      <c r="W12" s="106"/>
      <c r="X12" s="106"/>
    </row>
    <row r="13" spans="1:27" s="10" customFormat="1">
      <c r="A13" s="69" t="s">
        <v>694</v>
      </c>
      <c r="B13" s="69" t="s">
        <v>693</v>
      </c>
      <c r="C13" s="69"/>
      <c r="D13" s="87">
        <v>2013</v>
      </c>
      <c r="E13" s="69" t="s">
        <v>693</v>
      </c>
      <c r="F13" s="69"/>
      <c r="G13" s="87" t="s">
        <v>683</v>
      </c>
      <c r="H13" s="71">
        <v>41332</v>
      </c>
      <c r="I13" s="182">
        <v>50</v>
      </c>
      <c r="J13" s="71"/>
      <c r="K13" s="69"/>
      <c r="L13" s="106" t="s">
        <v>776</v>
      </c>
      <c r="M13" s="106" t="s">
        <v>2882</v>
      </c>
      <c r="N13" s="106" t="s">
        <v>340</v>
      </c>
      <c r="O13" s="106"/>
      <c r="P13" s="106"/>
      <c r="Q13" s="106"/>
      <c r="R13" s="183">
        <v>4719.99</v>
      </c>
      <c r="S13" s="72"/>
      <c r="T13" s="106"/>
      <c r="U13" s="106" t="s">
        <v>690</v>
      </c>
      <c r="V13" s="106" t="s">
        <v>795</v>
      </c>
      <c r="W13" s="106"/>
      <c r="X13" s="106"/>
    </row>
    <row r="14" spans="1:27" s="10" customFormat="1" ht="22.5">
      <c r="A14" s="69" t="s">
        <v>3344</v>
      </c>
      <c r="B14" s="69" t="s">
        <v>718</v>
      </c>
      <c r="C14" s="69"/>
      <c r="D14" s="87">
        <v>2013</v>
      </c>
      <c r="E14" s="7" t="s">
        <v>783</v>
      </c>
      <c r="F14" s="69" t="s">
        <v>1538</v>
      </c>
      <c r="G14" s="87" t="s">
        <v>683</v>
      </c>
      <c r="H14" s="71">
        <v>41332</v>
      </c>
      <c r="I14" s="182">
        <v>55</v>
      </c>
      <c r="J14" s="71"/>
      <c r="K14" s="69"/>
      <c r="L14" s="106" t="s">
        <v>776</v>
      </c>
      <c r="M14" s="106" t="s">
        <v>2882</v>
      </c>
      <c r="N14" s="106" t="s">
        <v>340</v>
      </c>
      <c r="O14" s="106"/>
      <c r="P14" s="106"/>
      <c r="Q14" s="106"/>
      <c r="R14" s="183">
        <v>18880</v>
      </c>
      <c r="S14" s="72"/>
      <c r="T14" s="106"/>
      <c r="U14" s="106" t="s">
        <v>690</v>
      </c>
      <c r="V14" s="106" t="s">
        <v>784</v>
      </c>
      <c r="W14" s="106"/>
      <c r="X14" s="106"/>
    </row>
    <row r="15" spans="1:27" s="10" customFormat="1">
      <c r="A15" s="69" t="s">
        <v>3337</v>
      </c>
      <c r="B15" s="69" t="s">
        <v>718</v>
      </c>
      <c r="C15" s="69"/>
      <c r="D15" s="87">
        <v>2013</v>
      </c>
      <c r="E15" s="69" t="s">
        <v>1409</v>
      </c>
      <c r="F15" s="69"/>
      <c r="G15" s="87" t="s">
        <v>683</v>
      </c>
      <c r="H15" s="71">
        <v>41346</v>
      </c>
      <c r="I15" s="182">
        <v>101</v>
      </c>
      <c r="J15" s="71"/>
      <c r="K15" s="69"/>
      <c r="L15" s="106" t="s">
        <v>776</v>
      </c>
      <c r="M15" s="106" t="s">
        <v>2882</v>
      </c>
      <c r="N15" s="106" t="s">
        <v>340</v>
      </c>
      <c r="O15" s="106"/>
      <c r="P15" s="106"/>
      <c r="Q15" s="106"/>
      <c r="R15" s="183">
        <v>4520.93</v>
      </c>
      <c r="S15" s="72"/>
      <c r="T15" s="106"/>
      <c r="U15" s="106" t="s">
        <v>778</v>
      </c>
      <c r="V15" s="106" t="s">
        <v>779</v>
      </c>
      <c r="W15" s="106"/>
      <c r="X15" s="106"/>
    </row>
    <row r="16" spans="1:27" s="10" customFormat="1">
      <c r="A16" s="69" t="s">
        <v>3332</v>
      </c>
      <c r="B16" s="69" t="s">
        <v>718</v>
      </c>
      <c r="C16" s="69"/>
      <c r="D16" s="87">
        <v>2013</v>
      </c>
      <c r="E16" s="69" t="s">
        <v>1408</v>
      </c>
      <c r="F16" s="69"/>
      <c r="G16" s="87" t="s">
        <v>683</v>
      </c>
      <c r="H16" s="71">
        <v>41346</v>
      </c>
      <c r="I16" s="182">
        <v>102</v>
      </c>
      <c r="J16" s="71"/>
      <c r="K16" s="69"/>
      <c r="L16" s="106" t="s">
        <v>776</v>
      </c>
      <c r="M16" s="106" t="s">
        <v>2882</v>
      </c>
      <c r="N16" s="106" t="s">
        <v>340</v>
      </c>
      <c r="O16" s="106"/>
      <c r="P16" s="106"/>
      <c r="Q16" s="106"/>
      <c r="R16" s="183">
        <v>1141.98</v>
      </c>
      <c r="S16" s="72"/>
      <c r="T16" s="106"/>
      <c r="U16" s="106" t="s">
        <v>690</v>
      </c>
      <c r="V16" s="106" t="s">
        <v>787</v>
      </c>
      <c r="W16" s="106"/>
      <c r="X16" s="106"/>
    </row>
    <row r="17" spans="1:24" s="10" customFormat="1">
      <c r="A17" s="69" t="s">
        <v>3343</v>
      </c>
      <c r="B17" s="69" t="s">
        <v>718</v>
      </c>
      <c r="C17" s="69"/>
      <c r="D17" s="87">
        <v>2013</v>
      </c>
      <c r="E17" s="7" t="s">
        <v>1410</v>
      </c>
      <c r="F17" s="69" t="s">
        <v>1538</v>
      </c>
      <c r="G17" s="87" t="s">
        <v>683</v>
      </c>
      <c r="H17" s="71">
        <v>41346</v>
      </c>
      <c r="I17" s="182">
        <v>103</v>
      </c>
      <c r="J17" s="71"/>
      <c r="K17" s="69"/>
      <c r="L17" s="106" t="s">
        <v>776</v>
      </c>
      <c r="M17" s="106" t="s">
        <v>2882</v>
      </c>
      <c r="N17" s="106" t="s">
        <v>340</v>
      </c>
      <c r="O17" s="106"/>
      <c r="P17" s="106"/>
      <c r="Q17" s="106"/>
      <c r="R17" s="183">
        <v>744.94</v>
      </c>
      <c r="S17" s="72"/>
      <c r="T17" s="106"/>
      <c r="U17" s="106" t="s">
        <v>778</v>
      </c>
      <c r="V17" s="106" t="s">
        <v>777</v>
      </c>
      <c r="W17" s="106"/>
      <c r="X17" s="106"/>
    </row>
    <row r="18" spans="1:24">
      <c r="A18" s="91" t="s">
        <v>2967</v>
      </c>
      <c r="B18" s="91" t="s">
        <v>718</v>
      </c>
      <c r="C18" s="91"/>
      <c r="D18" s="87">
        <v>2012</v>
      </c>
      <c r="E18" s="91" t="s">
        <v>2351</v>
      </c>
      <c r="F18" s="91"/>
      <c r="G18" s="87" t="s">
        <v>683</v>
      </c>
      <c r="H18" s="97">
        <v>41233</v>
      </c>
      <c r="I18" s="89">
        <v>3545</v>
      </c>
      <c r="J18" s="71"/>
      <c r="K18" s="91"/>
      <c r="L18" s="62" t="s">
        <v>339</v>
      </c>
      <c r="M18" s="106" t="s">
        <v>2882</v>
      </c>
      <c r="N18" s="62" t="s">
        <v>340</v>
      </c>
      <c r="O18" s="62"/>
      <c r="P18" s="62"/>
      <c r="Q18" s="62"/>
      <c r="R18" s="99">
        <v>4322.8900000000003</v>
      </c>
      <c r="S18" s="98"/>
      <c r="T18" s="62"/>
      <c r="U18" s="62" t="s">
        <v>127</v>
      </c>
      <c r="V18" s="62" t="s">
        <v>354</v>
      </c>
      <c r="W18" s="62"/>
      <c r="X18" s="62"/>
    </row>
    <row r="19" spans="1:24">
      <c r="A19" s="91" t="s">
        <v>289</v>
      </c>
      <c r="B19" s="91" t="s">
        <v>718</v>
      </c>
      <c r="C19" s="91"/>
      <c r="D19" s="87">
        <v>2012</v>
      </c>
      <c r="E19" s="91" t="s">
        <v>720</v>
      </c>
      <c r="F19" s="91"/>
      <c r="G19" s="87" t="s">
        <v>683</v>
      </c>
      <c r="H19" s="97">
        <v>41235</v>
      </c>
      <c r="I19" s="89">
        <v>3551</v>
      </c>
      <c r="J19" s="71"/>
      <c r="K19" s="91"/>
      <c r="L19" s="62" t="s">
        <v>339</v>
      </c>
      <c r="M19" s="106" t="s">
        <v>2882</v>
      </c>
      <c r="N19" s="62" t="s">
        <v>340</v>
      </c>
      <c r="O19" s="62"/>
      <c r="P19" s="62"/>
      <c r="Q19" s="62"/>
      <c r="R19" s="99">
        <v>140.97</v>
      </c>
      <c r="S19" s="98"/>
      <c r="T19" s="62"/>
      <c r="U19" s="62" t="s">
        <v>127</v>
      </c>
      <c r="V19" s="62" t="s">
        <v>560</v>
      </c>
      <c r="W19" s="62"/>
      <c r="X19" s="62"/>
    </row>
    <row r="20" spans="1:24">
      <c r="A20" s="91"/>
      <c r="B20" s="91" t="s">
        <v>718</v>
      </c>
      <c r="C20" s="91"/>
      <c r="D20" s="87">
        <v>2012</v>
      </c>
      <c r="E20" s="91" t="s">
        <v>346</v>
      </c>
      <c r="F20" s="91"/>
      <c r="G20" s="87" t="s">
        <v>683</v>
      </c>
      <c r="H20" s="97">
        <v>41235</v>
      </c>
      <c r="I20" s="89">
        <v>3558</v>
      </c>
      <c r="J20" s="71"/>
      <c r="K20" s="91"/>
      <c r="L20" s="62" t="s">
        <v>339</v>
      </c>
      <c r="M20" s="106" t="s">
        <v>2882</v>
      </c>
      <c r="N20" s="62" t="s">
        <v>340</v>
      </c>
      <c r="O20" s="62"/>
      <c r="P20" s="62"/>
      <c r="Q20" s="62"/>
      <c r="R20" s="99">
        <v>3277.44</v>
      </c>
      <c r="S20" s="98"/>
      <c r="T20" s="62"/>
      <c r="U20" s="62" t="s">
        <v>127</v>
      </c>
      <c r="V20" s="62" t="s">
        <v>347</v>
      </c>
      <c r="W20" s="62"/>
      <c r="X20" s="62"/>
    </row>
    <row r="21" spans="1:24">
      <c r="A21" s="91" t="s">
        <v>694</v>
      </c>
      <c r="B21" s="91" t="s">
        <v>693</v>
      </c>
      <c r="C21" s="91"/>
      <c r="D21" s="87">
        <v>2012</v>
      </c>
      <c r="E21" s="91" t="s">
        <v>2354</v>
      </c>
      <c r="F21" s="91"/>
      <c r="G21" s="87" t="s">
        <v>683</v>
      </c>
      <c r="H21" s="97">
        <v>41235</v>
      </c>
      <c r="I21" s="89">
        <v>3559</v>
      </c>
      <c r="J21" s="71"/>
      <c r="K21" s="91"/>
      <c r="L21" s="62" t="s">
        <v>339</v>
      </c>
      <c r="M21" s="106" t="s">
        <v>2882</v>
      </c>
      <c r="N21" s="62" t="s">
        <v>340</v>
      </c>
      <c r="O21" s="62"/>
      <c r="P21" s="62"/>
      <c r="Q21" s="62"/>
      <c r="R21" s="99">
        <v>20088</v>
      </c>
      <c r="S21" s="98"/>
      <c r="T21" s="62"/>
      <c r="U21" s="62" t="s">
        <v>343</v>
      </c>
      <c r="V21" s="62" t="s">
        <v>342</v>
      </c>
      <c r="W21" s="62"/>
      <c r="X21" s="62"/>
    </row>
    <row r="22" spans="1:24">
      <c r="A22" s="91" t="s">
        <v>694</v>
      </c>
      <c r="B22" s="91" t="s">
        <v>693</v>
      </c>
      <c r="C22" s="91"/>
      <c r="D22" s="87">
        <v>2012</v>
      </c>
      <c r="E22" s="91" t="s">
        <v>2354</v>
      </c>
      <c r="F22" s="91"/>
      <c r="G22" s="87" t="s">
        <v>683</v>
      </c>
      <c r="H22" s="97">
        <v>41235</v>
      </c>
      <c r="I22" s="89">
        <v>3560</v>
      </c>
      <c r="J22" s="71"/>
      <c r="K22" s="91"/>
      <c r="L22" s="62" t="s">
        <v>339</v>
      </c>
      <c r="M22" s="106" t="s">
        <v>2882</v>
      </c>
      <c r="N22" s="62" t="s">
        <v>341</v>
      </c>
      <c r="O22" s="62"/>
      <c r="P22" s="62"/>
      <c r="Q22" s="62"/>
      <c r="R22" s="99">
        <v>744.99</v>
      </c>
      <c r="S22" s="98"/>
      <c r="T22" s="62"/>
      <c r="U22" s="62" t="s">
        <v>127</v>
      </c>
      <c r="V22" s="62" t="s">
        <v>342</v>
      </c>
      <c r="W22" s="62"/>
      <c r="X22" s="62"/>
    </row>
    <row r="23" spans="1:24">
      <c r="A23" s="91" t="s">
        <v>284</v>
      </c>
      <c r="B23" s="91" t="s">
        <v>718</v>
      </c>
      <c r="C23" s="91"/>
      <c r="D23" s="87">
        <v>2012</v>
      </c>
      <c r="E23" s="91" t="s">
        <v>2352</v>
      </c>
      <c r="F23" s="91"/>
      <c r="G23" s="87" t="s">
        <v>683</v>
      </c>
      <c r="H23" s="97">
        <v>41235</v>
      </c>
      <c r="I23" s="89">
        <v>3561</v>
      </c>
      <c r="J23" s="71"/>
      <c r="K23" s="91"/>
      <c r="L23" s="62" t="s">
        <v>339</v>
      </c>
      <c r="M23" s="106" t="s">
        <v>2882</v>
      </c>
      <c r="N23" s="62" t="s">
        <v>340</v>
      </c>
      <c r="O23" s="62"/>
      <c r="P23" s="62"/>
      <c r="Q23" s="62"/>
      <c r="R23" s="99">
        <v>2307.4699999999998</v>
      </c>
      <c r="S23" s="98"/>
      <c r="T23" s="62"/>
      <c r="U23" s="62" t="s">
        <v>127</v>
      </c>
      <c r="V23" s="62" t="s">
        <v>345</v>
      </c>
      <c r="W23" s="62"/>
      <c r="X23" s="62"/>
    </row>
    <row r="24" spans="1:24" s="192" customFormat="1">
      <c r="A24" s="91" t="s">
        <v>694</v>
      </c>
      <c r="B24" s="91" t="s">
        <v>693</v>
      </c>
      <c r="C24" s="91"/>
      <c r="D24" s="87">
        <v>2012</v>
      </c>
      <c r="E24" s="91" t="s">
        <v>2354</v>
      </c>
      <c r="F24" s="91"/>
      <c r="G24" s="87" t="s">
        <v>683</v>
      </c>
      <c r="H24" s="97">
        <v>41235</v>
      </c>
      <c r="I24" s="89">
        <v>3562</v>
      </c>
      <c r="J24" s="71"/>
      <c r="K24" s="91"/>
      <c r="L24" s="62" t="s">
        <v>339</v>
      </c>
      <c r="M24" s="106" t="s">
        <v>2882</v>
      </c>
      <c r="N24" s="62" t="s">
        <v>341</v>
      </c>
      <c r="O24" s="62"/>
      <c r="P24" s="62"/>
      <c r="Q24" s="62"/>
      <c r="R24" s="99">
        <v>737.99</v>
      </c>
      <c r="S24" s="98"/>
      <c r="T24" s="62"/>
      <c r="U24" s="62" t="s">
        <v>127</v>
      </c>
      <c r="V24" s="62" t="s">
        <v>342</v>
      </c>
      <c r="W24" s="62"/>
      <c r="X24" s="62"/>
    </row>
    <row r="25" spans="1:24">
      <c r="A25" s="91" t="s">
        <v>694</v>
      </c>
      <c r="B25" s="91" t="s">
        <v>693</v>
      </c>
      <c r="C25" s="91"/>
      <c r="D25" s="87">
        <v>2012</v>
      </c>
      <c r="E25" s="91" t="s">
        <v>2354</v>
      </c>
      <c r="F25" s="91"/>
      <c r="G25" s="87" t="s">
        <v>683</v>
      </c>
      <c r="H25" s="97">
        <v>41235</v>
      </c>
      <c r="I25" s="89">
        <v>3563</v>
      </c>
      <c r="J25" s="71"/>
      <c r="K25" s="91"/>
      <c r="L25" s="62" t="s">
        <v>339</v>
      </c>
      <c r="M25" s="106" t="s">
        <v>2882</v>
      </c>
      <c r="N25" s="62" t="s">
        <v>340</v>
      </c>
      <c r="O25" s="62"/>
      <c r="P25" s="62"/>
      <c r="Q25" s="62"/>
      <c r="R25" s="99">
        <v>1461.99</v>
      </c>
      <c r="S25" s="98"/>
      <c r="T25" s="62"/>
      <c r="U25" s="62" t="s">
        <v>127</v>
      </c>
      <c r="V25" s="62" t="s">
        <v>342</v>
      </c>
      <c r="W25" s="62"/>
      <c r="X25" s="62"/>
    </row>
    <row r="26" spans="1:24">
      <c r="A26" s="91" t="s">
        <v>295</v>
      </c>
      <c r="B26" s="91" t="s">
        <v>718</v>
      </c>
      <c r="C26" s="91"/>
      <c r="D26" s="87">
        <v>2012</v>
      </c>
      <c r="E26" s="91" t="s">
        <v>1633</v>
      </c>
      <c r="F26" s="91"/>
      <c r="G26" s="87" t="s">
        <v>683</v>
      </c>
      <c r="H26" s="97">
        <v>41235</v>
      </c>
      <c r="I26" s="89">
        <v>3564</v>
      </c>
      <c r="J26" s="71"/>
      <c r="K26" s="91"/>
      <c r="L26" s="62" t="s">
        <v>339</v>
      </c>
      <c r="M26" s="106" t="s">
        <v>2882</v>
      </c>
      <c r="N26" s="62" t="s">
        <v>340</v>
      </c>
      <c r="O26" s="62"/>
      <c r="P26" s="62"/>
      <c r="Q26" s="62"/>
      <c r="R26" s="99">
        <v>274.47000000000003</v>
      </c>
      <c r="S26" s="98"/>
      <c r="T26" s="62"/>
      <c r="U26" s="62" t="s">
        <v>127</v>
      </c>
      <c r="V26" s="62" t="s">
        <v>349</v>
      </c>
      <c r="W26" s="62"/>
      <c r="X26" s="62"/>
    </row>
    <row r="27" spans="1:24">
      <c r="A27" s="91" t="s">
        <v>3322</v>
      </c>
      <c r="B27" s="91" t="s">
        <v>718</v>
      </c>
      <c r="C27" s="91"/>
      <c r="D27" s="87">
        <v>2012</v>
      </c>
      <c r="E27" s="91" t="s">
        <v>278</v>
      </c>
      <c r="F27" s="91"/>
      <c r="G27" s="87" t="s">
        <v>683</v>
      </c>
      <c r="H27" s="97">
        <v>41235</v>
      </c>
      <c r="I27" s="89">
        <v>3565</v>
      </c>
      <c r="J27" s="71"/>
      <c r="K27" s="91"/>
      <c r="L27" s="62" t="s">
        <v>339</v>
      </c>
      <c r="M27" s="106" t="s">
        <v>2882</v>
      </c>
      <c r="N27" s="62" t="s">
        <v>340</v>
      </c>
      <c r="O27" s="62"/>
      <c r="P27" s="62"/>
      <c r="Q27" s="62"/>
      <c r="R27" s="99">
        <v>539.98</v>
      </c>
      <c r="S27" s="98"/>
      <c r="T27" s="62"/>
      <c r="U27" s="62" t="s">
        <v>344</v>
      </c>
      <c r="V27" s="62" t="s">
        <v>559</v>
      </c>
      <c r="W27" s="62"/>
      <c r="X27" s="62"/>
    </row>
    <row r="28" spans="1:24" s="170" customFormat="1">
      <c r="A28" s="91" t="s">
        <v>2967</v>
      </c>
      <c r="B28" s="91" t="s">
        <v>718</v>
      </c>
      <c r="C28" s="91"/>
      <c r="D28" s="87">
        <v>2012</v>
      </c>
      <c r="E28" s="91" t="s">
        <v>2351</v>
      </c>
      <c r="F28" s="91"/>
      <c r="G28" s="87" t="s">
        <v>683</v>
      </c>
      <c r="H28" s="97">
        <v>41235</v>
      </c>
      <c r="I28" s="89">
        <v>3567</v>
      </c>
      <c r="J28" s="71"/>
      <c r="K28" s="91"/>
      <c r="L28" s="62" t="s">
        <v>339</v>
      </c>
      <c r="M28" s="106" t="s">
        <v>2882</v>
      </c>
      <c r="N28" s="62" t="s">
        <v>340</v>
      </c>
      <c r="O28" s="62"/>
      <c r="P28" s="62"/>
      <c r="Q28" s="62"/>
      <c r="R28" s="99">
        <v>707.96</v>
      </c>
      <c r="S28" s="98"/>
      <c r="T28" s="62"/>
      <c r="U28" s="62" t="s">
        <v>127</v>
      </c>
      <c r="V28" s="62" t="s">
        <v>354</v>
      </c>
      <c r="W28" s="62"/>
      <c r="X28" s="62"/>
    </row>
    <row r="29" spans="1:24">
      <c r="A29" s="91"/>
      <c r="B29" s="91" t="s">
        <v>718</v>
      </c>
      <c r="C29" s="91"/>
      <c r="D29" s="87">
        <v>2012</v>
      </c>
      <c r="E29" s="91" t="s">
        <v>2353</v>
      </c>
      <c r="F29" s="91"/>
      <c r="G29" s="87" t="s">
        <v>683</v>
      </c>
      <c r="H29" s="97">
        <v>41235</v>
      </c>
      <c r="I29" s="89">
        <v>3571</v>
      </c>
      <c r="J29" s="71"/>
      <c r="K29" s="91"/>
      <c r="L29" s="62" t="s">
        <v>339</v>
      </c>
      <c r="M29" s="106" t="s">
        <v>2882</v>
      </c>
      <c r="N29" s="62" t="s">
        <v>340</v>
      </c>
      <c r="O29" s="62"/>
      <c r="P29" s="62"/>
      <c r="Q29" s="62"/>
      <c r="R29" s="99">
        <v>792.95</v>
      </c>
      <c r="S29" s="98"/>
      <c r="T29" s="62"/>
      <c r="U29" s="62" t="s">
        <v>127</v>
      </c>
      <c r="V29" s="62" t="s">
        <v>558</v>
      </c>
      <c r="W29" s="62"/>
      <c r="X29" s="62"/>
    </row>
    <row r="30" spans="1:24">
      <c r="A30" s="91" t="s">
        <v>295</v>
      </c>
      <c r="B30" s="91" t="s">
        <v>718</v>
      </c>
      <c r="C30" s="91"/>
      <c r="D30" s="87">
        <v>2012</v>
      </c>
      <c r="E30" s="91" t="s">
        <v>1633</v>
      </c>
      <c r="F30" s="91"/>
      <c r="G30" s="87" t="s">
        <v>683</v>
      </c>
      <c r="H30" s="97">
        <v>41240</v>
      </c>
      <c r="I30" s="89">
        <v>3596</v>
      </c>
      <c r="J30" s="71"/>
      <c r="K30" s="91"/>
      <c r="L30" s="62" t="s">
        <v>339</v>
      </c>
      <c r="M30" s="106" t="s">
        <v>2882</v>
      </c>
      <c r="N30" s="62" t="s">
        <v>340</v>
      </c>
      <c r="O30" s="62"/>
      <c r="P30" s="62"/>
      <c r="Q30" s="62"/>
      <c r="R30" s="99">
        <v>3015.91</v>
      </c>
      <c r="S30" s="98"/>
      <c r="T30" s="62"/>
      <c r="U30" s="62" t="s">
        <v>127</v>
      </c>
      <c r="V30" s="62" t="s">
        <v>348</v>
      </c>
      <c r="W30" s="62"/>
      <c r="X30" s="62"/>
    </row>
    <row r="31" spans="1:24">
      <c r="A31" s="91" t="s">
        <v>295</v>
      </c>
      <c r="B31" s="91" t="s">
        <v>718</v>
      </c>
      <c r="C31" s="91"/>
      <c r="D31" s="87">
        <v>2012</v>
      </c>
      <c r="E31" s="91" t="s">
        <v>1633</v>
      </c>
      <c r="F31" s="91"/>
      <c r="G31" s="87" t="s">
        <v>683</v>
      </c>
      <c r="H31" s="97">
        <v>41240</v>
      </c>
      <c r="I31" s="89">
        <v>3597</v>
      </c>
      <c r="J31" s="71"/>
      <c r="K31" s="91"/>
      <c r="L31" s="62" t="s">
        <v>339</v>
      </c>
      <c r="M31" s="106" t="s">
        <v>2882</v>
      </c>
      <c r="N31" s="62" t="s">
        <v>340</v>
      </c>
      <c r="O31" s="62"/>
      <c r="P31" s="62"/>
      <c r="Q31" s="62"/>
      <c r="R31" s="99">
        <v>7935.89</v>
      </c>
      <c r="S31" s="98"/>
      <c r="T31" s="62"/>
      <c r="U31" s="62" t="s">
        <v>127</v>
      </c>
      <c r="V31" s="62" t="s">
        <v>348</v>
      </c>
      <c r="W31" s="62"/>
      <c r="X31" s="62"/>
    </row>
    <row r="32" spans="1:24" s="10" customFormat="1">
      <c r="A32" s="69" t="s">
        <v>2135</v>
      </c>
      <c r="B32" s="69" t="s">
        <v>718</v>
      </c>
      <c r="C32" s="69"/>
      <c r="D32" s="87">
        <v>2013</v>
      </c>
      <c r="E32" s="69" t="s">
        <v>1606</v>
      </c>
      <c r="F32" s="69"/>
      <c r="G32" s="87" t="s">
        <v>683</v>
      </c>
      <c r="H32" s="71">
        <v>41346</v>
      </c>
      <c r="I32" s="182">
        <v>104</v>
      </c>
      <c r="J32" s="71"/>
      <c r="K32" s="69"/>
      <c r="L32" s="106" t="s">
        <v>776</v>
      </c>
      <c r="M32" s="106" t="s">
        <v>2882</v>
      </c>
      <c r="N32" s="106" t="s">
        <v>340</v>
      </c>
      <c r="O32" s="106"/>
      <c r="P32" s="106"/>
      <c r="Q32" s="106"/>
      <c r="R32" s="183">
        <v>1875.92</v>
      </c>
      <c r="S32" s="72"/>
      <c r="T32" s="106"/>
      <c r="U32" s="106" t="s">
        <v>778</v>
      </c>
      <c r="V32" s="106" t="s">
        <v>788</v>
      </c>
      <c r="W32" s="106"/>
      <c r="X32" s="106"/>
    </row>
    <row r="33" spans="1:24" s="10" customFormat="1">
      <c r="A33" s="69" t="s">
        <v>694</v>
      </c>
      <c r="B33" s="69" t="s">
        <v>693</v>
      </c>
      <c r="C33" s="69"/>
      <c r="D33" s="87">
        <v>2013</v>
      </c>
      <c r="E33" s="69" t="s">
        <v>127</v>
      </c>
      <c r="F33" s="69"/>
      <c r="G33" s="87" t="s">
        <v>683</v>
      </c>
      <c r="H33" s="71">
        <v>41346</v>
      </c>
      <c r="I33" s="182">
        <v>105</v>
      </c>
      <c r="J33" s="71"/>
      <c r="K33" s="69"/>
      <c r="L33" s="106" t="s">
        <v>776</v>
      </c>
      <c r="M33" s="106" t="s">
        <v>2882</v>
      </c>
      <c r="N33" s="106" t="s">
        <v>340</v>
      </c>
      <c r="O33" s="106"/>
      <c r="P33" s="106"/>
      <c r="Q33" s="106"/>
      <c r="R33" s="183">
        <v>1034.45</v>
      </c>
      <c r="S33" s="72"/>
      <c r="T33" s="106"/>
      <c r="U33" s="106" t="s">
        <v>778</v>
      </c>
      <c r="V33" s="106" t="s">
        <v>794</v>
      </c>
      <c r="W33" s="106"/>
      <c r="X33" s="106"/>
    </row>
    <row r="34" spans="1:24" s="10" customFormat="1">
      <c r="A34" s="69" t="s">
        <v>694</v>
      </c>
      <c r="B34" s="69" t="s">
        <v>693</v>
      </c>
      <c r="C34" s="69"/>
      <c r="D34" s="87">
        <v>2013</v>
      </c>
      <c r="E34" s="69" t="s">
        <v>1398</v>
      </c>
      <c r="F34" s="69"/>
      <c r="G34" s="87" t="s">
        <v>683</v>
      </c>
      <c r="H34" s="71">
        <v>41346</v>
      </c>
      <c r="I34" s="182">
        <v>106</v>
      </c>
      <c r="J34" s="71"/>
      <c r="K34" s="69"/>
      <c r="L34" s="106" t="s">
        <v>776</v>
      </c>
      <c r="M34" s="106" t="s">
        <v>2882</v>
      </c>
      <c r="N34" s="106" t="s">
        <v>340</v>
      </c>
      <c r="O34" s="106"/>
      <c r="P34" s="106"/>
      <c r="Q34" s="106"/>
      <c r="R34" s="183">
        <v>806.97</v>
      </c>
      <c r="S34" s="72"/>
      <c r="T34" s="106"/>
      <c r="U34" s="106" t="s">
        <v>778</v>
      </c>
      <c r="V34" s="106" t="s">
        <v>798</v>
      </c>
      <c r="W34" s="106"/>
      <c r="X34" s="106"/>
    </row>
    <row r="35" spans="1:24" s="10" customFormat="1">
      <c r="A35" s="69" t="s">
        <v>694</v>
      </c>
      <c r="B35" s="69" t="s">
        <v>693</v>
      </c>
      <c r="C35" s="69"/>
      <c r="D35" s="87">
        <v>2013</v>
      </c>
      <c r="E35" s="69" t="s">
        <v>693</v>
      </c>
      <c r="F35" s="69"/>
      <c r="G35" s="87" t="s">
        <v>683</v>
      </c>
      <c r="H35" s="71">
        <v>41346</v>
      </c>
      <c r="I35" s="182">
        <v>107</v>
      </c>
      <c r="J35" s="71"/>
      <c r="K35" s="69"/>
      <c r="L35" s="106" t="s">
        <v>776</v>
      </c>
      <c r="M35" s="106" t="s">
        <v>2882</v>
      </c>
      <c r="N35" s="106" t="s">
        <v>340</v>
      </c>
      <c r="O35" s="106"/>
      <c r="P35" s="106"/>
      <c r="Q35" s="106"/>
      <c r="R35" s="183">
        <v>2439.9699999999998</v>
      </c>
      <c r="S35" s="72"/>
      <c r="T35" s="106"/>
      <c r="U35" s="106" t="s">
        <v>778</v>
      </c>
      <c r="V35" s="106" t="s">
        <v>796</v>
      </c>
      <c r="W35" s="106"/>
      <c r="X35" s="106"/>
    </row>
    <row r="36" spans="1:24" s="10" customFormat="1">
      <c r="A36" s="69" t="s">
        <v>3338</v>
      </c>
      <c r="B36" s="69" t="s">
        <v>718</v>
      </c>
      <c r="C36" s="69"/>
      <c r="D36" s="87">
        <v>2013</v>
      </c>
      <c r="E36" s="69" t="s">
        <v>1407</v>
      </c>
      <c r="F36" s="69"/>
      <c r="G36" s="87" t="s">
        <v>683</v>
      </c>
      <c r="H36" s="71">
        <v>41255</v>
      </c>
      <c r="I36" s="182">
        <v>3714</v>
      </c>
      <c r="J36" s="71"/>
      <c r="K36" s="69"/>
      <c r="L36" s="106" t="s">
        <v>339</v>
      </c>
      <c r="M36" s="106" t="s">
        <v>2882</v>
      </c>
      <c r="N36" s="106" t="s">
        <v>340</v>
      </c>
      <c r="O36" s="106"/>
      <c r="P36" s="106"/>
      <c r="Q36" s="106"/>
      <c r="R36" s="183">
        <v>7080.39</v>
      </c>
      <c r="S36" s="72"/>
      <c r="T36" s="106"/>
      <c r="U36" s="106" t="s">
        <v>127</v>
      </c>
      <c r="V36" s="106" t="s">
        <v>568</v>
      </c>
      <c r="W36" s="106"/>
      <c r="X36" s="106"/>
    </row>
    <row r="37" spans="1:24" s="10" customFormat="1" ht="25.5" customHeight="1">
      <c r="A37" s="69" t="s">
        <v>3338</v>
      </c>
      <c r="B37" s="69" t="s">
        <v>718</v>
      </c>
      <c r="C37" s="69"/>
      <c r="D37" s="87">
        <v>2013</v>
      </c>
      <c r="E37" s="69" t="s">
        <v>1407</v>
      </c>
      <c r="F37" s="69"/>
      <c r="G37" s="87" t="s">
        <v>683</v>
      </c>
      <c r="H37" s="71">
        <v>41261</v>
      </c>
      <c r="I37" s="182">
        <v>3716</v>
      </c>
      <c r="J37" s="71"/>
      <c r="K37" s="69"/>
      <c r="L37" s="106" t="s">
        <v>339</v>
      </c>
      <c r="M37" s="106" t="s">
        <v>2882</v>
      </c>
      <c r="N37" s="106" t="s">
        <v>340</v>
      </c>
      <c r="O37" s="106"/>
      <c r="P37" s="106"/>
      <c r="Q37" s="106"/>
      <c r="R37" s="183">
        <v>624.17999999999995</v>
      </c>
      <c r="S37" s="72"/>
      <c r="T37" s="106"/>
      <c r="U37" s="106" t="s">
        <v>127</v>
      </c>
      <c r="V37" s="106" t="s">
        <v>567</v>
      </c>
      <c r="W37" s="106"/>
      <c r="X37" s="106"/>
    </row>
    <row r="38" spans="1:24" s="10" customFormat="1">
      <c r="A38" s="69" t="s">
        <v>3343</v>
      </c>
      <c r="B38" s="69" t="s">
        <v>718</v>
      </c>
      <c r="C38" s="69"/>
      <c r="D38" s="87">
        <v>2013</v>
      </c>
      <c r="E38" s="69" t="s">
        <v>1547</v>
      </c>
      <c r="F38" s="69"/>
      <c r="G38" s="87" t="s">
        <v>683</v>
      </c>
      <c r="H38" s="71">
        <v>41263</v>
      </c>
      <c r="I38" s="182">
        <v>3717</v>
      </c>
      <c r="J38" s="71"/>
      <c r="K38" s="69"/>
      <c r="L38" s="106" t="s">
        <v>339</v>
      </c>
      <c r="M38" s="106" t="s">
        <v>2882</v>
      </c>
      <c r="N38" s="106" t="s">
        <v>340</v>
      </c>
      <c r="O38" s="106"/>
      <c r="P38" s="106"/>
      <c r="Q38" s="106"/>
      <c r="R38" s="183">
        <v>4686.8</v>
      </c>
      <c r="S38" s="72"/>
      <c r="T38" s="106"/>
      <c r="U38" s="106" t="s">
        <v>127</v>
      </c>
      <c r="V38" s="106" t="s">
        <v>569</v>
      </c>
      <c r="W38" s="106"/>
      <c r="X38" s="106"/>
    </row>
    <row r="39" spans="1:24" s="10" customFormat="1">
      <c r="A39" s="69" t="s">
        <v>282</v>
      </c>
      <c r="B39" s="69" t="s">
        <v>718</v>
      </c>
      <c r="C39" s="69"/>
      <c r="D39" s="87">
        <v>2013</v>
      </c>
      <c r="E39" s="69" t="s">
        <v>1639</v>
      </c>
      <c r="F39" s="69"/>
      <c r="G39" s="87" t="s">
        <v>683</v>
      </c>
      <c r="H39" s="71">
        <v>41263</v>
      </c>
      <c r="I39" s="182">
        <v>3718</v>
      </c>
      <c r="J39" s="71"/>
      <c r="K39" s="69"/>
      <c r="L39" s="106" t="s">
        <v>339</v>
      </c>
      <c r="M39" s="106" t="s">
        <v>2882</v>
      </c>
      <c r="N39" s="106" t="s">
        <v>340</v>
      </c>
      <c r="O39" s="106"/>
      <c r="P39" s="106"/>
      <c r="Q39" s="106"/>
      <c r="R39" s="183">
        <v>4024.16</v>
      </c>
      <c r="S39" s="72"/>
      <c r="T39" s="106"/>
      <c r="U39" s="106" t="s">
        <v>127</v>
      </c>
      <c r="V39" s="106" t="s">
        <v>572</v>
      </c>
      <c r="W39" s="106"/>
      <c r="X39" s="106"/>
    </row>
    <row r="40" spans="1:24" s="10" customFormat="1">
      <c r="A40" s="69" t="s">
        <v>282</v>
      </c>
      <c r="B40" s="69" t="s">
        <v>718</v>
      </c>
      <c r="C40" s="69"/>
      <c r="D40" s="87">
        <v>2013</v>
      </c>
      <c r="E40" s="69" t="s">
        <v>1639</v>
      </c>
      <c r="F40" s="69"/>
      <c r="G40" s="87" t="s">
        <v>683</v>
      </c>
      <c r="H40" s="71">
        <v>41263</v>
      </c>
      <c r="I40" s="182">
        <v>3719</v>
      </c>
      <c r="J40" s="71"/>
      <c r="K40" s="69"/>
      <c r="L40" s="106" t="s">
        <v>339</v>
      </c>
      <c r="M40" s="106" t="s">
        <v>2882</v>
      </c>
      <c r="N40" s="106" t="s">
        <v>340</v>
      </c>
      <c r="O40" s="106"/>
      <c r="P40" s="106"/>
      <c r="Q40" s="106"/>
      <c r="R40" s="183">
        <v>4123.6400000000003</v>
      </c>
      <c r="S40" s="72"/>
      <c r="T40" s="106"/>
      <c r="U40" s="106" t="s">
        <v>127</v>
      </c>
      <c r="V40" s="106" t="s">
        <v>572</v>
      </c>
      <c r="W40" s="106"/>
      <c r="X40" s="106"/>
    </row>
    <row r="41" spans="1:24" s="10" customFormat="1">
      <c r="A41" s="69" t="s">
        <v>309</v>
      </c>
      <c r="B41" s="69" t="s">
        <v>1177</v>
      </c>
      <c r="C41" s="69"/>
      <c r="D41" s="87">
        <v>2013</v>
      </c>
      <c r="E41" s="7" t="s">
        <v>2370</v>
      </c>
      <c r="F41" s="69" t="s">
        <v>1538</v>
      </c>
      <c r="G41" s="87" t="s">
        <v>683</v>
      </c>
      <c r="H41" s="71">
        <v>41263</v>
      </c>
      <c r="I41" s="182">
        <v>3720</v>
      </c>
      <c r="J41" s="71"/>
      <c r="K41" s="69"/>
      <c r="L41" s="106" t="s">
        <v>339</v>
      </c>
      <c r="M41" s="106" t="s">
        <v>2882</v>
      </c>
      <c r="N41" s="106" t="s">
        <v>340</v>
      </c>
      <c r="O41" s="106"/>
      <c r="P41" s="106"/>
      <c r="Q41" s="106"/>
      <c r="R41" s="183">
        <v>9035.98</v>
      </c>
      <c r="S41" s="72"/>
      <c r="T41" s="106"/>
      <c r="U41" s="106" t="s">
        <v>127</v>
      </c>
      <c r="V41" s="106" t="s">
        <v>570</v>
      </c>
      <c r="W41" s="106" t="s">
        <v>1538</v>
      </c>
      <c r="X41" s="106"/>
    </row>
    <row r="42" spans="1:24" s="10" customFormat="1">
      <c r="A42" s="69" t="s">
        <v>1416</v>
      </c>
      <c r="B42" s="69" t="s">
        <v>718</v>
      </c>
      <c r="C42" s="69"/>
      <c r="D42" s="87">
        <v>2013</v>
      </c>
      <c r="E42" s="69" t="s">
        <v>1548</v>
      </c>
      <c r="F42" s="69"/>
      <c r="G42" s="87" t="s">
        <v>683</v>
      </c>
      <c r="H42" s="71">
        <v>41263</v>
      </c>
      <c r="I42" s="182">
        <v>3721</v>
      </c>
      <c r="J42" s="71"/>
      <c r="K42" s="69"/>
      <c r="L42" s="106" t="s">
        <v>339</v>
      </c>
      <c r="M42" s="106" t="s">
        <v>2882</v>
      </c>
      <c r="N42" s="106" t="s">
        <v>340</v>
      </c>
      <c r="O42" s="106"/>
      <c r="P42" s="106"/>
      <c r="Q42" s="106"/>
      <c r="R42" s="183">
        <v>1188.9000000000001</v>
      </c>
      <c r="S42" s="72"/>
      <c r="T42" s="106"/>
      <c r="U42" s="106" t="s">
        <v>127</v>
      </c>
      <c r="V42" s="106" t="s">
        <v>566</v>
      </c>
      <c r="W42" s="106"/>
      <c r="X42" s="106"/>
    </row>
    <row r="43" spans="1:24" s="10" customFormat="1" ht="33.75" customHeight="1">
      <c r="A43" s="212" t="s">
        <v>948</v>
      </c>
      <c r="B43" s="212" t="s">
        <v>718</v>
      </c>
      <c r="C43" s="212"/>
      <c r="D43" s="190">
        <v>2013</v>
      </c>
      <c r="E43" s="646" t="s">
        <v>2371</v>
      </c>
      <c r="F43" s="212" t="s">
        <v>1538</v>
      </c>
      <c r="G43" s="87" t="s">
        <v>683</v>
      </c>
      <c r="H43" s="191">
        <v>41263</v>
      </c>
      <c r="I43" s="213">
        <v>3722</v>
      </c>
      <c r="J43" s="191"/>
      <c r="K43" s="212"/>
      <c r="L43" s="214" t="s">
        <v>339</v>
      </c>
      <c r="M43" s="106" t="s">
        <v>2882</v>
      </c>
      <c r="N43" s="214" t="s">
        <v>340</v>
      </c>
      <c r="O43" s="214"/>
      <c r="P43" s="214"/>
      <c r="Q43" s="214"/>
      <c r="R43" s="215">
        <v>1008.44</v>
      </c>
      <c r="S43" s="216"/>
      <c r="T43" s="214"/>
      <c r="U43" s="214" t="s">
        <v>127</v>
      </c>
      <c r="V43" s="214" t="s">
        <v>355</v>
      </c>
      <c r="W43" s="214"/>
      <c r="X43" s="214"/>
    </row>
    <row r="44" spans="1:24" s="10" customFormat="1">
      <c r="A44" s="69" t="s">
        <v>282</v>
      </c>
      <c r="B44" s="69" t="s">
        <v>718</v>
      </c>
      <c r="C44" s="69"/>
      <c r="D44" s="87">
        <v>2013</v>
      </c>
      <c r="E44" s="69" t="s">
        <v>1639</v>
      </c>
      <c r="F44" s="69"/>
      <c r="G44" s="87" t="s">
        <v>683</v>
      </c>
      <c r="H44" s="71">
        <v>41263</v>
      </c>
      <c r="I44" s="182">
        <v>3723</v>
      </c>
      <c r="J44" s="71"/>
      <c r="K44" s="69"/>
      <c r="L44" s="106" t="s">
        <v>339</v>
      </c>
      <c r="M44" s="106" t="s">
        <v>2882</v>
      </c>
      <c r="N44" s="106" t="s">
        <v>340</v>
      </c>
      <c r="O44" s="106"/>
      <c r="P44" s="106"/>
      <c r="Q44" s="106"/>
      <c r="R44" s="183">
        <v>3266.09</v>
      </c>
      <c r="S44" s="72"/>
      <c r="T44" s="106"/>
      <c r="U44" s="106" t="s">
        <v>127</v>
      </c>
      <c r="V44" s="106" t="s">
        <v>572</v>
      </c>
      <c r="W44" s="106"/>
      <c r="X44" s="106"/>
    </row>
    <row r="45" spans="1:24" s="10" customFormat="1">
      <c r="A45" s="69" t="s">
        <v>1649</v>
      </c>
      <c r="B45" s="69" t="s">
        <v>718</v>
      </c>
      <c r="C45" s="69"/>
      <c r="D45" s="87">
        <v>2013</v>
      </c>
      <c r="E45" s="69" t="s">
        <v>1412</v>
      </c>
      <c r="F45" s="69"/>
      <c r="G45" s="87" t="s">
        <v>683</v>
      </c>
      <c r="H45" s="71">
        <v>41264</v>
      </c>
      <c r="I45" s="182">
        <v>3725</v>
      </c>
      <c r="J45" s="71"/>
      <c r="K45" s="69"/>
      <c r="L45" s="106" t="s">
        <v>339</v>
      </c>
      <c r="M45" s="106" t="s">
        <v>2882</v>
      </c>
      <c r="N45" s="106" t="s">
        <v>340</v>
      </c>
      <c r="O45" s="106"/>
      <c r="P45" s="106"/>
      <c r="Q45" s="106"/>
      <c r="R45" s="183">
        <v>14007.61</v>
      </c>
      <c r="S45" s="72"/>
      <c r="T45" s="106"/>
      <c r="U45" s="106" t="s">
        <v>127</v>
      </c>
      <c r="V45" s="106" t="s">
        <v>571</v>
      </c>
      <c r="W45" s="106"/>
      <c r="X45" s="106"/>
    </row>
    <row r="46" spans="1:24" s="10" customFormat="1">
      <c r="A46" s="69" t="s">
        <v>1650</v>
      </c>
      <c r="B46" s="69" t="s">
        <v>718</v>
      </c>
      <c r="C46" s="69"/>
      <c r="D46" s="87">
        <v>2013</v>
      </c>
      <c r="E46" s="69" t="s">
        <v>1644</v>
      </c>
      <c r="F46" s="69"/>
      <c r="G46" s="87" t="s">
        <v>683</v>
      </c>
      <c r="H46" s="71">
        <v>41264</v>
      </c>
      <c r="I46" s="182">
        <v>3726</v>
      </c>
      <c r="J46" s="71"/>
      <c r="K46" s="69"/>
      <c r="L46" s="106" t="s">
        <v>339</v>
      </c>
      <c r="M46" s="106" t="s">
        <v>2882</v>
      </c>
      <c r="N46" s="106" t="s">
        <v>340</v>
      </c>
      <c r="O46" s="106"/>
      <c r="P46" s="106"/>
      <c r="Q46" s="106"/>
      <c r="R46" s="183">
        <v>3336.6</v>
      </c>
      <c r="S46" s="72"/>
      <c r="T46" s="106"/>
      <c r="U46" s="106" t="s">
        <v>127</v>
      </c>
      <c r="V46" s="106" t="s">
        <v>571</v>
      </c>
      <c r="W46" s="106"/>
      <c r="X46" s="106"/>
    </row>
    <row r="47" spans="1:24" s="10" customFormat="1">
      <c r="A47" s="212" t="s">
        <v>948</v>
      </c>
      <c r="B47" s="69" t="s">
        <v>718</v>
      </c>
      <c r="C47" s="69"/>
      <c r="D47" s="87">
        <v>2013</v>
      </c>
      <c r="E47" s="69" t="s">
        <v>2568</v>
      </c>
      <c r="F47" s="69"/>
      <c r="G47" s="87" t="s">
        <v>683</v>
      </c>
      <c r="H47" s="71">
        <v>41264</v>
      </c>
      <c r="I47" s="182">
        <v>3728</v>
      </c>
      <c r="J47" s="71"/>
      <c r="K47" s="69"/>
      <c r="L47" s="106" t="s">
        <v>339</v>
      </c>
      <c r="M47" s="106" t="s">
        <v>2882</v>
      </c>
      <c r="N47" s="106" t="s">
        <v>340</v>
      </c>
      <c r="O47" s="106"/>
      <c r="P47" s="106"/>
      <c r="Q47" s="106"/>
      <c r="R47" s="183">
        <v>1192.43</v>
      </c>
      <c r="S47" s="72"/>
      <c r="T47" s="106"/>
      <c r="U47" s="106" t="s">
        <v>127</v>
      </c>
      <c r="V47" s="106" t="s">
        <v>356</v>
      </c>
      <c r="W47" s="106"/>
      <c r="X47" s="106"/>
    </row>
    <row r="48" spans="1:24" s="10" customFormat="1">
      <c r="A48" s="69" t="s">
        <v>1649</v>
      </c>
      <c r="B48" s="69" t="s">
        <v>718</v>
      </c>
      <c r="C48" s="69"/>
      <c r="D48" s="87">
        <v>2013</v>
      </c>
      <c r="E48" s="69" t="s">
        <v>1412</v>
      </c>
      <c r="F48" s="69"/>
      <c r="G48" s="87" t="s">
        <v>683</v>
      </c>
      <c r="H48" s="71">
        <v>41264</v>
      </c>
      <c r="I48" s="182">
        <v>3729</v>
      </c>
      <c r="J48" s="71"/>
      <c r="K48" s="69"/>
      <c r="L48" s="106" t="s">
        <v>339</v>
      </c>
      <c r="M48" s="106" t="s">
        <v>2882</v>
      </c>
      <c r="N48" s="106" t="s">
        <v>340</v>
      </c>
      <c r="O48" s="106"/>
      <c r="P48" s="106"/>
      <c r="Q48" s="106"/>
      <c r="R48" s="183">
        <v>9945.1299999999992</v>
      </c>
      <c r="S48" s="72"/>
      <c r="T48" s="106"/>
      <c r="U48" s="106" t="s">
        <v>127</v>
      </c>
      <c r="V48" s="106" t="s">
        <v>571</v>
      </c>
      <c r="W48" s="106"/>
      <c r="X48" s="106"/>
    </row>
    <row r="49" spans="1:24" s="10" customFormat="1">
      <c r="A49" s="69" t="s">
        <v>289</v>
      </c>
      <c r="B49" s="69" t="s">
        <v>718</v>
      </c>
      <c r="C49" s="69"/>
      <c r="D49" s="87">
        <v>2013</v>
      </c>
      <c r="E49" s="69" t="s">
        <v>698</v>
      </c>
      <c r="F49" s="69"/>
      <c r="G49" s="87" t="s">
        <v>683</v>
      </c>
      <c r="H49" s="71">
        <v>41284</v>
      </c>
      <c r="I49" s="182">
        <v>3763</v>
      </c>
      <c r="J49" s="71"/>
      <c r="K49" s="69"/>
      <c r="L49" s="106" t="s">
        <v>339</v>
      </c>
      <c r="M49" s="106" t="s">
        <v>2882</v>
      </c>
      <c r="N49" s="106" t="s">
        <v>340</v>
      </c>
      <c r="O49" s="106"/>
      <c r="P49" s="106"/>
      <c r="Q49" s="106"/>
      <c r="R49" s="183">
        <v>3244.41</v>
      </c>
      <c r="S49" s="72"/>
      <c r="T49" s="106"/>
      <c r="U49" s="106" t="s">
        <v>127</v>
      </c>
      <c r="V49" s="106" t="s">
        <v>586</v>
      </c>
      <c r="W49" s="106"/>
      <c r="X49" s="106"/>
    </row>
    <row r="50" spans="1:24" s="10" customFormat="1">
      <c r="A50" s="69" t="s">
        <v>1413</v>
      </c>
      <c r="B50" s="69" t="s">
        <v>718</v>
      </c>
      <c r="C50" s="69"/>
      <c r="D50" s="87">
        <v>2013</v>
      </c>
      <c r="E50" s="69" t="s">
        <v>1414</v>
      </c>
      <c r="F50" s="69"/>
      <c r="G50" s="87" t="s">
        <v>683</v>
      </c>
      <c r="H50" s="71">
        <v>41284</v>
      </c>
      <c r="I50" s="182">
        <v>3764</v>
      </c>
      <c r="J50" s="71"/>
      <c r="K50" s="69"/>
      <c r="L50" s="106" t="s">
        <v>339</v>
      </c>
      <c r="M50" s="106" t="s">
        <v>2882</v>
      </c>
      <c r="N50" s="106" t="s">
        <v>340</v>
      </c>
      <c r="O50" s="106"/>
      <c r="P50" s="106"/>
      <c r="Q50" s="106"/>
      <c r="R50" s="183">
        <v>2263.39</v>
      </c>
      <c r="S50" s="72"/>
      <c r="T50" s="106"/>
      <c r="U50" s="106" t="s">
        <v>127</v>
      </c>
      <c r="V50" s="106" t="s">
        <v>590</v>
      </c>
      <c r="W50" s="106"/>
      <c r="X50" s="106"/>
    </row>
    <row r="51" spans="1:24" s="10" customFormat="1">
      <c r="A51" s="69" t="s">
        <v>282</v>
      </c>
      <c r="B51" s="69" t="s">
        <v>718</v>
      </c>
      <c r="C51" s="69"/>
      <c r="D51" s="87">
        <v>2013</v>
      </c>
      <c r="E51" s="69" t="s">
        <v>1638</v>
      </c>
      <c r="F51" s="69"/>
      <c r="G51" s="87" t="s">
        <v>683</v>
      </c>
      <c r="H51" s="71">
        <v>41284</v>
      </c>
      <c r="I51" s="182">
        <v>3765</v>
      </c>
      <c r="J51" s="71"/>
      <c r="K51" s="69"/>
      <c r="L51" s="106" t="s">
        <v>339</v>
      </c>
      <c r="M51" s="106" t="s">
        <v>2882</v>
      </c>
      <c r="N51" s="106" t="s">
        <v>340</v>
      </c>
      <c r="O51" s="106"/>
      <c r="P51" s="106"/>
      <c r="Q51" s="106"/>
      <c r="R51" s="183">
        <v>2417.44</v>
      </c>
      <c r="S51" s="72"/>
      <c r="T51" s="106"/>
      <c r="U51" s="106" t="s">
        <v>127</v>
      </c>
      <c r="V51" s="106" t="s">
        <v>591</v>
      </c>
      <c r="W51" s="106"/>
      <c r="X51" s="106"/>
    </row>
    <row r="52" spans="1:24" s="10" customFormat="1">
      <c r="A52" s="69" t="s">
        <v>694</v>
      </c>
      <c r="B52" s="69" t="s">
        <v>693</v>
      </c>
      <c r="C52" s="69"/>
      <c r="D52" s="87">
        <v>2013</v>
      </c>
      <c r="E52" s="69" t="s">
        <v>1398</v>
      </c>
      <c r="F52" s="69"/>
      <c r="G52" s="87" t="s">
        <v>683</v>
      </c>
      <c r="H52" s="71">
        <v>41284</v>
      </c>
      <c r="I52" s="182">
        <v>3801</v>
      </c>
      <c r="J52" s="71"/>
      <c r="K52" s="69"/>
      <c r="L52" s="106" t="s">
        <v>339</v>
      </c>
      <c r="M52" s="106" t="s">
        <v>2882</v>
      </c>
      <c r="N52" s="106" t="s">
        <v>340</v>
      </c>
      <c r="O52" s="106"/>
      <c r="P52" s="106"/>
      <c r="Q52" s="106"/>
      <c r="R52" s="183">
        <v>2135.9699999999998</v>
      </c>
      <c r="S52" s="72"/>
      <c r="T52" s="106"/>
      <c r="U52" s="106" t="s">
        <v>127</v>
      </c>
      <c r="V52" s="106" t="s">
        <v>589</v>
      </c>
      <c r="W52" s="106"/>
      <c r="X52" s="106"/>
    </row>
    <row r="53" spans="1:24" s="10" customFormat="1">
      <c r="A53" s="69" t="s">
        <v>3337</v>
      </c>
      <c r="B53" s="69" t="s">
        <v>718</v>
      </c>
      <c r="C53" s="69"/>
      <c r="D53" s="87">
        <v>2013</v>
      </c>
      <c r="E53" s="69" t="s">
        <v>1409</v>
      </c>
      <c r="F53" s="69"/>
      <c r="G53" s="87" t="s">
        <v>683</v>
      </c>
      <c r="H53" s="71">
        <v>41284</v>
      </c>
      <c r="I53" s="182">
        <v>3802</v>
      </c>
      <c r="J53" s="71"/>
      <c r="K53" s="69"/>
      <c r="L53" s="106" t="s">
        <v>339</v>
      </c>
      <c r="M53" s="106" t="s">
        <v>2882</v>
      </c>
      <c r="N53" s="106" t="s">
        <v>340</v>
      </c>
      <c r="O53" s="106"/>
      <c r="P53" s="106"/>
      <c r="Q53" s="106"/>
      <c r="R53" s="183">
        <v>1044</v>
      </c>
      <c r="S53" s="72"/>
      <c r="T53" s="106"/>
      <c r="U53" s="106" t="s">
        <v>343</v>
      </c>
      <c r="V53" s="106" t="s">
        <v>580</v>
      </c>
      <c r="W53" s="106"/>
      <c r="X53" s="106"/>
    </row>
    <row r="54" spans="1:24" s="10" customFormat="1">
      <c r="A54" s="69" t="s">
        <v>1416</v>
      </c>
      <c r="B54" s="69" t="s">
        <v>718</v>
      </c>
      <c r="C54" s="69"/>
      <c r="D54" s="87">
        <v>2013</v>
      </c>
      <c r="E54" s="7" t="s">
        <v>1597</v>
      </c>
      <c r="F54" s="69" t="s">
        <v>1538</v>
      </c>
      <c r="G54" s="87" t="s">
        <v>683</v>
      </c>
      <c r="H54" s="71">
        <v>41284</v>
      </c>
      <c r="I54" s="182">
        <v>3803</v>
      </c>
      <c r="J54" s="71"/>
      <c r="K54" s="69"/>
      <c r="L54" s="106" t="s">
        <v>339</v>
      </c>
      <c r="M54" s="106" t="s">
        <v>2882</v>
      </c>
      <c r="N54" s="106" t="s">
        <v>340</v>
      </c>
      <c r="O54" s="106"/>
      <c r="P54" s="106"/>
      <c r="Q54" s="106"/>
      <c r="R54" s="183">
        <v>117.99</v>
      </c>
      <c r="S54" s="72"/>
      <c r="T54" s="106"/>
      <c r="U54" s="106" t="s">
        <v>690</v>
      </c>
      <c r="V54" s="106" t="s">
        <v>582</v>
      </c>
      <c r="W54" s="106" t="s">
        <v>1538</v>
      </c>
      <c r="X54" s="106"/>
    </row>
    <row r="55" spans="1:24" s="10" customFormat="1" ht="22.5">
      <c r="A55" s="69" t="s">
        <v>1648</v>
      </c>
      <c r="B55" s="69" t="s">
        <v>718</v>
      </c>
      <c r="C55" s="69"/>
      <c r="D55" s="87">
        <v>2013</v>
      </c>
      <c r="E55" s="7" t="s">
        <v>1552</v>
      </c>
      <c r="F55" s="7" t="s">
        <v>1538</v>
      </c>
      <c r="G55" s="87" t="s">
        <v>683</v>
      </c>
      <c r="H55" s="71">
        <v>41284</v>
      </c>
      <c r="I55" s="182">
        <v>3804</v>
      </c>
      <c r="J55" s="71"/>
      <c r="K55" s="69"/>
      <c r="L55" s="106" t="s">
        <v>339</v>
      </c>
      <c r="M55" s="106" t="s">
        <v>2882</v>
      </c>
      <c r="N55" s="106" t="s">
        <v>340</v>
      </c>
      <c r="O55" s="106"/>
      <c r="P55" s="106"/>
      <c r="Q55" s="106"/>
      <c r="R55" s="183">
        <v>117.99</v>
      </c>
      <c r="S55" s="72"/>
      <c r="T55" s="106"/>
      <c r="U55" s="106" t="s">
        <v>690</v>
      </c>
      <c r="V55" s="106" t="s">
        <v>583</v>
      </c>
      <c r="W55" s="106"/>
      <c r="X55" s="106"/>
    </row>
    <row r="56" spans="1:24" s="10" customFormat="1">
      <c r="A56" s="69" t="s">
        <v>3332</v>
      </c>
      <c r="B56" s="69" t="s">
        <v>718</v>
      </c>
      <c r="C56" s="69"/>
      <c r="D56" s="87">
        <v>2013</v>
      </c>
      <c r="E56" s="69" t="s">
        <v>1553</v>
      </c>
      <c r="F56" s="69"/>
      <c r="G56" s="87" t="s">
        <v>683</v>
      </c>
      <c r="H56" s="71">
        <v>41284</v>
      </c>
      <c r="I56" s="182">
        <v>3805</v>
      </c>
      <c r="J56" s="71"/>
      <c r="K56" s="69"/>
      <c r="L56" s="106" t="s">
        <v>339</v>
      </c>
      <c r="M56" s="106" t="s">
        <v>2882</v>
      </c>
      <c r="N56" s="106" t="s">
        <v>340</v>
      </c>
      <c r="O56" s="106"/>
      <c r="P56" s="106"/>
      <c r="Q56" s="106"/>
      <c r="R56" s="183">
        <v>513.99</v>
      </c>
      <c r="S56" s="72"/>
      <c r="T56" s="106"/>
      <c r="U56" s="106" t="s">
        <v>127</v>
      </c>
      <c r="V56" s="106" t="s">
        <v>585</v>
      </c>
      <c r="W56" s="106"/>
      <c r="X56" s="106"/>
    </row>
    <row r="57" spans="1:24">
      <c r="A57" s="91" t="s">
        <v>295</v>
      </c>
      <c r="B57" s="91" t="s">
        <v>718</v>
      </c>
      <c r="C57" s="91"/>
      <c r="D57" s="87">
        <v>2012</v>
      </c>
      <c r="E57" s="91" t="s">
        <v>1633</v>
      </c>
      <c r="F57" s="91"/>
      <c r="G57" s="87" t="s">
        <v>683</v>
      </c>
      <c r="H57" s="97">
        <v>41234</v>
      </c>
      <c r="I57" s="89" t="s">
        <v>350</v>
      </c>
      <c r="J57" s="71"/>
      <c r="K57" s="91"/>
      <c r="L57" s="62" t="s">
        <v>351</v>
      </c>
      <c r="M57" s="62" t="s">
        <v>352</v>
      </c>
      <c r="N57" s="62" t="s">
        <v>995</v>
      </c>
      <c r="O57" s="62"/>
      <c r="P57" s="62"/>
      <c r="Q57" s="62"/>
      <c r="R57" s="99">
        <v>68421.440000000002</v>
      </c>
      <c r="S57" s="98"/>
      <c r="T57" s="62"/>
      <c r="U57" s="62" t="s">
        <v>127</v>
      </c>
      <c r="V57" s="62" t="s">
        <v>353</v>
      </c>
      <c r="W57" s="62"/>
      <c r="X57" s="62"/>
    </row>
    <row r="58" spans="1:24" s="10" customFormat="1">
      <c r="A58" s="69" t="s">
        <v>289</v>
      </c>
      <c r="B58" s="69" t="s">
        <v>718</v>
      </c>
      <c r="C58" s="69"/>
      <c r="D58" s="87">
        <v>2013</v>
      </c>
      <c r="E58" s="69" t="s">
        <v>698</v>
      </c>
      <c r="F58" s="69"/>
      <c r="G58" s="87" t="s">
        <v>683</v>
      </c>
      <c r="H58" s="71">
        <v>41284</v>
      </c>
      <c r="I58" s="182">
        <v>3806</v>
      </c>
      <c r="J58" s="71"/>
      <c r="K58" s="69"/>
      <c r="L58" s="106" t="s">
        <v>339</v>
      </c>
      <c r="M58" s="106" t="s">
        <v>2882</v>
      </c>
      <c r="N58" s="106" t="s">
        <v>340</v>
      </c>
      <c r="O58" s="106"/>
      <c r="P58" s="106"/>
      <c r="Q58" s="106"/>
      <c r="R58" s="183">
        <v>55.44</v>
      </c>
      <c r="S58" s="72"/>
      <c r="T58" s="106"/>
      <c r="U58" s="106" t="s">
        <v>127</v>
      </c>
      <c r="V58" s="106" t="s">
        <v>581</v>
      </c>
      <c r="W58" s="106"/>
      <c r="X58" s="106"/>
    </row>
    <row r="59" spans="1:24" s="10" customFormat="1">
      <c r="A59" s="69" t="s">
        <v>3332</v>
      </c>
      <c r="B59" s="69" t="s">
        <v>718</v>
      </c>
      <c r="C59" s="69"/>
      <c r="D59" s="87">
        <v>2013</v>
      </c>
      <c r="E59" s="69" t="s">
        <v>1553</v>
      </c>
      <c r="F59" s="69"/>
      <c r="G59" s="87" t="s">
        <v>683</v>
      </c>
      <c r="H59" s="71">
        <v>41284</v>
      </c>
      <c r="I59" s="182">
        <v>3807</v>
      </c>
      <c r="J59" s="71"/>
      <c r="K59" s="69"/>
      <c r="L59" s="106" t="s">
        <v>339</v>
      </c>
      <c r="M59" s="106" t="s">
        <v>2882</v>
      </c>
      <c r="N59" s="106" t="s">
        <v>340</v>
      </c>
      <c r="O59" s="106"/>
      <c r="P59" s="106"/>
      <c r="Q59" s="106"/>
      <c r="R59" s="183">
        <v>95.97</v>
      </c>
      <c r="S59" s="72"/>
      <c r="T59" s="106"/>
      <c r="U59" s="106" t="s">
        <v>127</v>
      </c>
      <c r="V59" s="106" t="s">
        <v>584</v>
      </c>
      <c r="W59" s="106"/>
      <c r="X59" s="106"/>
    </row>
    <row r="60" spans="1:24" s="10" customFormat="1">
      <c r="A60" s="69" t="s">
        <v>295</v>
      </c>
      <c r="B60" s="69" t="s">
        <v>718</v>
      </c>
      <c r="C60" s="69"/>
      <c r="D60" s="87">
        <v>2013</v>
      </c>
      <c r="E60" s="69" t="s">
        <v>1550</v>
      </c>
      <c r="F60" s="69"/>
      <c r="G60" s="87" t="s">
        <v>683</v>
      </c>
      <c r="H60" s="71">
        <v>41284</v>
      </c>
      <c r="I60" s="182">
        <v>3808</v>
      </c>
      <c r="J60" s="71"/>
      <c r="K60" s="69"/>
      <c r="L60" s="106" t="s">
        <v>339</v>
      </c>
      <c r="M60" s="106" t="s">
        <v>2882</v>
      </c>
      <c r="N60" s="106" t="s">
        <v>340</v>
      </c>
      <c r="O60" s="106"/>
      <c r="P60" s="106"/>
      <c r="Q60" s="106"/>
      <c r="R60" s="183">
        <v>1254.96</v>
      </c>
      <c r="S60" s="72"/>
      <c r="T60" s="106"/>
      <c r="U60" s="106" t="s">
        <v>127</v>
      </c>
      <c r="V60" s="106" t="s">
        <v>587</v>
      </c>
      <c r="W60" s="106"/>
      <c r="X60" s="106"/>
    </row>
    <row r="61" spans="1:24" s="10" customFormat="1">
      <c r="A61" s="69" t="s">
        <v>3343</v>
      </c>
      <c r="B61" s="69" t="s">
        <v>718</v>
      </c>
      <c r="C61" s="69"/>
      <c r="D61" s="87">
        <v>2013</v>
      </c>
      <c r="E61" s="69" t="s">
        <v>1547</v>
      </c>
      <c r="F61" s="69"/>
      <c r="G61" s="87" t="s">
        <v>683</v>
      </c>
      <c r="H61" s="71">
        <v>41284</v>
      </c>
      <c r="I61" s="182">
        <v>3809</v>
      </c>
      <c r="J61" s="71"/>
      <c r="K61" s="69"/>
      <c r="L61" s="106" t="s">
        <v>339</v>
      </c>
      <c r="M61" s="106" t="s">
        <v>2882</v>
      </c>
      <c r="N61" s="106" t="s">
        <v>340</v>
      </c>
      <c r="O61" s="106"/>
      <c r="P61" s="106"/>
      <c r="Q61" s="106"/>
      <c r="R61" s="183">
        <v>1208.8499999999999</v>
      </c>
      <c r="S61" s="72"/>
      <c r="T61" s="106"/>
      <c r="U61" s="106" t="s">
        <v>127</v>
      </c>
      <c r="V61" s="106" t="s">
        <v>588</v>
      </c>
      <c r="W61" s="106"/>
      <c r="X61" s="106"/>
    </row>
    <row r="62" spans="1:24" s="10" customFormat="1" ht="31.5" customHeight="1">
      <c r="A62" s="69" t="s">
        <v>2138</v>
      </c>
      <c r="B62" s="69" t="s">
        <v>3345</v>
      </c>
      <c r="C62" s="69"/>
      <c r="D62" s="87">
        <v>2013</v>
      </c>
      <c r="E62" s="69" t="s">
        <v>790</v>
      </c>
      <c r="F62" s="69"/>
      <c r="G62" s="87" t="s">
        <v>683</v>
      </c>
      <c r="H62" s="71">
        <v>41373</v>
      </c>
      <c r="I62" s="182" t="s">
        <v>791</v>
      </c>
      <c r="J62" s="71"/>
      <c r="K62" s="69"/>
      <c r="L62" s="106" t="s">
        <v>127</v>
      </c>
      <c r="M62" s="8" t="s">
        <v>792</v>
      </c>
      <c r="N62" s="106" t="s">
        <v>793</v>
      </c>
      <c r="O62" s="106"/>
      <c r="P62" s="106"/>
      <c r="Q62" s="106"/>
      <c r="R62" s="183">
        <v>209</v>
      </c>
      <c r="S62" s="72"/>
      <c r="T62" s="106"/>
      <c r="U62" s="106" t="s">
        <v>793</v>
      </c>
      <c r="V62" s="106"/>
      <c r="W62" s="106"/>
      <c r="X62" s="106"/>
    </row>
    <row r="63" spans="1:24" s="10" customFormat="1">
      <c r="A63" s="69" t="s">
        <v>1650</v>
      </c>
      <c r="B63" s="69" t="s">
        <v>718</v>
      </c>
      <c r="C63" s="69"/>
      <c r="D63" s="87">
        <v>2013</v>
      </c>
      <c r="E63" s="69" t="s">
        <v>1644</v>
      </c>
      <c r="F63" s="69"/>
      <c r="G63" s="87" t="s">
        <v>683</v>
      </c>
      <c r="H63" s="71">
        <v>41403</v>
      </c>
      <c r="I63" s="182">
        <v>305</v>
      </c>
      <c r="J63" s="71"/>
      <c r="K63" s="69"/>
      <c r="L63" s="106" t="s">
        <v>776</v>
      </c>
      <c r="M63" s="106" t="s">
        <v>2882</v>
      </c>
      <c r="N63" s="106" t="s">
        <v>340</v>
      </c>
      <c r="O63" s="106"/>
      <c r="P63" s="106"/>
      <c r="Q63" s="106"/>
      <c r="R63" s="183">
        <v>1305.99</v>
      </c>
      <c r="S63" s="72"/>
      <c r="T63" s="106"/>
      <c r="U63" s="106" t="s">
        <v>778</v>
      </c>
      <c r="V63" s="106" t="s">
        <v>987</v>
      </c>
      <c r="W63" s="106"/>
      <c r="X63" s="106"/>
    </row>
    <row r="64" spans="1:24" s="10" customFormat="1">
      <c r="A64" s="69" t="s">
        <v>3338</v>
      </c>
      <c r="B64" s="69" t="s">
        <v>718</v>
      </c>
      <c r="C64" s="69"/>
      <c r="D64" s="87">
        <v>2013</v>
      </c>
      <c r="E64" s="69" t="s">
        <v>1407</v>
      </c>
      <c r="F64" s="69"/>
      <c r="G64" s="87" t="s">
        <v>683</v>
      </c>
      <c r="H64" s="71">
        <v>41403</v>
      </c>
      <c r="I64" s="182">
        <v>303</v>
      </c>
      <c r="J64" s="71"/>
      <c r="K64" s="69"/>
      <c r="L64" s="106" t="s">
        <v>776</v>
      </c>
      <c r="M64" s="106" t="s">
        <v>2882</v>
      </c>
      <c r="N64" s="106" t="s">
        <v>340</v>
      </c>
      <c r="O64" s="106"/>
      <c r="P64" s="106"/>
      <c r="Q64" s="106"/>
      <c r="R64" s="183">
        <v>34892.99</v>
      </c>
      <c r="S64" s="72"/>
      <c r="T64" s="106"/>
      <c r="U64" s="106" t="s">
        <v>778</v>
      </c>
      <c r="V64" s="106" t="s">
        <v>988</v>
      </c>
      <c r="W64" s="106"/>
      <c r="X64" s="106"/>
    </row>
    <row r="65" spans="1:24" s="10" customFormat="1">
      <c r="A65" s="69" t="s">
        <v>3337</v>
      </c>
      <c r="B65" s="69" t="s">
        <v>718</v>
      </c>
      <c r="C65" s="69"/>
      <c r="D65" s="87">
        <v>2013</v>
      </c>
      <c r="E65" s="69" t="s">
        <v>1546</v>
      </c>
      <c r="F65" s="69"/>
      <c r="G65" s="87" t="s">
        <v>683</v>
      </c>
      <c r="H65" s="71">
        <v>41403</v>
      </c>
      <c r="I65" s="182">
        <v>304</v>
      </c>
      <c r="J65" s="71"/>
      <c r="K65" s="69"/>
      <c r="L65" s="106" t="s">
        <v>776</v>
      </c>
      <c r="M65" s="106" t="s">
        <v>2882</v>
      </c>
      <c r="N65" s="106" t="s">
        <v>340</v>
      </c>
      <c r="O65" s="106"/>
      <c r="P65" s="106"/>
      <c r="Q65" s="106"/>
      <c r="R65" s="183">
        <v>631.99</v>
      </c>
      <c r="S65" s="72"/>
      <c r="T65" s="106"/>
      <c r="U65" s="106" t="s">
        <v>690</v>
      </c>
      <c r="V65" s="106" t="s">
        <v>989</v>
      </c>
      <c r="W65" s="106"/>
      <c r="X65" s="106"/>
    </row>
    <row r="66" spans="1:24" s="10" customFormat="1" ht="30" customHeight="1">
      <c r="A66" s="69" t="s">
        <v>2138</v>
      </c>
      <c r="B66" s="69" t="s">
        <v>3345</v>
      </c>
      <c r="C66" s="69"/>
      <c r="D66" s="87">
        <v>2013</v>
      </c>
      <c r="E66" s="69" t="s">
        <v>790</v>
      </c>
      <c r="F66" s="69"/>
      <c r="G66" s="87" t="s">
        <v>683</v>
      </c>
      <c r="H66" s="71">
        <v>41410</v>
      </c>
      <c r="I66" s="182" t="s">
        <v>990</v>
      </c>
      <c r="J66" s="71"/>
      <c r="K66" s="69"/>
      <c r="L66" s="106" t="s">
        <v>127</v>
      </c>
      <c r="M66" s="8" t="s">
        <v>792</v>
      </c>
      <c r="N66" s="106" t="s">
        <v>793</v>
      </c>
      <c r="O66" s="106"/>
      <c r="P66" s="106"/>
      <c r="Q66" s="106"/>
      <c r="R66" s="183">
        <v>209</v>
      </c>
      <c r="S66" s="72"/>
      <c r="T66" s="106"/>
      <c r="U66" s="106" t="s">
        <v>793</v>
      </c>
      <c r="V66" s="8" t="s">
        <v>993</v>
      </c>
      <c r="W66" s="8"/>
      <c r="X66" s="106"/>
    </row>
    <row r="67" spans="1:24" s="10" customFormat="1" ht="30">
      <c r="A67" s="69" t="s">
        <v>2138</v>
      </c>
      <c r="B67" s="69" t="s">
        <v>3345</v>
      </c>
      <c r="C67" s="69"/>
      <c r="D67" s="87">
        <v>2013</v>
      </c>
      <c r="E67" s="69" t="s">
        <v>790</v>
      </c>
      <c r="F67" s="69"/>
      <c r="G67" s="87" t="s">
        <v>683</v>
      </c>
      <c r="H67" s="71">
        <v>41386</v>
      </c>
      <c r="I67" s="182" t="s">
        <v>992</v>
      </c>
      <c r="J67" s="71"/>
      <c r="K67" s="69"/>
      <c r="L67" s="106" t="s">
        <v>127</v>
      </c>
      <c r="M67" s="8" t="s">
        <v>792</v>
      </c>
      <c r="N67" s="106" t="s">
        <v>793</v>
      </c>
      <c r="O67" s="106"/>
      <c r="P67" s="106"/>
      <c r="Q67" s="106"/>
      <c r="R67" s="183">
        <v>135</v>
      </c>
      <c r="S67" s="72"/>
      <c r="T67" s="106"/>
      <c r="U67" s="106" t="s">
        <v>793</v>
      </c>
      <c r="V67" s="8" t="s">
        <v>994</v>
      </c>
      <c r="W67" s="8"/>
      <c r="X67" s="106"/>
    </row>
    <row r="68" spans="1:24" s="10" customFormat="1">
      <c r="A68" s="69" t="s">
        <v>2143</v>
      </c>
      <c r="B68" s="69" t="s">
        <v>1519</v>
      </c>
      <c r="C68" s="69" t="s">
        <v>1532</v>
      </c>
      <c r="D68" s="87">
        <v>2013</v>
      </c>
      <c r="E68" s="69" t="s">
        <v>1524</v>
      </c>
      <c r="F68" s="69"/>
      <c r="G68" s="87" t="s">
        <v>1520</v>
      </c>
      <c r="H68" s="71">
        <v>41408</v>
      </c>
      <c r="I68" s="182">
        <v>312</v>
      </c>
      <c r="J68" s="71">
        <v>41411</v>
      </c>
      <c r="K68" s="69">
        <v>1</v>
      </c>
      <c r="L68" s="106" t="s">
        <v>996</v>
      </c>
      <c r="M68" s="106" t="s">
        <v>127</v>
      </c>
      <c r="N68" s="106" t="s">
        <v>995</v>
      </c>
      <c r="O68" s="106"/>
      <c r="P68" s="106"/>
      <c r="Q68" s="106"/>
      <c r="R68" s="183">
        <v>499513.4</v>
      </c>
      <c r="S68" s="72">
        <v>499513.4</v>
      </c>
      <c r="T68" s="106"/>
      <c r="U68" s="106" t="s">
        <v>611</v>
      </c>
      <c r="V68" s="106" t="s">
        <v>991</v>
      </c>
      <c r="W68" s="106"/>
      <c r="X68" s="106"/>
    </row>
    <row r="69" spans="1:24" s="10" customFormat="1">
      <c r="A69" s="69" t="s">
        <v>289</v>
      </c>
      <c r="B69" s="69" t="s">
        <v>718</v>
      </c>
      <c r="C69" s="69"/>
      <c r="D69" s="87">
        <v>2013</v>
      </c>
      <c r="E69" s="69" t="s">
        <v>1411</v>
      </c>
      <c r="F69" s="69"/>
      <c r="G69" s="87" t="s">
        <v>683</v>
      </c>
      <c r="H69" s="71">
        <v>41403</v>
      </c>
      <c r="I69" s="182">
        <v>302</v>
      </c>
      <c r="J69" s="71"/>
      <c r="K69" s="69"/>
      <c r="L69" s="106" t="s">
        <v>776</v>
      </c>
      <c r="M69" s="106" t="s">
        <v>2882</v>
      </c>
      <c r="N69" s="106" t="s">
        <v>340</v>
      </c>
      <c r="O69" s="106"/>
      <c r="P69" s="106"/>
      <c r="Q69" s="106"/>
      <c r="R69" s="183">
        <v>55.99</v>
      </c>
      <c r="S69" s="72"/>
      <c r="T69" s="106"/>
      <c r="U69" s="106" t="s">
        <v>997</v>
      </c>
      <c r="V69" s="106" t="s">
        <v>998</v>
      </c>
      <c r="W69" s="106"/>
      <c r="X69" s="106"/>
    </row>
    <row r="70" spans="1:24" s="10" customFormat="1">
      <c r="A70" s="69" t="s">
        <v>2143</v>
      </c>
      <c r="B70" s="69" t="s">
        <v>1519</v>
      </c>
      <c r="C70" s="69" t="s">
        <v>1533</v>
      </c>
      <c r="D70" s="87">
        <v>2013</v>
      </c>
      <c r="E70" s="69" t="s">
        <v>1524</v>
      </c>
      <c r="F70" s="69"/>
      <c r="G70" s="87" t="s">
        <v>1520</v>
      </c>
      <c r="H70" s="71">
        <v>41419</v>
      </c>
      <c r="I70" s="182">
        <v>317</v>
      </c>
      <c r="J70" s="71">
        <v>41421</v>
      </c>
      <c r="K70" s="69">
        <v>2</v>
      </c>
      <c r="L70" s="106" t="s">
        <v>996</v>
      </c>
      <c r="M70" s="106" t="s">
        <v>127</v>
      </c>
      <c r="N70" s="106" t="s">
        <v>1008</v>
      </c>
      <c r="O70" s="106"/>
      <c r="P70" s="106"/>
      <c r="Q70" s="106"/>
      <c r="R70" s="183">
        <v>501050.4</v>
      </c>
      <c r="S70" s="72">
        <v>501050.4</v>
      </c>
      <c r="T70" s="106"/>
      <c r="U70" s="106" t="s">
        <v>1525</v>
      </c>
      <c r="V70" s="106" t="s">
        <v>1010</v>
      </c>
      <c r="W70" s="106"/>
      <c r="X70" s="106"/>
    </row>
    <row r="71" spans="1:24" s="10" customFormat="1">
      <c r="A71" s="69" t="s">
        <v>1648</v>
      </c>
      <c r="B71" s="69" t="s">
        <v>718</v>
      </c>
      <c r="C71" s="69"/>
      <c r="D71" s="87">
        <v>2013</v>
      </c>
      <c r="E71" s="69" t="s">
        <v>1415</v>
      </c>
      <c r="F71" s="69"/>
      <c r="G71" s="87" t="s">
        <v>683</v>
      </c>
      <c r="H71" s="71">
        <v>41389</v>
      </c>
      <c r="I71" s="182">
        <v>243</v>
      </c>
      <c r="J71" s="71"/>
      <c r="K71" s="69"/>
      <c r="L71" s="106" t="s">
        <v>776</v>
      </c>
      <c r="M71" s="106" t="s">
        <v>2882</v>
      </c>
      <c r="N71" s="106" t="s">
        <v>340</v>
      </c>
      <c r="O71" s="106"/>
      <c r="P71" s="106"/>
      <c r="Q71" s="106"/>
      <c r="R71" s="183">
        <v>889</v>
      </c>
      <c r="S71" s="72"/>
      <c r="T71" s="106"/>
      <c r="U71" s="106" t="s">
        <v>1645</v>
      </c>
      <c r="V71" s="106" t="s">
        <v>1646</v>
      </c>
      <c r="W71" s="106"/>
      <c r="X71" s="106"/>
    </row>
    <row r="72" spans="1:24" s="10" customFormat="1">
      <c r="A72" s="69" t="s">
        <v>1650</v>
      </c>
      <c r="B72" s="69" t="s">
        <v>718</v>
      </c>
      <c r="C72" s="69"/>
      <c r="D72" s="87">
        <v>2013</v>
      </c>
      <c r="E72" s="69" t="s">
        <v>1644</v>
      </c>
      <c r="F72" s="69"/>
      <c r="G72" s="87" t="s">
        <v>683</v>
      </c>
      <c r="H72" s="71">
        <v>41389</v>
      </c>
      <c r="I72" s="182">
        <v>233</v>
      </c>
      <c r="J72" s="71"/>
      <c r="K72" s="69"/>
      <c r="L72" s="106" t="s">
        <v>776</v>
      </c>
      <c r="M72" s="106" t="s">
        <v>2882</v>
      </c>
      <c r="N72" s="106" t="s">
        <v>340</v>
      </c>
      <c r="O72" s="106"/>
      <c r="P72" s="106"/>
      <c r="Q72" s="106"/>
      <c r="R72" s="183">
        <v>3925</v>
      </c>
      <c r="S72" s="72"/>
      <c r="T72" s="106"/>
      <c r="U72" s="106" t="s">
        <v>778</v>
      </c>
      <c r="V72" s="106" t="s">
        <v>1647</v>
      </c>
      <c r="W72" s="106"/>
      <c r="X72" s="106"/>
    </row>
    <row r="73" spans="1:24" s="10" customFormat="1">
      <c r="A73" s="69" t="s">
        <v>289</v>
      </c>
      <c r="B73" s="69" t="s">
        <v>718</v>
      </c>
      <c r="C73" s="69"/>
      <c r="D73" s="87">
        <v>2013</v>
      </c>
      <c r="E73" s="69" t="s">
        <v>1411</v>
      </c>
      <c r="F73" s="69"/>
      <c r="G73" s="87" t="s">
        <v>683</v>
      </c>
      <c r="H73" s="71">
        <v>41472</v>
      </c>
      <c r="I73" s="182">
        <v>565</v>
      </c>
      <c r="J73" s="71">
        <v>17974</v>
      </c>
      <c r="K73" s="199"/>
      <c r="L73" s="106" t="s">
        <v>776</v>
      </c>
      <c r="M73" s="106" t="s">
        <v>2882</v>
      </c>
      <c r="N73" s="106" t="s">
        <v>340</v>
      </c>
      <c r="O73" s="106"/>
      <c r="P73" s="106"/>
      <c r="Q73" s="106"/>
      <c r="R73" s="183">
        <v>6500</v>
      </c>
      <c r="S73" s="72"/>
      <c r="T73" s="106"/>
      <c r="U73" s="106" t="s">
        <v>690</v>
      </c>
      <c r="V73" s="106" t="s">
        <v>1198</v>
      </c>
      <c r="W73" s="106"/>
      <c r="X73" s="106"/>
    </row>
    <row r="74" spans="1:24" s="10" customFormat="1">
      <c r="A74" s="69" t="s">
        <v>1649</v>
      </c>
      <c r="B74" s="69" t="s">
        <v>718</v>
      </c>
      <c r="C74" s="69"/>
      <c r="D74" s="87">
        <v>2013</v>
      </c>
      <c r="E74" s="69" t="s">
        <v>1412</v>
      </c>
      <c r="F74" s="69"/>
      <c r="G74" s="87" t="s">
        <v>683</v>
      </c>
      <c r="H74" s="71">
        <v>41470</v>
      </c>
      <c r="I74" s="182">
        <v>81</v>
      </c>
      <c r="J74" s="71"/>
      <c r="K74" s="69"/>
      <c r="L74" s="106" t="s">
        <v>1199</v>
      </c>
      <c r="M74" s="106" t="s">
        <v>1200</v>
      </c>
      <c r="N74" s="106" t="s">
        <v>340</v>
      </c>
      <c r="O74" s="106"/>
      <c r="P74" s="106"/>
      <c r="Q74" s="106"/>
      <c r="R74" s="183">
        <v>157.22999999999999</v>
      </c>
      <c r="S74" s="72"/>
      <c r="T74" s="106"/>
      <c r="U74" s="106" t="s">
        <v>1201</v>
      </c>
      <c r="V74" s="106" t="s">
        <v>1202</v>
      </c>
      <c r="W74" s="106"/>
      <c r="X74" s="106"/>
    </row>
    <row r="75" spans="1:24" s="10" customFormat="1">
      <c r="A75" s="69" t="s">
        <v>2137</v>
      </c>
      <c r="B75" s="69" t="s">
        <v>1132</v>
      </c>
      <c r="C75" s="69" t="s">
        <v>127</v>
      </c>
      <c r="D75" s="87">
        <v>2013</v>
      </c>
      <c r="E75" s="69" t="s">
        <v>1131</v>
      </c>
      <c r="F75" s="69"/>
      <c r="G75" s="87" t="s">
        <v>683</v>
      </c>
      <c r="H75" s="71">
        <v>41482</v>
      </c>
      <c r="I75" s="182" t="s">
        <v>385</v>
      </c>
      <c r="J75" s="71">
        <v>41488</v>
      </c>
      <c r="K75" s="69">
        <v>753</v>
      </c>
      <c r="L75" s="106" t="s">
        <v>127</v>
      </c>
      <c r="M75" s="106" t="s">
        <v>1361</v>
      </c>
      <c r="N75" s="106" t="s">
        <v>1980</v>
      </c>
      <c r="O75" s="106"/>
      <c r="P75" s="106"/>
      <c r="Q75" s="106"/>
      <c r="R75" s="183">
        <v>50</v>
      </c>
      <c r="S75" s="72">
        <v>1266</v>
      </c>
      <c r="T75" s="106"/>
      <c r="U75" s="106" t="s">
        <v>127</v>
      </c>
      <c r="V75" s="106"/>
      <c r="W75" s="106"/>
      <c r="X75" s="106"/>
    </row>
    <row r="76" spans="1:24" s="10" customFormat="1">
      <c r="A76" s="69" t="s">
        <v>2137</v>
      </c>
      <c r="B76" s="69" t="s">
        <v>127</v>
      </c>
      <c r="C76" s="69" t="s">
        <v>127</v>
      </c>
      <c r="D76" s="87">
        <v>2013</v>
      </c>
      <c r="E76" s="69" t="s">
        <v>1131</v>
      </c>
      <c r="F76" s="69"/>
      <c r="G76" s="87" t="s">
        <v>683</v>
      </c>
      <c r="H76" s="71">
        <v>41482</v>
      </c>
      <c r="I76" s="182">
        <v>6548</v>
      </c>
      <c r="J76" s="71">
        <v>41488</v>
      </c>
      <c r="K76" s="69">
        <v>753</v>
      </c>
      <c r="L76" s="106" t="s">
        <v>1362</v>
      </c>
      <c r="M76" s="106" t="s">
        <v>127</v>
      </c>
      <c r="N76" s="106" t="s">
        <v>127</v>
      </c>
      <c r="O76" s="106"/>
      <c r="P76" s="106"/>
      <c r="Q76" s="106"/>
      <c r="R76" s="183">
        <v>116</v>
      </c>
      <c r="S76" s="72">
        <v>1266</v>
      </c>
      <c r="T76" s="106"/>
      <c r="U76" s="106"/>
      <c r="V76" s="106"/>
      <c r="W76" s="106"/>
      <c r="X76" s="106"/>
    </row>
    <row r="77" spans="1:24" s="10" customFormat="1">
      <c r="A77" s="69" t="s">
        <v>2137</v>
      </c>
      <c r="B77" s="69" t="s">
        <v>1132</v>
      </c>
      <c r="C77" s="69"/>
      <c r="D77" s="87">
        <v>2013</v>
      </c>
      <c r="E77" s="69" t="s">
        <v>1131</v>
      </c>
      <c r="F77" s="69"/>
      <c r="G77" s="87" t="s">
        <v>683</v>
      </c>
      <c r="H77" s="71">
        <v>41482</v>
      </c>
      <c r="I77" s="182" t="s">
        <v>385</v>
      </c>
      <c r="J77" s="71">
        <v>41488</v>
      </c>
      <c r="K77" s="69">
        <v>753</v>
      </c>
      <c r="L77" s="106" t="s">
        <v>127</v>
      </c>
      <c r="M77" s="106" t="s">
        <v>1361</v>
      </c>
      <c r="N77" s="106" t="s">
        <v>1980</v>
      </c>
      <c r="O77" s="106"/>
      <c r="P77" s="106"/>
      <c r="Q77" s="106"/>
      <c r="R77" s="183">
        <v>50</v>
      </c>
      <c r="S77" s="72">
        <v>1266</v>
      </c>
      <c r="T77" s="106"/>
      <c r="U77" s="106"/>
      <c r="V77" s="106"/>
      <c r="W77" s="106"/>
      <c r="X77" s="106"/>
    </row>
    <row r="78" spans="1:24" s="10" customFormat="1">
      <c r="A78" s="69" t="s">
        <v>2137</v>
      </c>
      <c r="B78" s="69" t="s">
        <v>127</v>
      </c>
      <c r="C78" s="69"/>
      <c r="D78" s="87">
        <v>2013</v>
      </c>
      <c r="E78" s="69" t="s">
        <v>1131</v>
      </c>
      <c r="F78" s="69"/>
      <c r="G78" s="87" t="s">
        <v>683</v>
      </c>
      <c r="H78" s="71">
        <v>41482</v>
      </c>
      <c r="I78" s="182" t="s">
        <v>1363</v>
      </c>
      <c r="J78" s="71">
        <v>41488</v>
      </c>
      <c r="K78" s="69">
        <v>753</v>
      </c>
      <c r="L78" s="106" t="s">
        <v>127</v>
      </c>
      <c r="M78" s="106" t="s">
        <v>1364</v>
      </c>
      <c r="N78" s="106" t="s">
        <v>127</v>
      </c>
      <c r="O78" s="106"/>
      <c r="P78" s="106"/>
      <c r="Q78" s="106"/>
      <c r="R78" s="183">
        <v>60</v>
      </c>
      <c r="S78" s="72">
        <v>1266</v>
      </c>
      <c r="T78" s="106"/>
      <c r="U78" s="106"/>
      <c r="V78" s="106"/>
      <c r="W78" s="106"/>
      <c r="X78" s="106"/>
    </row>
    <row r="79" spans="1:24" s="261" customFormat="1">
      <c r="A79" s="69" t="s">
        <v>2137</v>
      </c>
      <c r="B79" s="69" t="s">
        <v>127</v>
      </c>
      <c r="C79" s="69"/>
      <c r="D79" s="87">
        <v>2013</v>
      </c>
      <c r="E79" s="69" t="s">
        <v>1131</v>
      </c>
      <c r="F79" s="69"/>
      <c r="G79" s="87" t="s">
        <v>683</v>
      </c>
      <c r="H79" s="71">
        <v>41482</v>
      </c>
      <c r="I79" s="182" t="s">
        <v>1365</v>
      </c>
      <c r="J79" s="71">
        <v>41488</v>
      </c>
      <c r="K79" s="69">
        <v>753</v>
      </c>
      <c r="L79" s="106" t="s">
        <v>127</v>
      </c>
      <c r="M79" s="106" t="s">
        <v>1364</v>
      </c>
      <c r="N79" s="106" t="s">
        <v>127</v>
      </c>
      <c r="O79" s="106"/>
      <c r="P79" s="106"/>
      <c r="Q79" s="106"/>
      <c r="R79" s="183">
        <v>60</v>
      </c>
      <c r="S79" s="72">
        <v>1266</v>
      </c>
      <c r="T79" s="260"/>
      <c r="U79" s="260"/>
      <c r="V79" s="260"/>
      <c r="W79" s="260"/>
      <c r="X79" s="260"/>
    </row>
    <row r="80" spans="1:24" s="10" customFormat="1">
      <c r="A80" s="69" t="s">
        <v>2139</v>
      </c>
      <c r="B80" s="69" t="s">
        <v>718</v>
      </c>
      <c r="C80" s="69"/>
      <c r="D80" s="87">
        <v>2013</v>
      </c>
      <c r="E80" s="69" t="s">
        <v>1119</v>
      </c>
      <c r="F80" s="69"/>
      <c r="G80" s="87" t="s">
        <v>683</v>
      </c>
      <c r="H80" s="71">
        <v>41352</v>
      </c>
      <c r="I80" s="182">
        <v>3420</v>
      </c>
      <c r="J80" s="71">
        <v>41355</v>
      </c>
      <c r="K80" s="69">
        <v>21141</v>
      </c>
      <c r="L80" s="106" t="s">
        <v>1094</v>
      </c>
      <c r="M80" s="106" t="s">
        <v>1095</v>
      </c>
      <c r="N80" s="106" t="s">
        <v>340</v>
      </c>
      <c r="O80" s="106"/>
      <c r="P80" s="106"/>
      <c r="Q80" s="106"/>
      <c r="R80" s="183">
        <v>4000</v>
      </c>
      <c r="S80" s="262"/>
      <c r="T80" s="106"/>
      <c r="U80" s="106" t="s">
        <v>1096</v>
      </c>
      <c r="V80" s="106" t="s">
        <v>1097</v>
      </c>
      <c r="W80" s="106"/>
      <c r="X80" s="106"/>
    </row>
    <row r="81" spans="1:24" s="10" customFormat="1">
      <c r="A81" s="69" t="s">
        <v>1643</v>
      </c>
      <c r="B81" s="69" t="s">
        <v>718</v>
      </c>
      <c r="C81" s="69"/>
      <c r="D81" s="87">
        <v>2013</v>
      </c>
      <c r="E81" s="69" t="s">
        <v>1644</v>
      </c>
      <c r="F81" s="69"/>
      <c r="G81" s="87" t="s">
        <v>683</v>
      </c>
      <c r="H81" s="71">
        <v>41445</v>
      </c>
      <c r="I81" s="182" t="s">
        <v>1098</v>
      </c>
      <c r="J81" s="71"/>
      <c r="K81" s="69">
        <v>20421</v>
      </c>
      <c r="L81" s="106" t="s">
        <v>351</v>
      </c>
      <c r="M81" s="106" t="s">
        <v>352</v>
      </c>
      <c r="N81" s="106" t="s">
        <v>340</v>
      </c>
      <c r="O81" s="106"/>
      <c r="P81" s="106"/>
      <c r="Q81" s="106"/>
      <c r="R81" s="183">
        <v>46400</v>
      </c>
      <c r="S81" s="262">
        <v>20000</v>
      </c>
      <c r="T81" s="106"/>
      <c r="U81" s="106" t="s">
        <v>1099</v>
      </c>
      <c r="V81" s="106" t="s">
        <v>1100</v>
      </c>
      <c r="W81" s="106"/>
      <c r="X81" s="106"/>
    </row>
    <row r="82" spans="1:24" s="10" customFormat="1">
      <c r="A82" s="69" t="s">
        <v>701</v>
      </c>
      <c r="B82" s="69" t="s">
        <v>1177</v>
      </c>
      <c r="C82" s="69"/>
      <c r="D82" s="87">
        <v>2013</v>
      </c>
      <c r="E82" s="69" t="s">
        <v>1101</v>
      </c>
      <c r="F82" s="69"/>
      <c r="G82" s="87" t="s">
        <v>683</v>
      </c>
      <c r="H82" s="71">
        <v>41306</v>
      </c>
      <c r="I82" s="182">
        <v>162</v>
      </c>
      <c r="J82" s="71">
        <v>41305</v>
      </c>
      <c r="K82" s="69">
        <v>20743</v>
      </c>
      <c r="L82" s="106" t="s">
        <v>1102</v>
      </c>
      <c r="M82" s="106" t="s">
        <v>1103</v>
      </c>
      <c r="N82" s="106" t="s">
        <v>1104</v>
      </c>
      <c r="O82" s="106"/>
      <c r="P82" s="106"/>
      <c r="Q82" s="106"/>
      <c r="R82" s="183">
        <v>73012</v>
      </c>
      <c r="S82" s="262"/>
      <c r="T82" s="106"/>
      <c r="U82" s="106" t="s">
        <v>1105</v>
      </c>
      <c r="V82" s="106" t="s">
        <v>1106</v>
      </c>
      <c r="W82" s="106"/>
      <c r="X82" s="106"/>
    </row>
    <row r="83" spans="1:24" s="10" customFormat="1">
      <c r="A83" s="69" t="s">
        <v>3342</v>
      </c>
      <c r="B83" s="69" t="s">
        <v>718</v>
      </c>
      <c r="C83" s="69"/>
      <c r="D83" s="87">
        <v>2013</v>
      </c>
      <c r="E83" s="69" t="s">
        <v>1107</v>
      </c>
      <c r="F83" s="69"/>
      <c r="G83" s="87" t="s">
        <v>683</v>
      </c>
      <c r="H83" s="71">
        <v>41396</v>
      </c>
      <c r="I83" s="182">
        <v>2320</v>
      </c>
      <c r="J83" s="71"/>
      <c r="K83" s="69"/>
      <c r="L83" s="106" t="s">
        <v>1108</v>
      </c>
      <c r="M83" s="106" t="s">
        <v>2290</v>
      </c>
      <c r="N83" s="106" t="s">
        <v>340</v>
      </c>
      <c r="O83" s="106"/>
      <c r="P83" s="106"/>
      <c r="Q83" s="106"/>
      <c r="R83" s="183">
        <v>522</v>
      </c>
      <c r="S83" s="262"/>
      <c r="T83" s="106"/>
      <c r="U83" s="106" t="s">
        <v>1110</v>
      </c>
      <c r="V83" s="106" t="s">
        <v>1111</v>
      </c>
      <c r="W83" s="106"/>
      <c r="X83" s="106"/>
    </row>
    <row r="84" spans="1:24" s="10" customFormat="1">
      <c r="A84" s="69" t="s">
        <v>694</v>
      </c>
      <c r="B84" s="69" t="s">
        <v>693</v>
      </c>
      <c r="C84" s="69"/>
      <c r="D84" s="87">
        <v>2013</v>
      </c>
      <c r="E84" s="69" t="s">
        <v>1398</v>
      </c>
      <c r="F84" s="69"/>
      <c r="G84" s="87" t="s">
        <v>683</v>
      </c>
      <c r="H84" s="71">
        <v>41438</v>
      </c>
      <c r="I84" s="182">
        <v>447</v>
      </c>
      <c r="J84" s="71"/>
      <c r="K84" s="69"/>
      <c r="L84" s="106" t="s">
        <v>776</v>
      </c>
      <c r="M84" s="106" t="s">
        <v>2882</v>
      </c>
      <c r="N84" s="106" t="s">
        <v>340</v>
      </c>
      <c r="O84" s="106"/>
      <c r="P84" s="106"/>
      <c r="Q84" s="106"/>
      <c r="R84" s="183">
        <v>277.99</v>
      </c>
      <c r="S84" s="262"/>
      <c r="T84" s="106"/>
      <c r="U84" s="106" t="s">
        <v>343</v>
      </c>
      <c r="V84" s="106" t="s">
        <v>1112</v>
      </c>
      <c r="W84" s="106"/>
      <c r="X84" s="106"/>
    </row>
    <row r="85" spans="1:24" s="10" customFormat="1">
      <c r="A85" s="69" t="s">
        <v>2162</v>
      </c>
      <c r="B85" s="69" t="s">
        <v>718</v>
      </c>
      <c r="C85" s="69"/>
      <c r="D85" s="87">
        <v>2013</v>
      </c>
      <c r="E85" s="69" t="s">
        <v>1554</v>
      </c>
      <c r="F85" s="69"/>
      <c r="G85" s="87" t="s">
        <v>683</v>
      </c>
      <c r="H85" s="71">
        <v>41438</v>
      </c>
      <c r="I85" s="182">
        <v>448</v>
      </c>
      <c r="J85" s="71"/>
      <c r="K85" s="69"/>
      <c r="L85" s="106" t="s">
        <v>776</v>
      </c>
      <c r="M85" s="106" t="s">
        <v>2882</v>
      </c>
      <c r="N85" s="106" t="s">
        <v>340</v>
      </c>
      <c r="O85" s="106"/>
      <c r="P85" s="106"/>
      <c r="Q85" s="106"/>
      <c r="R85" s="183">
        <v>3507.99</v>
      </c>
      <c r="S85" s="262"/>
      <c r="T85" s="106"/>
      <c r="U85" s="106" t="s">
        <v>778</v>
      </c>
      <c r="V85" s="106" t="s">
        <v>1113</v>
      </c>
      <c r="W85" s="106"/>
      <c r="X85" s="106"/>
    </row>
    <row r="86" spans="1:24" s="10" customFormat="1">
      <c r="A86" s="69" t="s">
        <v>1683</v>
      </c>
      <c r="B86" s="69" t="s">
        <v>718</v>
      </c>
      <c r="C86" s="69"/>
      <c r="D86" s="87">
        <v>2013</v>
      </c>
      <c r="E86" s="7" t="s">
        <v>1114</v>
      </c>
      <c r="F86" s="69" t="s">
        <v>1538</v>
      </c>
      <c r="G86" s="87" t="s">
        <v>683</v>
      </c>
      <c r="H86" s="71">
        <v>41437</v>
      </c>
      <c r="I86" s="182">
        <v>449</v>
      </c>
      <c r="J86" s="71"/>
      <c r="K86" s="69"/>
      <c r="L86" s="106" t="s">
        <v>776</v>
      </c>
      <c r="M86" s="106" t="s">
        <v>2882</v>
      </c>
      <c r="N86" s="106" t="s">
        <v>340</v>
      </c>
      <c r="O86" s="106"/>
      <c r="P86" s="106"/>
      <c r="Q86" s="106"/>
      <c r="R86" s="183">
        <v>141.99</v>
      </c>
      <c r="S86" s="262"/>
      <c r="T86" s="106"/>
      <c r="U86" s="106" t="s">
        <v>341</v>
      </c>
      <c r="V86" s="106" t="s">
        <v>1115</v>
      </c>
      <c r="W86" s="106" t="s">
        <v>1538</v>
      </c>
      <c r="X86" s="106"/>
    </row>
    <row r="87" spans="1:24" s="10" customFormat="1" ht="26.25" customHeight="1">
      <c r="A87" s="212" t="s">
        <v>948</v>
      </c>
      <c r="B87" s="69" t="s">
        <v>718</v>
      </c>
      <c r="C87" s="69"/>
      <c r="D87" s="87">
        <v>2013</v>
      </c>
      <c r="E87" s="7" t="s">
        <v>1116</v>
      </c>
      <c r="F87" s="69" t="s">
        <v>1538</v>
      </c>
      <c r="G87" s="87" t="s">
        <v>683</v>
      </c>
      <c r="H87" s="71">
        <v>41437</v>
      </c>
      <c r="I87" s="182">
        <v>450</v>
      </c>
      <c r="J87" s="71"/>
      <c r="K87" s="69"/>
      <c r="L87" s="106" t="s">
        <v>776</v>
      </c>
      <c r="M87" s="106" t="s">
        <v>2882</v>
      </c>
      <c r="N87" s="106" t="s">
        <v>340</v>
      </c>
      <c r="O87" s="106"/>
      <c r="P87" s="106"/>
      <c r="Q87" s="106"/>
      <c r="R87" s="183">
        <v>2928.48</v>
      </c>
      <c r="S87" s="262"/>
      <c r="T87" s="106"/>
      <c r="U87" s="106" t="s">
        <v>778</v>
      </c>
      <c r="V87" s="106" t="s">
        <v>1121</v>
      </c>
      <c r="W87" s="106" t="s">
        <v>1538</v>
      </c>
      <c r="X87" s="106"/>
    </row>
    <row r="88" spans="1:24" s="10" customFormat="1">
      <c r="A88" s="69" t="s">
        <v>3338</v>
      </c>
      <c r="B88" s="69" t="s">
        <v>718</v>
      </c>
      <c r="C88" s="69"/>
      <c r="D88" s="87">
        <v>2013</v>
      </c>
      <c r="E88" s="69" t="s">
        <v>1407</v>
      </c>
      <c r="F88" s="69"/>
      <c r="G88" s="87" t="s">
        <v>683</v>
      </c>
      <c r="H88" s="71">
        <v>41438</v>
      </c>
      <c r="I88" s="182">
        <v>451</v>
      </c>
      <c r="J88" s="71"/>
      <c r="K88" s="69"/>
      <c r="L88" s="106" t="s">
        <v>776</v>
      </c>
      <c r="M88" s="106" t="s">
        <v>2882</v>
      </c>
      <c r="N88" s="106" t="s">
        <v>340</v>
      </c>
      <c r="O88" s="106"/>
      <c r="P88" s="106"/>
      <c r="Q88" s="106"/>
      <c r="R88" s="183">
        <v>7073.99</v>
      </c>
      <c r="S88" s="262"/>
      <c r="T88" s="106"/>
      <c r="U88" s="106" t="s">
        <v>778</v>
      </c>
      <c r="V88" s="106" t="s">
        <v>1122</v>
      </c>
      <c r="W88" s="106"/>
      <c r="X88" s="106"/>
    </row>
    <row r="89" spans="1:24" s="10" customFormat="1">
      <c r="A89" s="69" t="s">
        <v>1125</v>
      </c>
      <c r="B89" s="69" t="s">
        <v>718</v>
      </c>
      <c r="C89" s="69"/>
      <c r="D89" s="87">
        <v>2013</v>
      </c>
      <c r="E89" s="69" t="s">
        <v>1642</v>
      </c>
      <c r="F89" s="69"/>
      <c r="G89" s="87" t="s">
        <v>683</v>
      </c>
      <c r="H89" s="71">
        <v>41438</v>
      </c>
      <c r="I89" s="182">
        <v>453</v>
      </c>
      <c r="J89" s="71"/>
      <c r="K89" s="69"/>
      <c r="L89" s="106" t="s">
        <v>776</v>
      </c>
      <c r="M89" s="106" t="s">
        <v>2882</v>
      </c>
      <c r="N89" s="106" t="s">
        <v>340</v>
      </c>
      <c r="O89" s="106"/>
      <c r="P89" s="106"/>
      <c r="Q89" s="106"/>
      <c r="R89" s="183">
        <v>2020.99</v>
      </c>
      <c r="S89" s="262"/>
      <c r="T89" s="106"/>
      <c r="U89" s="106" t="s">
        <v>778</v>
      </c>
      <c r="V89" s="106" t="s">
        <v>1123</v>
      </c>
      <c r="W89" s="106"/>
      <c r="X89" s="106"/>
    </row>
    <row r="90" spans="1:24" s="10" customFormat="1">
      <c r="A90" s="69" t="s">
        <v>1648</v>
      </c>
      <c r="B90" s="69" t="s">
        <v>718</v>
      </c>
      <c r="C90" s="69"/>
      <c r="D90" s="87">
        <v>2013</v>
      </c>
      <c r="E90" s="69" t="s">
        <v>1415</v>
      </c>
      <c r="F90" s="69"/>
      <c r="G90" s="87" t="s">
        <v>683</v>
      </c>
      <c r="H90" s="71">
        <v>41438</v>
      </c>
      <c r="I90" s="182">
        <v>454</v>
      </c>
      <c r="J90" s="71"/>
      <c r="K90" s="69"/>
      <c r="L90" s="106" t="s">
        <v>776</v>
      </c>
      <c r="M90" s="106" t="s">
        <v>2882</v>
      </c>
      <c r="N90" s="106" t="s">
        <v>340</v>
      </c>
      <c r="O90" s="106"/>
      <c r="P90" s="106"/>
      <c r="Q90" s="106"/>
      <c r="R90" s="183">
        <v>3722.39</v>
      </c>
      <c r="S90" s="262"/>
      <c r="T90" s="106"/>
      <c r="U90" s="106" t="s">
        <v>778</v>
      </c>
      <c r="V90" s="106" t="s">
        <v>1126</v>
      </c>
      <c r="W90" s="106"/>
      <c r="X90" s="106"/>
    </row>
    <row r="91" spans="1:24" s="10" customFormat="1">
      <c r="A91" s="69" t="s">
        <v>694</v>
      </c>
      <c r="B91" s="69" t="s">
        <v>693</v>
      </c>
      <c r="C91" s="69"/>
      <c r="D91" s="87">
        <v>2013</v>
      </c>
      <c r="E91" s="69" t="s">
        <v>2354</v>
      </c>
      <c r="F91" s="69"/>
      <c r="G91" s="87" t="s">
        <v>683</v>
      </c>
      <c r="H91" s="71">
        <v>41437</v>
      </c>
      <c r="I91" s="182">
        <v>456</v>
      </c>
      <c r="J91" s="71"/>
      <c r="K91" s="69"/>
      <c r="L91" s="106" t="s">
        <v>776</v>
      </c>
      <c r="M91" s="106" t="s">
        <v>2882</v>
      </c>
      <c r="N91" s="106" t="s">
        <v>340</v>
      </c>
      <c r="O91" s="106"/>
      <c r="P91" s="106"/>
      <c r="Q91" s="106"/>
      <c r="R91" s="183">
        <v>5379.99</v>
      </c>
      <c r="S91" s="262"/>
      <c r="T91" s="106"/>
      <c r="U91" s="106" t="s">
        <v>1127</v>
      </c>
      <c r="V91" s="106" t="s">
        <v>1128</v>
      </c>
      <c r="W91" s="106" t="s">
        <v>1538</v>
      </c>
      <c r="X91" s="106"/>
    </row>
    <row r="92" spans="1:24" s="10" customFormat="1">
      <c r="A92" s="69" t="s">
        <v>2140</v>
      </c>
      <c r="B92" s="69" t="s">
        <v>718</v>
      </c>
      <c r="C92" s="69"/>
      <c r="D92" s="87">
        <v>2013</v>
      </c>
      <c r="E92" s="69" t="s">
        <v>1549</v>
      </c>
      <c r="F92" s="69"/>
      <c r="G92" s="87" t="s">
        <v>683</v>
      </c>
      <c r="H92" s="71">
        <v>41437</v>
      </c>
      <c r="I92" s="182">
        <v>457</v>
      </c>
      <c r="J92" s="71"/>
      <c r="K92" s="69"/>
      <c r="L92" s="106" t="s">
        <v>776</v>
      </c>
      <c r="M92" s="106" t="s">
        <v>2882</v>
      </c>
      <c r="N92" s="106" t="s">
        <v>340</v>
      </c>
      <c r="O92" s="106"/>
      <c r="P92" s="106"/>
      <c r="Q92" s="106"/>
      <c r="R92" s="183">
        <v>4698.49</v>
      </c>
      <c r="S92" s="262"/>
      <c r="T92" s="106"/>
      <c r="U92" s="106" t="s">
        <v>778</v>
      </c>
      <c r="V92" s="106" t="s">
        <v>1138</v>
      </c>
      <c r="W92" s="106"/>
      <c r="X92" s="106"/>
    </row>
    <row r="93" spans="1:24" s="10" customFormat="1">
      <c r="A93" s="69" t="s">
        <v>1650</v>
      </c>
      <c r="B93" s="69" t="s">
        <v>718</v>
      </c>
      <c r="C93" s="69"/>
      <c r="D93" s="87">
        <v>2013</v>
      </c>
      <c r="E93" s="69" t="s">
        <v>1644</v>
      </c>
      <c r="F93" s="69"/>
      <c r="G93" s="87" t="s">
        <v>683</v>
      </c>
      <c r="H93" s="71">
        <v>41438</v>
      </c>
      <c r="I93" s="182">
        <v>455</v>
      </c>
      <c r="J93" s="71"/>
      <c r="K93" s="69"/>
      <c r="L93" s="106" t="s">
        <v>776</v>
      </c>
      <c r="M93" s="106" t="s">
        <v>2882</v>
      </c>
      <c r="N93" s="106" t="s">
        <v>340</v>
      </c>
      <c r="O93" s="106"/>
      <c r="P93" s="106"/>
      <c r="Q93" s="106"/>
      <c r="R93" s="183">
        <v>534.99</v>
      </c>
      <c r="S93" s="262"/>
      <c r="T93" s="106"/>
      <c r="U93" s="106" t="s">
        <v>1129</v>
      </c>
      <c r="V93" s="106" t="s">
        <v>1130</v>
      </c>
      <c r="W93" s="106"/>
      <c r="X93" s="106"/>
    </row>
    <row r="94" spans="1:24" s="10" customFormat="1">
      <c r="A94" s="69" t="s">
        <v>2137</v>
      </c>
      <c r="B94" s="69" t="s">
        <v>127</v>
      </c>
      <c r="C94" s="69"/>
      <c r="D94" s="87">
        <v>2013</v>
      </c>
      <c r="E94" s="69" t="s">
        <v>1131</v>
      </c>
      <c r="F94" s="69"/>
      <c r="G94" s="87" t="s">
        <v>683</v>
      </c>
      <c r="H94" s="71">
        <v>41430</v>
      </c>
      <c r="I94" s="182" t="s">
        <v>1133</v>
      </c>
      <c r="J94" s="71"/>
      <c r="K94" s="69"/>
      <c r="L94" s="106" t="s">
        <v>1134</v>
      </c>
      <c r="M94" s="106" t="s">
        <v>1135</v>
      </c>
      <c r="N94" s="106" t="s">
        <v>340</v>
      </c>
      <c r="O94" s="106"/>
      <c r="P94" s="106"/>
      <c r="Q94" s="106"/>
      <c r="R94" s="183">
        <v>2041.6</v>
      </c>
      <c r="S94" s="262"/>
      <c r="T94" s="106"/>
      <c r="U94" s="106" t="s">
        <v>1136</v>
      </c>
      <c r="V94" s="106" t="s">
        <v>1137</v>
      </c>
      <c r="W94" s="106"/>
      <c r="X94" s="106"/>
    </row>
    <row r="95" spans="1:24" s="10" customFormat="1">
      <c r="A95" s="69" t="s">
        <v>2137</v>
      </c>
      <c r="B95" s="69" t="s">
        <v>127</v>
      </c>
      <c r="C95" s="69"/>
      <c r="D95" s="87">
        <v>2013</v>
      </c>
      <c r="E95" s="69" t="s">
        <v>1131</v>
      </c>
      <c r="F95" s="69"/>
      <c r="G95" s="87" t="s">
        <v>683</v>
      </c>
      <c r="H95" s="71">
        <v>41430</v>
      </c>
      <c r="I95" s="182">
        <v>11032</v>
      </c>
      <c r="J95" s="71"/>
      <c r="K95" s="69"/>
      <c r="L95" s="106" t="s">
        <v>1139</v>
      </c>
      <c r="M95" s="106" t="s">
        <v>1140</v>
      </c>
      <c r="N95" s="106" t="s">
        <v>793</v>
      </c>
      <c r="O95" s="106"/>
      <c r="P95" s="106"/>
      <c r="Q95" s="106"/>
      <c r="R95" s="183">
        <v>320</v>
      </c>
      <c r="S95" s="262"/>
      <c r="T95" s="106"/>
      <c r="U95" s="106" t="s">
        <v>1141</v>
      </c>
      <c r="V95" s="106" t="s">
        <v>1137</v>
      </c>
      <c r="W95" s="106"/>
      <c r="X95" s="106"/>
    </row>
    <row r="96" spans="1:24" s="10" customFormat="1">
      <c r="A96" s="69" t="s">
        <v>2137</v>
      </c>
      <c r="B96" s="69" t="s">
        <v>127</v>
      </c>
      <c r="C96" s="69"/>
      <c r="D96" s="87">
        <v>2013</v>
      </c>
      <c r="E96" s="69" t="s">
        <v>1131</v>
      </c>
      <c r="F96" s="69"/>
      <c r="G96" s="87" t="s">
        <v>683</v>
      </c>
      <c r="H96" s="71">
        <v>41446</v>
      </c>
      <c r="I96" s="182">
        <v>7559930</v>
      </c>
      <c r="J96" s="71"/>
      <c r="K96" s="69"/>
      <c r="L96" s="106" t="s">
        <v>1142</v>
      </c>
      <c r="M96" s="106" t="s">
        <v>1143</v>
      </c>
      <c r="N96" s="106" t="s">
        <v>1144</v>
      </c>
      <c r="O96" s="106"/>
      <c r="P96" s="106"/>
      <c r="Q96" s="106"/>
      <c r="R96" s="183">
        <v>68.400000000000006</v>
      </c>
      <c r="S96" s="262"/>
      <c r="T96" s="106"/>
      <c r="U96" s="106" t="s">
        <v>1145</v>
      </c>
      <c r="V96" s="106" t="s">
        <v>1137</v>
      </c>
      <c r="W96" s="106"/>
      <c r="X96" s="106"/>
    </row>
    <row r="97" spans="1:24" s="10" customFormat="1">
      <c r="A97" s="69" t="s">
        <v>2137</v>
      </c>
      <c r="B97" s="69" t="s">
        <v>127</v>
      </c>
      <c r="C97" s="69"/>
      <c r="D97" s="87">
        <v>2013</v>
      </c>
      <c r="E97" s="69" t="s">
        <v>1131</v>
      </c>
      <c r="F97" s="69"/>
      <c r="G97" s="87" t="s">
        <v>683</v>
      </c>
      <c r="H97" s="71">
        <v>41432</v>
      </c>
      <c r="I97" s="182">
        <v>6658</v>
      </c>
      <c r="J97" s="71"/>
      <c r="K97" s="69"/>
      <c r="L97" s="106" t="s">
        <v>1146</v>
      </c>
      <c r="M97" s="106" t="s">
        <v>1147</v>
      </c>
      <c r="N97" s="106" t="s">
        <v>793</v>
      </c>
      <c r="O97" s="106"/>
      <c r="P97" s="106"/>
      <c r="Q97" s="106"/>
      <c r="R97" s="183">
        <v>290</v>
      </c>
      <c r="S97" s="262"/>
      <c r="T97" s="106"/>
      <c r="U97" s="106" t="s">
        <v>1141</v>
      </c>
      <c r="V97" s="106" t="s">
        <v>1137</v>
      </c>
      <c r="W97" s="106"/>
      <c r="X97" s="106"/>
    </row>
    <row r="98" spans="1:24" s="10" customFormat="1">
      <c r="A98" s="69" t="s">
        <v>2137</v>
      </c>
      <c r="B98" s="69" t="s">
        <v>127</v>
      </c>
      <c r="C98" s="69"/>
      <c r="D98" s="87">
        <v>2013</v>
      </c>
      <c r="E98" s="69" t="s">
        <v>1131</v>
      </c>
      <c r="F98" s="69"/>
      <c r="G98" s="87" t="s">
        <v>683</v>
      </c>
      <c r="H98" s="71">
        <v>41443</v>
      </c>
      <c r="I98" s="182">
        <v>64138</v>
      </c>
      <c r="J98" s="71"/>
      <c r="K98" s="69"/>
      <c r="L98" s="106" t="s">
        <v>1148</v>
      </c>
      <c r="M98" s="106" t="s">
        <v>1149</v>
      </c>
      <c r="N98" s="106" t="s">
        <v>793</v>
      </c>
      <c r="O98" s="106"/>
      <c r="P98" s="106"/>
      <c r="Q98" s="106"/>
      <c r="R98" s="183">
        <v>260.06</v>
      </c>
      <c r="S98" s="262"/>
      <c r="T98" s="106"/>
      <c r="U98" s="106" t="s">
        <v>1141</v>
      </c>
      <c r="V98" s="106" t="s">
        <v>1137</v>
      </c>
      <c r="W98" s="106"/>
      <c r="X98" s="106"/>
    </row>
    <row r="99" spans="1:24" s="10" customFormat="1">
      <c r="A99" s="69" t="s">
        <v>2138</v>
      </c>
      <c r="B99" s="69" t="s">
        <v>127</v>
      </c>
      <c r="C99" s="69"/>
      <c r="D99" s="87">
        <v>2013</v>
      </c>
      <c r="E99" s="69" t="s">
        <v>790</v>
      </c>
      <c r="F99" s="69"/>
      <c r="G99" s="87" t="s">
        <v>683</v>
      </c>
      <c r="H99" s="71">
        <v>41460</v>
      </c>
      <c r="I99" s="182">
        <v>5264</v>
      </c>
      <c r="J99" s="71"/>
      <c r="K99" s="69"/>
      <c r="L99" s="106" t="s">
        <v>1193</v>
      </c>
      <c r="M99" s="106" t="s">
        <v>1194</v>
      </c>
      <c r="N99" s="106" t="s">
        <v>793</v>
      </c>
      <c r="O99" s="106"/>
      <c r="P99" s="106"/>
      <c r="Q99" s="106"/>
      <c r="R99" s="183">
        <v>200</v>
      </c>
      <c r="S99" s="262"/>
      <c r="T99" s="106"/>
      <c r="U99" s="106" t="s">
        <v>1141</v>
      </c>
      <c r="V99" s="106" t="s">
        <v>1195</v>
      </c>
      <c r="W99" s="106"/>
      <c r="X99" s="106"/>
    </row>
    <row r="100" spans="1:24" s="10" customFormat="1">
      <c r="A100" s="69" t="s">
        <v>2138</v>
      </c>
      <c r="B100" s="69" t="s">
        <v>127</v>
      </c>
      <c r="C100" s="69"/>
      <c r="D100" s="87">
        <v>2013</v>
      </c>
      <c r="E100" s="69" t="s">
        <v>790</v>
      </c>
      <c r="F100" s="69"/>
      <c r="G100" s="87" t="s">
        <v>683</v>
      </c>
      <c r="H100" s="71">
        <v>41471</v>
      </c>
      <c r="I100" s="182">
        <v>43258</v>
      </c>
      <c r="J100" s="71"/>
      <c r="K100" s="69"/>
      <c r="L100" s="106" t="s">
        <v>1196</v>
      </c>
      <c r="M100" s="106" t="s">
        <v>1197</v>
      </c>
      <c r="N100" s="106" t="s">
        <v>793</v>
      </c>
      <c r="O100" s="106"/>
      <c r="P100" s="106"/>
      <c r="Q100" s="106"/>
      <c r="R100" s="183">
        <v>176</v>
      </c>
      <c r="S100" s="262"/>
      <c r="T100" s="106"/>
      <c r="U100" s="106" t="s">
        <v>1141</v>
      </c>
      <c r="V100" s="106" t="s">
        <v>1195</v>
      </c>
      <c r="W100" s="106"/>
      <c r="X100" s="106"/>
    </row>
    <row r="101" spans="1:24" s="10" customFormat="1">
      <c r="A101" s="69" t="s">
        <v>2137</v>
      </c>
      <c r="B101" s="69" t="s">
        <v>127</v>
      </c>
      <c r="C101" s="69"/>
      <c r="D101" s="87">
        <v>2013</v>
      </c>
      <c r="E101" s="69" t="s">
        <v>1131</v>
      </c>
      <c r="F101" s="69"/>
      <c r="G101" s="87" t="s">
        <v>683</v>
      </c>
      <c r="H101" s="71">
        <v>41482</v>
      </c>
      <c r="I101" s="182">
        <v>2283</v>
      </c>
      <c r="J101" s="71">
        <v>41488</v>
      </c>
      <c r="K101" s="69">
        <v>753</v>
      </c>
      <c r="L101" s="106" t="s">
        <v>1366</v>
      </c>
      <c r="M101" s="106" t="s">
        <v>1367</v>
      </c>
      <c r="N101" s="106" t="s">
        <v>127</v>
      </c>
      <c r="O101" s="106"/>
      <c r="P101" s="106"/>
      <c r="Q101" s="106"/>
      <c r="R101" s="183">
        <v>230</v>
      </c>
      <c r="S101" s="72">
        <v>1266</v>
      </c>
      <c r="T101" s="106"/>
      <c r="U101" s="106"/>
      <c r="V101" s="106"/>
      <c r="W101" s="106"/>
      <c r="X101" s="106"/>
    </row>
    <row r="102" spans="1:24" s="10" customFormat="1">
      <c r="A102" s="69" t="s">
        <v>2137</v>
      </c>
      <c r="B102" s="69" t="s">
        <v>1132</v>
      </c>
      <c r="C102" s="69"/>
      <c r="D102" s="87">
        <v>2013</v>
      </c>
      <c r="E102" s="69" t="s">
        <v>1131</v>
      </c>
      <c r="F102" s="69"/>
      <c r="G102" s="87" t="s">
        <v>683</v>
      </c>
      <c r="H102" s="71" t="s">
        <v>127</v>
      </c>
      <c r="I102" s="182" t="s">
        <v>127</v>
      </c>
      <c r="J102" s="71">
        <v>41488</v>
      </c>
      <c r="K102" s="69">
        <v>753</v>
      </c>
      <c r="L102" s="106" t="s">
        <v>127</v>
      </c>
      <c r="M102" s="106" t="s">
        <v>127</v>
      </c>
      <c r="N102" s="106" t="s">
        <v>1359</v>
      </c>
      <c r="O102" s="106"/>
      <c r="P102" s="106"/>
      <c r="Q102" s="106"/>
      <c r="R102" s="183">
        <f>R75+R76+R77+R78+R79+R101</f>
        <v>566</v>
      </c>
      <c r="S102" s="72">
        <v>1266</v>
      </c>
      <c r="T102" s="106"/>
      <c r="U102" s="106"/>
      <c r="V102" s="106"/>
      <c r="W102" s="106"/>
      <c r="X102" s="106"/>
    </row>
    <row r="103" spans="1:24" s="567" customFormat="1" ht="23.25" customHeight="1">
      <c r="A103" s="564" t="s">
        <v>264</v>
      </c>
      <c r="B103" s="564" t="s">
        <v>1731</v>
      </c>
      <c r="C103" s="564"/>
      <c r="D103" s="564">
        <v>2013</v>
      </c>
      <c r="E103" s="564" t="s">
        <v>1555</v>
      </c>
      <c r="F103" s="564"/>
      <c r="G103" s="564" t="s">
        <v>683</v>
      </c>
      <c r="H103" s="565">
        <v>41481</v>
      </c>
      <c r="I103" s="562">
        <v>46</v>
      </c>
      <c r="J103" s="565"/>
      <c r="K103" s="564"/>
      <c r="L103" s="558" t="s">
        <v>127</v>
      </c>
      <c r="M103" s="558" t="s">
        <v>1369</v>
      </c>
      <c r="N103" s="558" t="s">
        <v>340</v>
      </c>
      <c r="O103" s="558"/>
      <c r="P103" s="558"/>
      <c r="Q103" s="558"/>
      <c r="R103" s="503">
        <v>80100.55</v>
      </c>
      <c r="S103" s="503"/>
      <c r="T103" s="558"/>
      <c r="U103" s="558" t="s">
        <v>1370</v>
      </c>
      <c r="V103" s="559" t="s">
        <v>1737</v>
      </c>
      <c r="W103" s="558"/>
      <c r="X103" s="558"/>
    </row>
    <row r="104" spans="1:24" s="10" customFormat="1">
      <c r="A104" s="69" t="s">
        <v>2144</v>
      </c>
      <c r="B104" s="69" t="s">
        <v>1177</v>
      </c>
      <c r="C104" s="69"/>
      <c r="D104" s="87">
        <v>2013</v>
      </c>
      <c r="E104" s="69" t="s">
        <v>1545</v>
      </c>
      <c r="F104" s="69"/>
      <c r="G104" s="87" t="s">
        <v>683</v>
      </c>
      <c r="H104" s="71">
        <v>41477</v>
      </c>
      <c r="I104" s="182">
        <v>593</v>
      </c>
      <c r="J104" s="71"/>
      <c r="K104" s="69"/>
      <c r="L104" s="106" t="s">
        <v>776</v>
      </c>
      <c r="M104" s="106" t="s">
        <v>2882</v>
      </c>
      <c r="N104" s="106" t="s">
        <v>340</v>
      </c>
      <c r="O104" s="106"/>
      <c r="P104" s="106"/>
      <c r="Q104" s="106"/>
      <c r="R104" s="183">
        <v>6559</v>
      </c>
      <c r="S104" s="262"/>
      <c r="T104" s="106"/>
      <c r="U104" s="106" t="s">
        <v>778</v>
      </c>
      <c r="V104" s="106" t="s">
        <v>2002</v>
      </c>
      <c r="W104" s="106"/>
      <c r="X104" s="106"/>
    </row>
    <row r="105" spans="1:24" s="10" customFormat="1">
      <c r="A105" s="69" t="s">
        <v>1215</v>
      </c>
      <c r="B105" s="69" t="s">
        <v>718</v>
      </c>
      <c r="C105" s="69"/>
      <c r="D105" s="87">
        <v>2013</v>
      </c>
      <c r="E105" s="7" t="s">
        <v>1372</v>
      </c>
      <c r="F105" s="69" t="s">
        <v>1538</v>
      </c>
      <c r="G105" s="87" t="s">
        <v>683</v>
      </c>
      <c r="H105" s="71">
        <v>41478</v>
      </c>
      <c r="I105" s="182">
        <v>600</v>
      </c>
      <c r="J105" s="71"/>
      <c r="K105" s="69"/>
      <c r="L105" s="106" t="s">
        <v>776</v>
      </c>
      <c r="M105" s="106" t="s">
        <v>2882</v>
      </c>
      <c r="N105" s="106" t="s">
        <v>340</v>
      </c>
      <c r="O105" s="106"/>
      <c r="P105" s="106"/>
      <c r="Q105" s="106"/>
      <c r="R105" s="183">
        <v>7361</v>
      </c>
      <c r="S105" s="262"/>
      <c r="T105" s="106"/>
      <c r="U105" s="106"/>
      <c r="V105" s="106" t="s">
        <v>1373</v>
      </c>
      <c r="W105" s="106" t="s">
        <v>1538</v>
      </c>
      <c r="X105" s="106"/>
    </row>
    <row r="106" spans="1:24" s="10" customFormat="1">
      <c r="A106" s="69" t="s">
        <v>289</v>
      </c>
      <c r="B106" s="69" t="s">
        <v>718</v>
      </c>
      <c r="C106" s="69"/>
      <c r="D106" s="87">
        <v>2013</v>
      </c>
      <c r="E106" s="69" t="s">
        <v>1411</v>
      </c>
      <c r="F106" s="69"/>
      <c r="G106" s="87" t="s">
        <v>683</v>
      </c>
      <c r="H106" s="71">
        <v>41477</v>
      </c>
      <c r="I106" s="182">
        <v>597</v>
      </c>
      <c r="J106" s="71"/>
      <c r="K106" s="69"/>
      <c r="L106" s="106" t="s">
        <v>776</v>
      </c>
      <c r="M106" s="106" t="s">
        <v>2882</v>
      </c>
      <c r="N106" s="106" t="s">
        <v>340</v>
      </c>
      <c r="O106" s="106"/>
      <c r="P106" s="106"/>
      <c r="Q106" s="106"/>
      <c r="R106" s="183">
        <v>5303.75</v>
      </c>
      <c r="S106" s="262"/>
      <c r="T106" s="106"/>
      <c r="U106" s="106" t="s">
        <v>778</v>
      </c>
      <c r="V106" s="106" t="s">
        <v>1399</v>
      </c>
      <c r="W106" s="106"/>
      <c r="X106" s="106"/>
    </row>
    <row r="107" spans="1:24" s="10" customFormat="1">
      <c r="A107" s="69" t="s">
        <v>1648</v>
      </c>
      <c r="B107" s="69" t="s">
        <v>718</v>
      </c>
      <c r="C107" s="69"/>
      <c r="D107" s="87">
        <v>2012</v>
      </c>
      <c r="E107" s="69" t="s">
        <v>1999</v>
      </c>
      <c r="F107" s="69"/>
      <c r="G107" s="87" t="s">
        <v>683</v>
      </c>
      <c r="H107" s="71" t="s">
        <v>1177</v>
      </c>
      <c r="I107" s="182" t="s">
        <v>1177</v>
      </c>
      <c r="J107" s="71">
        <v>41187</v>
      </c>
      <c r="K107" s="69">
        <v>17974</v>
      </c>
      <c r="L107" s="106"/>
      <c r="M107" s="106"/>
      <c r="N107" s="106" t="s">
        <v>340</v>
      </c>
      <c r="O107" s="106"/>
      <c r="P107" s="106"/>
      <c r="Q107" s="106"/>
      <c r="R107" s="183">
        <v>6500</v>
      </c>
      <c r="S107" s="262"/>
      <c r="T107" s="106"/>
      <c r="U107" s="106"/>
      <c r="V107" s="106" t="s">
        <v>1374</v>
      </c>
      <c r="W107" s="106"/>
      <c r="X107" s="106"/>
    </row>
    <row r="108" spans="1:24" s="10" customFormat="1">
      <c r="A108" s="69" t="s">
        <v>264</v>
      </c>
      <c r="B108" s="69" t="s">
        <v>1177</v>
      </c>
      <c r="C108" s="69"/>
      <c r="D108" s="87">
        <v>2013</v>
      </c>
      <c r="E108" s="69" t="s">
        <v>1396</v>
      </c>
      <c r="F108" s="69"/>
      <c r="G108" s="87" t="s">
        <v>683</v>
      </c>
      <c r="H108" s="71">
        <v>41477</v>
      </c>
      <c r="I108" s="182">
        <v>598</v>
      </c>
      <c r="J108" s="71"/>
      <c r="K108" s="69"/>
      <c r="L108" s="106" t="s">
        <v>776</v>
      </c>
      <c r="M108" s="106" t="s">
        <v>2882</v>
      </c>
      <c r="N108" s="106" t="s">
        <v>340</v>
      </c>
      <c r="O108" s="106"/>
      <c r="P108" s="106"/>
      <c r="Q108" s="106"/>
      <c r="R108" s="183">
        <v>3680</v>
      </c>
      <c r="S108" s="262"/>
      <c r="T108" s="106"/>
      <c r="U108" s="106" t="s">
        <v>778</v>
      </c>
      <c r="V108" s="106" t="s">
        <v>1397</v>
      </c>
      <c r="W108" s="106"/>
      <c r="X108" s="106"/>
    </row>
    <row r="109" spans="1:24" s="10" customFormat="1">
      <c r="A109" s="69" t="s">
        <v>694</v>
      </c>
      <c r="B109" s="69" t="s">
        <v>693</v>
      </c>
      <c r="C109" s="69"/>
      <c r="D109" s="87">
        <v>2013</v>
      </c>
      <c r="E109" s="69" t="s">
        <v>1398</v>
      </c>
      <c r="F109" s="69"/>
      <c r="G109" s="87" t="s">
        <v>683</v>
      </c>
      <c r="H109" s="71">
        <v>41477</v>
      </c>
      <c r="I109" s="182">
        <v>594</v>
      </c>
      <c r="J109" s="71"/>
      <c r="K109" s="69"/>
      <c r="L109" s="106" t="s">
        <v>776</v>
      </c>
      <c r="M109" s="106" t="s">
        <v>2882</v>
      </c>
      <c r="N109" s="106" t="s">
        <v>340</v>
      </c>
      <c r="O109" s="106"/>
      <c r="P109" s="106"/>
      <c r="Q109" s="106"/>
      <c r="R109" s="183">
        <v>3362</v>
      </c>
      <c r="S109" s="262"/>
      <c r="T109" s="106"/>
      <c r="U109" s="106" t="s">
        <v>778</v>
      </c>
      <c r="V109" s="106" t="s">
        <v>2003</v>
      </c>
      <c r="W109" s="106"/>
      <c r="X109" s="106"/>
    </row>
    <row r="110" spans="1:24" s="10" customFormat="1">
      <c r="A110" s="69" t="s">
        <v>264</v>
      </c>
      <c r="B110" s="69" t="s">
        <v>1177</v>
      </c>
      <c r="C110" s="69"/>
      <c r="D110" s="87">
        <v>2013</v>
      </c>
      <c r="E110" s="69" t="s">
        <v>1556</v>
      </c>
      <c r="F110" s="69"/>
      <c r="G110" s="87" t="s">
        <v>683</v>
      </c>
      <c r="H110" s="71">
        <v>41478</v>
      </c>
      <c r="I110" s="182">
        <v>601</v>
      </c>
      <c r="J110" s="71"/>
      <c r="K110" s="69"/>
      <c r="L110" s="106" t="s">
        <v>776</v>
      </c>
      <c r="M110" s="106" t="s">
        <v>2882</v>
      </c>
      <c r="N110" s="106" t="s">
        <v>340</v>
      </c>
      <c r="O110" s="106"/>
      <c r="P110" s="106"/>
      <c r="Q110" s="106"/>
      <c r="R110" s="183">
        <v>4922</v>
      </c>
      <c r="S110" s="262"/>
      <c r="T110" s="106"/>
      <c r="U110" s="106"/>
      <c r="V110" s="106" t="s">
        <v>1371</v>
      </c>
      <c r="W110" s="106"/>
      <c r="X110" s="106"/>
    </row>
    <row r="111" spans="1:24" s="10" customFormat="1">
      <c r="A111" s="69" t="s">
        <v>264</v>
      </c>
      <c r="B111" s="69" t="s">
        <v>1177</v>
      </c>
      <c r="C111" s="69"/>
      <c r="D111" s="87">
        <v>2013</v>
      </c>
      <c r="E111" s="69" t="s">
        <v>1556</v>
      </c>
      <c r="F111" s="69"/>
      <c r="G111" s="87" t="s">
        <v>683</v>
      </c>
      <c r="H111" s="71">
        <v>41478</v>
      </c>
      <c r="I111" s="182">
        <v>675</v>
      </c>
      <c r="J111" s="71"/>
      <c r="K111" s="69"/>
      <c r="L111" s="106" t="s">
        <v>776</v>
      </c>
      <c r="M111" s="106" t="s">
        <v>2882</v>
      </c>
      <c r="N111" s="106" t="s">
        <v>340</v>
      </c>
      <c r="O111" s="106"/>
      <c r="P111" s="106"/>
      <c r="Q111" s="106"/>
      <c r="R111" s="183">
        <v>4951.9799999999996</v>
      </c>
      <c r="S111" s="262"/>
      <c r="T111" s="106"/>
      <c r="U111" s="106"/>
      <c r="V111" s="106" t="s">
        <v>1371</v>
      </c>
      <c r="W111" s="106"/>
      <c r="X111" s="106"/>
    </row>
    <row r="112" spans="1:24" s="10" customFormat="1">
      <c r="A112" s="69" t="s">
        <v>2135</v>
      </c>
      <c r="B112" s="69" t="s">
        <v>1248</v>
      </c>
      <c r="C112" s="69"/>
      <c r="D112" s="87">
        <v>2013</v>
      </c>
      <c r="E112" s="69" t="s">
        <v>1443</v>
      </c>
      <c r="F112" s="69"/>
      <c r="G112" s="87" t="s">
        <v>683</v>
      </c>
      <c r="H112" s="71">
        <v>41431</v>
      </c>
      <c r="I112" s="182">
        <v>40</v>
      </c>
      <c r="J112" s="71"/>
      <c r="K112" s="69"/>
      <c r="L112" s="106" t="s">
        <v>3170</v>
      </c>
      <c r="M112" s="106" t="s">
        <v>1444</v>
      </c>
      <c r="N112" s="106" t="s">
        <v>995</v>
      </c>
      <c r="O112" s="106"/>
      <c r="P112" s="106"/>
      <c r="Q112" s="106"/>
      <c r="R112" s="183">
        <v>699364</v>
      </c>
      <c r="S112" s="262"/>
      <c r="T112" s="106" t="s">
        <v>127</v>
      </c>
      <c r="U112" s="106" t="s">
        <v>611</v>
      </c>
      <c r="V112" s="106" t="s">
        <v>1445</v>
      </c>
      <c r="W112" s="106"/>
      <c r="X112" s="106"/>
    </row>
    <row r="113" spans="1:24" s="10" customFormat="1">
      <c r="A113" s="69" t="s">
        <v>2135</v>
      </c>
      <c r="B113" s="69" t="s">
        <v>1248</v>
      </c>
      <c r="C113" s="69">
        <v>1</v>
      </c>
      <c r="D113" s="87">
        <v>2013</v>
      </c>
      <c r="E113" s="69" t="s">
        <v>1443</v>
      </c>
      <c r="F113" s="69"/>
      <c r="G113" s="87" t="s">
        <v>683</v>
      </c>
      <c r="H113" s="71">
        <v>41486</v>
      </c>
      <c r="I113" s="182">
        <v>52</v>
      </c>
      <c r="J113" s="71">
        <v>41499</v>
      </c>
      <c r="K113" s="69">
        <v>845</v>
      </c>
      <c r="L113" s="106" t="s">
        <v>3170</v>
      </c>
      <c r="M113" s="106" t="s">
        <v>1444</v>
      </c>
      <c r="N113" s="106" t="s">
        <v>995</v>
      </c>
      <c r="O113" s="106"/>
      <c r="P113" s="106"/>
      <c r="Q113" s="106"/>
      <c r="R113" s="183">
        <v>634995.6</v>
      </c>
      <c r="S113" s="262"/>
      <c r="T113" s="106" t="s">
        <v>127</v>
      </c>
      <c r="U113" s="106" t="s">
        <v>1009</v>
      </c>
      <c r="V113" s="106" t="s">
        <v>1446</v>
      </c>
      <c r="W113" s="106"/>
      <c r="X113" s="106"/>
    </row>
    <row r="114" spans="1:24" s="10" customFormat="1">
      <c r="A114" s="69" t="s">
        <v>2145</v>
      </c>
      <c r="B114" s="69" t="s">
        <v>1447</v>
      </c>
      <c r="C114" s="69" t="s">
        <v>1451</v>
      </c>
      <c r="D114" s="87">
        <v>2013</v>
      </c>
      <c r="E114" s="69" t="s">
        <v>1452</v>
      </c>
      <c r="F114" s="69"/>
      <c r="G114" s="87" t="s">
        <v>683</v>
      </c>
      <c r="H114" s="71">
        <v>41337</v>
      </c>
      <c r="I114" s="182">
        <v>95</v>
      </c>
      <c r="J114" s="71"/>
      <c r="K114" s="69"/>
      <c r="L114" s="106" t="s">
        <v>1710</v>
      </c>
      <c r="M114" s="106" t="s">
        <v>1018</v>
      </c>
      <c r="N114" s="106" t="s">
        <v>995</v>
      </c>
      <c r="O114" s="106"/>
      <c r="P114" s="106"/>
      <c r="Q114" s="106"/>
      <c r="R114" s="183">
        <v>1807515.27</v>
      </c>
      <c r="S114" s="262"/>
      <c r="T114" s="106"/>
      <c r="U114" s="106" t="s">
        <v>1453</v>
      </c>
      <c r="V114" s="106" t="s">
        <v>1454</v>
      </c>
      <c r="W114" s="106"/>
      <c r="X114" s="106"/>
    </row>
    <row r="115" spans="1:24" s="10" customFormat="1" ht="30">
      <c r="A115" s="69" t="s">
        <v>694</v>
      </c>
      <c r="B115" s="69" t="s">
        <v>1456</v>
      </c>
      <c r="C115" s="69" t="s">
        <v>1533</v>
      </c>
      <c r="D115" s="87">
        <v>2013</v>
      </c>
      <c r="E115" s="7" t="s">
        <v>1460</v>
      </c>
      <c r="F115" s="69" t="s">
        <v>1538</v>
      </c>
      <c r="G115" s="87" t="s">
        <v>683</v>
      </c>
      <c r="H115" s="71">
        <v>41435</v>
      </c>
      <c r="I115" s="182">
        <v>120</v>
      </c>
      <c r="J115" s="71"/>
      <c r="K115" s="69"/>
      <c r="L115" s="106" t="s">
        <v>1461</v>
      </c>
      <c r="M115" s="106" t="s">
        <v>1455</v>
      </c>
      <c r="N115" s="106" t="s">
        <v>1685</v>
      </c>
      <c r="O115" s="106"/>
      <c r="P115" s="106"/>
      <c r="Q115" s="106"/>
      <c r="R115" s="183">
        <v>545676.13</v>
      </c>
      <c r="S115" s="262"/>
      <c r="T115" s="106"/>
      <c r="U115" s="106" t="s">
        <v>1453</v>
      </c>
      <c r="V115" s="8" t="s">
        <v>1462</v>
      </c>
      <c r="W115" s="8" t="s">
        <v>1538</v>
      </c>
      <c r="X115" s="106"/>
    </row>
    <row r="116" spans="1:24" s="10" customFormat="1">
      <c r="A116" s="69" t="s">
        <v>694</v>
      </c>
      <c r="B116" s="69" t="s">
        <v>1487</v>
      </c>
      <c r="C116" s="69">
        <v>1</v>
      </c>
      <c r="D116" s="87">
        <v>2013</v>
      </c>
      <c r="E116" s="69" t="s">
        <v>1488</v>
      </c>
      <c r="F116" s="69"/>
      <c r="G116" s="87" t="s">
        <v>683</v>
      </c>
      <c r="H116" s="71">
        <v>41289</v>
      </c>
      <c r="I116" s="182">
        <v>88</v>
      </c>
      <c r="J116" s="71"/>
      <c r="K116" s="69"/>
      <c r="L116" s="106" t="s">
        <v>1710</v>
      </c>
      <c r="M116" s="106" t="s">
        <v>1018</v>
      </c>
      <c r="N116" s="106" t="s">
        <v>1008</v>
      </c>
      <c r="O116" s="106"/>
      <c r="P116" s="106"/>
      <c r="Q116" s="106"/>
      <c r="R116" s="183">
        <v>253692.08</v>
      </c>
      <c r="S116" s="262"/>
      <c r="T116" s="106"/>
      <c r="U116" s="106" t="s">
        <v>1451</v>
      </c>
      <c r="V116" s="106"/>
      <c r="W116" s="106"/>
      <c r="X116" s="106"/>
    </row>
    <row r="117" spans="1:24" s="10" customFormat="1">
      <c r="A117" s="69" t="s">
        <v>694</v>
      </c>
      <c r="B117" s="69" t="s">
        <v>1489</v>
      </c>
      <c r="C117" s="69">
        <v>1</v>
      </c>
      <c r="D117" s="87">
        <v>2013</v>
      </c>
      <c r="E117" s="69" t="s">
        <v>1488</v>
      </c>
      <c r="F117" s="69"/>
      <c r="G117" s="87" t="s">
        <v>683</v>
      </c>
      <c r="H117" s="71">
        <v>41289</v>
      </c>
      <c r="I117" s="182">
        <v>89</v>
      </c>
      <c r="J117" s="71">
        <v>41318</v>
      </c>
      <c r="K117" s="69">
        <v>20837</v>
      </c>
      <c r="L117" s="106" t="s">
        <v>1710</v>
      </c>
      <c r="M117" s="106" t="s">
        <v>1018</v>
      </c>
      <c r="N117" s="106" t="s">
        <v>1008</v>
      </c>
      <c r="O117" s="106"/>
      <c r="P117" s="106"/>
      <c r="Q117" s="106"/>
      <c r="R117" s="183">
        <v>213963.69</v>
      </c>
      <c r="S117" s="262"/>
      <c r="T117" s="106"/>
      <c r="U117" s="106" t="s">
        <v>1451</v>
      </c>
      <c r="V117" s="106"/>
      <c r="W117" s="106"/>
      <c r="X117" s="106"/>
    </row>
    <row r="118" spans="1:24" s="10" customFormat="1">
      <c r="A118" s="69" t="s">
        <v>1493</v>
      </c>
      <c r="B118" s="69" t="s">
        <v>1132</v>
      </c>
      <c r="C118" s="69"/>
      <c r="D118" s="87">
        <v>2013</v>
      </c>
      <c r="E118" s="69" t="s">
        <v>1491</v>
      </c>
      <c r="F118" s="69"/>
      <c r="G118" s="87" t="s">
        <v>683</v>
      </c>
      <c r="H118" s="71" t="s">
        <v>127</v>
      </c>
      <c r="I118" s="182" t="s">
        <v>127</v>
      </c>
      <c r="J118" s="71">
        <v>41492</v>
      </c>
      <c r="K118" s="69">
        <v>757</v>
      </c>
      <c r="L118" s="106" t="s">
        <v>127</v>
      </c>
      <c r="M118" s="106" t="s">
        <v>127</v>
      </c>
      <c r="N118" s="106" t="s">
        <v>1359</v>
      </c>
      <c r="O118" s="106"/>
      <c r="P118" s="106"/>
      <c r="Q118" s="106"/>
      <c r="R118" s="183"/>
      <c r="S118" s="262">
        <v>8000</v>
      </c>
      <c r="T118" s="106" t="s">
        <v>127</v>
      </c>
      <c r="U118" s="106" t="s">
        <v>1145</v>
      </c>
      <c r="V118" s="106"/>
      <c r="W118" s="106"/>
      <c r="X118" s="106"/>
    </row>
    <row r="119" spans="1:24" s="10" customFormat="1">
      <c r="A119" s="69" t="s">
        <v>1493</v>
      </c>
      <c r="B119" s="69" t="s">
        <v>1132</v>
      </c>
      <c r="C119" s="69"/>
      <c r="D119" s="87">
        <v>2013</v>
      </c>
      <c r="E119" s="69" t="s">
        <v>1491</v>
      </c>
      <c r="F119" s="69"/>
      <c r="G119" s="87" t="s">
        <v>683</v>
      </c>
      <c r="H119" s="71" t="s">
        <v>127</v>
      </c>
      <c r="I119" s="182" t="s">
        <v>127</v>
      </c>
      <c r="J119" s="71">
        <v>41487</v>
      </c>
      <c r="K119" s="69">
        <v>741</v>
      </c>
      <c r="L119" s="106" t="s">
        <v>127</v>
      </c>
      <c r="M119" s="106" t="s">
        <v>127</v>
      </c>
      <c r="N119" s="106" t="s">
        <v>1359</v>
      </c>
      <c r="O119" s="106"/>
      <c r="P119" s="106"/>
      <c r="Q119" s="106"/>
      <c r="R119" s="183"/>
      <c r="S119" s="262">
        <v>9600</v>
      </c>
      <c r="T119" s="106" t="s">
        <v>127</v>
      </c>
      <c r="U119" s="106" t="s">
        <v>1145</v>
      </c>
      <c r="V119" s="106" t="s">
        <v>1492</v>
      </c>
      <c r="W119" s="106"/>
      <c r="X119" s="106"/>
    </row>
    <row r="120" spans="1:24" s="10" customFormat="1">
      <c r="A120" s="69" t="s">
        <v>1493</v>
      </c>
      <c r="B120" s="69" t="s">
        <v>1132</v>
      </c>
      <c r="C120" s="69"/>
      <c r="D120" s="87">
        <v>2013</v>
      </c>
      <c r="E120" s="69" t="s">
        <v>1491</v>
      </c>
      <c r="F120" s="69"/>
      <c r="G120" s="87" t="s">
        <v>683</v>
      </c>
      <c r="H120" s="71">
        <v>41471</v>
      </c>
      <c r="I120" s="182" t="s">
        <v>1634</v>
      </c>
      <c r="J120" s="71">
        <v>41471</v>
      </c>
      <c r="K120" s="69">
        <v>560</v>
      </c>
      <c r="L120" s="106" t="s">
        <v>1142</v>
      </c>
      <c r="M120" s="106" t="s">
        <v>1143</v>
      </c>
      <c r="N120" s="106" t="s">
        <v>1144</v>
      </c>
      <c r="O120" s="106"/>
      <c r="P120" s="106"/>
      <c r="Q120" s="106"/>
      <c r="R120" s="183">
        <v>3200</v>
      </c>
      <c r="S120" s="262">
        <v>3200</v>
      </c>
      <c r="T120" s="106" t="s">
        <v>127</v>
      </c>
      <c r="U120" s="106" t="s">
        <v>1145</v>
      </c>
      <c r="V120" s="106"/>
      <c r="W120" s="106"/>
      <c r="X120" s="106"/>
    </row>
    <row r="121" spans="1:24" s="10" customFormat="1">
      <c r="A121" s="69" t="s">
        <v>1493</v>
      </c>
      <c r="B121" s="69" t="s">
        <v>1132</v>
      </c>
      <c r="C121" s="69"/>
      <c r="D121" s="87">
        <v>2013</v>
      </c>
      <c r="E121" s="69" t="s">
        <v>1491</v>
      </c>
      <c r="F121" s="69"/>
      <c r="G121" s="87" t="s">
        <v>683</v>
      </c>
      <c r="H121" s="71" t="s">
        <v>127</v>
      </c>
      <c r="I121" s="182" t="s">
        <v>127</v>
      </c>
      <c r="J121" s="71"/>
      <c r="K121" s="69">
        <v>608</v>
      </c>
      <c r="L121" s="106" t="s">
        <v>127</v>
      </c>
      <c r="M121" s="106" t="s">
        <v>127</v>
      </c>
      <c r="N121" s="106" t="s">
        <v>1359</v>
      </c>
      <c r="O121" s="106"/>
      <c r="P121" s="106"/>
      <c r="Q121" s="106"/>
      <c r="R121" s="183"/>
      <c r="S121" s="262">
        <v>9600</v>
      </c>
      <c r="T121" s="106"/>
      <c r="U121" s="106" t="s">
        <v>1145</v>
      </c>
      <c r="V121" s="106" t="s">
        <v>1500</v>
      </c>
      <c r="W121" s="106"/>
      <c r="X121" s="106"/>
    </row>
    <row r="122" spans="1:24" s="10" customFormat="1">
      <c r="A122" s="69" t="s">
        <v>1493</v>
      </c>
      <c r="B122" s="69" t="s">
        <v>1132</v>
      </c>
      <c r="C122" s="69"/>
      <c r="D122" s="87">
        <v>2013</v>
      </c>
      <c r="E122" s="69" t="s">
        <v>1491</v>
      </c>
      <c r="F122" s="69"/>
      <c r="G122" s="87" t="s">
        <v>683</v>
      </c>
      <c r="H122" s="71" t="s">
        <v>127</v>
      </c>
      <c r="I122" s="182" t="s">
        <v>127</v>
      </c>
      <c r="J122" s="71"/>
      <c r="K122" s="69">
        <v>746</v>
      </c>
      <c r="L122" s="106" t="s">
        <v>127</v>
      </c>
      <c r="M122" s="106" t="s">
        <v>127</v>
      </c>
      <c r="N122" s="106" t="s">
        <v>1359</v>
      </c>
      <c r="O122" s="106"/>
      <c r="P122" s="106"/>
      <c r="Q122" s="106"/>
      <c r="R122" s="183"/>
      <c r="S122" s="262">
        <v>9600</v>
      </c>
      <c r="T122" s="106"/>
      <c r="U122" s="106" t="s">
        <v>1145</v>
      </c>
      <c r="V122" s="106" t="s">
        <v>1500</v>
      </c>
      <c r="W122" s="106"/>
      <c r="X122" s="106"/>
    </row>
    <row r="123" spans="1:24" s="10" customFormat="1">
      <c r="A123" s="69" t="s">
        <v>1493</v>
      </c>
      <c r="B123" s="69" t="s">
        <v>1132</v>
      </c>
      <c r="C123" s="69"/>
      <c r="D123" s="87">
        <v>2013</v>
      </c>
      <c r="E123" s="69" t="s">
        <v>1491</v>
      </c>
      <c r="F123" s="69"/>
      <c r="G123" s="87" t="s">
        <v>683</v>
      </c>
      <c r="H123" s="71">
        <v>41498</v>
      </c>
      <c r="I123" s="182" t="s">
        <v>1634</v>
      </c>
      <c r="J123" s="71"/>
      <c r="K123" s="69">
        <v>819</v>
      </c>
      <c r="L123" s="106" t="s">
        <v>1142</v>
      </c>
      <c r="M123" s="106" t="s">
        <v>1143</v>
      </c>
      <c r="N123" s="106" t="s">
        <v>1144</v>
      </c>
      <c r="O123" s="106"/>
      <c r="P123" s="106"/>
      <c r="Q123" s="106"/>
      <c r="R123" s="183">
        <v>15544</v>
      </c>
      <c r="S123" s="262">
        <v>15544</v>
      </c>
      <c r="T123" s="106"/>
      <c r="U123" s="106" t="s">
        <v>1145</v>
      </c>
      <c r="V123" s="106" t="s">
        <v>1500</v>
      </c>
      <c r="W123" s="106"/>
      <c r="X123" s="106"/>
    </row>
    <row r="124" spans="1:24" s="10" customFormat="1">
      <c r="A124" s="69" t="s">
        <v>1493</v>
      </c>
      <c r="B124" s="69" t="s">
        <v>1132</v>
      </c>
      <c r="C124" s="69"/>
      <c r="D124" s="87">
        <v>2013</v>
      </c>
      <c r="E124" s="69" t="s">
        <v>1491</v>
      </c>
      <c r="F124" s="69"/>
      <c r="G124" s="87" t="s">
        <v>683</v>
      </c>
      <c r="H124" s="71">
        <v>41492</v>
      </c>
      <c r="I124" s="182" t="s">
        <v>1634</v>
      </c>
      <c r="J124" s="71"/>
      <c r="K124" s="69"/>
      <c r="L124" s="106" t="s">
        <v>1142</v>
      </c>
      <c r="M124" s="106" t="s">
        <v>1143</v>
      </c>
      <c r="N124" s="106" t="s">
        <v>1144</v>
      </c>
      <c r="O124" s="106"/>
      <c r="P124" s="106"/>
      <c r="Q124" s="106"/>
      <c r="R124" s="183">
        <v>6700</v>
      </c>
      <c r="S124" s="262"/>
      <c r="T124" s="106"/>
      <c r="U124" s="106" t="s">
        <v>1145</v>
      </c>
      <c r="V124" s="106"/>
      <c r="W124" s="106"/>
      <c r="X124" s="106"/>
    </row>
    <row r="125" spans="1:24" s="10" customFormat="1">
      <c r="A125" s="69" t="s">
        <v>1493</v>
      </c>
      <c r="B125" s="69" t="s">
        <v>1132</v>
      </c>
      <c r="C125" s="69"/>
      <c r="D125" s="87">
        <v>2013</v>
      </c>
      <c r="E125" s="69" t="s">
        <v>1491</v>
      </c>
      <c r="F125" s="69"/>
      <c r="G125" s="87" t="s">
        <v>683</v>
      </c>
      <c r="H125" s="71">
        <v>41481</v>
      </c>
      <c r="I125" s="182" t="s">
        <v>1634</v>
      </c>
      <c r="J125" s="71"/>
      <c r="K125" s="69"/>
      <c r="L125" s="106" t="s">
        <v>1142</v>
      </c>
      <c r="M125" s="106" t="s">
        <v>1143</v>
      </c>
      <c r="N125" s="106" t="s">
        <v>1144</v>
      </c>
      <c r="O125" s="106"/>
      <c r="P125" s="106"/>
      <c r="Q125" s="106"/>
      <c r="R125" s="183">
        <v>9570</v>
      </c>
      <c r="S125" s="262"/>
      <c r="T125" s="106"/>
      <c r="U125" s="106" t="s">
        <v>1145</v>
      </c>
      <c r="V125" s="106"/>
      <c r="W125" s="106"/>
      <c r="X125" s="106"/>
    </row>
    <row r="126" spans="1:24" s="10" customFormat="1">
      <c r="A126" s="69" t="s">
        <v>1493</v>
      </c>
      <c r="B126" s="69" t="s">
        <v>1132</v>
      </c>
      <c r="C126" s="69"/>
      <c r="D126" s="87">
        <v>2013</v>
      </c>
      <c r="E126" s="69" t="s">
        <v>1491</v>
      </c>
      <c r="F126" s="69"/>
      <c r="G126" s="87" t="s">
        <v>683</v>
      </c>
      <c r="H126" s="71">
        <v>41474</v>
      </c>
      <c r="I126" s="182" t="s">
        <v>1634</v>
      </c>
      <c r="J126" s="71"/>
      <c r="K126" s="69"/>
      <c r="L126" s="106" t="s">
        <v>1142</v>
      </c>
      <c r="M126" s="106" t="s">
        <v>1143</v>
      </c>
      <c r="N126" s="106" t="s">
        <v>1144</v>
      </c>
      <c r="O126" s="106"/>
      <c r="P126" s="106"/>
      <c r="Q126" s="106"/>
      <c r="R126" s="183">
        <v>9600</v>
      </c>
      <c r="S126" s="262"/>
      <c r="T126" s="106"/>
      <c r="U126" s="106" t="s">
        <v>1145</v>
      </c>
      <c r="V126" s="106"/>
      <c r="W126" s="106"/>
      <c r="X126" s="106"/>
    </row>
    <row r="127" spans="1:24" s="10" customFormat="1">
      <c r="A127" s="69" t="s">
        <v>1493</v>
      </c>
      <c r="B127" s="69" t="s">
        <v>127</v>
      </c>
      <c r="C127" s="69"/>
      <c r="D127" s="87">
        <v>2013</v>
      </c>
      <c r="E127" s="69" t="s">
        <v>1491</v>
      </c>
      <c r="F127" s="69"/>
      <c r="G127" s="87" t="s">
        <v>683</v>
      </c>
      <c r="H127" s="71">
        <v>41494</v>
      </c>
      <c r="I127" s="182">
        <v>176</v>
      </c>
      <c r="J127" s="71"/>
      <c r="K127" s="69"/>
      <c r="L127" s="106" t="s">
        <v>1494</v>
      </c>
      <c r="M127" s="106" t="s">
        <v>127</v>
      </c>
      <c r="N127" s="106" t="s">
        <v>340</v>
      </c>
      <c r="O127" s="106"/>
      <c r="P127" s="106"/>
      <c r="Q127" s="106"/>
      <c r="R127" s="426">
        <v>15400</v>
      </c>
      <c r="S127" s="262"/>
      <c r="T127" s="106"/>
      <c r="U127" s="106" t="s">
        <v>1495</v>
      </c>
      <c r="V127" s="106" t="s">
        <v>1496</v>
      </c>
      <c r="W127" s="106"/>
      <c r="X127" s="106"/>
    </row>
    <row r="128" spans="1:24" s="10" customFormat="1">
      <c r="A128" s="69" t="s">
        <v>1493</v>
      </c>
      <c r="B128" s="69" t="s">
        <v>3345</v>
      </c>
      <c r="C128" s="69"/>
      <c r="D128" s="87">
        <v>2013</v>
      </c>
      <c r="E128" s="69" t="s">
        <v>1491</v>
      </c>
      <c r="F128" s="69"/>
      <c r="G128" s="87" t="s">
        <v>683</v>
      </c>
      <c r="H128" s="71">
        <v>41494</v>
      </c>
      <c r="I128" s="182">
        <v>167</v>
      </c>
      <c r="J128" s="71"/>
      <c r="K128" s="69"/>
      <c r="L128" s="106" t="s">
        <v>1494</v>
      </c>
      <c r="M128" s="106" t="s">
        <v>127</v>
      </c>
      <c r="N128" s="106" t="s">
        <v>340</v>
      </c>
      <c r="O128" s="106"/>
      <c r="P128" s="106"/>
      <c r="Q128" s="106"/>
      <c r="R128" s="183">
        <v>7772</v>
      </c>
      <c r="S128" s="262"/>
      <c r="T128" s="106"/>
      <c r="U128" s="106" t="s">
        <v>1495</v>
      </c>
      <c r="V128" s="106"/>
      <c r="W128" s="106"/>
      <c r="X128" s="106"/>
    </row>
    <row r="129" spans="1:24" s="10" customFormat="1">
      <c r="A129" s="69" t="s">
        <v>1493</v>
      </c>
      <c r="B129" s="69" t="s">
        <v>127</v>
      </c>
      <c r="C129" s="69"/>
      <c r="D129" s="87">
        <v>2013</v>
      </c>
      <c r="E129" s="69" t="s">
        <v>1491</v>
      </c>
      <c r="F129" s="69"/>
      <c r="G129" s="87" t="s">
        <v>683</v>
      </c>
      <c r="H129" s="71">
        <v>41488</v>
      </c>
      <c r="I129" s="182">
        <v>262</v>
      </c>
      <c r="J129" s="71"/>
      <c r="K129" s="69"/>
      <c r="L129" s="106" t="s">
        <v>1497</v>
      </c>
      <c r="M129" s="106" t="s">
        <v>127</v>
      </c>
      <c r="N129" s="106" t="s">
        <v>340</v>
      </c>
      <c r="O129" s="106"/>
      <c r="P129" s="106"/>
      <c r="Q129" s="106"/>
      <c r="R129" s="183">
        <v>11136</v>
      </c>
      <c r="S129" s="262"/>
      <c r="T129" s="106"/>
      <c r="U129" s="106" t="s">
        <v>1495</v>
      </c>
      <c r="V129" s="106"/>
      <c r="W129" s="106"/>
      <c r="X129" s="106"/>
    </row>
    <row r="130" spans="1:24" s="10" customFormat="1">
      <c r="A130" s="69" t="s">
        <v>1493</v>
      </c>
      <c r="B130" s="69" t="s">
        <v>127</v>
      </c>
      <c r="C130" s="69"/>
      <c r="D130" s="87">
        <v>2013</v>
      </c>
      <c r="E130" s="69" t="s">
        <v>1491</v>
      </c>
      <c r="F130" s="69"/>
      <c r="G130" s="87" t="s">
        <v>683</v>
      </c>
      <c r="H130" s="71">
        <v>41464</v>
      </c>
      <c r="I130" s="182">
        <v>279</v>
      </c>
      <c r="J130" s="71"/>
      <c r="K130" s="69"/>
      <c r="L130" s="106" t="s">
        <v>1497</v>
      </c>
      <c r="M130" s="106" t="s">
        <v>127</v>
      </c>
      <c r="N130" s="106" t="s">
        <v>340</v>
      </c>
      <c r="O130" s="106"/>
      <c r="P130" s="106"/>
      <c r="Q130" s="106"/>
      <c r="R130" s="183">
        <v>4292</v>
      </c>
      <c r="S130" s="262"/>
      <c r="T130" s="106"/>
      <c r="U130" s="106" t="s">
        <v>1495</v>
      </c>
      <c r="V130" s="106"/>
      <c r="W130" s="106"/>
      <c r="X130" s="106"/>
    </row>
    <row r="131" spans="1:24" s="10" customFormat="1">
      <c r="A131" s="69" t="s">
        <v>1493</v>
      </c>
      <c r="B131" s="69" t="s">
        <v>127</v>
      </c>
      <c r="C131" s="69"/>
      <c r="D131" s="87">
        <v>2013</v>
      </c>
      <c r="E131" s="69" t="s">
        <v>1491</v>
      </c>
      <c r="F131" s="69"/>
      <c r="G131" s="87" t="s">
        <v>683</v>
      </c>
      <c r="H131" s="71">
        <v>41472</v>
      </c>
      <c r="I131" s="182">
        <v>282</v>
      </c>
      <c r="J131" s="71"/>
      <c r="K131" s="69"/>
      <c r="L131" s="106" t="s">
        <v>1497</v>
      </c>
      <c r="M131" s="106"/>
      <c r="N131" s="106" t="s">
        <v>340</v>
      </c>
      <c r="O131" s="106"/>
      <c r="P131" s="106"/>
      <c r="Q131" s="106"/>
      <c r="R131" s="183">
        <v>11101.2</v>
      </c>
      <c r="S131" s="262"/>
      <c r="T131" s="106"/>
      <c r="U131" s="106" t="s">
        <v>1495</v>
      </c>
      <c r="V131" s="106"/>
      <c r="W131" s="106"/>
      <c r="X131" s="106"/>
    </row>
    <row r="132" spans="1:24" s="10" customFormat="1">
      <c r="A132" s="69" t="s">
        <v>694</v>
      </c>
      <c r="B132" s="69" t="s">
        <v>693</v>
      </c>
      <c r="C132" s="69"/>
      <c r="D132" s="87">
        <v>2013</v>
      </c>
      <c r="E132" s="69" t="s">
        <v>1502</v>
      </c>
      <c r="F132" s="69"/>
      <c r="G132" s="87" t="s">
        <v>683</v>
      </c>
      <c r="H132" s="71">
        <v>41477</v>
      </c>
      <c r="I132" s="182">
        <v>595</v>
      </c>
      <c r="J132" s="71"/>
      <c r="K132" s="69"/>
      <c r="L132" s="106" t="s">
        <v>776</v>
      </c>
      <c r="M132" s="106" t="s">
        <v>2882</v>
      </c>
      <c r="N132" s="106" t="s">
        <v>340</v>
      </c>
      <c r="O132" s="106"/>
      <c r="P132" s="106"/>
      <c r="Q132" s="106"/>
      <c r="R132" s="183">
        <v>918</v>
      </c>
      <c r="S132" s="262"/>
      <c r="T132" s="106"/>
      <c r="U132" s="106" t="s">
        <v>778</v>
      </c>
      <c r="V132" s="106" t="s">
        <v>1503</v>
      </c>
      <c r="W132" s="106"/>
      <c r="X132" s="106"/>
    </row>
    <row r="133" spans="1:24" s="10" customFormat="1">
      <c r="A133" s="69" t="s">
        <v>2143</v>
      </c>
      <c r="B133" s="69" t="s">
        <v>1519</v>
      </c>
      <c r="C133" s="69" t="s">
        <v>1534</v>
      </c>
      <c r="D133" s="87">
        <v>2013</v>
      </c>
      <c r="E133" s="69" t="s">
        <v>1524</v>
      </c>
      <c r="F133" s="69"/>
      <c r="G133" s="87" t="s">
        <v>1520</v>
      </c>
      <c r="H133" s="71">
        <v>41430</v>
      </c>
      <c r="I133" s="182">
        <v>324</v>
      </c>
      <c r="J133" s="71"/>
      <c r="K133" s="69">
        <v>3</v>
      </c>
      <c r="L133" s="106" t="s">
        <v>996</v>
      </c>
      <c r="M133" s="106" t="s">
        <v>127</v>
      </c>
      <c r="N133" s="106" t="s">
        <v>1008</v>
      </c>
      <c r="O133" s="106"/>
      <c r="P133" s="106"/>
      <c r="Q133" s="106"/>
      <c r="R133" s="183">
        <v>506340</v>
      </c>
      <c r="S133" s="262"/>
      <c r="T133" s="106"/>
      <c r="U133" s="106" t="s">
        <v>1526</v>
      </c>
      <c r="V133" s="106" t="s">
        <v>1527</v>
      </c>
      <c r="W133" s="106"/>
      <c r="X133" s="106"/>
    </row>
    <row r="134" spans="1:24" s="10" customFormat="1">
      <c r="A134" s="69" t="s">
        <v>2143</v>
      </c>
      <c r="B134" s="69" t="s">
        <v>1519</v>
      </c>
      <c r="C134" s="69" t="s">
        <v>1535</v>
      </c>
      <c r="D134" s="87">
        <v>2013</v>
      </c>
      <c r="E134" s="69" t="s">
        <v>1524</v>
      </c>
      <c r="F134" s="69"/>
      <c r="G134" s="87" t="s">
        <v>1520</v>
      </c>
      <c r="H134" s="71">
        <v>41446</v>
      </c>
      <c r="I134" s="182">
        <v>332</v>
      </c>
      <c r="J134" s="71"/>
      <c r="K134" s="69">
        <v>4</v>
      </c>
      <c r="L134" s="106" t="s">
        <v>996</v>
      </c>
      <c r="M134" s="106" t="s">
        <v>127</v>
      </c>
      <c r="N134" s="106" t="s">
        <v>1008</v>
      </c>
      <c r="O134" s="106"/>
      <c r="P134" s="106"/>
      <c r="Q134" s="106"/>
      <c r="R134" s="183">
        <v>491149.8</v>
      </c>
      <c r="S134" s="262"/>
      <c r="T134" s="106"/>
      <c r="U134" s="106" t="s">
        <v>1253</v>
      </c>
      <c r="V134" s="106" t="s">
        <v>1528</v>
      </c>
      <c r="W134" s="106"/>
      <c r="X134" s="106"/>
    </row>
    <row r="135" spans="1:24" s="10" customFormat="1">
      <c r="A135" s="69" t="s">
        <v>694</v>
      </c>
      <c r="B135" s="69" t="s">
        <v>1682</v>
      </c>
      <c r="C135" s="69" t="s">
        <v>1533</v>
      </c>
      <c r="D135" s="87">
        <v>2013</v>
      </c>
      <c r="E135" s="7" t="s">
        <v>1460</v>
      </c>
      <c r="F135" s="69" t="s">
        <v>1538</v>
      </c>
      <c r="G135" s="87" t="s">
        <v>683</v>
      </c>
      <c r="H135" s="71">
        <v>41337</v>
      </c>
      <c r="I135" s="182">
        <v>115</v>
      </c>
      <c r="J135" s="71"/>
      <c r="K135" s="69"/>
      <c r="L135" s="106" t="s">
        <v>1461</v>
      </c>
      <c r="M135" s="106" t="s">
        <v>1455</v>
      </c>
      <c r="N135" s="106" t="s">
        <v>1685</v>
      </c>
      <c r="O135" s="106"/>
      <c r="P135" s="106"/>
      <c r="Q135" s="106"/>
      <c r="R135" s="183">
        <v>318104.90999999997</v>
      </c>
      <c r="S135" s="262"/>
      <c r="T135" s="106"/>
      <c r="U135" s="106" t="s">
        <v>1453</v>
      </c>
      <c r="V135" s="106" t="s">
        <v>1454</v>
      </c>
      <c r="W135" s="106" t="s">
        <v>1538</v>
      </c>
      <c r="X135" s="106"/>
    </row>
    <row r="136" spans="1:24" s="10" customFormat="1">
      <c r="A136" s="69" t="s">
        <v>2143</v>
      </c>
      <c r="B136" s="69" t="s">
        <v>1529</v>
      </c>
      <c r="C136" s="69"/>
      <c r="D136" s="87">
        <v>2013</v>
      </c>
      <c r="E136" s="69" t="s">
        <v>1531</v>
      </c>
      <c r="F136" s="69"/>
      <c r="G136" s="87" t="s">
        <v>683</v>
      </c>
      <c r="H136" s="71">
        <v>41439</v>
      </c>
      <c r="I136" s="182">
        <v>328</v>
      </c>
      <c r="J136" s="71"/>
      <c r="K136" s="69"/>
      <c r="L136" s="106" t="s">
        <v>996</v>
      </c>
      <c r="M136" s="106"/>
      <c r="N136" s="106" t="s">
        <v>1008</v>
      </c>
      <c r="O136" s="106"/>
      <c r="P136" s="106"/>
      <c r="Q136" s="106"/>
      <c r="R136" s="183">
        <v>174837.5</v>
      </c>
      <c r="S136" s="262"/>
      <c r="T136" s="106"/>
      <c r="U136" s="106" t="s">
        <v>1451</v>
      </c>
      <c r="V136" s="106" t="s">
        <v>1536</v>
      </c>
      <c r="W136" s="106"/>
      <c r="X136" s="106"/>
    </row>
    <row r="137" spans="1:24" s="10" customFormat="1">
      <c r="A137" s="69" t="s">
        <v>2143</v>
      </c>
      <c r="B137" s="69" t="s">
        <v>1529</v>
      </c>
      <c r="C137" s="69"/>
      <c r="D137" s="87">
        <v>2013</v>
      </c>
      <c r="E137" s="69" t="s">
        <v>1531</v>
      </c>
      <c r="F137" s="69"/>
      <c r="G137" s="87" t="s">
        <v>683</v>
      </c>
      <c r="H137" s="71">
        <v>41439</v>
      </c>
      <c r="I137" s="182">
        <v>333</v>
      </c>
      <c r="J137" s="71"/>
      <c r="K137" s="69"/>
      <c r="L137" s="106" t="s">
        <v>996</v>
      </c>
      <c r="M137" s="106"/>
      <c r="N137" s="106" t="s">
        <v>1008</v>
      </c>
      <c r="O137" s="106"/>
      <c r="P137" s="106"/>
      <c r="Q137" s="106"/>
      <c r="R137" s="183">
        <v>252612.06</v>
      </c>
      <c r="S137" s="262"/>
      <c r="T137" s="106"/>
      <c r="U137" s="106" t="s">
        <v>1253</v>
      </c>
      <c r="V137" s="106" t="s">
        <v>1537</v>
      </c>
      <c r="W137" s="106"/>
      <c r="X137" s="106"/>
    </row>
    <row r="138" spans="1:24" s="10" customFormat="1">
      <c r="A138" s="69" t="s">
        <v>1521</v>
      </c>
      <c r="B138" s="69" t="s">
        <v>1522</v>
      </c>
      <c r="C138" s="69">
        <v>1</v>
      </c>
      <c r="D138" s="87">
        <v>2013</v>
      </c>
      <c r="E138" s="69" t="s">
        <v>1523</v>
      </c>
      <c r="F138" s="69"/>
      <c r="G138" s="87" t="s">
        <v>683</v>
      </c>
      <c r="H138" s="71">
        <v>41381</v>
      </c>
      <c r="I138" s="182">
        <v>118</v>
      </c>
      <c r="J138" s="71"/>
      <c r="K138" s="69"/>
      <c r="L138" s="106" t="s">
        <v>1461</v>
      </c>
      <c r="M138" s="106" t="s">
        <v>1455</v>
      </c>
      <c r="N138" s="106" t="s">
        <v>995</v>
      </c>
      <c r="O138" s="106"/>
      <c r="P138" s="106"/>
      <c r="Q138" s="106"/>
      <c r="R138" s="183">
        <v>224365.83</v>
      </c>
      <c r="S138" s="262"/>
      <c r="T138" s="106"/>
      <c r="U138" s="106" t="s">
        <v>1539</v>
      </c>
      <c r="V138" s="106"/>
      <c r="W138" s="106"/>
      <c r="X138" s="106"/>
    </row>
    <row r="139" spans="1:24" s="445" customFormat="1">
      <c r="A139" s="439" t="s">
        <v>1177</v>
      </c>
      <c r="B139" s="439" t="s">
        <v>1177</v>
      </c>
      <c r="C139" s="439"/>
      <c r="D139" s="440">
        <v>2013</v>
      </c>
      <c r="E139" s="439" t="s">
        <v>1177</v>
      </c>
      <c r="F139" s="439"/>
      <c r="G139" s="440" t="s">
        <v>1177</v>
      </c>
      <c r="H139" s="441">
        <v>41508</v>
      </c>
      <c r="I139" s="442">
        <v>2386</v>
      </c>
      <c r="J139" s="441"/>
      <c r="K139" s="439"/>
      <c r="L139" s="443" t="s">
        <v>1108</v>
      </c>
      <c r="M139" s="443" t="s">
        <v>2290</v>
      </c>
      <c r="N139" s="443" t="s">
        <v>1561</v>
      </c>
      <c r="O139" s="443"/>
      <c r="P139" s="443"/>
      <c r="Q139" s="443"/>
      <c r="R139" s="458">
        <v>10730</v>
      </c>
      <c r="S139" s="444"/>
      <c r="T139" s="443" t="s">
        <v>1562</v>
      </c>
      <c r="U139" s="443" t="s">
        <v>1563</v>
      </c>
      <c r="V139" s="443"/>
      <c r="W139" s="443"/>
      <c r="X139" s="443"/>
    </row>
    <row r="140" spans="1:24" s="10" customFormat="1">
      <c r="A140" s="69" t="s">
        <v>1416</v>
      </c>
      <c r="B140" s="69" t="s">
        <v>718</v>
      </c>
      <c r="C140" s="69"/>
      <c r="D140" s="87">
        <v>2013</v>
      </c>
      <c r="E140" s="7" t="s">
        <v>1593</v>
      </c>
      <c r="F140" s="69" t="s">
        <v>1538</v>
      </c>
      <c r="G140" s="87" t="s">
        <v>683</v>
      </c>
      <c r="H140" s="71">
        <v>41389</v>
      </c>
      <c r="I140" s="182">
        <v>240</v>
      </c>
      <c r="J140" s="71"/>
      <c r="K140" s="69"/>
      <c r="L140" s="106" t="s">
        <v>776</v>
      </c>
      <c r="M140" s="106" t="s">
        <v>2882</v>
      </c>
      <c r="N140" s="106" t="s">
        <v>340</v>
      </c>
      <c r="O140" s="106"/>
      <c r="P140" s="106"/>
      <c r="Q140" s="106"/>
      <c r="R140" s="183">
        <v>1096.98</v>
      </c>
      <c r="S140" s="262"/>
      <c r="T140" s="106"/>
      <c r="U140" s="106" t="s">
        <v>778</v>
      </c>
      <c r="V140" s="106" t="s">
        <v>1594</v>
      </c>
      <c r="W140" s="106" t="s">
        <v>1538</v>
      </c>
      <c r="X140" s="106"/>
    </row>
    <row r="141" spans="1:24" s="10" customFormat="1">
      <c r="A141" s="69" t="s">
        <v>2141</v>
      </c>
      <c r="B141" s="69" t="s">
        <v>718</v>
      </c>
      <c r="C141" s="69"/>
      <c r="D141" s="87">
        <v>2013</v>
      </c>
      <c r="E141" s="69" t="s">
        <v>1599</v>
      </c>
      <c r="F141" s="69"/>
      <c r="G141" s="87" t="s">
        <v>683</v>
      </c>
      <c r="H141" s="71">
        <v>41389</v>
      </c>
      <c r="I141" s="182">
        <v>235</v>
      </c>
      <c r="J141" s="71"/>
      <c r="K141" s="69"/>
      <c r="L141" s="106" t="s">
        <v>776</v>
      </c>
      <c r="M141" s="106" t="s">
        <v>2882</v>
      </c>
      <c r="N141" s="106" t="s">
        <v>340</v>
      </c>
      <c r="O141" s="106"/>
      <c r="P141" s="106"/>
      <c r="Q141" s="106"/>
      <c r="R141" s="183">
        <v>2463.4899999999998</v>
      </c>
      <c r="S141" s="262"/>
      <c r="T141" s="106"/>
      <c r="U141" s="106" t="s">
        <v>778</v>
      </c>
      <c r="V141" s="106" t="s">
        <v>1600</v>
      </c>
      <c r="W141" s="106"/>
      <c r="X141" s="106"/>
    </row>
    <row r="142" spans="1:24" s="10" customFormat="1">
      <c r="A142" s="69" t="s">
        <v>1605</v>
      </c>
      <c r="B142" s="69" t="s">
        <v>718</v>
      </c>
      <c r="C142" s="69"/>
      <c r="D142" s="87">
        <v>2013</v>
      </c>
      <c r="E142" s="69" t="s">
        <v>1606</v>
      </c>
      <c r="F142" s="69"/>
      <c r="G142" s="87" t="s">
        <v>683</v>
      </c>
      <c r="H142" s="71">
        <v>41389</v>
      </c>
      <c r="I142" s="182">
        <v>237</v>
      </c>
      <c r="J142" s="71"/>
      <c r="K142" s="69"/>
      <c r="L142" s="106" t="s">
        <v>776</v>
      </c>
      <c r="M142" s="106" t="s">
        <v>2882</v>
      </c>
      <c r="N142" s="106" t="s">
        <v>340</v>
      </c>
      <c r="O142" s="106"/>
      <c r="P142" s="106"/>
      <c r="Q142" s="106"/>
      <c r="R142" s="183">
        <v>4271.99</v>
      </c>
      <c r="S142" s="262"/>
      <c r="T142" s="106"/>
      <c r="U142" s="106" t="s">
        <v>778</v>
      </c>
      <c r="V142" s="106" t="s">
        <v>1607</v>
      </c>
      <c r="W142" s="106"/>
      <c r="X142" s="106"/>
    </row>
    <row r="143" spans="1:24" s="10" customFormat="1">
      <c r="A143" s="69" t="s">
        <v>2146</v>
      </c>
      <c r="B143" s="69" t="s">
        <v>127</v>
      </c>
      <c r="C143" s="69"/>
      <c r="D143" s="87">
        <v>2013</v>
      </c>
      <c r="E143" s="7" t="s">
        <v>1609</v>
      </c>
      <c r="F143" s="69" t="s">
        <v>1538</v>
      </c>
      <c r="G143" s="87" t="s">
        <v>683</v>
      </c>
      <c r="H143" s="71">
        <v>41389</v>
      </c>
      <c r="I143" s="182">
        <v>244</v>
      </c>
      <c r="J143" s="71"/>
      <c r="K143" s="69"/>
      <c r="L143" s="106" t="s">
        <v>776</v>
      </c>
      <c r="M143" s="106" t="s">
        <v>2882</v>
      </c>
      <c r="N143" s="106" t="s">
        <v>340</v>
      </c>
      <c r="O143" s="106"/>
      <c r="P143" s="106"/>
      <c r="Q143" s="106"/>
      <c r="R143" s="183">
        <v>67.989999999999995</v>
      </c>
      <c r="S143" s="262"/>
      <c r="T143" s="106"/>
      <c r="U143" s="106" t="s">
        <v>1610</v>
      </c>
      <c r="V143" s="106"/>
      <c r="W143" s="106" t="s">
        <v>1538</v>
      </c>
      <c r="X143" s="106"/>
    </row>
    <row r="144" spans="1:24" s="10" customFormat="1">
      <c r="A144" s="69" t="s">
        <v>1416</v>
      </c>
      <c r="B144" s="69" t="s">
        <v>718</v>
      </c>
      <c r="C144" s="69"/>
      <c r="D144" s="87">
        <v>2013</v>
      </c>
      <c r="E144" s="69" t="s">
        <v>1548</v>
      </c>
      <c r="F144" s="69"/>
      <c r="G144" s="87" t="s">
        <v>683</v>
      </c>
      <c r="H144" s="71">
        <v>41389</v>
      </c>
      <c r="I144" s="182">
        <v>236</v>
      </c>
      <c r="J144" s="71"/>
      <c r="K144" s="69"/>
      <c r="L144" s="106" t="s">
        <v>776</v>
      </c>
      <c r="M144" s="106" t="s">
        <v>2882</v>
      </c>
      <c r="N144" s="106" t="s">
        <v>340</v>
      </c>
      <c r="O144" s="106"/>
      <c r="P144" s="106"/>
      <c r="Q144" s="106"/>
      <c r="R144" s="183">
        <v>7640.98</v>
      </c>
      <c r="S144" s="262"/>
      <c r="T144" s="106"/>
      <c r="U144" s="106" t="s">
        <v>778</v>
      </c>
      <c r="V144" s="106" t="s">
        <v>1611</v>
      </c>
      <c r="W144" s="106"/>
      <c r="X144" s="106"/>
    </row>
    <row r="145" spans="1:24" s="10" customFormat="1">
      <c r="A145" s="69" t="s">
        <v>1895</v>
      </c>
      <c r="B145" s="69" t="s">
        <v>1617</v>
      </c>
      <c r="C145" s="69"/>
      <c r="D145" s="87">
        <v>2013</v>
      </c>
      <c r="E145" s="69" t="s">
        <v>1619</v>
      </c>
      <c r="F145" s="69"/>
      <c r="G145" s="87" t="s">
        <v>1182</v>
      </c>
      <c r="H145" s="71">
        <v>41537</v>
      </c>
      <c r="I145" s="182">
        <v>4</v>
      </c>
      <c r="J145" s="71">
        <v>41551</v>
      </c>
      <c r="K145" s="69">
        <v>142</v>
      </c>
      <c r="L145" s="106" t="s">
        <v>1620</v>
      </c>
      <c r="M145" s="106" t="s">
        <v>127</v>
      </c>
      <c r="N145" s="106" t="s">
        <v>995</v>
      </c>
      <c r="O145" s="106"/>
      <c r="P145" s="106"/>
      <c r="Q145" s="106"/>
      <c r="R145" s="459">
        <v>79592.960000000006</v>
      </c>
      <c r="S145" s="262">
        <v>79592.960000000006</v>
      </c>
      <c r="T145" s="106"/>
      <c r="U145" s="106" t="s">
        <v>611</v>
      </c>
      <c r="V145" s="106" t="s">
        <v>1621</v>
      </c>
      <c r="W145" s="106"/>
      <c r="X145" s="106"/>
    </row>
    <row r="146" spans="1:24" s="10" customFormat="1">
      <c r="A146" s="69" t="s">
        <v>1895</v>
      </c>
      <c r="B146" s="69" t="s">
        <v>1622</v>
      </c>
      <c r="C146" s="69"/>
      <c r="D146" s="87">
        <v>2013</v>
      </c>
      <c r="E146" s="69" t="s">
        <v>1624</v>
      </c>
      <c r="F146" s="69"/>
      <c r="G146" s="87" t="s">
        <v>1182</v>
      </c>
      <c r="H146" s="71">
        <v>41537</v>
      </c>
      <c r="I146" s="182">
        <v>5</v>
      </c>
      <c r="J146" s="71">
        <v>41551</v>
      </c>
      <c r="K146" s="69">
        <v>143</v>
      </c>
      <c r="L146" s="106" t="s">
        <v>1620</v>
      </c>
      <c r="M146" s="106" t="s">
        <v>127</v>
      </c>
      <c r="N146" s="106" t="s">
        <v>995</v>
      </c>
      <c r="O146" s="106"/>
      <c r="P146" s="106"/>
      <c r="Q146" s="106"/>
      <c r="R146" s="459">
        <v>55963.61</v>
      </c>
      <c r="S146" s="262">
        <v>55963.61</v>
      </c>
      <c r="T146" s="106"/>
      <c r="U146" s="106" t="s">
        <v>611</v>
      </c>
      <c r="V146" s="106" t="s">
        <v>1623</v>
      </c>
      <c r="W146" s="106"/>
      <c r="X146" s="106"/>
    </row>
    <row r="147" spans="1:24" s="10" customFormat="1">
      <c r="A147" s="69" t="s">
        <v>3343</v>
      </c>
      <c r="B147" s="69" t="s">
        <v>718</v>
      </c>
      <c r="C147" s="69"/>
      <c r="D147" s="87">
        <v>2013</v>
      </c>
      <c r="E147" s="69" t="s">
        <v>1547</v>
      </c>
      <c r="F147" s="69"/>
      <c r="G147" s="87" t="s">
        <v>683</v>
      </c>
      <c r="H147" s="71">
        <v>41389</v>
      </c>
      <c r="I147" s="182">
        <v>242</v>
      </c>
      <c r="J147" s="71"/>
      <c r="K147" s="69"/>
      <c r="L147" s="106" t="s">
        <v>776</v>
      </c>
      <c r="M147" s="106" t="s">
        <v>2882</v>
      </c>
      <c r="N147" s="106" t="s">
        <v>340</v>
      </c>
      <c r="O147" s="106"/>
      <c r="P147" s="106"/>
      <c r="Q147" s="106"/>
      <c r="R147" s="459">
        <v>728.99</v>
      </c>
      <c r="S147" s="262"/>
      <c r="T147" s="106"/>
      <c r="U147" s="106" t="s">
        <v>778</v>
      </c>
      <c r="V147" s="106" t="s">
        <v>1635</v>
      </c>
      <c r="W147" s="106"/>
      <c r="X147" s="106"/>
    </row>
    <row r="148" spans="1:24" s="10" customFormat="1">
      <c r="A148" s="69" t="s">
        <v>282</v>
      </c>
      <c r="B148" s="69" t="s">
        <v>718</v>
      </c>
      <c r="C148" s="69"/>
      <c r="D148" s="87">
        <v>2013</v>
      </c>
      <c r="E148" s="69" t="s">
        <v>1638</v>
      </c>
      <c r="F148" s="69"/>
      <c r="G148" s="87" t="s">
        <v>683</v>
      </c>
      <c r="H148" s="71">
        <v>41389</v>
      </c>
      <c r="I148" s="182">
        <v>241</v>
      </c>
      <c r="J148" s="71"/>
      <c r="K148" s="69"/>
      <c r="L148" s="106" t="s">
        <v>776</v>
      </c>
      <c r="M148" s="106" t="s">
        <v>2882</v>
      </c>
      <c r="N148" s="106" t="s">
        <v>340</v>
      </c>
      <c r="O148" s="106"/>
      <c r="P148" s="106"/>
      <c r="Q148" s="106"/>
      <c r="R148" s="459">
        <v>102.99</v>
      </c>
      <c r="S148" s="262"/>
      <c r="T148" s="106"/>
      <c r="U148" s="106" t="s">
        <v>778</v>
      </c>
      <c r="V148" s="106" t="s">
        <v>1637</v>
      </c>
      <c r="W148" s="106"/>
      <c r="X148" s="106"/>
    </row>
    <row r="149" spans="1:24" s="10" customFormat="1">
      <c r="A149" s="69" t="s">
        <v>1683</v>
      </c>
      <c r="B149" s="69" t="s">
        <v>1680</v>
      </c>
      <c r="C149" s="69" t="s">
        <v>1533</v>
      </c>
      <c r="D149" s="87">
        <v>2013</v>
      </c>
      <c r="E149" s="69" t="s">
        <v>1684</v>
      </c>
      <c r="F149" s="69"/>
      <c r="G149" s="87" t="s">
        <v>1023</v>
      </c>
      <c r="H149" s="71">
        <v>41449</v>
      </c>
      <c r="I149" s="182">
        <v>105</v>
      </c>
      <c r="J149" s="71"/>
      <c r="K149" s="69"/>
      <c r="L149" s="106" t="s">
        <v>1710</v>
      </c>
      <c r="M149" s="106" t="s">
        <v>1018</v>
      </c>
      <c r="N149" s="106" t="s">
        <v>2513</v>
      </c>
      <c r="O149" s="106"/>
      <c r="P149" s="106"/>
      <c r="Q149" s="106"/>
      <c r="R149" s="459">
        <v>785224.53</v>
      </c>
      <c r="S149" s="262"/>
      <c r="T149" s="106"/>
      <c r="U149" s="106" t="s">
        <v>1539</v>
      </c>
      <c r="V149" s="106"/>
      <c r="W149" s="106" t="s">
        <v>1538</v>
      </c>
      <c r="X149" s="106"/>
    </row>
    <row r="150" spans="1:24" s="10" customFormat="1">
      <c r="A150" s="69" t="s">
        <v>1992</v>
      </c>
      <c r="B150" s="69" t="s">
        <v>1698</v>
      </c>
      <c r="C150" s="69" t="s">
        <v>1532</v>
      </c>
      <c r="D150" s="87">
        <v>2013</v>
      </c>
      <c r="E150" s="69" t="s">
        <v>1993</v>
      </c>
      <c r="F150" s="69"/>
      <c r="G150" s="87" t="s">
        <v>1182</v>
      </c>
      <c r="H150" s="71">
        <v>41548</v>
      </c>
      <c r="I150" s="182">
        <v>2079</v>
      </c>
      <c r="J150" s="71"/>
      <c r="K150" s="69">
        <v>146</v>
      </c>
      <c r="L150" s="106" t="s">
        <v>1695</v>
      </c>
      <c r="M150" s="106" t="s">
        <v>1700</v>
      </c>
      <c r="N150" s="106" t="s">
        <v>995</v>
      </c>
      <c r="O150" s="106"/>
      <c r="P150" s="106"/>
      <c r="Q150" s="106"/>
      <c r="R150" s="459">
        <v>90863.5</v>
      </c>
      <c r="S150" s="262"/>
      <c r="T150" s="106"/>
      <c r="U150" s="106" t="s">
        <v>611</v>
      </c>
      <c r="V150" s="106" t="s">
        <v>1701</v>
      </c>
      <c r="W150" s="106"/>
      <c r="X150" s="106"/>
    </row>
    <row r="151" spans="1:24" s="10" customFormat="1">
      <c r="A151" s="69" t="s">
        <v>1991</v>
      </c>
      <c r="B151" s="69" t="s">
        <v>1696</v>
      </c>
      <c r="C151" s="69" t="s">
        <v>1532</v>
      </c>
      <c r="D151" s="87">
        <v>2013</v>
      </c>
      <c r="E151" s="69" t="s">
        <v>1702</v>
      </c>
      <c r="F151" s="69"/>
      <c r="G151" s="87" t="s">
        <v>1182</v>
      </c>
      <c r="H151" s="71">
        <v>41548</v>
      </c>
      <c r="I151" s="182">
        <v>2078</v>
      </c>
      <c r="J151" s="289"/>
      <c r="K151" s="69">
        <v>145</v>
      </c>
      <c r="L151" s="106" t="s">
        <v>1695</v>
      </c>
      <c r="M151" s="106" t="s">
        <v>1700</v>
      </c>
      <c r="N151" s="106" t="s">
        <v>995</v>
      </c>
      <c r="O151" s="106"/>
      <c r="P151" s="106"/>
      <c r="Q151" s="106"/>
      <c r="R151" s="459">
        <v>24841.16</v>
      </c>
      <c r="S151" s="262"/>
      <c r="T151" s="106"/>
      <c r="U151" s="106" t="s">
        <v>611</v>
      </c>
      <c r="V151" s="106"/>
      <c r="W151" s="106"/>
      <c r="X151" s="106"/>
    </row>
    <row r="152" spans="1:24" s="10" customFormat="1">
      <c r="A152" s="69" t="s">
        <v>1704</v>
      </c>
      <c r="B152" s="69" t="s">
        <v>1674</v>
      </c>
      <c r="C152" s="69"/>
      <c r="D152" s="87">
        <v>2013</v>
      </c>
      <c r="E152" s="69" t="s">
        <v>1706</v>
      </c>
      <c r="F152" s="69" t="s">
        <v>1538</v>
      </c>
      <c r="G152" s="87" t="s">
        <v>1182</v>
      </c>
      <c r="H152" s="71">
        <v>41487</v>
      </c>
      <c r="I152" s="182">
        <v>339</v>
      </c>
      <c r="J152" s="71"/>
      <c r="K152" s="69"/>
      <c r="L152" s="106" t="s">
        <v>996</v>
      </c>
      <c r="M152" s="106"/>
      <c r="N152" s="106" t="s">
        <v>340</v>
      </c>
      <c r="O152" s="106"/>
      <c r="P152" s="106"/>
      <c r="Q152" s="106"/>
      <c r="R152" s="459">
        <v>41855.97</v>
      </c>
      <c r="S152" s="262"/>
      <c r="T152" s="106"/>
      <c r="U152" s="106" t="s">
        <v>1705</v>
      </c>
      <c r="V152" s="106"/>
      <c r="W152" s="106" t="s">
        <v>1538</v>
      </c>
      <c r="X152" s="106"/>
    </row>
    <row r="153" spans="1:24" s="10" customFormat="1" ht="22.5">
      <c r="A153" s="69" t="s">
        <v>1703</v>
      </c>
      <c r="B153" s="69" t="s">
        <v>1675</v>
      </c>
      <c r="C153" s="69"/>
      <c r="D153" s="87">
        <v>2013</v>
      </c>
      <c r="E153" s="7" t="s">
        <v>1707</v>
      </c>
      <c r="F153" s="69"/>
      <c r="G153" s="87" t="s">
        <v>1182</v>
      </c>
      <c r="H153" s="71">
        <v>41487</v>
      </c>
      <c r="I153" s="182">
        <v>305</v>
      </c>
      <c r="J153" s="71"/>
      <c r="K153" s="69"/>
      <c r="L153" s="106" t="s">
        <v>996</v>
      </c>
      <c r="M153" s="106"/>
      <c r="N153" s="106" t="s">
        <v>340</v>
      </c>
      <c r="O153" s="106"/>
      <c r="P153" s="106"/>
      <c r="Q153" s="106"/>
      <c r="R153" s="459">
        <v>156652.25</v>
      </c>
      <c r="S153" s="262"/>
      <c r="T153" s="106"/>
      <c r="U153" s="106" t="s">
        <v>1708</v>
      </c>
      <c r="V153" s="106" t="s">
        <v>1709</v>
      </c>
      <c r="W153" s="106"/>
      <c r="X153" s="106"/>
    </row>
    <row r="154" spans="1:24" s="10" customFormat="1" ht="22.5">
      <c r="A154" s="69" t="s">
        <v>1703</v>
      </c>
      <c r="B154" s="69" t="s">
        <v>1675</v>
      </c>
      <c r="C154" s="69"/>
      <c r="D154" s="87">
        <v>2013</v>
      </c>
      <c r="E154" s="7" t="s">
        <v>1707</v>
      </c>
      <c r="F154" s="69"/>
      <c r="G154" s="87" t="s">
        <v>1182</v>
      </c>
      <c r="H154" s="71">
        <v>41487</v>
      </c>
      <c r="I154" s="182">
        <v>340</v>
      </c>
      <c r="J154" s="71"/>
      <c r="K154" s="69"/>
      <c r="L154" s="106" t="s">
        <v>996</v>
      </c>
      <c r="M154" s="106"/>
      <c r="N154" s="106" t="s">
        <v>1561</v>
      </c>
      <c r="O154" s="106"/>
      <c r="P154" s="106"/>
      <c r="Q154" s="106"/>
      <c r="R154" s="459">
        <v>25257.03</v>
      </c>
      <c r="S154" s="262"/>
      <c r="T154" s="106"/>
      <c r="U154" s="106" t="s">
        <v>778</v>
      </c>
      <c r="V154" s="106" t="s">
        <v>1709</v>
      </c>
      <c r="W154" s="106"/>
      <c r="X154" s="106"/>
    </row>
    <row r="155" spans="1:24" s="10" customFormat="1">
      <c r="A155" s="69" t="s">
        <v>694</v>
      </c>
      <c r="B155" s="69" t="s">
        <v>1510</v>
      </c>
      <c r="C155" s="69" t="s">
        <v>1533</v>
      </c>
      <c r="D155" s="87">
        <v>2013</v>
      </c>
      <c r="E155" s="7" t="s">
        <v>1460</v>
      </c>
      <c r="F155" s="69" t="s">
        <v>1538</v>
      </c>
      <c r="G155" s="87" t="s">
        <v>683</v>
      </c>
      <c r="H155" s="71">
        <v>41575</v>
      </c>
      <c r="I155" s="182">
        <v>135</v>
      </c>
      <c r="J155" s="71"/>
      <c r="K155" s="69"/>
      <c r="L155" s="106" t="s">
        <v>1710</v>
      </c>
      <c r="M155" s="106" t="s">
        <v>1018</v>
      </c>
      <c r="N155" s="106" t="s">
        <v>1008</v>
      </c>
      <c r="O155" s="106"/>
      <c r="P155" s="106"/>
      <c r="Q155" s="106"/>
      <c r="R155" s="459">
        <v>415204.98</v>
      </c>
      <c r="S155" s="262"/>
      <c r="T155" s="106"/>
      <c r="U155" s="106" t="s">
        <v>1451</v>
      </c>
      <c r="V155" s="106" t="s">
        <v>2311</v>
      </c>
      <c r="W155" s="106" t="s">
        <v>1538</v>
      </c>
      <c r="X155" s="106"/>
    </row>
    <row r="156" spans="1:24" s="567" customFormat="1" ht="18.75">
      <c r="A156" s="564" t="s">
        <v>264</v>
      </c>
      <c r="B156" s="564" t="s">
        <v>1731</v>
      </c>
      <c r="C156" s="564"/>
      <c r="D156" s="564">
        <v>2013</v>
      </c>
      <c r="E156" s="564" t="s">
        <v>1555</v>
      </c>
      <c r="F156" s="564"/>
      <c r="G156" s="564" t="s">
        <v>683</v>
      </c>
      <c r="H156" s="565">
        <v>41493</v>
      </c>
      <c r="I156" s="562">
        <v>48</v>
      </c>
      <c r="J156" s="565"/>
      <c r="K156" s="564"/>
      <c r="L156" s="558" t="s">
        <v>127</v>
      </c>
      <c r="M156" s="558" t="s">
        <v>1369</v>
      </c>
      <c r="N156" s="558" t="s">
        <v>340</v>
      </c>
      <c r="O156" s="558"/>
      <c r="P156" s="558"/>
      <c r="Q156" s="558"/>
      <c r="R156" s="566">
        <v>79899.45</v>
      </c>
      <c r="S156" s="503"/>
      <c r="T156" s="558"/>
      <c r="U156" s="558" t="s">
        <v>778</v>
      </c>
      <c r="V156" s="559" t="s">
        <v>1738</v>
      </c>
      <c r="W156" s="558"/>
      <c r="X156" s="558"/>
    </row>
    <row r="157" spans="1:24" s="10" customFormat="1">
      <c r="A157" s="560" t="s">
        <v>264</v>
      </c>
      <c r="B157" s="560" t="s">
        <v>1731</v>
      </c>
      <c r="C157" s="560"/>
      <c r="D157" s="561">
        <v>2013</v>
      </c>
      <c r="E157" s="560" t="s">
        <v>1555</v>
      </c>
      <c r="F157" s="560"/>
      <c r="G157" s="561" t="s">
        <v>683</v>
      </c>
      <c r="H157" s="71">
        <v>41503</v>
      </c>
      <c r="I157" s="563">
        <v>421</v>
      </c>
      <c r="J157" s="71"/>
      <c r="K157" s="69"/>
      <c r="L157" s="106" t="s">
        <v>1733</v>
      </c>
      <c r="M157" s="106" t="s">
        <v>1734</v>
      </c>
      <c r="N157" s="106" t="s">
        <v>340</v>
      </c>
      <c r="O157" s="106"/>
      <c r="P157" s="106"/>
      <c r="Q157" s="106"/>
      <c r="R157" s="459">
        <v>2900</v>
      </c>
      <c r="S157" s="262"/>
      <c r="T157" s="106"/>
      <c r="U157" s="106" t="s">
        <v>1370</v>
      </c>
      <c r="V157" s="106" t="s">
        <v>1735</v>
      </c>
      <c r="W157" s="106"/>
      <c r="X157" s="106"/>
    </row>
    <row r="158" spans="1:24" s="10" customFormat="1">
      <c r="A158" s="560" t="s">
        <v>264</v>
      </c>
      <c r="B158" s="560" t="s">
        <v>1731</v>
      </c>
      <c r="C158" s="560"/>
      <c r="D158" s="561">
        <v>2013</v>
      </c>
      <c r="E158" s="560" t="s">
        <v>1555</v>
      </c>
      <c r="F158" s="560"/>
      <c r="G158" s="561" t="s">
        <v>683</v>
      </c>
      <c r="H158" s="71">
        <v>41519</v>
      </c>
      <c r="I158" s="563">
        <v>49</v>
      </c>
      <c r="J158" s="71"/>
      <c r="K158" s="69"/>
      <c r="L158" s="106" t="s">
        <v>127</v>
      </c>
      <c r="M158" s="106" t="s">
        <v>1369</v>
      </c>
      <c r="N158" s="106" t="s">
        <v>340</v>
      </c>
      <c r="O158" s="106"/>
      <c r="P158" s="106"/>
      <c r="Q158" s="106"/>
      <c r="R158" s="459">
        <v>119399.67999999999</v>
      </c>
      <c r="S158" s="262"/>
      <c r="T158" s="106"/>
      <c r="U158" s="106" t="s">
        <v>778</v>
      </c>
      <c r="V158" s="106" t="s">
        <v>1736</v>
      </c>
      <c r="W158" s="106"/>
      <c r="X158" s="106"/>
    </row>
    <row r="159" spans="1:24" s="10" customFormat="1">
      <c r="A159" s="560" t="s">
        <v>264</v>
      </c>
      <c r="B159" s="560" t="s">
        <v>1731</v>
      </c>
      <c r="C159" s="560"/>
      <c r="D159" s="561">
        <v>2013</v>
      </c>
      <c r="E159" s="560" t="s">
        <v>1555</v>
      </c>
      <c r="F159" s="560"/>
      <c r="G159" s="561" t="s">
        <v>683</v>
      </c>
      <c r="H159" s="289">
        <v>41534</v>
      </c>
      <c r="I159" s="563">
        <v>51</v>
      </c>
      <c r="J159" s="71"/>
      <c r="K159" s="69"/>
      <c r="L159" s="106" t="s">
        <v>127</v>
      </c>
      <c r="M159" s="106" t="s">
        <v>1369</v>
      </c>
      <c r="N159" s="106" t="s">
        <v>340</v>
      </c>
      <c r="O159" s="106"/>
      <c r="P159" s="106"/>
      <c r="Q159" s="106"/>
      <c r="R159" s="459">
        <v>120017.5</v>
      </c>
      <c r="S159" s="262"/>
      <c r="T159" s="106"/>
      <c r="U159" s="106" t="s">
        <v>778</v>
      </c>
      <c r="V159" s="106" t="s">
        <v>1739</v>
      </c>
      <c r="W159" s="106"/>
      <c r="X159" s="106"/>
    </row>
    <row r="160" spans="1:24" s="10" customFormat="1">
      <c r="A160" s="560" t="s">
        <v>264</v>
      </c>
      <c r="B160" s="560" t="s">
        <v>1731</v>
      </c>
      <c r="C160" s="560"/>
      <c r="D160" s="561">
        <v>2013</v>
      </c>
      <c r="E160" s="560" t="s">
        <v>1555</v>
      </c>
      <c r="F160" s="560"/>
      <c r="G160" s="561" t="s">
        <v>683</v>
      </c>
      <c r="H160" s="71">
        <v>41526</v>
      </c>
      <c r="I160" s="563">
        <v>836</v>
      </c>
      <c r="J160" s="71"/>
      <c r="K160" s="69"/>
      <c r="L160" s="106" t="s">
        <v>776</v>
      </c>
      <c r="M160" s="106" t="s">
        <v>2882</v>
      </c>
      <c r="N160" s="106" t="s">
        <v>340</v>
      </c>
      <c r="O160" s="106"/>
      <c r="P160" s="106"/>
      <c r="Q160" s="106"/>
      <c r="R160" s="459">
        <v>8115</v>
      </c>
      <c r="S160" s="262"/>
      <c r="T160" s="106"/>
      <c r="U160" s="106" t="s">
        <v>778</v>
      </c>
      <c r="V160" s="106" t="s">
        <v>1740</v>
      </c>
      <c r="W160" s="106"/>
      <c r="X160" s="106"/>
    </row>
    <row r="161" spans="1:24" s="10" customFormat="1">
      <c r="A161" s="69" t="s">
        <v>1413</v>
      </c>
      <c r="B161" s="69" t="s">
        <v>1731</v>
      </c>
      <c r="C161" s="69"/>
      <c r="D161" s="87">
        <v>2013</v>
      </c>
      <c r="E161" s="7" t="s">
        <v>1746</v>
      </c>
      <c r="F161" s="69" t="s">
        <v>1538</v>
      </c>
      <c r="G161" s="87" t="s">
        <v>683</v>
      </c>
      <c r="H161" s="71">
        <v>41499</v>
      </c>
      <c r="I161" s="182">
        <v>719</v>
      </c>
      <c r="J161" s="71"/>
      <c r="K161" s="69"/>
      <c r="L161" s="106" t="s">
        <v>776</v>
      </c>
      <c r="M161" s="106" t="s">
        <v>2882</v>
      </c>
      <c r="N161" s="106" t="s">
        <v>340</v>
      </c>
      <c r="O161" s="106"/>
      <c r="P161" s="106"/>
      <c r="Q161" s="106"/>
      <c r="R161" s="459">
        <v>15931</v>
      </c>
      <c r="S161" s="262"/>
      <c r="T161" s="106"/>
      <c r="U161" s="106" t="s">
        <v>778</v>
      </c>
      <c r="V161" s="106" t="s">
        <v>1747</v>
      </c>
      <c r="W161" s="106" t="s">
        <v>1538</v>
      </c>
      <c r="X161" s="106"/>
    </row>
    <row r="162" spans="1:24" s="10" customFormat="1">
      <c r="A162" s="69" t="s">
        <v>1749</v>
      </c>
      <c r="B162" s="69" t="s">
        <v>1541</v>
      </c>
      <c r="C162" s="69"/>
      <c r="D162" s="87">
        <v>2013</v>
      </c>
      <c r="E162" s="7" t="s">
        <v>1285</v>
      </c>
      <c r="F162" s="69" t="s">
        <v>1538</v>
      </c>
      <c r="G162" s="87" t="s">
        <v>683</v>
      </c>
      <c r="H162" s="71">
        <v>41459</v>
      </c>
      <c r="I162" s="182">
        <v>2364</v>
      </c>
      <c r="J162" s="71"/>
      <c r="K162" s="69"/>
      <c r="L162" s="106" t="s">
        <v>1108</v>
      </c>
      <c r="M162" s="106" t="s">
        <v>2290</v>
      </c>
      <c r="N162" s="106" t="s">
        <v>340</v>
      </c>
      <c r="O162" s="106"/>
      <c r="P162" s="106"/>
      <c r="Q162" s="106"/>
      <c r="R162" s="459">
        <v>11890</v>
      </c>
      <c r="S162" s="262"/>
      <c r="T162" s="106"/>
      <c r="U162" s="106" t="s">
        <v>1751</v>
      </c>
      <c r="V162" s="106" t="s">
        <v>1750</v>
      </c>
      <c r="W162" s="106" t="s">
        <v>1538</v>
      </c>
      <c r="X162" s="106"/>
    </row>
    <row r="163" spans="1:24" s="10" customFormat="1">
      <c r="A163" s="69" t="s">
        <v>1749</v>
      </c>
      <c r="B163" s="69" t="s">
        <v>1541</v>
      </c>
      <c r="C163" s="69"/>
      <c r="D163" s="87">
        <v>2013</v>
      </c>
      <c r="E163" s="7" t="s">
        <v>1285</v>
      </c>
      <c r="F163" s="69" t="s">
        <v>1538</v>
      </c>
      <c r="G163" s="87" t="s">
        <v>683</v>
      </c>
      <c r="H163" s="71">
        <v>41472</v>
      </c>
      <c r="I163" s="182">
        <v>2352</v>
      </c>
      <c r="J163" s="71"/>
      <c r="K163" s="69"/>
      <c r="L163" s="106" t="s">
        <v>1108</v>
      </c>
      <c r="M163" s="106" t="s">
        <v>2290</v>
      </c>
      <c r="N163" s="106" t="s">
        <v>340</v>
      </c>
      <c r="O163" s="106"/>
      <c r="P163" s="106"/>
      <c r="Q163" s="106"/>
      <c r="R163" s="459">
        <v>11890</v>
      </c>
      <c r="S163" s="262"/>
      <c r="T163" s="106"/>
      <c r="U163" s="106" t="s">
        <v>1751</v>
      </c>
      <c r="V163" s="106" t="s">
        <v>1752</v>
      </c>
      <c r="W163" s="106" t="s">
        <v>1538</v>
      </c>
      <c r="X163" s="106"/>
    </row>
    <row r="164" spans="1:24" s="10" customFormat="1">
      <c r="A164" s="69" t="s">
        <v>1280</v>
      </c>
      <c r="B164" s="69" t="s">
        <v>1670</v>
      </c>
      <c r="C164" s="69"/>
      <c r="D164" s="87">
        <v>2013</v>
      </c>
      <c r="E164" s="69" t="s">
        <v>2357</v>
      </c>
      <c r="F164" s="69"/>
      <c r="G164" s="87" t="s">
        <v>683</v>
      </c>
      <c r="H164" s="71">
        <v>41453</v>
      </c>
      <c r="I164" s="182">
        <v>2366</v>
      </c>
      <c r="J164" s="71"/>
      <c r="K164" s="69"/>
      <c r="L164" s="106" t="s">
        <v>1108</v>
      </c>
      <c r="M164" s="106" t="s">
        <v>2290</v>
      </c>
      <c r="N164" s="106" t="s">
        <v>1561</v>
      </c>
      <c r="O164" s="106"/>
      <c r="P164" s="106"/>
      <c r="Q164" s="106"/>
      <c r="R164" s="459">
        <v>56028</v>
      </c>
      <c r="S164" s="262"/>
      <c r="T164" s="106">
        <v>69</v>
      </c>
      <c r="U164" s="106" t="s">
        <v>1757</v>
      </c>
      <c r="V164" s="106" t="s">
        <v>1755</v>
      </c>
      <c r="W164" s="106"/>
      <c r="X164" s="106"/>
    </row>
    <row r="165" spans="1:24" s="10" customFormat="1">
      <c r="A165" s="69" t="s">
        <v>1280</v>
      </c>
      <c r="B165" s="69" t="s">
        <v>1670</v>
      </c>
      <c r="C165" s="69"/>
      <c r="D165" s="87">
        <v>2013</v>
      </c>
      <c r="E165" s="69" t="s">
        <v>2357</v>
      </c>
      <c r="F165" s="69"/>
      <c r="G165" s="87" t="s">
        <v>683</v>
      </c>
      <c r="H165" s="71">
        <v>41463</v>
      </c>
      <c r="I165" s="182">
        <v>2369</v>
      </c>
      <c r="J165" s="71"/>
      <c r="K165" s="69"/>
      <c r="L165" s="106" t="s">
        <v>1108</v>
      </c>
      <c r="M165" s="106" t="s">
        <v>2290</v>
      </c>
      <c r="N165" s="106" t="s">
        <v>1561</v>
      </c>
      <c r="O165" s="106"/>
      <c r="P165" s="106"/>
      <c r="Q165" s="106"/>
      <c r="R165" s="459">
        <v>86652</v>
      </c>
      <c r="S165" s="262"/>
      <c r="T165" s="106" t="s">
        <v>1754</v>
      </c>
      <c r="U165" s="106" t="s">
        <v>1758</v>
      </c>
      <c r="V165" s="106" t="s">
        <v>1755</v>
      </c>
      <c r="W165" s="106"/>
      <c r="X165" s="106"/>
    </row>
    <row r="166" spans="1:24" s="10" customFormat="1">
      <c r="A166" s="69" t="s">
        <v>1280</v>
      </c>
      <c r="B166" s="69" t="s">
        <v>1670</v>
      </c>
      <c r="C166" s="69"/>
      <c r="D166" s="87">
        <v>2013</v>
      </c>
      <c r="E166" s="69" t="s">
        <v>2357</v>
      </c>
      <c r="F166" s="69"/>
      <c r="G166" s="87" t="s">
        <v>683</v>
      </c>
      <c r="H166" s="71">
        <v>41463</v>
      </c>
      <c r="I166" s="182">
        <v>2370</v>
      </c>
      <c r="J166" s="71"/>
      <c r="K166" s="69"/>
      <c r="L166" s="106" t="s">
        <v>1108</v>
      </c>
      <c r="M166" s="106" t="s">
        <v>2290</v>
      </c>
      <c r="N166" s="106" t="s">
        <v>1561</v>
      </c>
      <c r="O166" s="106"/>
      <c r="P166" s="106"/>
      <c r="Q166" s="106"/>
      <c r="R166" s="459">
        <v>90944</v>
      </c>
      <c r="S166" s="262"/>
      <c r="T166" s="106" t="s">
        <v>1756</v>
      </c>
      <c r="U166" s="106" t="s">
        <v>1757</v>
      </c>
      <c r="V166" s="106" t="s">
        <v>1755</v>
      </c>
      <c r="W166" s="106"/>
      <c r="X166" s="106"/>
    </row>
    <row r="167" spans="1:24" s="10" customFormat="1">
      <c r="A167" s="69" t="s">
        <v>1280</v>
      </c>
      <c r="B167" s="69" t="s">
        <v>1670</v>
      </c>
      <c r="C167" s="69"/>
      <c r="D167" s="87">
        <v>2013</v>
      </c>
      <c r="E167" s="69" t="s">
        <v>2357</v>
      </c>
      <c r="F167" s="69"/>
      <c r="G167" s="87" t="s">
        <v>683</v>
      </c>
      <c r="H167" s="71">
        <v>41458</v>
      </c>
      <c r="I167" s="182">
        <v>2367</v>
      </c>
      <c r="J167" s="71"/>
      <c r="K167" s="69"/>
      <c r="L167" s="106" t="s">
        <v>1108</v>
      </c>
      <c r="M167" s="106" t="s">
        <v>2290</v>
      </c>
      <c r="N167" s="106" t="s">
        <v>1561</v>
      </c>
      <c r="O167" s="106"/>
      <c r="P167" s="106"/>
      <c r="Q167" s="106"/>
      <c r="R167" s="459">
        <v>38976</v>
      </c>
      <c r="S167" s="262"/>
      <c r="T167" s="106" t="s">
        <v>1764</v>
      </c>
      <c r="U167" s="106" t="s">
        <v>1757</v>
      </c>
      <c r="V167" s="106" t="s">
        <v>1755</v>
      </c>
      <c r="W167" s="106"/>
      <c r="X167" s="106"/>
    </row>
    <row r="168" spans="1:24" s="10" customFormat="1">
      <c r="A168" s="69" t="s">
        <v>1280</v>
      </c>
      <c r="B168" s="69" t="s">
        <v>1670</v>
      </c>
      <c r="C168" s="69"/>
      <c r="D168" s="87">
        <v>2013</v>
      </c>
      <c r="E168" s="69" t="s">
        <v>2357</v>
      </c>
      <c r="F168" s="69"/>
      <c r="G168" s="87" t="s">
        <v>683</v>
      </c>
      <c r="H168" s="71">
        <v>41445</v>
      </c>
      <c r="I168" s="182">
        <v>2356</v>
      </c>
      <c r="J168" s="71"/>
      <c r="K168" s="69"/>
      <c r="L168" s="106" t="s">
        <v>1108</v>
      </c>
      <c r="M168" s="106" t="s">
        <v>2290</v>
      </c>
      <c r="N168" s="106" t="s">
        <v>340</v>
      </c>
      <c r="O168" s="106"/>
      <c r="P168" s="106"/>
      <c r="Q168" s="106"/>
      <c r="R168" s="459">
        <v>3480</v>
      </c>
      <c r="S168" s="262"/>
      <c r="T168" s="106"/>
      <c r="U168" s="106" t="s">
        <v>1763</v>
      </c>
      <c r="V168" s="106" t="s">
        <v>1755</v>
      </c>
      <c r="W168" s="106"/>
      <c r="X168" s="106"/>
    </row>
    <row r="169" spans="1:24" s="10" customFormat="1">
      <c r="A169" s="69" t="s">
        <v>1280</v>
      </c>
      <c r="B169" s="69" t="s">
        <v>1670</v>
      </c>
      <c r="C169" s="69"/>
      <c r="D169" s="87">
        <v>2013</v>
      </c>
      <c r="E169" s="69" t="s">
        <v>2357</v>
      </c>
      <c r="F169" s="69"/>
      <c r="G169" s="87" t="s">
        <v>683</v>
      </c>
      <c r="H169" s="71">
        <v>41407</v>
      </c>
      <c r="I169" s="182">
        <v>2329</v>
      </c>
      <c r="J169" s="71"/>
      <c r="K169" s="69"/>
      <c r="L169" s="106" t="s">
        <v>1108</v>
      </c>
      <c r="M169" s="106" t="s">
        <v>2290</v>
      </c>
      <c r="N169" s="106" t="s">
        <v>1561</v>
      </c>
      <c r="O169" s="106"/>
      <c r="P169" s="106"/>
      <c r="Q169" s="106"/>
      <c r="R169" s="459">
        <v>75516</v>
      </c>
      <c r="S169" s="262"/>
      <c r="T169" s="106"/>
      <c r="U169" s="106"/>
      <c r="V169" s="106" t="s">
        <v>1753</v>
      </c>
      <c r="W169" s="106"/>
      <c r="X169" s="106"/>
    </row>
    <row r="170" spans="1:24" s="10" customFormat="1">
      <c r="A170" s="69" t="s">
        <v>1280</v>
      </c>
      <c r="B170" s="69" t="s">
        <v>1670</v>
      </c>
      <c r="C170" s="69"/>
      <c r="D170" s="87">
        <v>2013</v>
      </c>
      <c r="E170" s="69" t="s">
        <v>2357</v>
      </c>
      <c r="F170" s="69"/>
      <c r="G170" s="87" t="s">
        <v>683</v>
      </c>
      <c r="H170" s="71">
        <v>41428</v>
      </c>
      <c r="I170" s="182">
        <v>2344</v>
      </c>
      <c r="J170" s="71"/>
      <c r="K170" s="69"/>
      <c r="L170" s="106" t="s">
        <v>1108</v>
      </c>
      <c r="M170" s="106" t="s">
        <v>2290</v>
      </c>
      <c r="N170" s="106" t="s">
        <v>1561</v>
      </c>
      <c r="O170" s="106"/>
      <c r="P170" s="106"/>
      <c r="Q170" s="106"/>
      <c r="R170" s="459">
        <v>77952</v>
      </c>
      <c r="S170" s="262"/>
      <c r="T170" s="106" t="s">
        <v>1756</v>
      </c>
      <c r="U170" s="106" t="s">
        <v>1757</v>
      </c>
      <c r="V170" s="106" t="s">
        <v>1759</v>
      </c>
      <c r="W170" s="106"/>
      <c r="X170" s="106"/>
    </row>
    <row r="171" spans="1:24" s="10" customFormat="1">
      <c r="A171" s="69" t="s">
        <v>1280</v>
      </c>
      <c r="B171" s="69" t="s">
        <v>1670</v>
      </c>
      <c r="C171" s="69"/>
      <c r="D171" s="87">
        <v>2013</v>
      </c>
      <c r="E171" s="69" t="s">
        <v>2357</v>
      </c>
      <c r="F171" s="69"/>
      <c r="G171" s="87" t="s">
        <v>683</v>
      </c>
      <c r="H171" s="71">
        <v>41403</v>
      </c>
      <c r="I171" s="182">
        <v>1667</v>
      </c>
      <c r="J171" s="71"/>
      <c r="K171" s="69"/>
      <c r="L171" s="106" t="s">
        <v>1760</v>
      </c>
      <c r="M171" s="106" t="s">
        <v>1761</v>
      </c>
      <c r="N171" s="106"/>
      <c r="O171" s="106"/>
      <c r="P171" s="106"/>
      <c r="Q171" s="106"/>
      <c r="R171" s="459">
        <v>48024</v>
      </c>
      <c r="S171" s="262"/>
      <c r="T171" s="106"/>
      <c r="U171" s="106"/>
      <c r="V171" s="106" t="s">
        <v>1762</v>
      </c>
      <c r="W171" s="106"/>
      <c r="X171" s="106"/>
    </row>
    <row r="172" spans="1:24" s="10" customFormat="1">
      <c r="A172" s="69" t="s">
        <v>1280</v>
      </c>
      <c r="B172" s="69" t="s">
        <v>1670</v>
      </c>
      <c r="C172" s="69"/>
      <c r="D172" s="87">
        <v>2013</v>
      </c>
      <c r="E172" s="69" t="s">
        <v>2357</v>
      </c>
      <c r="F172" s="69"/>
      <c r="G172" s="87" t="s">
        <v>683</v>
      </c>
      <c r="H172" s="71">
        <v>41436</v>
      </c>
      <c r="I172" s="182">
        <v>424</v>
      </c>
      <c r="J172" s="71"/>
      <c r="K172" s="69"/>
      <c r="L172" s="106" t="s">
        <v>776</v>
      </c>
      <c r="M172" s="106" t="s">
        <v>2882</v>
      </c>
      <c r="N172" s="106" t="s">
        <v>340</v>
      </c>
      <c r="O172" s="106"/>
      <c r="P172" s="106"/>
      <c r="Q172" s="106"/>
      <c r="R172" s="459">
        <v>12000</v>
      </c>
      <c r="S172" s="262"/>
      <c r="T172" s="106"/>
      <c r="U172" s="106" t="s">
        <v>778</v>
      </c>
      <c r="V172" s="106"/>
      <c r="W172" s="106"/>
      <c r="X172" s="106"/>
    </row>
    <row r="173" spans="1:24" s="10" customFormat="1">
      <c r="A173" s="69" t="s">
        <v>3339</v>
      </c>
      <c r="B173" s="69" t="s">
        <v>1558</v>
      </c>
      <c r="C173" s="69"/>
      <c r="D173" s="87">
        <v>2013</v>
      </c>
      <c r="E173" s="69" t="s">
        <v>1557</v>
      </c>
      <c r="F173" s="69"/>
      <c r="G173" s="87" t="s">
        <v>683</v>
      </c>
      <c r="H173" s="71">
        <v>41416</v>
      </c>
      <c r="I173" s="182">
        <v>693</v>
      </c>
      <c r="J173" s="71"/>
      <c r="K173" s="69"/>
      <c r="L173" s="106" t="s">
        <v>127</v>
      </c>
      <c r="M173" s="106" t="s">
        <v>1769</v>
      </c>
      <c r="N173" s="106" t="s">
        <v>340</v>
      </c>
      <c r="O173" s="106"/>
      <c r="P173" s="106"/>
      <c r="Q173" s="106"/>
      <c r="R173" s="459">
        <v>15774.84</v>
      </c>
      <c r="S173" s="262"/>
      <c r="T173" s="106"/>
      <c r="U173" s="106" t="s">
        <v>1770</v>
      </c>
      <c r="V173" s="106" t="s">
        <v>1771</v>
      </c>
      <c r="W173" s="106"/>
      <c r="X173" s="106"/>
    </row>
    <row r="174" spans="1:24" s="10" customFormat="1">
      <c r="A174" s="69" t="s">
        <v>3339</v>
      </c>
      <c r="B174" s="69" t="s">
        <v>1558</v>
      </c>
      <c r="C174" s="69"/>
      <c r="D174" s="87">
        <v>2013</v>
      </c>
      <c r="E174" s="69" t="s">
        <v>1557</v>
      </c>
      <c r="F174" s="69"/>
      <c r="G174" s="87" t="s">
        <v>683</v>
      </c>
      <c r="H174" s="71">
        <v>41418</v>
      </c>
      <c r="I174" s="182">
        <v>695</v>
      </c>
      <c r="J174" s="71"/>
      <c r="K174" s="69"/>
      <c r="L174" s="106" t="s">
        <v>127</v>
      </c>
      <c r="M174" s="106" t="s">
        <v>1769</v>
      </c>
      <c r="N174" s="106" t="s">
        <v>340</v>
      </c>
      <c r="O174" s="106"/>
      <c r="P174" s="106"/>
      <c r="Q174" s="106"/>
      <c r="R174" s="459">
        <v>7437.92</v>
      </c>
      <c r="S174" s="262"/>
      <c r="T174" s="106"/>
      <c r="U174" s="106" t="s">
        <v>778</v>
      </c>
      <c r="V174" s="106" t="s">
        <v>1771</v>
      </c>
      <c r="W174" s="106"/>
      <c r="X174" s="106"/>
    </row>
    <row r="175" spans="1:24" s="10" customFormat="1">
      <c r="A175" s="69" t="s">
        <v>3339</v>
      </c>
      <c r="B175" s="69" t="s">
        <v>1558</v>
      </c>
      <c r="C175" s="69"/>
      <c r="D175" s="87">
        <v>2013</v>
      </c>
      <c r="E175" s="69" t="s">
        <v>1557</v>
      </c>
      <c r="F175" s="69"/>
      <c r="G175" s="87" t="s">
        <v>683</v>
      </c>
      <c r="H175" s="71">
        <v>41428</v>
      </c>
      <c r="I175" s="182">
        <v>392</v>
      </c>
      <c r="J175" s="71"/>
      <c r="K175" s="69"/>
      <c r="L175" s="106" t="s">
        <v>776</v>
      </c>
      <c r="M175" s="106" t="s">
        <v>2882</v>
      </c>
      <c r="N175" s="106" t="s">
        <v>340</v>
      </c>
      <c r="O175" s="106"/>
      <c r="P175" s="106"/>
      <c r="Q175" s="106"/>
      <c r="R175" s="459">
        <v>21228.99</v>
      </c>
      <c r="S175" s="262"/>
      <c r="T175" s="106"/>
      <c r="U175" s="106" t="s">
        <v>778</v>
      </c>
      <c r="V175" s="106" t="s">
        <v>1772</v>
      </c>
      <c r="W175" s="106"/>
      <c r="X175" s="106"/>
    </row>
    <row r="176" spans="1:24" s="10" customFormat="1">
      <c r="A176" s="69" t="s">
        <v>3339</v>
      </c>
      <c r="B176" s="69" t="s">
        <v>1558</v>
      </c>
      <c r="C176" s="69"/>
      <c r="D176" s="87">
        <v>2013</v>
      </c>
      <c r="E176" s="69" t="s">
        <v>1557</v>
      </c>
      <c r="F176" s="69"/>
      <c r="G176" s="87" t="s">
        <v>683</v>
      </c>
      <c r="H176" s="71">
        <v>41430</v>
      </c>
      <c r="I176" s="182">
        <v>395</v>
      </c>
      <c r="J176" s="71"/>
      <c r="K176" s="69"/>
      <c r="L176" s="106" t="s">
        <v>776</v>
      </c>
      <c r="M176" s="106" t="s">
        <v>2882</v>
      </c>
      <c r="N176" s="106" t="s">
        <v>340</v>
      </c>
      <c r="O176" s="106"/>
      <c r="P176" s="106"/>
      <c r="Q176" s="106"/>
      <c r="R176" s="459">
        <v>2179.98</v>
      </c>
      <c r="S176" s="262"/>
      <c r="T176" s="106"/>
      <c r="U176" s="106" t="s">
        <v>690</v>
      </c>
      <c r="V176" s="106" t="s">
        <v>1772</v>
      </c>
      <c r="W176" s="106"/>
      <c r="X176" s="106"/>
    </row>
    <row r="177" spans="1:24" s="10" customFormat="1">
      <c r="A177" s="69" t="s">
        <v>3339</v>
      </c>
      <c r="B177" s="69" t="s">
        <v>1558</v>
      </c>
      <c r="C177" s="69"/>
      <c r="D177" s="87">
        <v>2013</v>
      </c>
      <c r="E177" s="69" t="s">
        <v>1557</v>
      </c>
      <c r="F177" s="69"/>
      <c r="G177" s="87" t="s">
        <v>683</v>
      </c>
      <c r="H177" s="71">
        <v>41430</v>
      </c>
      <c r="I177" s="182">
        <v>2345</v>
      </c>
      <c r="J177" s="71"/>
      <c r="K177" s="69"/>
      <c r="L177" s="106" t="s">
        <v>1108</v>
      </c>
      <c r="M177" s="106" t="s">
        <v>2290</v>
      </c>
      <c r="N177" s="106" t="s">
        <v>1561</v>
      </c>
      <c r="O177" s="106"/>
      <c r="P177" s="106"/>
      <c r="Q177" s="106"/>
      <c r="R177" s="459">
        <v>9396</v>
      </c>
      <c r="S177" s="262"/>
      <c r="T177" s="106">
        <v>27</v>
      </c>
      <c r="U177" s="106" t="s">
        <v>1773</v>
      </c>
      <c r="V177" s="106" t="s">
        <v>1774</v>
      </c>
      <c r="W177" s="106"/>
      <c r="X177" s="106"/>
    </row>
    <row r="178" spans="1:24" s="10" customFormat="1" ht="22.5">
      <c r="A178" s="69" t="s">
        <v>1767</v>
      </c>
      <c r="B178" s="69" t="s">
        <v>1884</v>
      </c>
      <c r="C178" s="69" t="s">
        <v>1533</v>
      </c>
      <c r="D178" s="87">
        <v>2013</v>
      </c>
      <c r="E178" s="7" t="s">
        <v>1890</v>
      </c>
      <c r="F178" s="69" t="s">
        <v>1538</v>
      </c>
      <c r="G178" s="87" t="s">
        <v>683</v>
      </c>
      <c r="H178" s="71">
        <v>41418</v>
      </c>
      <c r="I178" s="182">
        <v>2342</v>
      </c>
      <c r="J178" s="71">
        <v>41432</v>
      </c>
      <c r="K178" s="69">
        <v>235</v>
      </c>
      <c r="L178" s="106" t="s">
        <v>1108</v>
      </c>
      <c r="M178" s="106" t="s">
        <v>2290</v>
      </c>
      <c r="N178" s="106" t="s">
        <v>1685</v>
      </c>
      <c r="O178" s="106"/>
      <c r="P178" s="106"/>
      <c r="Q178" s="106"/>
      <c r="R178" s="459">
        <v>97904</v>
      </c>
      <c r="S178" s="262">
        <v>97904</v>
      </c>
      <c r="T178" s="106"/>
      <c r="U178" s="106" t="s">
        <v>1539</v>
      </c>
      <c r="V178" s="106"/>
      <c r="W178" s="106" t="s">
        <v>1538</v>
      </c>
      <c r="X178" s="106"/>
    </row>
    <row r="179" spans="1:24" s="590" customFormat="1" ht="15.75">
      <c r="A179" s="583" t="s">
        <v>1895</v>
      </c>
      <c r="B179" s="583" t="s">
        <v>1622</v>
      </c>
      <c r="C179" s="583" t="s">
        <v>1533</v>
      </c>
      <c r="D179" s="584">
        <v>2013</v>
      </c>
      <c r="E179" s="583" t="s">
        <v>1624</v>
      </c>
      <c r="F179" s="583"/>
      <c r="G179" s="584" t="s">
        <v>1182</v>
      </c>
      <c r="H179" s="585">
        <v>41578</v>
      </c>
      <c r="I179" s="586">
        <v>10</v>
      </c>
      <c r="J179" s="585"/>
      <c r="K179" s="583"/>
      <c r="L179" s="587" t="s">
        <v>1620</v>
      </c>
      <c r="M179" s="587" t="s">
        <v>127</v>
      </c>
      <c r="N179" s="587" t="s">
        <v>1008</v>
      </c>
      <c r="O179" s="587"/>
      <c r="P179" s="587"/>
      <c r="Q179" s="587"/>
      <c r="R179" s="588">
        <v>65319.39</v>
      </c>
      <c r="S179" s="589"/>
      <c r="T179" s="587"/>
      <c r="U179" s="587" t="s">
        <v>1009</v>
      </c>
      <c r="V179" s="587" t="s">
        <v>2130</v>
      </c>
      <c r="W179" s="587"/>
      <c r="X179" s="587"/>
    </row>
    <row r="180" spans="1:24" s="10" customFormat="1">
      <c r="A180" s="69" t="s">
        <v>1895</v>
      </c>
      <c r="B180" s="69" t="s">
        <v>1622</v>
      </c>
      <c r="C180" s="69" t="s">
        <v>1533</v>
      </c>
      <c r="D180" s="87">
        <v>2013</v>
      </c>
      <c r="E180" s="69" t="s">
        <v>1624</v>
      </c>
      <c r="F180" s="69"/>
      <c r="G180" s="87" t="s">
        <v>1182</v>
      </c>
      <c r="H180" s="71">
        <v>41589</v>
      </c>
      <c r="I180" s="182">
        <v>12</v>
      </c>
      <c r="J180" s="71">
        <v>41592</v>
      </c>
      <c r="K180" s="69">
        <v>165</v>
      </c>
      <c r="L180" s="106" t="s">
        <v>1620</v>
      </c>
      <c r="M180" s="106" t="s">
        <v>127</v>
      </c>
      <c r="N180" s="106" t="s">
        <v>1008</v>
      </c>
      <c r="O180" s="106"/>
      <c r="P180" s="106"/>
      <c r="Q180" s="106"/>
      <c r="R180" s="591">
        <v>65319.39</v>
      </c>
      <c r="S180" s="262">
        <v>64943.99</v>
      </c>
      <c r="T180" s="106"/>
      <c r="U180" s="106" t="s">
        <v>1009</v>
      </c>
      <c r="V180" s="106" t="s">
        <v>2133</v>
      </c>
      <c r="W180" s="106"/>
      <c r="X180" s="106"/>
    </row>
    <row r="181" spans="1:24" s="10" customFormat="1">
      <c r="A181" s="69" t="s">
        <v>1895</v>
      </c>
      <c r="B181" s="69" t="s">
        <v>1617</v>
      </c>
      <c r="C181" s="69" t="s">
        <v>1533</v>
      </c>
      <c r="D181" s="87">
        <v>2013</v>
      </c>
      <c r="E181" s="69" t="s">
        <v>1619</v>
      </c>
      <c r="F181" s="69"/>
      <c r="G181" s="87" t="s">
        <v>1182</v>
      </c>
      <c r="H181" s="71">
        <v>41589</v>
      </c>
      <c r="I181" s="182">
        <v>11</v>
      </c>
      <c r="J181" s="71">
        <v>41592</v>
      </c>
      <c r="K181" s="69">
        <v>166</v>
      </c>
      <c r="L181" s="106" t="s">
        <v>1620</v>
      </c>
      <c r="M181" s="106" t="s">
        <v>127</v>
      </c>
      <c r="N181" s="106" t="s">
        <v>1008</v>
      </c>
      <c r="O181" s="106"/>
      <c r="P181" s="106"/>
      <c r="Q181" s="106"/>
      <c r="R181" s="591">
        <v>122031.71</v>
      </c>
      <c r="S181" s="262">
        <v>121330.39</v>
      </c>
      <c r="T181" s="106"/>
      <c r="U181" s="106" t="s">
        <v>1009</v>
      </c>
      <c r="V181" s="106" t="s">
        <v>2132</v>
      </c>
      <c r="W181" s="106"/>
      <c r="X181" s="106"/>
    </row>
    <row r="182" spans="1:24" s="590" customFormat="1" ht="15.75">
      <c r="A182" s="583" t="s">
        <v>1895</v>
      </c>
      <c r="B182" s="583" t="s">
        <v>1617</v>
      </c>
      <c r="C182" s="583" t="s">
        <v>1533</v>
      </c>
      <c r="D182" s="584">
        <v>2013</v>
      </c>
      <c r="E182" s="583" t="s">
        <v>1619</v>
      </c>
      <c r="F182" s="583"/>
      <c r="G182" s="584" t="s">
        <v>1182</v>
      </c>
      <c r="H182" s="585">
        <v>41578</v>
      </c>
      <c r="I182" s="586">
        <v>9</v>
      </c>
      <c r="J182" s="585"/>
      <c r="K182" s="583"/>
      <c r="L182" s="587" t="s">
        <v>1620</v>
      </c>
      <c r="M182" s="587" t="s">
        <v>127</v>
      </c>
      <c r="N182" s="587" t="s">
        <v>1008</v>
      </c>
      <c r="O182" s="587"/>
      <c r="P182" s="587"/>
      <c r="Q182" s="587"/>
      <c r="R182" s="588">
        <v>122031.71</v>
      </c>
      <c r="S182" s="589"/>
      <c r="T182" s="587"/>
      <c r="U182" s="587" t="s">
        <v>1009</v>
      </c>
      <c r="V182" s="587" t="s">
        <v>2131</v>
      </c>
      <c r="W182" s="587"/>
      <c r="X182" s="587"/>
    </row>
    <row r="183" spans="1:24" s="10" customFormat="1" ht="25.5">
      <c r="A183" s="69" t="s">
        <v>1897</v>
      </c>
      <c r="B183" s="69" t="s">
        <v>1822</v>
      </c>
      <c r="C183" s="69"/>
      <c r="D183" s="87">
        <v>2013</v>
      </c>
      <c r="E183" s="7" t="s">
        <v>1898</v>
      </c>
      <c r="F183" s="69"/>
      <c r="G183" s="87" t="s">
        <v>1182</v>
      </c>
      <c r="H183" s="71">
        <v>41554</v>
      </c>
      <c r="I183" s="182">
        <v>846</v>
      </c>
      <c r="J183" s="71">
        <v>41563</v>
      </c>
      <c r="K183" s="69">
        <v>149</v>
      </c>
      <c r="L183" s="106" t="s">
        <v>127</v>
      </c>
      <c r="M183" s="23" t="s">
        <v>1899</v>
      </c>
      <c r="N183" s="106" t="s">
        <v>995</v>
      </c>
      <c r="O183" s="106"/>
      <c r="P183" s="106"/>
      <c r="Q183" s="106"/>
      <c r="R183" s="459">
        <v>271216.99</v>
      </c>
      <c r="S183" s="262">
        <f>R183</f>
        <v>271216.99</v>
      </c>
      <c r="T183" s="106"/>
      <c r="U183" s="106" t="s">
        <v>611</v>
      </c>
      <c r="V183" s="106" t="s">
        <v>1900</v>
      </c>
      <c r="W183" s="106"/>
      <c r="X183" s="106"/>
    </row>
    <row r="184" spans="1:24" s="10" customFormat="1">
      <c r="A184" s="69" t="s">
        <v>1902</v>
      </c>
      <c r="B184" s="69" t="s">
        <v>1901</v>
      </c>
      <c r="C184" s="69"/>
      <c r="D184" s="87">
        <v>2013</v>
      </c>
      <c r="E184" s="7" t="s">
        <v>1903</v>
      </c>
      <c r="F184" s="69"/>
      <c r="G184" s="87" t="s">
        <v>1182</v>
      </c>
      <c r="H184" s="71">
        <v>41527</v>
      </c>
      <c r="I184" s="592" t="s">
        <v>2056</v>
      </c>
      <c r="J184" s="71"/>
      <c r="K184" s="69"/>
      <c r="L184" s="106" t="s">
        <v>127</v>
      </c>
      <c r="M184" s="23" t="s">
        <v>2055</v>
      </c>
      <c r="N184" s="106" t="s">
        <v>1561</v>
      </c>
      <c r="O184" s="106"/>
      <c r="P184" s="106"/>
      <c r="Q184" s="106"/>
      <c r="R184" s="459">
        <v>4872</v>
      </c>
      <c r="S184" s="262"/>
      <c r="T184" s="106">
        <v>14</v>
      </c>
      <c r="U184" s="106" t="s">
        <v>1773</v>
      </c>
      <c r="V184" s="106" t="s">
        <v>2057</v>
      </c>
      <c r="W184" s="106"/>
      <c r="X184" s="106"/>
    </row>
    <row r="185" spans="1:24" s="10" customFormat="1">
      <c r="A185" s="69" t="s">
        <v>1902</v>
      </c>
      <c r="B185" s="69" t="s">
        <v>1901</v>
      </c>
      <c r="C185" s="69"/>
      <c r="D185" s="87">
        <v>2013</v>
      </c>
      <c r="E185" s="69" t="s">
        <v>1903</v>
      </c>
      <c r="F185" s="69"/>
      <c r="G185" s="87" t="s">
        <v>1182</v>
      </c>
      <c r="H185" s="71">
        <v>41571</v>
      </c>
      <c r="I185" s="182">
        <v>1029</v>
      </c>
      <c r="J185" s="71">
        <v>41212</v>
      </c>
      <c r="K185" s="69">
        <v>159</v>
      </c>
      <c r="L185" s="106" t="s">
        <v>776</v>
      </c>
      <c r="M185" s="106" t="s">
        <v>2882</v>
      </c>
      <c r="N185" s="106" t="s">
        <v>340</v>
      </c>
      <c r="O185" s="106"/>
      <c r="P185" s="106"/>
      <c r="Q185" s="106"/>
      <c r="R185" s="459">
        <v>42081</v>
      </c>
      <c r="S185" s="262">
        <v>42881</v>
      </c>
      <c r="T185" s="106"/>
      <c r="U185" s="106"/>
      <c r="V185" s="106" t="s">
        <v>1904</v>
      </c>
      <c r="W185" s="106"/>
      <c r="X185" s="106"/>
    </row>
    <row r="186" spans="1:24" s="10" customFormat="1">
      <c r="A186" s="69" t="s">
        <v>3342</v>
      </c>
      <c r="B186" s="69" t="s">
        <v>1819</v>
      </c>
      <c r="C186" s="69"/>
      <c r="D186" s="87">
        <v>2013</v>
      </c>
      <c r="E186" s="69" t="s">
        <v>1960</v>
      </c>
      <c r="F186" s="69"/>
      <c r="G186" s="87" t="s">
        <v>683</v>
      </c>
      <c r="H186" s="71">
        <v>41481</v>
      </c>
      <c r="I186" s="182">
        <v>4319</v>
      </c>
      <c r="J186" s="71"/>
      <c r="K186" s="69"/>
      <c r="L186" s="106" t="s">
        <v>1961</v>
      </c>
      <c r="M186" s="106" t="s">
        <v>1965</v>
      </c>
      <c r="N186" s="106" t="s">
        <v>340</v>
      </c>
      <c r="O186" s="106"/>
      <c r="P186" s="106"/>
      <c r="Q186" s="106"/>
      <c r="R186" s="459">
        <v>11526.65</v>
      </c>
      <c r="S186" s="262"/>
      <c r="T186" s="106"/>
      <c r="U186" s="106" t="s">
        <v>778</v>
      </c>
      <c r="V186" s="106" t="s">
        <v>1964</v>
      </c>
      <c r="W186" s="106"/>
      <c r="X186" s="106"/>
    </row>
    <row r="187" spans="1:24" s="10" customFormat="1">
      <c r="A187" s="69" t="s">
        <v>3342</v>
      </c>
      <c r="B187" s="69" t="s">
        <v>1819</v>
      </c>
      <c r="C187" s="69"/>
      <c r="D187" s="87">
        <v>2013</v>
      </c>
      <c r="E187" s="69" t="s">
        <v>1960</v>
      </c>
      <c r="F187" s="69"/>
      <c r="G187" s="87" t="s">
        <v>683</v>
      </c>
      <c r="H187" s="71">
        <v>41481</v>
      </c>
      <c r="I187" s="182">
        <v>4320</v>
      </c>
      <c r="J187" s="71"/>
      <c r="K187" s="69"/>
      <c r="L187" s="106" t="s">
        <v>1961</v>
      </c>
      <c r="M187" s="106" t="s">
        <v>1965</v>
      </c>
      <c r="N187" s="106" t="s">
        <v>340</v>
      </c>
      <c r="O187" s="106"/>
      <c r="P187" s="106"/>
      <c r="Q187" s="106"/>
      <c r="R187" s="459">
        <v>2000.03</v>
      </c>
      <c r="S187" s="262"/>
      <c r="T187" s="106"/>
      <c r="U187" s="106" t="s">
        <v>778</v>
      </c>
      <c r="V187" s="106" t="s">
        <v>1964</v>
      </c>
      <c r="W187" s="106"/>
      <c r="X187" s="106"/>
    </row>
    <row r="188" spans="1:24" s="10" customFormat="1">
      <c r="A188" s="69" t="s">
        <v>3342</v>
      </c>
      <c r="B188" s="69" t="s">
        <v>1819</v>
      </c>
      <c r="C188" s="69"/>
      <c r="D188" s="87">
        <v>2013</v>
      </c>
      <c r="E188" s="69" t="s">
        <v>1960</v>
      </c>
      <c r="F188" s="69"/>
      <c r="G188" s="87" t="s">
        <v>683</v>
      </c>
      <c r="H188" s="71">
        <v>41481</v>
      </c>
      <c r="I188" s="182">
        <v>4317</v>
      </c>
      <c r="J188" s="71"/>
      <c r="K188" s="69"/>
      <c r="L188" s="106" t="s">
        <v>1961</v>
      </c>
      <c r="M188" s="106" t="s">
        <v>1965</v>
      </c>
      <c r="N188" s="106" t="s">
        <v>340</v>
      </c>
      <c r="O188" s="106"/>
      <c r="P188" s="106"/>
      <c r="Q188" s="106"/>
      <c r="R188" s="459">
        <v>3380.99</v>
      </c>
      <c r="S188" s="262"/>
      <c r="T188" s="106"/>
      <c r="U188" s="106" t="s">
        <v>778</v>
      </c>
      <c r="V188" s="106" t="s">
        <v>1964</v>
      </c>
      <c r="W188" s="106"/>
      <c r="X188" s="106"/>
    </row>
    <row r="189" spans="1:24" s="10" customFormat="1">
      <c r="A189" s="69" t="s">
        <v>3342</v>
      </c>
      <c r="B189" s="69" t="s">
        <v>1819</v>
      </c>
      <c r="C189" s="69"/>
      <c r="D189" s="87">
        <v>2013</v>
      </c>
      <c r="E189" s="69" t="s">
        <v>1960</v>
      </c>
      <c r="F189" s="69"/>
      <c r="G189" s="87" t="s">
        <v>683</v>
      </c>
      <c r="H189" s="71">
        <v>41481</v>
      </c>
      <c r="I189" s="182">
        <v>4318</v>
      </c>
      <c r="J189" s="71"/>
      <c r="K189" s="69"/>
      <c r="L189" s="106" t="s">
        <v>1961</v>
      </c>
      <c r="M189" s="106" t="s">
        <v>1965</v>
      </c>
      <c r="N189" s="106" t="s">
        <v>340</v>
      </c>
      <c r="O189" s="106"/>
      <c r="P189" s="106"/>
      <c r="Q189" s="106"/>
      <c r="R189" s="459">
        <v>3570.02</v>
      </c>
      <c r="S189" s="262"/>
      <c r="T189" s="106"/>
      <c r="U189" s="106" t="s">
        <v>778</v>
      </c>
      <c r="V189" s="106" t="s">
        <v>1964</v>
      </c>
      <c r="W189" s="106"/>
      <c r="X189" s="106"/>
    </row>
    <row r="190" spans="1:24" s="10" customFormat="1">
      <c r="A190" s="69" t="s">
        <v>3342</v>
      </c>
      <c r="B190" s="69" t="s">
        <v>1819</v>
      </c>
      <c r="C190" s="69"/>
      <c r="D190" s="87">
        <v>2013</v>
      </c>
      <c r="E190" s="69" t="s">
        <v>1960</v>
      </c>
      <c r="F190" s="69"/>
      <c r="G190" s="87" t="s">
        <v>683</v>
      </c>
      <c r="H190" s="71">
        <v>41485</v>
      </c>
      <c r="I190" s="182">
        <v>4322</v>
      </c>
      <c r="J190" s="71"/>
      <c r="K190" s="69"/>
      <c r="L190" s="106" t="s">
        <v>1961</v>
      </c>
      <c r="M190" s="106" t="s">
        <v>1965</v>
      </c>
      <c r="N190" s="106" t="s">
        <v>340</v>
      </c>
      <c r="O190" s="106"/>
      <c r="P190" s="106"/>
      <c r="Q190" s="106"/>
      <c r="R190" s="459">
        <v>7352.02</v>
      </c>
      <c r="S190" s="262"/>
      <c r="T190" s="106"/>
      <c r="U190" s="106" t="s">
        <v>778</v>
      </c>
      <c r="V190" s="106" t="s">
        <v>1964</v>
      </c>
      <c r="W190" s="106"/>
      <c r="X190" s="106"/>
    </row>
    <row r="191" spans="1:24" s="10" customFormat="1">
      <c r="A191" s="69" t="s">
        <v>3342</v>
      </c>
      <c r="B191" s="69" t="s">
        <v>1819</v>
      </c>
      <c r="C191" s="69"/>
      <c r="D191" s="87">
        <v>2013</v>
      </c>
      <c r="E191" s="69" t="s">
        <v>1960</v>
      </c>
      <c r="F191" s="69"/>
      <c r="G191" s="87" t="s">
        <v>683</v>
      </c>
      <c r="H191" s="71">
        <v>41485</v>
      </c>
      <c r="I191" s="182">
        <v>4323</v>
      </c>
      <c r="J191" s="71"/>
      <c r="K191" s="69"/>
      <c r="L191" s="106" t="s">
        <v>1961</v>
      </c>
      <c r="M191" s="106" t="s">
        <v>1965</v>
      </c>
      <c r="N191" s="106" t="s">
        <v>340</v>
      </c>
      <c r="O191" s="106"/>
      <c r="P191" s="106"/>
      <c r="Q191" s="106"/>
      <c r="R191" s="459">
        <v>1899.04</v>
      </c>
      <c r="S191" s="262"/>
      <c r="T191" s="106"/>
      <c r="U191" s="106" t="s">
        <v>778</v>
      </c>
      <c r="V191" s="106" t="s">
        <v>1964</v>
      </c>
      <c r="W191" s="106"/>
      <c r="X191" s="106"/>
    </row>
    <row r="192" spans="1:24" s="10" customFormat="1">
      <c r="A192" s="69" t="s">
        <v>3342</v>
      </c>
      <c r="B192" s="69" t="s">
        <v>1819</v>
      </c>
      <c r="C192" s="69"/>
      <c r="D192" s="87">
        <v>2013</v>
      </c>
      <c r="E192" s="69" t="s">
        <v>1960</v>
      </c>
      <c r="F192" s="69"/>
      <c r="G192" s="87" t="s">
        <v>683</v>
      </c>
      <c r="H192" s="71">
        <v>41491</v>
      </c>
      <c r="I192" s="182">
        <v>4329</v>
      </c>
      <c r="J192" s="71"/>
      <c r="K192" s="69"/>
      <c r="L192" s="106" t="s">
        <v>1961</v>
      </c>
      <c r="M192" s="106" t="s">
        <v>1965</v>
      </c>
      <c r="N192" s="106" t="s">
        <v>340</v>
      </c>
      <c r="O192" s="106"/>
      <c r="P192" s="106"/>
      <c r="Q192" s="106"/>
      <c r="R192" s="459">
        <v>589.04</v>
      </c>
      <c r="S192" s="262"/>
      <c r="T192" s="106"/>
      <c r="U192" s="106" t="s">
        <v>1127</v>
      </c>
      <c r="V192" s="106" t="s">
        <v>1964</v>
      </c>
      <c r="W192" s="106"/>
      <c r="X192" s="106"/>
    </row>
    <row r="193" spans="1:24" s="10" customFormat="1">
      <c r="A193" s="69" t="s">
        <v>3342</v>
      </c>
      <c r="B193" s="69" t="s">
        <v>1819</v>
      </c>
      <c r="C193" s="69"/>
      <c r="D193" s="87">
        <v>2013</v>
      </c>
      <c r="E193" s="69" t="s">
        <v>1960</v>
      </c>
      <c r="F193" s="69"/>
      <c r="G193" s="87" t="s">
        <v>683</v>
      </c>
      <c r="H193" s="71">
        <v>41495</v>
      </c>
      <c r="I193" s="182">
        <v>383</v>
      </c>
      <c r="J193" s="71">
        <v>41491</v>
      </c>
      <c r="K193" s="69">
        <v>755</v>
      </c>
      <c r="L193" s="106" t="s">
        <v>1966</v>
      </c>
      <c r="M193" s="106" t="s">
        <v>1967</v>
      </c>
      <c r="N193" s="106" t="s">
        <v>340</v>
      </c>
      <c r="O193" s="106"/>
      <c r="P193" s="106"/>
      <c r="Q193" s="106"/>
      <c r="R193" s="459">
        <v>8000</v>
      </c>
      <c r="S193" s="262">
        <v>8000</v>
      </c>
      <c r="T193" s="106"/>
      <c r="U193" s="106" t="s">
        <v>1968</v>
      </c>
      <c r="V193" s="106" t="s">
        <v>1969</v>
      </c>
      <c r="W193" s="106"/>
      <c r="X193" s="106"/>
    </row>
    <row r="194" spans="1:24" s="10" customFormat="1">
      <c r="A194" s="69" t="s">
        <v>1978</v>
      </c>
      <c r="B194" s="69" t="s">
        <v>127</v>
      </c>
      <c r="C194" s="69"/>
      <c r="D194" s="87">
        <v>2013</v>
      </c>
      <c r="E194" s="69" t="s">
        <v>1979</v>
      </c>
      <c r="F194" s="69"/>
      <c r="G194" s="87" t="s">
        <v>683</v>
      </c>
      <c r="H194" s="71">
        <v>41556</v>
      </c>
      <c r="I194" s="182">
        <v>4040</v>
      </c>
      <c r="J194" s="71"/>
      <c r="K194" s="69"/>
      <c r="L194" s="106" t="s">
        <v>1177</v>
      </c>
      <c r="M194" s="106" t="s">
        <v>1177</v>
      </c>
      <c r="N194" s="106" t="s">
        <v>1980</v>
      </c>
      <c r="O194" s="106"/>
      <c r="P194" s="106"/>
      <c r="Q194" s="106"/>
      <c r="R194" s="459">
        <v>900</v>
      </c>
      <c r="S194" s="262"/>
      <c r="T194" s="106"/>
      <c r="U194" s="106" t="s">
        <v>1981</v>
      </c>
      <c r="V194" s="106" t="s">
        <v>1982</v>
      </c>
      <c r="W194" s="106"/>
      <c r="X194" s="106"/>
    </row>
    <row r="195" spans="1:24" s="10" customFormat="1">
      <c r="A195" s="69" t="s">
        <v>1978</v>
      </c>
      <c r="B195" s="69" t="s">
        <v>127</v>
      </c>
      <c r="C195" s="69"/>
      <c r="D195" s="87">
        <v>2013</v>
      </c>
      <c r="E195" s="69" t="s">
        <v>1979</v>
      </c>
      <c r="F195" s="69"/>
      <c r="G195" s="87" t="s">
        <v>683</v>
      </c>
      <c r="H195" s="71">
        <v>41564</v>
      </c>
      <c r="I195" s="182">
        <v>1016</v>
      </c>
      <c r="J195" s="71"/>
      <c r="K195" s="69"/>
      <c r="L195" s="106" t="s">
        <v>1177</v>
      </c>
      <c r="M195" s="106" t="s">
        <v>1177</v>
      </c>
      <c r="N195" s="106" t="s">
        <v>1980</v>
      </c>
      <c r="O195" s="106"/>
      <c r="P195" s="106"/>
      <c r="Q195" s="106"/>
      <c r="R195" s="459">
        <v>5220</v>
      </c>
      <c r="S195" s="262"/>
      <c r="T195" s="106"/>
      <c r="U195" s="106" t="s">
        <v>1981</v>
      </c>
      <c r="V195" s="106" t="s">
        <v>1982</v>
      </c>
      <c r="W195" s="106"/>
      <c r="X195" s="106"/>
    </row>
    <row r="196" spans="1:24" s="10" customFormat="1">
      <c r="A196" s="69" t="s">
        <v>1978</v>
      </c>
      <c r="B196" s="69" t="s">
        <v>127</v>
      </c>
      <c r="C196" s="69"/>
      <c r="D196" s="87">
        <v>2013</v>
      </c>
      <c r="E196" s="69" t="s">
        <v>1979</v>
      </c>
      <c r="F196" s="69"/>
      <c r="G196" s="87" t="s">
        <v>683</v>
      </c>
      <c r="H196" s="71">
        <v>41558</v>
      </c>
      <c r="I196" s="182">
        <v>8512</v>
      </c>
      <c r="J196" s="71"/>
      <c r="K196" s="69"/>
      <c r="L196" s="106" t="s">
        <v>1177</v>
      </c>
      <c r="M196" s="106" t="s">
        <v>1177</v>
      </c>
      <c r="N196" s="106" t="s">
        <v>1980</v>
      </c>
      <c r="O196" s="106"/>
      <c r="P196" s="106"/>
      <c r="Q196" s="106"/>
      <c r="R196" s="459">
        <v>1815.01</v>
      </c>
      <c r="S196" s="262"/>
      <c r="T196" s="106"/>
      <c r="U196" s="106" t="s">
        <v>1981</v>
      </c>
      <c r="V196" s="106" t="s">
        <v>1982</v>
      </c>
      <c r="W196" s="106"/>
      <c r="X196" s="106"/>
    </row>
    <row r="197" spans="1:24" s="10" customFormat="1">
      <c r="A197" s="69" t="s">
        <v>1978</v>
      </c>
      <c r="B197" s="69" t="s">
        <v>127</v>
      </c>
      <c r="C197" s="69"/>
      <c r="D197" s="87">
        <v>2013</v>
      </c>
      <c r="E197" s="69" t="s">
        <v>1979</v>
      </c>
      <c r="F197" s="69"/>
      <c r="G197" s="87" t="s">
        <v>683</v>
      </c>
      <c r="H197" s="71">
        <v>41563</v>
      </c>
      <c r="I197" s="182">
        <v>31158</v>
      </c>
      <c r="J197" s="71"/>
      <c r="K197" s="69"/>
      <c r="L197" s="106" t="s">
        <v>1177</v>
      </c>
      <c r="M197" s="106" t="s">
        <v>1177</v>
      </c>
      <c r="N197" s="106" t="s">
        <v>1980</v>
      </c>
      <c r="O197" s="106"/>
      <c r="P197" s="106"/>
      <c r="Q197" s="106"/>
      <c r="R197" s="459">
        <v>1021.86</v>
      </c>
      <c r="S197" s="262"/>
      <c r="T197" s="106"/>
      <c r="U197" s="106" t="s">
        <v>1981</v>
      </c>
      <c r="V197" s="106" t="s">
        <v>1982</v>
      </c>
      <c r="W197" s="106"/>
      <c r="X197" s="106"/>
    </row>
    <row r="198" spans="1:24" s="10" customFormat="1">
      <c r="A198" s="69" t="s">
        <v>1978</v>
      </c>
      <c r="B198" s="69" t="s">
        <v>127</v>
      </c>
      <c r="C198" s="69"/>
      <c r="D198" s="87">
        <v>2013</v>
      </c>
      <c r="E198" s="69" t="s">
        <v>1979</v>
      </c>
      <c r="F198" s="69"/>
      <c r="G198" s="87" t="s">
        <v>683</v>
      </c>
      <c r="H198" s="71">
        <v>41565</v>
      </c>
      <c r="I198" s="182">
        <v>784157</v>
      </c>
      <c r="J198" s="71"/>
      <c r="K198" s="69"/>
      <c r="L198" s="106" t="s">
        <v>1177</v>
      </c>
      <c r="M198" s="106" t="s">
        <v>1177</v>
      </c>
      <c r="N198" s="106" t="s">
        <v>1980</v>
      </c>
      <c r="O198" s="106"/>
      <c r="P198" s="106"/>
      <c r="Q198" s="106"/>
      <c r="R198" s="459">
        <v>276</v>
      </c>
      <c r="S198" s="262"/>
      <c r="T198" s="106"/>
      <c r="U198" s="106" t="s">
        <v>1981</v>
      </c>
      <c r="V198" s="106" t="s">
        <v>1982</v>
      </c>
      <c r="W198" s="106"/>
      <c r="X198" s="106"/>
    </row>
    <row r="199" spans="1:24" s="10" customFormat="1">
      <c r="A199" s="69" t="s">
        <v>1978</v>
      </c>
      <c r="B199" s="69" t="s">
        <v>127</v>
      </c>
      <c r="C199" s="69"/>
      <c r="D199" s="87">
        <v>2013</v>
      </c>
      <c r="E199" s="69" t="s">
        <v>1979</v>
      </c>
      <c r="F199" s="69"/>
      <c r="G199" s="87" t="s">
        <v>683</v>
      </c>
      <c r="H199" s="71">
        <v>41557</v>
      </c>
      <c r="I199" s="182">
        <v>781619</v>
      </c>
      <c r="J199" s="71"/>
      <c r="K199" s="69"/>
      <c r="L199" s="106" t="s">
        <v>1177</v>
      </c>
      <c r="M199" s="106" t="s">
        <v>1177</v>
      </c>
      <c r="N199" s="106" t="s">
        <v>1980</v>
      </c>
      <c r="O199" s="106"/>
      <c r="P199" s="106"/>
      <c r="Q199" s="106"/>
      <c r="R199" s="459">
        <v>409.24</v>
      </c>
      <c r="S199" s="262"/>
      <c r="T199" s="106"/>
      <c r="U199" s="106" t="s">
        <v>1981</v>
      </c>
      <c r="V199" s="106" t="s">
        <v>1982</v>
      </c>
      <c r="W199" s="106"/>
      <c r="X199" s="106"/>
    </row>
    <row r="200" spans="1:24" s="10" customFormat="1">
      <c r="A200" s="69" t="s">
        <v>1978</v>
      </c>
      <c r="B200" s="69" t="s">
        <v>127</v>
      </c>
      <c r="C200" s="69"/>
      <c r="D200" s="87">
        <v>2013</v>
      </c>
      <c r="E200" s="69" t="s">
        <v>1979</v>
      </c>
      <c r="F200" s="69"/>
      <c r="G200" s="87" t="s">
        <v>683</v>
      </c>
      <c r="H200" s="71">
        <v>41552</v>
      </c>
      <c r="I200" s="182">
        <v>779632</v>
      </c>
      <c r="J200" s="71"/>
      <c r="K200" s="69"/>
      <c r="L200" s="106" t="s">
        <v>1177</v>
      </c>
      <c r="M200" s="106" t="s">
        <v>1177</v>
      </c>
      <c r="N200" s="106" t="s">
        <v>1980</v>
      </c>
      <c r="O200" s="106"/>
      <c r="P200" s="106"/>
      <c r="Q200" s="106"/>
      <c r="R200" s="459">
        <v>179.42</v>
      </c>
      <c r="S200" s="262"/>
      <c r="T200" s="106"/>
      <c r="U200" s="106" t="s">
        <v>1981</v>
      </c>
      <c r="V200" s="106" t="s">
        <v>1982</v>
      </c>
      <c r="W200" s="106"/>
      <c r="X200" s="106"/>
    </row>
    <row r="201" spans="1:24" s="10" customFormat="1">
      <c r="A201" s="69" t="s">
        <v>1978</v>
      </c>
      <c r="B201" s="69" t="s">
        <v>127</v>
      </c>
      <c r="C201" s="69"/>
      <c r="D201" s="87">
        <v>2013</v>
      </c>
      <c r="E201" s="69" t="s">
        <v>1979</v>
      </c>
      <c r="F201" s="69"/>
      <c r="G201" s="87" t="s">
        <v>683</v>
      </c>
      <c r="H201" s="71">
        <v>41551</v>
      </c>
      <c r="I201" s="182">
        <v>97647</v>
      </c>
      <c r="J201" s="71"/>
      <c r="K201" s="69"/>
      <c r="L201" s="106" t="s">
        <v>1177</v>
      </c>
      <c r="M201" s="106" t="s">
        <v>1177</v>
      </c>
      <c r="N201" s="106" t="s">
        <v>1980</v>
      </c>
      <c r="O201" s="106"/>
      <c r="P201" s="106"/>
      <c r="Q201" s="106"/>
      <c r="R201" s="459">
        <v>241.2</v>
      </c>
      <c r="S201" s="262"/>
      <c r="T201" s="106"/>
      <c r="U201" s="106" t="s">
        <v>1981</v>
      </c>
      <c r="V201" s="106" t="s">
        <v>1982</v>
      </c>
      <c r="W201" s="106"/>
      <c r="X201" s="106"/>
    </row>
    <row r="202" spans="1:24" s="10" customFormat="1">
      <c r="A202" s="69" t="s">
        <v>1983</v>
      </c>
      <c r="B202" s="69" t="s">
        <v>1664</v>
      </c>
      <c r="C202" s="69"/>
      <c r="D202" s="87">
        <v>2013</v>
      </c>
      <c r="E202" s="69" t="s">
        <v>1666</v>
      </c>
      <c r="F202" s="69"/>
      <c r="G202" s="87" t="s">
        <v>1182</v>
      </c>
      <c r="H202" s="71">
        <v>41508</v>
      </c>
      <c r="I202" s="182">
        <v>2387</v>
      </c>
      <c r="J202" s="71"/>
      <c r="K202" s="69"/>
      <c r="L202" s="106" t="s">
        <v>1108</v>
      </c>
      <c r="M202" s="106" t="s">
        <v>2290</v>
      </c>
      <c r="N202" s="106" t="s">
        <v>1561</v>
      </c>
      <c r="O202" s="106"/>
      <c r="P202" s="106"/>
      <c r="Q202" s="106"/>
      <c r="R202" s="459">
        <v>68904</v>
      </c>
      <c r="S202" s="262"/>
      <c r="T202" s="106">
        <v>29</v>
      </c>
      <c r="U202" s="106" t="s">
        <v>778</v>
      </c>
      <c r="V202" s="106" t="s">
        <v>1984</v>
      </c>
      <c r="W202" s="106"/>
      <c r="X202" s="106"/>
    </row>
    <row r="203" spans="1:24" s="10" customFormat="1">
      <c r="A203" s="69" t="s">
        <v>694</v>
      </c>
      <c r="B203" s="69" t="s">
        <v>693</v>
      </c>
      <c r="C203" s="69"/>
      <c r="D203" s="87">
        <v>2013</v>
      </c>
      <c r="E203" s="69" t="s">
        <v>1985</v>
      </c>
      <c r="F203" s="69"/>
      <c r="G203" s="87" t="s">
        <v>683</v>
      </c>
      <c r="H203" s="71">
        <v>41530</v>
      </c>
      <c r="I203" s="182">
        <v>1904</v>
      </c>
      <c r="J203" s="71"/>
      <c r="K203" s="69">
        <v>880</v>
      </c>
      <c r="L203" s="106" t="s">
        <v>1986</v>
      </c>
      <c r="M203" s="106" t="s">
        <v>127</v>
      </c>
      <c r="N203" s="106" t="s">
        <v>340</v>
      </c>
      <c r="O203" s="106"/>
      <c r="P203" s="106"/>
      <c r="Q203" s="106"/>
      <c r="R203" s="459">
        <v>1849.01</v>
      </c>
      <c r="S203" s="262">
        <v>3000</v>
      </c>
      <c r="T203" s="106" t="s">
        <v>127</v>
      </c>
      <c r="U203" s="106" t="s">
        <v>1987</v>
      </c>
      <c r="V203" s="106" t="s">
        <v>1988</v>
      </c>
      <c r="W203" s="106"/>
      <c r="X203" s="106"/>
    </row>
    <row r="204" spans="1:24" s="10" customFormat="1">
      <c r="A204" s="69" t="s">
        <v>694</v>
      </c>
      <c r="B204" s="69" t="s">
        <v>693</v>
      </c>
      <c r="C204" s="69"/>
      <c r="D204" s="87">
        <v>2013</v>
      </c>
      <c r="E204" s="69" t="s">
        <v>1985</v>
      </c>
      <c r="F204" s="69"/>
      <c r="G204" s="87" t="s">
        <v>683</v>
      </c>
      <c r="H204" s="71">
        <v>41512</v>
      </c>
      <c r="I204" s="182">
        <v>1865</v>
      </c>
      <c r="J204" s="71"/>
      <c r="K204" s="69">
        <v>880</v>
      </c>
      <c r="L204" s="106" t="s">
        <v>1986</v>
      </c>
      <c r="M204" s="106" t="s">
        <v>127</v>
      </c>
      <c r="N204" s="106" t="s">
        <v>340</v>
      </c>
      <c r="O204" s="106"/>
      <c r="P204" s="106"/>
      <c r="Q204" s="106"/>
      <c r="R204" s="459">
        <v>2850</v>
      </c>
      <c r="S204" s="262">
        <v>3000</v>
      </c>
      <c r="T204" s="106" t="s">
        <v>127</v>
      </c>
      <c r="U204" s="106" t="s">
        <v>1987</v>
      </c>
      <c r="V204" s="106" t="s">
        <v>1988</v>
      </c>
      <c r="W204" s="106"/>
      <c r="X204" s="106"/>
    </row>
    <row r="205" spans="1:24" s="10" customFormat="1">
      <c r="A205" s="69" t="s">
        <v>694</v>
      </c>
      <c r="B205" s="69" t="s">
        <v>693</v>
      </c>
      <c r="C205" s="69"/>
      <c r="D205" s="87">
        <v>2013</v>
      </c>
      <c r="E205" s="69" t="s">
        <v>1985</v>
      </c>
      <c r="F205" s="69"/>
      <c r="G205" s="87" t="s">
        <v>683</v>
      </c>
      <c r="H205" s="71">
        <v>41484</v>
      </c>
      <c r="I205" s="182">
        <v>1776</v>
      </c>
      <c r="J205" s="71"/>
      <c r="K205" s="69">
        <v>723</v>
      </c>
      <c r="L205" s="106" t="s">
        <v>1986</v>
      </c>
      <c r="M205" s="106" t="s">
        <v>127</v>
      </c>
      <c r="N205" s="106" t="s">
        <v>340</v>
      </c>
      <c r="O205" s="106"/>
      <c r="P205" s="106"/>
      <c r="Q205" s="106"/>
      <c r="R205" s="459">
        <v>18997.41</v>
      </c>
      <c r="S205" s="262"/>
      <c r="T205" s="106" t="s">
        <v>127</v>
      </c>
      <c r="U205" s="106" t="s">
        <v>1989</v>
      </c>
      <c r="V205" s="106"/>
      <c r="W205" s="106"/>
      <c r="X205" s="106"/>
    </row>
    <row r="206" spans="1:24" s="10" customFormat="1">
      <c r="A206" s="69" t="s">
        <v>3342</v>
      </c>
      <c r="B206" s="69" t="s">
        <v>1819</v>
      </c>
      <c r="C206" s="69"/>
      <c r="D206" s="87">
        <v>2013</v>
      </c>
      <c r="E206" s="69" t="s">
        <v>1960</v>
      </c>
      <c r="F206" s="69"/>
      <c r="G206" s="87" t="s">
        <v>683</v>
      </c>
      <c r="H206" s="71">
        <v>41515</v>
      </c>
      <c r="I206" s="182">
        <v>4344</v>
      </c>
      <c r="J206" s="71"/>
      <c r="K206" s="69"/>
      <c r="L206" s="106" t="s">
        <v>1961</v>
      </c>
      <c r="M206" s="106" t="s">
        <v>1965</v>
      </c>
      <c r="N206" s="106" t="s">
        <v>340</v>
      </c>
      <c r="O206" s="106"/>
      <c r="P206" s="106"/>
      <c r="Q206" s="106"/>
      <c r="R206" s="459">
        <v>709.99</v>
      </c>
      <c r="S206" s="262"/>
      <c r="T206" s="106"/>
      <c r="U206" s="106" t="s">
        <v>778</v>
      </c>
      <c r="V206" s="106" t="s">
        <v>1990</v>
      </c>
      <c r="W206" s="106"/>
      <c r="X206" s="106"/>
    </row>
    <row r="207" spans="1:24" s="10" customFormat="1">
      <c r="A207" s="69" t="s">
        <v>1991</v>
      </c>
      <c r="B207" s="69" t="s">
        <v>1696</v>
      </c>
      <c r="C207" s="69" t="s">
        <v>1533</v>
      </c>
      <c r="D207" s="87">
        <v>2013</v>
      </c>
      <c r="E207" s="69" t="s">
        <v>1702</v>
      </c>
      <c r="F207" s="69"/>
      <c r="G207" s="87" t="s">
        <v>1182</v>
      </c>
      <c r="H207" s="71">
        <v>41559</v>
      </c>
      <c r="I207" s="182">
        <v>2086</v>
      </c>
      <c r="J207" s="71">
        <v>41569</v>
      </c>
      <c r="K207" s="69">
        <v>151</v>
      </c>
      <c r="L207" s="106" t="s">
        <v>1695</v>
      </c>
      <c r="M207" s="106" t="s">
        <v>1700</v>
      </c>
      <c r="N207" s="106" t="s">
        <v>1253</v>
      </c>
      <c r="O207" s="106"/>
      <c r="P207" s="106"/>
      <c r="Q207" s="106"/>
      <c r="R207" s="459">
        <v>66853.64</v>
      </c>
      <c r="S207" s="262"/>
      <c r="T207" s="106"/>
      <c r="U207" s="106" t="s">
        <v>1539</v>
      </c>
      <c r="V207" s="106" t="s">
        <v>2164</v>
      </c>
      <c r="W207" s="106"/>
      <c r="X207" s="106"/>
    </row>
    <row r="208" spans="1:24" s="10" customFormat="1">
      <c r="A208" s="69" t="s">
        <v>1992</v>
      </c>
      <c r="B208" s="69" t="s">
        <v>1698</v>
      </c>
      <c r="C208" s="69" t="s">
        <v>1533</v>
      </c>
      <c r="D208" s="87">
        <v>2013</v>
      </c>
      <c r="E208" s="69" t="s">
        <v>1993</v>
      </c>
      <c r="F208" s="69"/>
      <c r="G208" s="87" t="s">
        <v>1182</v>
      </c>
      <c r="H208" s="71">
        <v>41559</v>
      </c>
      <c r="I208" s="182">
        <v>2073</v>
      </c>
      <c r="J208" s="71">
        <v>41569</v>
      </c>
      <c r="K208" s="69">
        <v>152</v>
      </c>
      <c r="L208" s="106" t="s">
        <v>1695</v>
      </c>
      <c r="M208" s="106" t="s">
        <v>1700</v>
      </c>
      <c r="N208" s="106" t="s">
        <v>1685</v>
      </c>
      <c r="O208" s="106"/>
      <c r="P208" s="106"/>
      <c r="Q208" s="106"/>
      <c r="R208" s="459">
        <v>270911.76</v>
      </c>
      <c r="S208" s="262"/>
      <c r="T208" s="106"/>
      <c r="U208" s="106" t="s">
        <v>1539</v>
      </c>
      <c r="V208" s="106" t="s">
        <v>2165</v>
      </c>
      <c r="W208" s="106"/>
      <c r="X208" s="106"/>
    </row>
    <row r="209" spans="1:24" s="10" customFormat="1">
      <c r="A209" s="69" t="s">
        <v>1416</v>
      </c>
      <c r="B209" s="69" t="s">
        <v>1669</v>
      </c>
      <c r="C209" s="69"/>
      <c r="D209" s="87">
        <v>2013</v>
      </c>
      <c r="E209" s="69" t="s">
        <v>1997</v>
      </c>
      <c r="F209" s="69"/>
      <c r="G209" s="87" t="s">
        <v>1182</v>
      </c>
      <c r="H209" s="71">
        <v>41578</v>
      </c>
      <c r="I209" s="182">
        <v>1069</v>
      </c>
      <c r="J209" s="71">
        <v>41579</v>
      </c>
      <c r="K209" s="69">
        <v>162</v>
      </c>
      <c r="L209" s="106" t="s">
        <v>776</v>
      </c>
      <c r="M209" s="106" t="s">
        <v>2882</v>
      </c>
      <c r="N209" s="106" t="s">
        <v>340</v>
      </c>
      <c r="O209" s="106"/>
      <c r="P209" s="106"/>
      <c r="Q209" s="106"/>
      <c r="R209" s="183">
        <v>4243</v>
      </c>
      <c r="S209" s="262">
        <f>R209</f>
        <v>4243</v>
      </c>
      <c r="T209" s="106"/>
      <c r="U209" s="106" t="s">
        <v>778</v>
      </c>
      <c r="V209" s="106" t="s">
        <v>1998</v>
      </c>
      <c r="W209" s="106"/>
      <c r="X209" s="106"/>
    </row>
    <row r="210" spans="1:24" s="10" customFormat="1">
      <c r="A210" s="69" t="s">
        <v>1902</v>
      </c>
      <c r="B210" s="69" t="s">
        <v>1901</v>
      </c>
      <c r="C210" s="69"/>
      <c r="D210" s="87">
        <v>2013</v>
      </c>
      <c r="E210" s="69" t="s">
        <v>1903</v>
      </c>
      <c r="F210" s="69"/>
      <c r="G210" s="87" t="s">
        <v>1182</v>
      </c>
      <c r="H210" s="71">
        <v>41578</v>
      </c>
      <c r="I210" s="182">
        <v>1068</v>
      </c>
      <c r="J210" s="71"/>
      <c r="K210" s="69"/>
      <c r="L210" s="106" t="s">
        <v>776</v>
      </c>
      <c r="M210" s="106" t="s">
        <v>2882</v>
      </c>
      <c r="N210" s="106" t="s">
        <v>340</v>
      </c>
      <c r="O210" s="106"/>
      <c r="P210" s="106"/>
      <c r="Q210" s="106"/>
      <c r="R210" s="459">
        <v>49819</v>
      </c>
      <c r="S210" s="262"/>
      <c r="T210" s="106"/>
      <c r="U210" s="106" t="s">
        <v>2006</v>
      </c>
      <c r="V210" s="106" t="s">
        <v>2001</v>
      </c>
      <c r="W210" s="106"/>
      <c r="X210" s="106"/>
    </row>
    <row r="211" spans="1:24" s="10" customFormat="1">
      <c r="A211" s="69" t="s">
        <v>1648</v>
      </c>
      <c r="B211" s="69" t="s">
        <v>718</v>
      </c>
      <c r="C211" s="69"/>
      <c r="D211" s="87">
        <v>2013</v>
      </c>
      <c r="E211" s="69" t="s">
        <v>1999</v>
      </c>
      <c r="F211" s="69"/>
      <c r="G211" s="87" t="s">
        <v>683</v>
      </c>
      <c r="H211" s="71">
        <v>41578</v>
      </c>
      <c r="I211" s="182">
        <v>1066</v>
      </c>
      <c r="J211" s="71"/>
      <c r="K211" s="69"/>
      <c r="L211" s="106" t="s">
        <v>776</v>
      </c>
      <c r="M211" s="106" t="s">
        <v>2882</v>
      </c>
      <c r="N211" s="106" t="s">
        <v>340</v>
      </c>
      <c r="O211" s="106"/>
      <c r="P211" s="106"/>
      <c r="Q211" s="106"/>
      <c r="R211" s="459">
        <v>6134.06</v>
      </c>
      <c r="S211" s="262"/>
      <c r="T211" s="106"/>
      <c r="U211" s="106" t="s">
        <v>778</v>
      </c>
      <c r="V211" s="106" t="s">
        <v>2000</v>
      </c>
      <c r="W211" s="106"/>
      <c r="X211" s="106"/>
    </row>
    <row r="212" spans="1:24" s="445" customFormat="1">
      <c r="A212" s="439" t="s">
        <v>1177</v>
      </c>
      <c r="B212" s="439" t="s">
        <v>1177</v>
      </c>
      <c r="C212" s="439"/>
      <c r="D212" s="440">
        <v>2013</v>
      </c>
      <c r="E212" s="439" t="s">
        <v>1177</v>
      </c>
      <c r="F212" s="439"/>
      <c r="G212" s="440" t="s">
        <v>1177</v>
      </c>
      <c r="H212" s="441">
        <v>41434</v>
      </c>
      <c r="I212" s="442">
        <v>3192</v>
      </c>
      <c r="J212" s="441"/>
      <c r="K212" s="439"/>
      <c r="L212" s="443" t="s">
        <v>2004</v>
      </c>
      <c r="M212" s="443"/>
      <c r="N212" s="443"/>
      <c r="O212" s="443"/>
      <c r="P212" s="443"/>
      <c r="Q212" s="443"/>
      <c r="R212" s="458">
        <v>818</v>
      </c>
      <c r="S212" s="444"/>
      <c r="T212" s="443"/>
      <c r="U212" s="443"/>
      <c r="V212" s="443" t="s">
        <v>2005</v>
      </c>
      <c r="W212" s="443"/>
      <c r="X212" s="443"/>
    </row>
    <row r="213" spans="1:24" s="10" customFormat="1">
      <c r="A213" s="69" t="s">
        <v>1125</v>
      </c>
      <c r="B213" s="69" t="s">
        <v>718</v>
      </c>
      <c r="C213" s="69"/>
      <c r="D213" s="87">
        <v>2013</v>
      </c>
      <c r="E213" s="69" t="s">
        <v>1642</v>
      </c>
      <c r="F213" s="69"/>
      <c r="G213" s="87" t="s">
        <v>683</v>
      </c>
      <c r="H213" s="71">
        <v>41571</v>
      </c>
      <c r="I213" s="182">
        <v>1028</v>
      </c>
      <c r="J213" s="71"/>
      <c r="K213" s="69"/>
      <c r="L213" s="106" t="s">
        <v>776</v>
      </c>
      <c r="M213" s="106" t="s">
        <v>2882</v>
      </c>
      <c r="N213" s="106" t="s">
        <v>340</v>
      </c>
      <c r="O213" s="106"/>
      <c r="P213" s="106"/>
      <c r="Q213" s="106"/>
      <c r="R213" s="459">
        <v>1151</v>
      </c>
      <c r="S213" s="262"/>
      <c r="T213" s="106"/>
      <c r="U213" s="106" t="s">
        <v>778</v>
      </c>
      <c r="V213" s="106" t="s">
        <v>2007</v>
      </c>
      <c r="W213" s="106"/>
      <c r="X213" s="106"/>
    </row>
    <row r="214" spans="1:24" s="10" customFormat="1">
      <c r="A214" s="69" t="s">
        <v>1125</v>
      </c>
      <c r="B214" s="69" t="s">
        <v>718</v>
      </c>
      <c r="C214" s="69"/>
      <c r="D214" s="87">
        <v>2013</v>
      </c>
      <c r="E214" s="69" t="s">
        <v>1642</v>
      </c>
      <c r="F214" s="69"/>
      <c r="G214" s="87" t="s">
        <v>683</v>
      </c>
      <c r="H214" s="71">
        <v>41558</v>
      </c>
      <c r="I214" s="182">
        <v>995</v>
      </c>
      <c r="J214" s="71"/>
      <c r="K214" s="69"/>
      <c r="L214" s="106" t="s">
        <v>776</v>
      </c>
      <c r="M214" s="106" t="s">
        <v>2882</v>
      </c>
      <c r="N214" s="106" t="s">
        <v>340</v>
      </c>
      <c r="O214" s="106"/>
      <c r="P214" s="106"/>
      <c r="Q214" s="106"/>
      <c r="R214" s="459">
        <v>12675</v>
      </c>
      <c r="S214" s="262"/>
      <c r="T214" s="106"/>
      <c r="U214" s="106" t="s">
        <v>778</v>
      </c>
      <c r="V214" s="106" t="s">
        <v>2041</v>
      </c>
      <c r="W214" s="106"/>
      <c r="X214" s="106"/>
    </row>
    <row r="215" spans="1:24" s="10" customFormat="1">
      <c r="A215" s="69" t="s">
        <v>1648</v>
      </c>
      <c r="B215" s="69" t="s">
        <v>718</v>
      </c>
      <c r="C215" s="69"/>
      <c r="D215" s="87">
        <v>2013</v>
      </c>
      <c r="E215" s="69" t="s">
        <v>1415</v>
      </c>
      <c r="F215" s="69"/>
      <c r="G215" s="87" t="s">
        <v>683</v>
      </c>
      <c r="H215" s="71">
        <v>41558</v>
      </c>
      <c r="I215" s="182">
        <v>958</v>
      </c>
      <c r="J215" s="71"/>
      <c r="K215" s="69"/>
      <c r="L215" s="106" t="s">
        <v>776</v>
      </c>
      <c r="M215" s="106" t="s">
        <v>2882</v>
      </c>
      <c r="N215" s="106" t="s">
        <v>340</v>
      </c>
      <c r="O215" s="106"/>
      <c r="P215" s="106"/>
      <c r="Q215" s="106"/>
      <c r="R215" s="459">
        <v>4118</v>
      </c>
      <c r="S215" s="262"/>
      <c r="T215" s="106"/>
      <c r="U215" s="106" t="s">
        <v>1989</v>
      </c>
      <c r="V215" s="106" t="s">
        <v>2040</v>
      </c>
      <c r="W215" s="106"/>
      <c r="X215" s="106"/>
    </row>
    <row r="216" spans="1:24" s="10" customFormat="1">
      <c r="A216" s="69" t="s">
        <v>1416</v>
      </c>
      <c r="B216" s="69" t="s">
        <v>1669</v>
      </c>
      <c r="C216" s="69"/>
      <c r="D216" s="87">
        <v>2013</v>
      </c>
      <c r="E216" s="69" t="s">
        <v>1997</v>
      </c>
      <c r="F216" s="69"/>
      <c r="G216" s="87" t="s">
        <v>1182</v>
      </c>
      <c r="H216" s="71">
        <v>41558</v>
      </c>
      <c r="I216" s="182">
        <v>959</v>
      </c>
      <c r="J216" s="71">
        <v>41569</v>
      </c>
      <c r="K216" s="69">
        <v>153</v>
      </c>
      <c r="L216" s="106" t="s">
        <v>776</v>
      </c>
      <c r="M216" s="106" t="s">
        <v>2882</v>
      </c>
      <c r="N216" s="106" t="s">
        <v>340</v>
      </c>
      <c r="O216" s="106"/>
      <c r="P216" s="106"/>
      <c r="Q216" s="106"/>
      <c r="R216" s="459">
        <v>23605.49</v>
      </c>
      <c r="S216" s="262">
        <f>R216+R217+R233</f>
        <v>46282.8</v>
      </c>
      <c r="T216" s="106"/>
      <c r="U216" s="106" t="s">
        <v>778</v>
      </c>
      <c r="V216" s="106" t="s">
        <v>2038</v>
      </c>
      <c r="W216" s="106"/>
      <c r="X216" s="106"/>
    </row>
    <row r="217" spans="1:24" s="10" customFormat="1">
      <c r="A217" s="69" t="s">
        <v>1416</v>
      </c>
      <c r="B217" s="69" t="s">
        <v>1669</v>
      </c>
      <c r="C217" s="69"/>
      <c r="D217" s="87">
        <v>2013</v>
      </c>
      <c r="E217" s="69" t="s">
        <v>1997</v>
      </c>
      <c r="F217" s="69"/>
      <c r="G217" s="87" t="s">
        <v>1182</v>
      </c>
      <c r="H217" s="71">
        <v>41558</v>
      </c>
      <c r="I217" s="182">
        <v>960</v>
      </c>
      <c r="J217" s="71">
        <v>41569</v>
      </c>
      <c r="K217" s="69">
        <v>153</v>
      </c>
      <c r="L217" s="106" t="s">
        <v>776</v>
      </c>
      <c r="M217" s="106" t="s">
        <v>2882</v>
      </c>
      <c r="N217" s="106" t="s">
        <v>340</v>
      </c>
      <c r="O217" s="106"/>
      <c r="P217" s="106"/>
      <c r="Q217" s="106"/>
      <c r="R217" s="459">
        <v>20577.310000000001</v>
      </c>
      <c r="S217" s="262">
        <f>S216</f>
        <v>46282.8</v>
      </c>
      <c r="T217" s="106"/>
      <c r="U217" s="106" t="s">
        <v>778</v>
      </c>
      <c r="V217" s="106" t="s">
        <v>2038</v>
      </c>
      <c r="W217" s="106"/>
      <c r="X217" s="106"/>
    </row>
    <row r="218" spans="1:24" s="10" customFormat="1">
      <c r="A218" s="69" t="s">
        <v>1177</v>
      </c>
      <c r="B218" s="69" t="s">
        <v>718</v>
      </c>
      <c r="C218" s="69"/>
      <c r="D218" s="87">
        <v>2013</v>
      </c>
      <c r="E218" s="69" t="s">
        <v>2012</v>
      </c>
      <c r="F218" s="69"/>
      <c r="G218" s="87" t="s">
        <v>683</v>
      </c>
      <c r="H218" s="71">
        <v>41558</v>
      </c>
      <c r="I218" s="182">
        <v>961</v>
      </c>
      <c r="J218" s="71"/>
      <c r="K218" s="69"/>
      <c r="L218" s="106" t="s">
        <v>776</v>
      </c>
      <c r="M218" s="106" t="s">
        <v>2882</v>
      </c>
      <c r="N218" s="106" t="s">
        <v>340</v>
      </c>
      <c r="O218" s="106"/>
      <c r="P218" s="106"/>
      <c r="Q218" s="106"/>
      <c r="R218" s="459">
        <v>679</v>
      </c>
      <c r="S218" s="262"/>
      <c r="T218" s="106"/>
      <c r="U218" s="106" t="s">
        <v>2013</v>
      </c>
      <c r="V218" s="106" t="s">
        <v>2016</v>
      </c>
      <c r="W218" s="106"/>
      <c r="X218" s="106"/>
    </row>
    <row r="219" spans="1:24" s="10" customFormat="1" ht="34.5" customHeight="1">
      <c r="A219" s="212" t="s">
        <v>948</v>
      </c>
      <c r="B219" s="69" t="s">
        <v>718</v>
      </c>
      <c r="C219" s="69"/>
      <c r="D219" s="87">
        <v>2013</v>
      </c>
      <c r="E219" s="7" t="s">
        <v>2036</v>
      </c>
      <c r="F219" s="69" t="s">
        <v>1538</v>
      </c>
      <c r="G219" s="87" t="s">
        <v>683</v>
      </c>
      <c r="H219" s="71">
        <v>41558</v>
      </c>
      <c r="I219" s="182">
        <v>962</v>
      </c>
      <c r="J219" s="71"/>
      <c r="K219" s="69"/>
      <c r="L219" s="106" t="s">
        <v>776</v>
      </c>
      <c r="M219" s="106" t="s">
        <v>2882</v>
      </c>
      <c r="N219" s="106" t="s">
        <v>340</v>
      </c>
      <c r="O219" s="106"/>
      <c r="P219" s="106"/>
      <c r="Q219" s="106"/>
      <c r="R219" s="459">
        <v>1504</v>
      </c>
      <c r="S219" s="262"/>
      <c r="T219" s="106"/>
      <c r="U219" s="106" t="s">
        <v>778</v>
      </c>
      <c r="V219" s="106" t="s">
        <v>2037</v>
      </c>
      <c r="W219" s="106" t="s">
        <v>1538</v>
      </c>
      <c r="X219" s="106"/>
    </row>
    <row r="220" spans="1:24" s="10" customFormat="1">
      <c r="A220" s="69" t="s">
        <v>694</v>
      </c>
      <c r="B220" s="69" t="s">
        <v>693</v>
      </c>
      <c r="C220" s="69"/>
      <c r="D220" s="87">
        <v>2013</v>
      </c>
      <c r="E220" s="69" t="s">
        <v>2017</v>
      </c>
      <c r="F220" s="69"/>
      <c r="G220" s="87" t="s">
        <v>683</v>
      </c>
      <c r="H220" s="71">
        <v>41558</v>
      </c>
      <c r="I220" s="182">
        <v>964</v>
      </c>
      <c r="J220" s="71"/>
      <c r="K220" s="69"/>
      <c r="L220" s="106" t="s">
        <v>776</v>
      </c>
      <c r="M220" s="106" t="s">
        <v>2882</v>
      </c>
      <c r="N220" s="106" t="s">
        <v>340</v>
      </c>
      <c r="O220" s="106"/>
      <c r="P220" s="106"/>
      <c r="Q220" s="106"/>
      <c r="R220" s="459">
        <v>1801</v>
      </c>
      <c r="S220" s="262"/>
      <c r="T220" s="106"/>
      <c r="U220" s="106" t="s">
        <v>778</v>
      </c>
      <c r="V220" s="106" t="s">
        <v>2018</v>
      </c>
      <c r="W220" s="106"/>
      <c r="X220" s="106"/>
    </row>
    <row r="221" spans="1:24" s="10" customFormat="1" ht="33.75" customHeight="1">
      <c r="A221" s="69" t="s">
        <v>264</v>
      </c>
      <c r="B221" s="69" t="s">
        <v>718</v>
      </c>
      <c r="C221" s="69"/>
      <c r="D221" s="87">
        <v>2013</v>
      </c>
      <c r="E221" s="7" t="s">
        <v>2019</v>
      </c>
      <c r="F221" s="69" t="s">
        <v>1538</v>
      </c>
      <c r="G221" s="87" t="s">
        <v>683</v>
      </c>
      <c r="H221" s="71">
        <v>41558</v>
      </c>
      <c r="I221" s="182">
        <v>965</v>
      </c>
      <c r="J221" s="71"/>
      <c r="K221" s="69"/>
      <c r="L221" s="106" t="s">
        <v>776</v>
      </c>
      <c r="M221" s="106" t="s">
        <v>2882</v>
      </c>
      <c r="N221" s="106" t="s">
        <v>340</v>
      </c>
      <c r="O221" s="106"/>
      <c r="P221" s="106"/>
      <c r="Q221" s="106"/>
      <c r="R221" s="459">
        <v>789.9</v>
      </c>
      <c r="S221" s="262"/>
      <c r="T221" s="106"/>
      <c r="U221" s="106" t="s">
        <v>778</v>
      </c>
      <c r="V221" s="106" t="s">
        <v>2020</v>
      </c>
      <c r="W221" s="106" t="s">
        <v>1538</v>
      </c>
      <c r="X221" s="106"/>
    </row>
    <row r="222" spans="1:24" s="10" customFormat="1">
      <c r="A222" s="69" t="s">
        <v>1902</v>
      </c>
      <c r="B222" s="69" t="s">
        <v>1901</v>
      </c>
      <c r="C222" s="69"/>
      <c r="D222" s="87">
        <v>2013</v>
      </c>
      <c r="E222" s="69" t="s">
        <v>1903</v>
      </c>
      <c r="F222" s="69"/>
      <c r="G222" s="87" t="s">
        <v>1182</v>
      </c>
      <c r="H222" s="71">
        <v>41558</v>
      </c>
      <c r="I222" s="182">
        <v>966</v>
      </c>
      <c r="J222" s="71"/>
      <c r="K222" s="69"/>
      <c r="L222" s="106" t="s">
        <v>776</v>
      </c>
      <c r="M222" s="106" t="s">
        <v>2882</v>
      </c>
      <c r="N222" s="106" t="s">
        <v>340</v>
      </c>
      <c r="O222" s="106"/>
      <c r="P222" s="106"/>
      <c r="Q222" s="106"/>
      <c r="R222" s="459">
        <v>606</v>
      </c>
      <c r="S222" s="262"/>
      <c r="T222" s="106"/>
      <c r="U222" s="106" t="s">
        <v>2039</v>
      </c>
      <c r="V222" s="106" t="s">
        <v>2008</v>
      </c>
      <c r="W222" s="106"/>
      <c r="X222" s="106"/>
    </row>
    <row r="223" spans="1:24" s="10" customFormat="1">
      <c r="A223" s="69" t="s">
        <v>694</v>
      </c>
      <c r="B223" s="69" t="s">
        <v>693</v>
      </c>
      <c r="C223" s="69"/>
      <c r="D223" s="87">
        <v>2013</v>
      </c>
      <c r="E223" s="69" t="s">
        <v>2354</v>
      </c>
      <c r="F223" s="69"/>
      <c r="G223" s="87" t="s">
        <v>683</v>
      </c>
      <c r="H223" s="71">
        <v>41558</v>
      </c>
      <c r="I223" s="182">
        <v>967</v>
      </c>
      <c r="J223" s="71"/>
      <c r="K223" s="69"/>
      <c r="L223" s="106" t="s">
        <v>776</v>
      </c>
      <c r="M223" s="106" t="s">
        <v>2882</v>
      </c>
      <c r="N223" s="106" t="s">
        <v>340</v>
      </c>
      <c r="O223" s="106"/>
      <c r="P223" s="106"/>
      <c r="Q223" s="106"/>
      <c r="R223" s="459">
        <v>468</v>
      </c>
      <c r="S223" s="262"/>
      <c r="T223" s="106"/>
      <c r="U223" s="106" t="s">
        <v>343</v>
      </c>
      <c r="V223" s="106" t="s">
        <v>2024</v>
      </c>
      <c r="W223" s="106" t="s">
        <v>1538</v>
      </c>
      <c r="X223" s="106"/>
    </row>
    <row r="224" spans="1:24" s="10" customFormat="1">
      <c r="A224" s="69" t="s">
        <v>1704</v>
      </c>
      <c r="B224" s="69" t="s">
        <v>693</v>
      </c>
      <c r="C224" s="69"/>
      <c r="D224" s="87">
        <v>2013</v>
      </c>
      <c r="E224" s="69" t="s">
        <v>2021</v>
      </c>
      <c r="F224" s="69"/>
      <c r="G224" s="87" t="s">
        <v>683</v>
      </c>
      <c r="H224" s="71">
        <v>41558</v>
      </c>
      <c r="I224" s="182">
        <v>968</v>
      </c>
      <c r="J224" s="71"/>
      <c r="K224" s="69"/>
      <c r="L224" s="106" t="s">
        <v>776</v>
      </c>
      <c r="M224" s="106" t="s">
        <v>2882</v>
      </c>
      <c r="N224" s="106" t="s">
        <v>340</v>
      </c>
      <c r="O224" s="106"/>
      <c r="P224" s="106"/>
      <c r="Q224" s="106"/>
      <c r="R224" s="459">
        <v>195</v>
      </c>
      <c r="S224" s="262"/>
      <c r="T224" s="106"/>
      <c r="U224" s="106" t="s">
        <v>2022</v>
      </c>
      <c r="V224" s="106" t="s">
        <v>2023</v>
      </c>
      <c r="W224" s="106"/>
      <c r="X224" s="106"/>
    </row>
    <row r="225" spans="1:24" s="10" customFormat="1">
      <c r="A225" s="69" t="s">
        <v>701</v>
      </c>
      <c r="B225" s="69" t="s">
        <v>718</v>
      </c>
      <c r="C225" s="69"/>
      <c r="D225" s="87">
        <v>2013</v>
      </c>
      <c r="E225" s="69" t="s">
        <v>2418</v>
      </c>
      <c r="F225" s="69"/>
      <c r="G225" s="87" t="s">
        <v>683</v>
      </c>
      <c r="H225" s="71">
        <v>41558</v>
      </c>
      <c r="I225" s="182">
        <v>970</v>
      </c>
      <c r="J225" s="71"/>
      <c r="K225" s="69"/>
      <c r="L225" s="106" t="s">
        <v>776</v>
      </c>
      <c r="M225" s="106" t="s">
        <v>2882</v>
      </c>
      <c r="N225" s="106" t="s">
        <v>340</v>
      </c>
      <c r="O225" s="106"/>
      <c r="P225" s="106"/>
      <c r="Q225" s="106"/>
      <c r="R225" s="459">
        <v>472</v>
      </c>
      <c r="S225" s="262"/>
      <c r="T225" s="106"/>
      <c r="U225" s="106" t="s">
        <v>690</v>
      </c>
      <c r="V225" s="106" t="s">
        <v>2025</v>
      </c>
      <c r="W225" s="106"/>
      <c r="X225" s="106"/>
    </row>
    <row r="226" spans="1:24" s="10" customFormat="1">
      <c r="A226" s="91" t="s">
        <v>3322</v>
      </c>
      <c r="B226" s="69" t="s">
        <v>718</v>
      </c>
      <c r="C226" s="69"/>
      <c r="D226" s="87">
        <v>2013</v>
      </c>
      <c r="E226" s="69" t="s">
        <v>2027</v>
      </c>
      <c r="F226" s="69"/>
      <c r="G226" s="87" t="s">
        <v>683</v>
      </c>
      <c r="H226" s="71">
        <v>41558</v>
      </c>
      <c r="I226" s="182">
        <v>971</v>
      </c>
      <c r="J226" s="71"/>
      <c r="K226" s="69"/>
      <c r="L226" s="106" t="s">
        <v>776</v>
      </c>
      <c r="M226" s="106" t="s">
        <v>2882</v>
      </c>
      <c r="N226" s="106" t="s">
        <v>340</v>
      </c>
      <c r="O226" s="106"/>
      <c r="P226" s="106"/>
      <c r="Q226" s="106"/>
      <c r="R226" s="459">
        <v>861.28</v>
      </c>
      <c r="S226" s="262"/>
      <c r="T226" s="106"/>
      <c r="U226" s="106" t="s">
        <v>1127</v>
      </c>
      <c r="V226" s="106" t="s">
        <v>2026</v>
      </c>
      <c r="W226" s="106"/>
      <c r="X226" s="106"/>
    </row>
    <row r="227" spans="1:24" s="10" customFormat="1" ht="33.75" customHeight="1">
      <c r="A227" s="69" t="s">
        <v>2808</v>
      </c>
      <c r="B227" s="69" t="s">
        <v>718</v>
      </c>
      <c r="C227" s="69"/>
      <c r="D227" s="87">
        <v>2013</v>
      </c>
      <c r="E227" s="7" t="s">
        <v>2369</v>
      </c>
      <c r="F227" s="69" t="s">
        <v>1538</v>
      </c>
      <c r="G227" s="87" t="s">
        <v>683</v>
      </c>
      <c r="H227" s="71">
        <v>41558</v>
      </c>
      <c r="I227" s="182">
        <v>972</v>
      </c>
      <c r="J227" s="71"/>
      <c r="K227" s="69"/>
      <c r="L227" s="106" t="s">
        <v>776</v>
      </c>
      <c r="M227" s="106" t="s">
        <v>2882</v>
      </c>
      <c r="N227" s="106" t="s">
        <v>340</v>
      </c>
      <c r="O227" s="106"/>
      <c r="P227" s="106"/>
      <c r="Q227" s="106"/>
      <c r="R227" s="459">
        <v>654</v>
      </c>
      <c r="S227" s="262"/>
      <c r="T227" s="106"/>
      <c r="U227" s="106" t="s">
        <v>778</v>
      </c>
      <c r="V227" s="106" t="s">
        <v>2028</v>
      </c>
      <c r="W227" s="106"/>
      <c r="X227" s="106"/>
    </row>
    <row r="228" spans="1:24" s="10" customFormat="1">
      <c r="A228" s="69" t="s">
        <v>1649</v>
      </c>
      <c r="B228" s="69" t="s">
        <v>718</v>
      </c>
      <c r="C228" s="69"/>
      <c r="D228" s="87">
        <v>2013</v>
      </c>
      <c r="E228" s="69" t="s">
        <v>2029</v>
      </c>
      <c r="F228" s="69"/>
      <c r="G228" s="87" t="s">
        <v>683</v>
      </c>
      <c r="H228" s="71">
        <v>41558</v>
      </c>
      <c r="I228" s="182">
        <v>973</v>
      </c>
      <c r="J228" s="71"/>
      <c r="K228" s="69"/>
      <c r="L228" s="106" t="s">
        <v>776</v>
      </c>
      <c r="M228" s="106" t="s">
        <v>2882</v>
      </c>
      <c r="N228" s="106" t="s">
        <v>340</v>
      </c>
      <c r="O228" s="106"/>
      <c r="P228" s="106"/>
      <c r="Q228" s="106"/>
      <c r="R228" s="459">
        <v>2057</v>
      </c>
      <c r="S228" s="262"/>
      <c r="T228" s="106"/>
      <c r="U228" s="106" t="s">
        <v>778</v>
      </c>
      <c r="V228" s="106" t="s">
        <v>2030</v>
      </c>
      <c r="W228" s="106"/>
      <c r="X228" s="106"/>
    </row>
    <row r="229" spans="1:24" s="10" customFormat="1">
      <c r="A229" s="69" t="s">
        <v>701</v>
      </c>
      <c r="B229" s="69" t="s">
        <v>718</v>
      </c>
      <c r="C229" s="69"/>
      <c r="D229" s="87">
        <v>2013</v>
      </c>
      <c r="E229" s="69" t="s">
        <v>2031</v>
      </c>
      <c r="F229" s="69"/>
      <c r="G229" s="87" t="s">
        <v>683</v>
      </c>
      <c r="H229" s="71">
        <v>41558</v>
      </c>
      <c r="I229" s="182">
        <v>974</v>
      </c>
      <c r="J229" s="71"/>
      <c r="K229" s="69"/>
      <c r="L229" s="106" t="s">
        <v>776</v>
      </c>
      <c r="M229" s="106" t="s">
        <v>2882</v>
      </c>
      <c r="N229" s="106" t="s">
        <v>340</v>
      </c>
      <c r="O229" s="106"/>
      <c r="P229" s="106"/>
      <c r="Q229" s="106"/>
      <c r="R229" s="459">
        <v>305</v>
      </c>
      <c r="S229" s="262"/>
      <c r="T229" s="106"/>
      <c r="U229" s="106" t="s">
        <v>778</v>
      </c>
      <c r="V229" s="106" t="s">
        <v>2032</v>
      </c>
      <c r="W229" s="106"/>
      <c r="X229" s="106"/>
    </row>
    <row r="230" spans="1:24" s="10" customFormat="1">
      <c r="A230" s="69" t="s">
        <v>1648</v>
      </c>
      <c r="B230" s="69" t="s">
        <v>718</v>
      </c>
      <c r="C230" s="69"/>
      <c r="D230" s="87">
        <v>2013</v>
      </c>
      <c r="E230" s="69" t="s">
        <v>1999</v>
      </c>
      <c r="F230" s="69"/>
      <c r="G230" s="87" t="s">
        <v>683</v>
      </c>
      <c r="H230" s="71">
        <v>41558</v>
      </c>
      <c r="I230" s="182">
        <v>975</v>
      </c>
      <c r="J230" s="71"/>
      <c r="K230" s="69"/>
      <c r="L230" s="106" t="s">
        <v>776</v>
      </c>
      <c r="M230" s="106" t="s">
        <v>2882</v>
      </c>
      <c r="N230" s="106" t="s">
        <v>340</v>
      </c>
      <c r="O230" s="106"/>
      <c r="P230" s="106"/>
      <c r="Q230" s="106"/>
      <c r="R230" s="459">
        <v>147.5</v>
      </c>
      <c r="S230" s="262"/>
      <c r="T230" s="106"/>
      <c r="U230" s="106" t="s">
        <v>778</v>
      </c>
      <c r="V230" s="106" t="s">
        <v>2033</v>
      </c>
      <c r="W230" s="106"/>
      <c r="X230" s="106"/>
    </row>
    <row r="231" spans="1:24" s="10" customFormat="1">
      <c r="A231" s="69" t="s">
        <v>2009</v>
      </c>
      <c r="B231" s="69" t="s">
        <v>1177</v>
      </c>
      <c r="C231" s="69"/>
      <c r="D231" s="87">
        <v>2013</v>
      </c>
      <c r="E231" s="7" t="s">
        <v>2010</v>
      </c>
      <c r="F231" s="69" t="s">
        <v>1538</v>
      </c>
      <c r="G231" s="87" t="s">
        <v>683</v>
      </c>
      <c r="H231" s="71">
        <v>41558</v>
      </c>
      <c r="I231" s="182">
        <v>976</v>
      </c>
      <c r="J231" s="71"/>
      <c r="K231" s="69"/>
      <c r="L231" s="106" t="s">
        <v>776</v>
      </c>
      <c r="M231" s="106" t="s">
        <v>2882</v>
      </c>
      <c r="N231" s="106" t="s">
        <v>340</v>
      </c>
      <c r="O231" s="106"/>
      <c r="P231" s="106"/>
      <c r="Q231" s="106"/>
      <c r="R231" s="459">
        <v>1848.5</v>
      </c>
      <c r="S231" s="262"/>
      <c r="T231" s="106"/>
      <c r="U231" s="106" t="s">
        <v>1989</v>
      </c>
      <c r="V231" s="106" t="s">
        <v>2011</v>
      </c>
      <c r="W231" s="106" t="s">
        <v>1538</v>
      </c>
      <c r="X231" s="106"/>
    </row>
    <row r="232" spans="1:24" s="10" customFormat="1">
      <c r="A232" s="69" t="s">
        <v>694</v>
      </c>
      <c r="B232" s="69" t="s">
        <v>693</v>
      </c>
      <c r="C232" s="69"/>
      <c r="D232" s="87">
        <v>2013</v>
      </c>
      <c r="E232" s="69" t="s">
        <v>1985</v>
      </c>
      <c r="F232" s="69"/>
      <c r="G232" s="87" t="s">
        <v>683</v>
      </c>
      <c r="H232" s="71">
        <v>41558</v>
      </c>
      <c r="I232" s="182">
        <v>977</v>
      </c>
      <c r="J232" s="71"/>
      <c r="K232" s="69"/>
      <c r="L232" s="106" t="s">
        <v>776</v>
      </c>
      <c r="M232" s="106" t="s">
        <v>2882</v>
      </c>
      <c r="N232" s="106" t="s">
        <v>340</v>
      </c>
      <c r="O232" s="106"/>
      <c r="P232" s="106"/>
      <c r="Q232" s="106"/>
      <c r="R232" s="459">
        <v>48533.51</v>
      </c>
      <c r="S232" s="262"/>
      <c r="T232" s="106"/>
      <c r="U232" s="106" t="s">
        <v>778</v>
      </c>
      <c r="V232" s="106" t="s">
        <v>2035</v>
      </c>
      <c r="W232" s="106"/>
      <c r="X232" s="106"/>
    </row>
    <row r="233" spans="1:24" s="10" customFormat="1">
      <c r="A233" s="69" t="s">
        <v>1416</v>
      </c>
      <c r="B233" s="69" t="s">
        <v>1669</v>
      </c>
      <c r="C233" s="69"/>
      <c r="D233" s="87">
        <v>2013</v>
      </c>
      <c r="E233" s="69" t="s">
        <v>1997</v>
      </c>
      <c r="F233" s="69"/>
      <c r="G233" s="87" t="s">
        <v>1182</v>
      </c>
      <c r="H233" s="71">
        <v>41558</v>
      </c>
      <c r="I233" s="182">
        <v>978</v>
      </c>
      <c r="J233" s="71">
        <v>41569</v>
      </c>
      <c r="K233" s="69">
        <v>153</v>
      </c>
      <c r="L233" s="106" t="s">
        <v>776</v>
      </c>
      <c r="M233" s="106" t="s">
        <v>2882</v>
      </c>
      <c r="N233" s="106" t="s">
        <v>340</v>
      </c>
      <c r="O233" s="106"/>
      <c r="P233" s="106"/>
      <c r="Q233" s="106"/>
      <c r="R233" s="459">
        <v>2100</v>
      </c>
      <c r="S233" s="262">
        <f>S217</f>
        <v>46282.8</v>
      </c>
      <c r="T233" s="106"/>
      <c r="U233" s="106" t="s">
        <v>344</v>
      </c>
      <c r="V233" s="106" t="s">
        <v>2038</v>
      </c>
      <c r="W233" s="106"/>
      <c r="X233" s="106"/>
    </row>
    <row r="234" spans="1:24" s="10" customFormat="1">
      <c r="A234" s="69" t="s">
        <v>1983</v>
      </c>
      <c r="B234" s="69" t="s">
        <v>1664</v>
      </c>
      <c r="C234" s="69"/>
      <c r="D234" s="87">
        <v>2013</v>
      </c>
      <c r="E234" s="69" t="s">
        <v>1666</v>
      </c>
      <c r="F234" s="69"/>
      <c r="G234" s="87" t="s">
        <v>1182</v>
      </c>
      <c r="H234" s="71">
        <v>41508</v>
      </c>
      <c r="I234" s="182">
        <v>2379</v>
      </c>
      <c r="J234" s="71"/>
      <c r="K234" s="69"/>
      <c r="L234" s="106" t="s">
        <v>1108</v>
      </c>
      <c r="M234" s="106" t="s">
        <v>2290</v>
      </c>
      <c r="N234" s="106" t="s">
        <v>340</v>
      </c>
      <c r="O234" s="106"/>
      <c r="P234" s="106"/>
      <c r="Q234" s="106"/>
      <c r="R234" s="459">
        <v>67106</v>
      </c>
      <c r="S234" s="262"/>
      <c r="T234" s="106"/>
      <c r="U234" s="106" t="s">
        <v>2006</v>
      </c>
      <c r="V234" s="106" t="s">
        <v>2051</v>
      </c>
      <c r="W234" s="106"/>
      <c r="X234" s="106"/>
    </row>
    <row r="235" spans="1:24" s="10" customFormat="1">
      <c r="A235" s="69" t="s">
        <v>1983</v>
      </c>
      <c r="B235" s="69" t="s">
        <v>1664</v>
      </c>
      <c r="C235" s="69"/>
      <c r="D235" s="87">
        <v>2013</v>
      </c>
      <c r="E235" s="69" t="s">
        <v>1666</v>
      </c>
      <c r="F235" s="69"/>
      <c r="G235" s="87" t="s">
        <v>1182</v>
      </c>
      <c r="H235" s="71">
        <v>41508</v>
      </c>
      <c r="I235" s="182">
        <v>2380</v>
      </c>
      <c r="J235" s="71"/>
      <c r="K235" s="69"/>
      <c r="L235" s="106" t="s">
        <v>1108</v>
      </c>
      <c r="M235" s="106" t="s">
        <v>2290</v>
      </c>
      <c r="N235" s="106" t="s">
        <v>340</v>
      </c>
      <c r="O235" s="106"/>
      <c r="P235" s="106"/>
      <c r="Q235" s="106"/>
      <c r="R235" s="459">
        <v>80527.199999999997</v>
      </c>
      <c r="S235" s="262"/>
      <c r="T235" s="106"/>
      <c r="U235" s="106" t="s">
        <v>690</v>
      </c>
      <c r="V235" s="106" t="s">
        <v>2052</v>
      </c>
      <c r="W235" s="106"/>
      <c r="X235" s="106"/>
    </row>
    <row r="236" spans="1:24" s="10" customFormat="1">
      <c r="A236" s="69" t="s">
        <v>1177</v>
      </c>
      <c r="B236" s="69" t="s">
        <v>1177</v>
      </c>
      <c r="C236" s="69"/>
      <c r="D236" s="87">
        <v>2013</v>
      </c>
      <c r="E236" s="69" t="s">
        <v>1177</v>
      </c>
      <c r="F236" s="69"/>
      <c r="G236" s="87" t="s">
        <v>683</v>
      </c>
      <c r="H236" s="71"/>
      <c r="I236" s="182">
        <v>1030</v>
      </c>
      <c r="J236" s="71"/>
      <c r="K236" s="69"/>
      <c r="L236" s="106" t="s">
        <v>776</v>
      </c>
      <c r="M236" s="106" t="s">
        <v>2882</v>
      </c>
      <c r="N236" s="106"/>
      <c r="O236" s="106"/>
      <c r="P236" s="106"/>
      <c r="Q236" s="106"/>
      <c r="R236" s="459">
        <v>1985</v>
      </c>
      <c r="S236" s="262"/>
      <c r="T236" s="106"/>
      <c r="U236" s="106"/>
      <c r="V236" s="106" t="s">
        <v>2008</v>
      </c>
      <c r="W236" s="106"/>
      <c r="X236" s="106"/>
    </row>
    <row r="237" spans="1:24" s="10" customFormat="1">
      <c r="A237" s="69" t="s">
        <v>3315</v>
      </c>
      <c r="B237" s="69" t="s">
        <v>1676</v>
      </c>
      <c r="C237" s="69"/>
      <c r="D237" s="87">
        <v>2013</v>
      </c>
      <c r="E237" s="69" t="s">
        <v>2053</v>
      </c>
      <c r="F237" s="69"/>
      <c r="G237" s="87" t="s">
        <v>1182</v>
      </c>
      <c r="H237" s="71">
        <v>41502</v>
      </c>
      <c r="I237" s="182" t="s">
        <v>2054</v>
      </c>
      <c r="J237" s="71"/>
      <c r="K237" s="69"/>
      <c r="L237" s="106" t="s">
        <v>127</v>
      </c>
      <c r="M237" s="106" t="s">
        <v>2055</v>
      </c>
      <c r="N237" s="106" t="s">
        <v>1561</v>
      </c>
      <c r="O237" s="106"/>
      <c r="P237" s="106"/>
      <c r="Q237" s="106"/>
      <c r="R237" s="459">
        <v>1392</v>
      </c>
      <c r="S237" s="262"/>
      <c r="T237" s="106">
        <v>4</v>
      </c>
      <c r="U237" s="106" t="s">
        <v>1773</v>
      </c>
      <c r="V237" s="106" t="s">
        <v>2177</v>
      </c>
      <c r="W237" s="106"/>
      <c r="X237" s="106"/>
    </row>
    <row r="238" spans="1:24" s="10" customFormat="1">
      <c r="A238" s="69" t="s">
        <v>3315</v>
      </c>
      <c r="B238" s="69" t="s">
        <v>1676</v>
      </c>
      <c r="C238" s="69"/>
      <c r="D238" s="87">
        <v>2013</v>
      </c>
      <c r="E238" s="69" t="s">
        <v>2053</v>
      </c>
      <c r="F238" s="69"/>
      <c r="G238" s="87" t="s">
        <v>1182</v>
      </c>
      <c r="H238" s="71">
        <v>41502</v>
      </c>
      <c r="I238" s="182">
        <v>766</v>
      </c>
      <c r="J238" s="71"/>
      <c r="K238" s="69"/>
      <c r="L238" s="106" t="s">
        <v>776</v>
      </c>
      <c r="M238" s="106" t="s">
        <v>2882</v>
      </c>
      <c r="N238" s="106" t="s">
        <v>340</v>
      </c>
      <c r="O238" s="106"/>
      <c r="P238" s="106"/>
      <c r="Q238" s="106"/>
      <c r="R238" s="459">
        <v>28245</v>
      </c>
      <c r="S238" s="262"/>
      <c r="T238" s="106"/>
      <c r="U238" s="106" t="s">
        <v>778</v>
      </c>
      <c r="V238" s="106"/>
      <c r="W238" s="106"/>
      <c r="X238" s="106"/>
    </row>
    <row r="239" spans="1:24" s="10" customFormat="1">
      <c r="A239" s="69" t="s">
        <v>2058</v>
      </c>
      <c r="B239" s="69" t="s">
        <v>1559</v>
      </c>
      <c r="C239" s="69"/>
      <c r="D239" s="87">
        <v>2013</v>
      </c>
      <c r="E239" s="69" t="s">
        <v>2059</v>
      </c>
      <c r="F239" s="69"/>
      <c r="G239" s="87" t="s">
        <v>1182</v>
      </c>
      <c r="H239" s="71">
        <v>41488</v>
      </c>
      <c r="I239" s="182">
        <v>677</v>
      </c>
      <c r="J239" s="71">
        <v>41526</v>
      </c>
      <c r="K239" s="69">
        <v>128</v>
      </c>
      <c r="L239" s="106" t="s">
        <v>776</v>
      </c>
      <c r="M239" s="106" t="s">
        <v>2882</v>
      </c>
      <c r="N239" s="106" t="s">
        <v>340</v>
      </c>
      <c r="O239" s="106"/>
      <c r="P239" s="106"/>
      <c r="Q239" s="106"/>
      <c r="R239" s="459">
        <v>106088</v>
      </c>
      <c r="S239" s="262">
        <f>R239+R240</f>
        <v>107770</v>
      </c>
      <c r="T239" s="106"/>
      <c r="U239" s="106" t="s">
        <v>778</v>
      </c>
      <c r="V239" s="106" t="s">
        <v>2060</v>
      </c>
      <c r="W239" s="106"/>
      <c r="X239" s="106"/>
    </row>
    <row r="240" spans="1:24" s="10" customFormat="1">
      <c r="A240" s="69" t="s">
        <v>2058</v>
      </c>
      <c r="B240" s="69" t="s">
        <v>1559</v>
      </c>
      <c r="C240" s="69"/>
      <c r="D240" s="87">
        <v>2013</v>
      </c>
      <c r="E240" s="69" t="s">
        <v>2059</v>
      </c>
      <c r="F240" s="69"/>
      <c r="G240" s="87" t="s">
        <v>1182</v>
      </c>
      <c r="H240" s="71">
        <v>41488</v>
      </c>
      <c r="I240" s="182">
        <v>678</v>
      </c>
      <c r="J240" s="71">
        <v>41526</v>
      </c>
      <c r="K240" s="69">
        <v>128</v>
      </c>
      <c r="L240" s="106" t="s">
        <v>776</v>
      </c>
      <c r="M240" s="106" t="s">
        <v>2882</v>
      </c>
      <c r="N240" s="106" t="s">
        <v>340</v>
      </c>
      <c r="O240" s="106"/>
      <c r="P240" s="106"/>
      <c r="Q240" s="106"/>
      <c r="R240" s="459">
        <v>1682</v>
      </c>
      <c r="S240" s="262">
        <f>S239</f>
        <v>107770</v>
      </c>
      <c r="T240" s="106"/>
      <c r="U240" s="106" t="s">
        <v>2061</v>
      </c>
      <c r="V240" s="106" t="s">
        <v>2060</v>
      </c>
      <c r="W240" s="106"/>
      <c r="X240" s="106"/>
    </row>
    <row r="241" spans="1:24" s="10" customFormat="1">
      <c r="A241" s="69" t="s">
        <v>2058</v>
      </c>
      <c r="B241" s="69" t="s">
        <v>1559</v>
      </c>
      <c r="C241" s="69"/>
      <c r="D241" s="87">
        <v>2013</v>
      </c>
      <c r="E241" s="69" t="s">
        <v>2059</v>
      </c>
      <c r="F241" s="69"/>
      <c r="G241" s="87" t="s">
        <v>1182</v>
      </c>
      <c r="H241" s="71">
        <v>41485</v>
      </c>
      <c r="I241" s="182">
        <v>407</v>
      </c>
      <c r="J241" s="71">
        <v>41516</v>
      </c>
      <c r="K241" s="69">
        <v>123</v>
      </c>
      <c r="L241" s="106" t="s">
        <v>127</v>
      </c>
      <c r="M241" s="106" t="s">
        <v>2062</v>
      </c>
      <c r="N241" s="106" t="s">
        <v>1561</v>
      </c>
      <c r="O241" s="106"/>
      <c r="P241" s="106"/>
      <c r="Q241" s="106"/>
      <c r="R241" s="459">
        <v>3828</v>
      </c>
      <c r="S241" s="262">
        <f>R241+R242</f>
        <v>47792</v>
      </c>
      <c r="T241" s="106">
        <v>11</v>
      </c>
      <c r="U241" s="106" t="s">
        <v>1773</v>
      </c>
      <c r="V241" s="106" t="s">
        <v>2063</v>
      </c>
      <c r="W241" s="106"/>
      <c r="X241" s="106"/>
    </row>
    <row r="242" spans="1:24" s="10" customFormat="1">
      <c r="A242" s="69" t="s">
        <v>2058</v>
      </c>
      <c r="B242" s="69" t="s">
        <v>1559</v>
      </c>
      <c r="C242" s="69"/>
      <c r="D242" s="87">
        <v>2013</v>
      </c>
      <c r="E242" s="69" t="s">
        <v>2059</v>
      </c>
      <c r="F242" s="69"/>
      <c r="G242" s="87" t="s">
        <v>1182</v>
      </c>
      <c r="H242" s="71">
        <v>41485</v>
      </c>
      <c r="I242" s="182">
        <v>406</v>
      </c>
      <c r="J242" s="71">
        <v>41516</v>
      </c>
      <c r="K242" s="69">
        <v>123</v>
      </c>
      <c r="L242" s="106" t="s">
        <v>127</v>
      </c>
      <c r="M242" s="106" t="s">
        <v>2062</v>
      </c>
      <c r="N242" s="106" t="s">
        <v>340</v>
      </c>
      <c r="O242" s="106"/>
      <c r="P242" s="106"/>
      <c r="Q242" s="106"/>
      <c r="R242" s="459">
        <v>43964</v>
      </c>
      <c r="S242" s="262">
        <f>S241</f>
        <v>47792</v>
      </c>
      <c r="T242" s="106"/>
      <c r="U242" s="106" t="s">
        <v>343</v>
      </c>
      <c r="V242" s="106" t="s">
        <v>2063</v>
      </c>
      <c r="W242" s="106"/>
      <c r="X242" s="106"/>
    </row>
    <row r="243" spans="1:24" s="10" customFormat="1">
      <c r="A243" s="69" t="s">
        <v>2058</v>
      </c>
      <c r="B243" s="69" t="s">
        <v>1559</v>
      </c>
      <c r="C243" s="69"/>
      <c r="D243" s="87">
        <v>2013</v>
      </c>
      <c r="E243" s="69" t="s">
        <v>2059</v>
      </c>
      <c r="F243" s="69"/>
      <c r="G243" s="87" t="s">
        <v>1182</v>
      </c>
      <c r="H243" s="71">
        <v>41492</v>
      </c>
      <c r="I243" s="182">
        <v>2378</v>
      </c>
      <c r="J243" s="71">
        <v>41551</v>
      </c>
      <c r="K243" s="69">
        <v>138</v>
      </c>
      <c r="L243" s="106" t="s">
        <v>1108</v>
      </c>
      <c r="M243" s="106" t="s">
        <v>2290</v>
      </c>
      <c r="N243" s="106" t="s">
        <v>1561</v>
      </c>
      <c r="O243" s="106"/>
      <c r="P243" s="106"/>
      <c r="Q243" s="106"/>
      <c r="R243" s="459">
        <v>3944</v>
      </c>
      <c r="S243" s="262">
        <f>R243</f>
        <v>3944</v>
      </c>
      <c r="T243" s="106" t="s">
        <v>2064</v>
      </c>
      <c r="U243" s="106" t="s">
        <v>1563</v>
      </c>
      <c r="V243" s="106" t="s">
        <v>2065</v>
      </c>
      <c r="W243" s="106"/>
      <c r="X243" s="106"/>
    </row>
    <row r="244" spans="1:24" s="10" customFormat="1">
      <c r="A244" s="69" t="s">
        <v>2058</v>
      </c>
      <c r="B244" s="69" t="s">
        <v>1559</v>
      </c>
      <c r="C244" s="69"/>
      <c r="D244" s="87">
        <v>2013</v>
      </c>
      <c r="E244" s="69" t="s">
        <v>2059</v>
      </c>
      <c r="F244" s="69"/>
      <c r="G244" s="87" t="s">
        <v>1182</v>
      </c>
      <c r="H244" s="71">
        <v>41473</v>
      </c>
      <c r="I244" s="182">
        <v>337</v>
      </c>
      <c r="J244" s="71">
        <v>41499</v>
      </c>
      <c r="K244" s="69">
        <v>120</v>
      </c>
      <c r="L244" s="106" t="s">
        <v>996</v>
      </c>
      <c r="M244" s="106" t="s">
        <v>127</v>
      </c>
      <c r="N244" s="106" t="s">
        <v>340</v>
      </c>
      <c r="O244" s="106"/>
      <c r="P244" s="106"/>
      <c r="Q244" s="106"/>
      <c r="R244" s="459">
        <v>26448</v>
      </c>
      <c r="S244" s="262">
        <f>R244</f>
        <v>26448</v>
      </c>
      <c r="T244" s="106"/>
      <c r="U244" s="106" t="s">
        <v>1257</v>
      </c>
      <c r="V244" s="106" t="s">
        <v>2066</v>
      </c>
      <c r="W244" s="106"/>
      <c r="X244" s="106"/>
    </row>
    <row r="245" spans="1:24" s="10" customFormat="1">
      <c r="A245" s="69" t="s">
        <v>1767</v>
      </c>
      <c r="B245" s="69" t="s">
        <v>1673</v>
      </c>
      <c r="C245" s="69"/>
      <c r="D245" s="87">
        <v>2013</v>
      </c>
      <c r="E245" s="69" t="s">
        <v>1996</v>
      </c>
      <c r="F245" s="69"/>
      <c r="G245" s="87" t="s">
        <v>1182</v>
      </c>
      <c r="H245" s="71">
        <v>41491</v>
      </c>
      <c r="I245" s="182">
        <v>2375</v>
      </c>
      <c r="J245" s="71">
        <v>41492</v>
      </c>
      <c r="K245" s="69">
        <v>111</v>
      </c>
      <c r="L245" s="106" t="s">
        <v>1108</v>
      </c>
      <c r="M245" s="106" t="s">
        <v>2290</v>
      </c>
      <c r="N245" s="106" t="s">
        <v>340</v>
      </c>
      <c r="O245" s="106"/>
      <c r="P245" s="106"/>
      <c r="Q245" s="106"/>
      <c r="R245" s="459">
        <v>176333.92</v>
      </c>
      <c r="S245" s="262">
        <v>269982.81</v>
      </c>
      <c r="T245" s="106"/>
      <c r="U245" s="106" t="s">
        <v>778</v>
      </c>
      <c r="V245" s="106" t="s">
        <v>2070</v>
      </c>
      <c r="W245" s="106"/>
      <c r="X245" s="106"/>
    </row>
    <row r="246" spans="1:24" s="10" customFormat="1">
      <c r="A246" s="69" t="s">
        <v>1767</v>
      </c>
      <c r="B246" s="69" t="s">
        <v>1673</v>
      </c>
      <c r="C246" s="69"/>
      <c r="D246" s="87">
        <v>2013</v>
      </c>
      <c r="E246" s="69" t="s">
        <v>1996</v>
      </c>
      <c r="F246" s="69"/>
      <c r="G246" s="87" t="s">
        <v>1182</v>
      </c>
      <c r="H246" s="71">
        <v>41491</v>
      </c>
      <c r="I246" s="182">
        <v>2377</v>
      </c>
      <c r="J246" s="71">
        <v>41492</v>
      </c>
      <c r="K246" s="69">
        <v>111</v>
      </c>
      <c r="L246" s="106" t="s">
        <v>1108</v>
      </c>
      <c r="M246" s="106" t="s">
        <v>2290</v>
      </c>
      <c r="N246" s="106" t="s">
        <v>1561</v>
      </c>
      <c r="O246" s="106"/>
      <c r="P246" s="106"/>
      <c r="Q246" s="106"/>
      <c r="R246" s="459">
        <v>42560.4</v>
      </c>
      <c r="S246" s="262">
        <v>269982.81</v>
      </c>
      <c r="T246" s="106"/>
      <c r="U246" s="106" t="s">
        <v>778</v>
      </c>
      <c r="V246" s="106" t="s">
        <v>2070</v>
      </c>
      <c r="W246" s="106"/>
      <c r="X246" s="106"/>
    </row>
    <row r="247" spans="1:24" s="10" customFormat="1">
      <c r="A247" s="69" t="s">
        <v>2071</v>
      </c>
      <c r="B247" s="69" t="s">
        <v>1671</v>
      </c>
      <c r="C247" s="69"/>
      <c r="D247" s="87">
        <v>2013</v>
      </c>
      <c r="E247" s="69" t="s">
        <v>2073</v>
      </c>
      <c r="F247" s="69"/>
      <c r="G247" s="87" t="s">
        <v>1182</v>
      </c>
      <c r="H247" s="71">
        <v>41501</v>
      </c>
      <c r="I247" s="182">
        <v>736</v>
      </c>
      <c r="J247" s="71"/>
      <c r="K247" s="69"/>
      <c r="L247" s="106" t="s">
        <v>776</v>
      </c>
      <c r="M247" s="106" t="s">
        <v>2882</v>
      </c>
      <c r="N247" s="106" t="s">
        <v>340</v>
      </c>
      <c r="O247" s="106"/>
      <c r="P247" s="106"/>
      <c r="Q247" s="106"/>
      <c r="R247" s="459">
        <v>80766</v>
      </c>
      <c r="S247" s="262"/>
      <c r="T247" s="106"/>
      <c r="U247" s="106" t="s">
        <v>2006</v>
      </c>
      <c r="V247" s="106" t="s">
        <v>2074</v>
      </c>
      <c r="W247" s="106"/>
      <c r="X247" s="106"/>
    </row>
    <row r="248" spans="1:24" s="10" customFormat="1">
      <c r="A248" s="69" t="s">
        <v>2071</v>
      </c>
      <c r="B248" s="69" t="s">
        <v>1671</v>
      </c>
      <c r="C248" s="69"/>
      <c r="D248" s="87">
        <v>2013</v>
      </c>
      <c r="E248" s="69" t="s">
        <v>2073</v>
      </c>
      <c r="F248" s="69"/>
      <c r="G248" s="87" t="s">
        <v>1182</v>
      </c>
      <c r="H248" s="71">
        <v>41495</v>
      </c>
      <c r="I248" s="182">
        <v>3081</v>
      </c>
      <c r="J248" s="71"/>
      <c r="K248" s="69"/>
      <c r="L248" s="106" t="s">
        <v>127</v>
      </c>
      <c r="M248" s="106" t="s">
        <v>2075</v>
      </c>
      <c r="N248" s="106" t="s">
        <v>340</v>
      </c>
      <c r="O248" s="106"/>
      <c r="P248" s="106"/>
      <c r="Q248" s="106"/>
      <c r="R248" s="459">
        <v>17110</v>
      </c>
      <c r="S248" s="262"/>
      <c r="T248" s="106"/>
      <c r="U248" s="106" t="s">
        <v>1257</v>
      </c>
      <c r="V248" s="106" t="s">
        <v>2076</v>
      </c>
      <c r="W248" s="106"/>
      <c r="X248" s="106"/>
    </row>
    <row r="249" spans="1:24" s="10" customFormat="1">
      <c r="A249" s="69" t="s">
        <v>2071</v>
      </c>
      <c r="B249" s="69" t="s">
        <v>1671</v>
      </c>
      <c r="C249" s="69"/>
      <c r="D249" s="87">
        <v>2013</v>
      </c>
      <c r="E249" s="69" t="s">
        <v>2073</v>
      </c>
      <c r="F249" s="69"/>
      <c r="G249" s="87" t="s">
        <v>1182</v>
      </c>
      <c r="H249" s="71">
        <v>41508</v>
      </c>
      <c r="I249" s="182">
        <v>2386</v>
      </c>
      <c r="J249" s="71"/>
      <c r="K249" s="69"/>
      <c r="L249" s="106" t="s">
        <v>1108</v>
      </c>
      <c r="M249" s="106" t="s">
        <v>2290</v>
      </c>
      <c r="N249" s="106" t="s">
        <v>1561</v>
      </c>
      <c r="O249" s="106"/>
      <c r="P249" s="106"/>
      <c r="Q249" s="106"/>
      <c r="R249" s="459">
        <v>10730</v>
      </c>
      <c r="S249" s="262"/>
      <c r="T249" s="106" t="s">
        <v>2175</v>
      </c>
      <c r="U249" s="106" t="s">
        <v>778</v>
      </c>
      <c r="V249" s="106" t="s">
        <v>1689</v>
      </c>
      <c r="W249" s="106"/>
      <c r="X249" s="106"/>
    </row>
    <row r="250" spans="1:24" s="10" customFormat="1">
      <c r="A250" s="69" t="s">
        <v>1902</v>
      </c>
      <c r="B250" s="69" t="s">
        <v>1901</v>
      </c>
      <c r="C250" s="69"/>
      <c r="D250" s="87">
        <v>2013</v>
      </c>
      <c r="E250" s="69" t="s">
        <v>1903</v>
      </c>
      <c r="F250" s="69"/>
      <c r="G250" s="87" t="s">
        <v>1182</v>
      </c>
      <c r="H250" s="71">
        <v>41586</v>
      </c>
      <c r="I250" s="182" t="s">
        <v>2149</v>
      </c>
      <c r="J250" s="71">
        <v>41592</v>
      </c>
      <c r="K250" s="69">
        <v>167</v>
      </c>
      <c r="L250" s="106" t="s">
        <v>127</v>
      </c>
      <c r="M250" s="106" t="s">
        <v>2055</v>
      </c>
      <c r="N250" s="106" t="s">
        <v>340</v>
      </c>
      <c r="O250" s="106"/>
      <c r="P250" s="106"/>
      <c r="Q250" s="106"/>
      <c r="R250" s="459">
        <v>17400</v>
      </c>
      <c r="S250" s="262">
        <f>R250+R251</f>
        <v>30972</v>
      </c>
      <c r="T250" s="106"/>
      <c r="U250" s="106" t="s">
        <v>2150</v>
      </c>
      <c r="V250" s="106" t="s">
        <v>2151</v>
      </c>
      <c r="W250" s="106"/>
      <c r="X250" s="106"/>
    </row>
    <row r="251" spans="1:24" s="10" customFormat="1">
      <c r="A251" s="69" t="s">
        <v>1902</v>
      </c>
      <c r="B251" s="69" t="s">
        <v>1901</v>
      </c>
      <c r="C251" s="69"/>
      <c r="D251" s="87">
        <v>2013</v>
      </c>
      <c r="E251" s="69" t="s">
        <v>1903</v>
      </c>
      <c r="F251" s="69"/>
      <c r="G251" s="87" t="s">
        <v>1182</v>
      </c>
      <c r="H251" s="71">
        <v>41586</v>
      </c>
      <c r="I251" s="182" t="s">
        <v>2152</v>
      </c>
      <c r="J251" s="71">
        <v>41592</v>
      </c>
      <c r="K251" s="69">
        <v>167</v>
      </c>
      <c r="L251" s="106" t="s">
        <v>127</v>
      </c>
      <c r="M251" s="106" t="s">
        <v>2055</v>
      </c>
      <c r="N251" s="106" t="s">
        <v>1561</v>
      </c>
      <c r="O251" s="106"/>
      <c r="P251" s="106"/>
      <c r="Q251" s="106"/>
      <c r="R251" s="459">
        <v>13572</v>
      </c>
      <c r="S251" s="262">
        <f>S250</f>
        <v>30972</v>
      </c>
      <c r="T251" s="106">
        <v>27</v>
      </c>
      <c r="U251" s="106" t="s">
        <v>778</v>
      </c>
      <c r="V251" s="106" t="s">
        <v>2151</v>
      </c>
      <c r="W251" s="106"/>
      <c r="X251" s="106"/>
    </row>
    <row r="252" spans="1:24" s="10" customFormat="1">
      <c r="A252" s="69" t="s">
        <v>1902</v>
      </c>
      <c r="B252" s="69" t="s">
        <v>1901</v>
      </c>
      <c r="C252" s="69"/>
      <c r="D252" s="87">
        <v>2013</v>
      </c>
      <c r="E252" s="69" t="s">
        <v>1903</v>
      </c>
      <c r="F252" s="69"/>
      <c r="G252" s="87" t="s">
        <v>1182</v>
      </c>
      <c r="H252" s="71">
        <v>41589</v>
      </c>
      <c r="I252" s="182">
        <v>1122</v>
      </c>
      <c r="J252" s="71"/>
      <c r="K252" s="69"/>
      <c r="L252" s="106" t="s">
        <v>776</v>
      </c>
      <c r="M252" s="106" t="s">
        <v>2882</v>
      </c>
      <c r="N252" s="106" t="s">
        <v>340</v>
      </c>
      <c r="O252" s="106"/>
      <c r="P252" s="106"/>
      <c r="Q252" s="106"/>
      <c r="R252" s="459">
        <v>1149</v>
      </c>
      <c r="S252" s="262"/>
      <c r="T252" s="106"/>
      <c r="U252" s="106" t="s">
        <v>778</v>
      </c>
      <c r="V252" s="106" t="s">
        <v>2147</v>
      </c>
      <c r="W252" s="106"/>
      <c r="X252" s="106"/>
    </row>
    <row r="253" spans="1:24" s="10" customFormat="1">
      <c r="A253" s="69" t="s">
        <v>1902</v>
      </c>
      <c r="B253" s="69" t="s">
        <v>1901</v>
      </c>
      <c r="C253" s="69"/>
      <c r="D253" s="87">
        <v>2013</v>
      </c>
      <c r="E253" s="69" t="s">
        <v>1903</v>
      </c>
      <c r="F253" s="69"/>
      <c r="G253" s="87" t="s">
        <v>1182</v>
      </c>
      <c r="H253" s="71">
        <v>41589</v>
      </c>
      <c r="I253" s="182">
        <v>1123</v>
      </c>
      <c r="J253" s="71">
        <v>41212</v>
      </c>
      <c r="K253" s="69">
        <v>159</v>
      </c>
      <c r="L253" s="106" t="s">
        <v>776</v>
      </c>
      <c r="M253" s="106" t="s">
        <v>2882</v>
      </c>
      <c r="N253" s="106" t="s">
        <v>340</v>
      </c>
      <c r="O253" s="106"/>
      <c r="P253" s="106"/>
      <c r="Q253" s="106"/>
      <c r="R253" s="459">
        <v>800</v>
      </c>
      <c r="S253" s="262">
        <v>42881</v>
      </c>
      <c r="T253" s="106"/>
      <c r="U253" s="106" t="s">
        <v>778</v>
      </c>
      <c r="V253" s="106" t="s">
        <v>2148</v>
      </c>
      <c r="W253" s="106"/>
      <c r="X253" s="106"/>
    </row>
    <row r="254" spans="1:24" s="10" customFormat="1">
      <c r="A254" s="69" t="s">
        <v>1902</v>
      </c>
      <c r="B254" s="69" t="s">
        <v>1901</v>
      </c>
      <c r="C254" s="69"/>
      <c r="D254" s="87">
        <v>2013</v>
      </c>
      <c r="E254" s="69" t="s">
        <v>1903</v>
      </c>
      <c r="F254" s="69"/>
      <c r="G254" s="87" t="s">
        <v>1182</v>
      </c>
      <c r="H254" s="71">
        <v>41590</v>
      </c>
      <c r="I254" s="182">
        <v>2536</v>
      </c>
      <c r="J254" s="71"/>
      <c r="K254" s="69"/>
      <c r="L254" s="106" t="s">
        <v>1108</v>
      </c>
      <c r="M254" s="106" t="s">
        <v>2290</v>
      </c>
      <c r="N254" s="106" t="s">
        <v>1561</v>
      </c>
      <c r="O254" s="106"/>
      <c r="P254" s="106"/>
      <c r="Q254" s="106"/>
      <c r="R254" s="459">
        <v>5452</v>
      </c>
      <c r="S254" s="262"/>
      <c r="T254" s="106" t="s">
        <v>2155</v>
      </c>
      <c r="U254" s="106" t="s">
        <v>778</v>
      </c>
      <c r="V254" s="106" t="s">
        <v>2156</v>
      </c>
      <c r="W254" s="106"/>
      <c r="X254" s="106"/>
    </row>
    <row r="255" spans="1:24" s="10" customFormat="1">
      <c r="A255" s="69" t="s">
        <v>3337</v>
      </c>
      <c r="B255" s="69" t="s">
        <v>1824</v>
      </c>
      <c r="C255" s="69" t="s">
        <v>2990</v>
      </c>
      <c r="D255" s="87">
        <v>2013</v>
      </c>
      <c r="E255" s="69" t="s">
        <v>2170</v>
      </c>
      <c r="F255" s="69"/>
      <c r="G255" s="87" t="s">
        <v>2171</v>
      </c>
      <c r="H255" s="71">
        <v>41540</v>
      </c>
      <c r="I255" s="182">
        <v>111</v>
      </c>
      <c r="J255" s="71">
        <v>41544</v>
      </c>
      <c r="K255" s="69">
        <v>1</v>
      </c>
      <c r="L255" s="106" t="s">
        <v>127</v>
      </c>
      <c r="M255" s="106" t="s">
        <v>2172</v>
      </c>
      <c r="N255" s="106" t="s">
        <v>995</v>
      </c>
      <c r="O255" s="106"/>
      <c r="P255" s="106"/>
      <c r="Q255" s="106"/>
      <c r="R255" s="459">
        <v>325221.37</v>
      </c>
      <c r="S255" s="262">
        <v>325221.37</v>
      </c>
      <c r="T255" s="106"/>
      <c r="U255" s="106" t="s">
        <v>611</v>
      </c>
      <c r="V255" s="106"/>
      <c r="W255" s="106"/>
      <c r="X255" s="106"/>
    </row>
    <row r="256" spans="1:24" s="10" customFormat="1">
      <c r="A256" s="69" t="s">
        <v>1902</v>
      </c>
      <c r="B256" s="69" t="s">
        <v>2181</v>
      </c>
      <c r="C256" s="69"/>
      <c r="D256" s="87">
        <v>2013</v>
      </c>
      <c r="E256" s="69" t="s">
        <v>2182</v>
      </c>
      <c r="F256" s="69"/>
      <c r="G256" s="87" t="s">
        <v>1182</v>
      </c>
      <c r="H256" s="71">
        <v>41604</v>
      </c>
      <c r="I256" s="182">
        <v>1230</v>
      </c>
      <c r="J256" s="71"/>
      <c r="K256" s="69"/>
      <c r="L256" s="106" t="s">
        <v>776</v>
      </c>
      <c r="M256" s="106" t="s">
        <v>2882</v>
      </c>
      <c r="N256" s="106" t="s">
        <v>340</v>
      </c>
      <c r="O256" s="106"/>
      <c r="P256" s="106"/>
      <c r="Q256" s="106"/>
      <c r="R256" s="459">
        <v>11049</v>
      </c>
      <c r="S256" s="262"/>
      <c r="T256" s="106"/>
      <c r="U256" s="106" t="s">
        <v>2006</v>
      </c>
      <c r="V256" s="106" t="s">
        <v>2330</v>
      </c>
      <c r="W256" s="106"/>
      <c r="X256" s="106"/>
    </row>
    <row r="257" spans="1:24" s="10" customFormat="1">
      <c r="A257" s="69" t="s">
        <v>2283</v>
      </c>
      <c r="B257" s="69" t="s">
        <v>1679</v>
      </c>
      <c r="C257" s="69"/>
      <c r="D257" s="87">
        <v>2013</v>
      </c>
      <c r="E257" s="69" t="s">
        <v>2282</v>
      </c>
      <c r="F257" s="69"/>
      <c r="G257" s="87" t="s">
        <v>1079</v>
      </c>
      <c r="H257" s="71">
        <v>41570</v>
      </c>
      <c r="I257" s="182">
        <v>5</v>
      </c>
      <c r="J257" s="71">
        <v>41614</v>
      </c>
      <c r="K257" s="69">
        <v>10</v>
      </c>
      <c r="L257" s="106" t="s">
        <v>127</v>
      </c>
      <c r="M257" s="106" t="s">
        <v>2284</v>
      </c>
      <c r="N257" s="106" t="s">
        <v>2289</v>
      </c>
      <c r="O257" s="106"/>
      <c r="P257" s="106"/>
      <c r="Q257" s="106"/>
      <c r="R257" s="459">
        <v>60766.36</v>
      </c>
      <c r="S257" s="262">
        <f>R257</f>
        <v>60766.36</v>
      </c>
      <c r="T257" s="106"/>
      <c r="U257" s="106" t="s">
        <v>2285</v>
      </c>
      <c r="V257" s="106" t="s">
        <v>2286</v>
      </c>
      <c r="W257" s="106"/>
      <c r="X257" s="106"/>
    </row>
    <row r="258" spans="1:24" s="10" customFormat="1" ht="30">
      <c r="A258" s="69" t="s">
        <v>2283</v>
      </c>
      <c r="B258" s="69" t="s">
        <v>1679</v>
      </c>
      <c r="C258" s="69"/>
      <c r="D258" s="87">
        <v>2013</v>
      </c>
      <c r="E258" s="69" t="s">
        <v>2282</v>
      </c>
      <c r="F258" s="69"/>
      <c r="G258" s="87" t="s">
        <v>1079</v>
      </c>
      <c r="H258" s="71">
        <v>41543</v>
      </c>
      <c r="I258" s="182">
        <v>4</v>
      </c>
      <c r="J258" s="71">
        <v>41543</v>
      </c>
      <c r="K258" s="69">
        <v>4</v>
      </c>
      <c r="L258" s="106" t="s">
        <v>127</v>
      </c>
      <c r="M258" s="106" t="s">
        <v>2284</v>
      </c>
      <c r="N258" s="106" t="s">
        <v>2289</v>
      </c>
      <c r="O258" s="106"/>
      <c r="P258" s="106"/>
      <c r="Q258" s="106"/>
      <c r="R258" s="459">
        <v>18615.259999999998</v>
      </c>
      <c r="S258" s="262">
        <f>R258</f>
        <v>18615.259999999998</v>
      </c>
      <c r="T258" s="106"/>
      <c r="U258" s="106" t="s">
        <v>2285</v>
      </c>
      <c r="V258" s="8" t="s">
        <v>2558</v>
      </c>
      <c r="W258" s="106"/>
      <c r="X258" s="106"/>
    </row>
    <row r="259" spans="1:24" s="10" customFormat="1">
      <c r="A259" s="69" t="s">
        <v>2283</v>
      </c>
      <c r="B259" s="69" t="s">
        <v>1679</v>
      </c>
      <c r="C259" s="69" t="s">
        <v>1533</v>
      </c>
      <c r="D259" s="87">
        <v>2013</v>
      </c>
      <c r="E259" s="69" t="s">
        <v>2282</v>
      </c>
      <c r="F259" s="69"/>
      <c r="G259" s="87" t="s">
        <v>1079</v>
      </c>
      <c r="H259" s="71">
        <v>41556</v>
      </c>
      <c r="I259" s="182">
        <v>2514</v>
      </c>
      <c r="J259" s="71">
        <v>41563</v>
      </c>
      <c r="K259" s="69">
        <v>6</v>
      </c>
      <c r="L259" s="106" t="s">
        <v>1108</v>
      </c>
      <c r="M259" s="106" t="s">
        <v>2290</v>
      </c>
      <c r="N259" s="106" t="s">
        <v>1008</v>
      </c>
      <c r="O259" s="106"/>
      <c r="P259" s="106"/>
      <c r="Q259" s="106"/>
      <c r="R259" s="459">
        <v>234634.42</v>
      </c>
      <c r="S259" s="262">
        <v>174964.46</v>
      </c>
      <c r="T259" s="106"/>
      <c r="U259" s="106" t="s">
        <v>1009</v>
      </c>
      <c r="V259" s="106" t="s">
        <v>3302</v>
      </c>
      <c r="W259" s="106"/>
      <c r="X259" s="106"/>
    </row>
    <row r="260" spans="1:24" s="10" customFormat="1">
      <c r="A260" s="69" t="s">
        <v>2283</v>
      </c>
      <c r="B260" s="69" t="s">
        <v>1679</v>
      </c>
      <c r="C260" s="69"/>
      <c r="D260" s="87">
        <v>2013</v>
      </c>
      <c r="E260" s="69" t="s">
        <v>2282</v>
      </c>
      <c r="F260" s="69"/>
      <c r="G260" s="87" t="s">
        <v>1079</v>
      </c>
      <c r="H260" s="71">
        <v>41508</v>
      </c>
      <c r="I260" s="182">
        <v>2384</v>
      </c>
      <c r="J260" s="71">
        <v>41512</v>
      </c>
      <c r="K260" s="69">
        <v>2</v>
      </c>
      <c r="L260" s="106" t="s">
        <v>1108</v>
      </c>
      <c r="M260" s="106" t="s">
        <v>2290</v>
      </c>
      <c r="N260" s="106" t="s">
        <v>2291</v>
      </c>
      <c r="O260" s="106"/>
      <c r="P260" s="106"/>
      <c r="Q260" s="106"/>
      <c r="R260" s="459">
        <v>68375.990000000005</v>
      </c>
      <c r="S260" s="262">
        <f>R260</f>
        <v>68375.990000000005</v>
      </c>
      <c r="T260" s="106"/>
      <c r="U260" s="106" t="s">
        <v>611</v>
      </c>
      <c r="V260" s="106" t="s">
        <v>2292</v>
      </c>
      <c r="W260" s="106"/>
      <c r="X260" s="106"/>
    </row>
    <row r="261" spans="1:24" s="10" customFormat="1">
      <c r="A261" s="69" t="s">
        <v>2283</v>
      </c>
      <c r="B261" s="69" t="s">
        <v>1679</v>
      </c>
      <c r="C261" s="69"/>
      <c r="D261" s="87">
        <v>2013</v>
      </c>
      <c r="E261" s="69" t="s">
        <v>2282</v>
      </c>
      <c r="F261" s="69"/>
      <c r="G261" s="87" t="s">
        <v>1079</v>
      </c>
      <c r="H261" s="71">
        <v>41508</v>
      </c>
      <c r="I261" s="182">
        <v>2385</v>
      </c>
      <c r="J261" s="71">
        <v>41512</v>
      </c>
      <c r="K261" s="69">
        <v>3</v>
      </c>
      <c r="L261" s="106" t="s">
        <v>1108</v>
      </c>
      <c r="M261" s="106" t="s">
        <v>2290</v>
      </c>
      <c r="N261" s="106" t="s">
        <v>2291</v>
      </c>
      <c r="O261" s="106"/>
      <c r="P261" s="106"/>
      <c r="Q261" s="106"/>
      <c r="R261" s="459">
        <v>122747.71</v>
      </c>
      <c r="S261" s="262">
        <f>R261</f>
        <v>122747.71</v>
      </c>
      <c r="T261" s="106"/>
      <c r="U261" s="106" t="s">
        <v>611</v>
      </c>
      <c r="V261" s="106" t="s">
        <v>2293</v>
      </c>
      <c r="W261" s="106"/>
      <c r="X261" s="106"/>
    </row>
    <row r="262" spans="1:24" s="10" customFormat="1">
      <c r="A262" s="69" t="s">
        <v>2283</v>
      </c>
      <c r="B262" s="69" t="s">
        <v>1679</v>
      </c>
      <c r="C262" s="69"/>
      <c r="D262" s="87">
        <v>2013</v>
      </c>
      <c r="E262" s="69" t="s">
        <v>2282</v>
      </c>
      <c r="F262" s="69"/>
      <c r="G262" s="87" t="s">
        <v>1079</v>
      </c>
      <c r="H262" s="71">
        <v>41556</v>
      </c>
      <c r="I262" s="182">
        <v>2515</v>
      </c>
      <c r="J262" s="71">
        <v>41563</v>
      </c>
      <c r="K262" s="69">
        <v>7</v>
      </c>
      <c r="L262" s="106" t="s">
        <v>1108</v>
      </c>
      <c r="M262" s="106" t="s">
        <v>2290</v>
      </c>
      <c r="N262" s="106" t="s">
        <v>1008</v>
      </c>
      <c r="O262" s="106"/>
      <c r="P262" s="106"/>
      <c r="Q262" s="106"/>
      <c r="R262" s="459">
        <v>432078.75</v>
      </c>
      <c r="S262" s="262">
        <v>322196.65000000002</v>
      </c>
      <c r="T262" s="106"/>
      <c r="U262" s="106" t="s">
        <v>1009</v>
      </c>
      <c r="V262" s="106" t="s">
        <v>3303</v>
      </c>
      <c r="W262" s="106"/>
      <c r="X262" s="106"/>
    </row>
    <row r="263" spans="1:24" s="10" customFormat="1">
      <c r="A263" s="69" t="s">
        <v>2283</v>
      </c>
      <c r="B263" s="69" t="s">
        <v>1679</v>
      </c>
      <c r="C263" s="69"/>
      <c r="D263" s="87">
        <v>2013</v>
      </c>
      <c r="E263" s="69" t="s">
        <v>2282</v>
      </c>
      <c r="F263" s="69"/>
      <c r="G263" s="87" t="s">
        <v>1079</v>
      </c>
      <c r="H263" s="71">
        <v>41556</v>
      </c>
      <c r="I263" s="182">
        <v>2513</v>
      </c>
      <c r="J263" s="71">
        <v>41563</v>
      </c>
      <c r="K263" s="69">
        <v>5</v>
      </c>
      <c r="L263" s="106" t="s">
        <v>1108</v>
      </c>
      <c r="M263" s="106" t="s">
        <v>2290</v>
      </c>
      <c r="N263" s="106" t="s">
        <v>1008</v>
      </c>
      <c r="O263" s="106"/>
      <c r="P263" s="106"/>
      <c r="Q263" s="106"/>
      <c r="R263" s="459">
        <v>941060.84</v>
      </c>
      <c r="S263" s="262">
        <v>701739.33</v>
      </c>
      <c r="T263" s="106"/>
      <c r="U263" s="106" t="s">
        <v>1009</v>
      </c>
      <c r="V263" s="106" t="s">
        <v>3305</v>
      </c>
      <c r="W263" s="106"/>
      <c r="X263" s="106"/>
    </row>
    <row r="264" spans="1:24" s="10" customFormat="1">
      <c r="A264" s="69" t="s">
        <v>2283</v>
      </c>
      <c r="B264" s="69" t="s">
        <v>1679</v>
      </c>
      <c r="C264" s="69"/>
      <c r="D264" s="87">
        <v>2013</v>
      </c>
      <c r="E264" s="69" t="s">
        <v>2282</v>
      </c>
      <c r="F264" s="69"/>
      <c r="G264" s="87" t="s">
        <v>1079</v>
      </c>
      <c r="H264" s="71">
        <v>41556</v>
      </c>
      <c r="I264" s="182">
        <v>2513</v>
      </c>
      <c r="J264" s="71"/>
      <c r="K264" s="69"/>
      <c r="L264" s="106" t="s">
        <v>1108</v>
      </c>
      <c r="M264" s="106" t="s">
        <v>2290</v>
      </c>
      <c r="N264" s="106" t="s">
        <v>1008</v>
      </c>
      <c r="O264" s="106"/>
      <c r="P264" s="106"/>
      <c r="Q264" s="106"/>
      <c r="R264" s="459"/>
      <c r="S264" s="742">
        <f>R263-S263</f>
        <v>239321.51</v>
      </c>
      <c r="T264" s="106"/>
      <c r="U264" s="106" t="s">
        <v>1009</v>
      </c>
      <c r="V264" s="106" t="s">
        <v>2777</v>
      </c>
      <c r="W264" s="106"/>
      <c r="X264" s="106"/>
    </row>
    <row r="265" spans="1:24" s="10" customFormat="1">
      <c r="A265" s="69" t="s">
        <v>2283</v>
      </c>
      <c r="B265" s="69" t="s">
        <v>1679</v>
      </c>
      <c r="C265" s="69"/>
      <c r="D265" s="87">
        <v>2013</v>
      </c>
      <c r="E265" s="69" t="s">
        <v>2282</v>
      </c>
      <c r="F265" s="69"/>
      <c r="G265" s="87" t="s">
        <v>1079</v>
      </c>
      <c r="H265" s="71">
        <v>41508</v>
      </c>
      <c r="I265" s="182">
        <v>2383</v>
      </c>
      <c r="J265" s="71">
        <v>41512</v>
      </c>
      <c r="K265" s="69">
        <v>1</v>
      </c>
      <c r="L265" s="106" t="s">
        <v>1108</v>
      </c>
      <c r="M265" s="106" t="s">
        <v>2290</v>
      </c>
      <c r="N265" s="106" t="s">
        <v>2291</v>
      </c>
      <c r="O265" s="106"/>
      <c r="P265" s="106"/>
      <c r="Q265" s="106"/>
      <c r="R265" s="459">
        <v>429384.88</v>
      </c>
      <c r="S265" s="740">
        <f>R265</f>
        <v>429384.88</v>
      </c>
      <c r="T265" s="106"/>
      <c r="U265" s="106" t="s">
        <v>611</v>
      </c>
      <c r="V265" s="106" t="s">
        <v>2294</v>
      </c>
      <c r="W265" s="106"/>
      <c r="X265" s="106"/>
    </row>
    <row r="266" spans="1:24" s="10" customFormat="1">
      <c r="A266" s="69" t="s">
        <v>1902</v>
      </c>
      <c r="B266" s="69" t="s">
        <v>2181</v>
      </c>
      <c r="C266" s="69"/>
      <c r="D266" s="87">
        <v>2013</v>
      </c>
      <c r="E266" s="69" t="s">
        <v>2182</v>
      </c>
      <c r="F266" s="69"/>
      <c r="G266" s="87" t="s">
        <v>1182</v>
      </c>
      <c r="H266" s="71">
        <v>41607</v>
      </c>
      <c r="I266" s="182">
        <v>1252</v>
      </c>
      <c r="J266" s="71"/>
      <c r="K266" s="69"/>
      <c r="L266" s="106" t="s">
        <v>776</v>
      </c>
      <c r="M266" s="106" t="s">
        <v>2882</v>
      </c>
      <c r="N266" s="106" t="s">
        <v>340</v>
      </c>
      <c r="O266" s="106"/>
      <c r="P266" s="106"/>
      <c r="Q266" s="106"/>
      <c r="R266" s="459">
        <v>4648</v>
      </c>
      <c r="S266" s="262"/>
      <c r="T266" s="106"/>
      <c r="U266" s="106" t="s">
        <v>2006</v>
      </c>
      <c r="V266" s="106" t="s">
        <v>2330</v>
      </c>
      <c r="W266" s="106"/>
      <c r="X266" s="106"/>
    </row>
    <row r="267" spans="1:24" s="10" customFormat="1">
      <c r="A267" s="69" t="s">
        <v>1902</v>
      </c>
      <c r="B267" s="69" t="s">
        <v>2181</v>
      </c>
      <c r="C267" s="69"/>
      <c r="D267" s="87">
        <v>2013</v>
      </c>
      <c r="E267" s="69" t="s">
        <v>2182</v>
      </c>
      <c r="F267" s="69"/>
      <c r="G267" s="87" t="s">
        <v>1182</v>
      </c>
      <c r="H267" s="71">
        <v>41603</v>
      </c>
      <c r="I267" s="182">
        <v>1219</v>
      </c>
      <c r="J267" s="71"/>
      <c r="K267" s="69"/>
      <c r="L267" s="106" t="s">
        <v>776</v>
      </c>
      <c r="M267" s="106" t="s">
        <v>2882</v>
      </c>
      <c r="N267" s="106" t="s">
        <v>340</v>
      </c>
      <c r="O267" s="106"/>
      <c r="P267" s="106"/>
      <c r="Q267" s="106"/>
      <c r="R267" s="459">
        <v>22775</v>
      </c>
      <c r="S267" s="262"/>
      <c r="T267" s="106"/>
      <c r="U267" s="106" t="s">
        <v>2006</v>
      </c>
      <c r="V267" s="106" t="s">
        <v>2330</v>
      </c>
      <c r="W267" s="106"/>
      <c r="X267" s="106"/>
    </row>
    <row r="268" spans="1:24" s="10" customFormat="1">
      <c r="A268" s="69" t="s">
        <v>693</v>
      </c>
      <c r="B268" s="69" t="s">
        <v>693</v>
      </c>
      <c r="C268" s="69"/>
      <c r="D268" s="87">
        <v>2013</v>
      </c>
      <c r="E268" s="69" t="s">
        <v>1398</v>
      </c>
      <c r="F268" s="69"/>
      <c r="G268" s="87" t="s">
        <v>683</v>
      </c>
      <c r="H268" s="71">
        <v>41607</v>
      </c>
      <c r="I268" s="182">
        <v>1257</v>
      </c>
      <c r="J268" s="71"/>
      <c r="K268" s="69"/>
      <c r="L268" s="106" t="s">
        <v>776</v>
      </c>
      <c r="M268" s="106" t="s">
        <v>2882</v>
      </c>
      <c r="N268" s="106" t="s">
        <v>340</v>
      </c>
      <c r="O268" s="106"/>
      <c r="P268" s="106"/>
      <c r="Q268" s="106"/>
      <c r="R268" s="459">
        <v>149</v>
      </c>
      <c r="S268" s="262"/>
      <c r="T268" s="106"/>
      <c r="U268" s="106" t="s">
        <v>343</v>
      </c>
      <c r="V268" s="106" t="s">
        <v>2337</v>
      </c>
      <c r="W268" s="106"/>
      <c r="X268" s="106"/>
    </row>
    <row r="269" spans="1:24" s="10" customFormat="1">
      <c r="A269" s="69" t="s">
        <v>2341</v>
      </c>
      <c r="B269" s="69" t="s">
        <v>2555</v>
      </c>
      <c r="C269" s="69"/>
      <c r="D269" s="87">
        <v>2013</v>
      </c>
      <c r="E269" s="69" t="s">
        <v>2338</v>
      </c>
      <c r="F269" s="69"/>
      <c r="G269" s="87" t="s">
        <v>1182</v>
      </c>
      <c r="H269" s="71">
        <v>41603</v>
      </c>
      <c r="I269" s="182">
        <v>1221</v>
      </c>
      <c r="J269" s="71">
        <v>41618</v>
      </c>
      <c r="K269" s="69">
        <v>177</v>
      </c>
      <c r="L269" s="106" t="s">
        <v>776</v>
      </c>
      <c r="M269" s="106" t="s">
        <v>2882</v>
      </c>
      <c r="N269" s="106" t="s">
        <v>340</v>
      </c>
      <c r="O269" s="106"/>
      <c r="P269" s="106"/>
      <c r="Q269" s="106"/>
      <c r="R269" s="459">
        <v>51109</v>
      </c>
      <c r="S269" s="262">
        <f>R269+R270+R271+R272+R273</f>
        <v>90368.4</v>
      </c>
      <c r="T269" s="106"/>
      <c r="U269" s="106" t="s">
        <v>778</v>
      </c>
      <c r="V269" s="106" t="s">
        <v>2339</v>
      </c>
      <c r="W269" s="106"/>
      <c r="X269" s="106"/>
    </row>
    <row r="270" spans="1:24" s="10" customFormat="1">
      <c r="A270" s="69" t="s">
        <v>2341</v>
      </c>
      <c r="B270" s="69" t="s">
        <v>2555</v>
      </c>
      <c r="C270" s="69"/>
      <c r="D270" s="87">
        <v>2013</v>
      </c>
      <c r="E270" s="69" t="s">
        <v>2338</v>
      </c>
      <c r="F270" s="69"/>
      <c r="G270" s="87" t="s">
        <v>1182</v>
      </c>
      <c r="H270" s="71">
        <v>41607</v>
      </c>
      <c r="I270" s="182">
        <v>1250</v>
      </c>
      <c r="J270" s="71">
        <v>41618</v>
      </c>
      <c r="K270" s="69">
        <v>177</v>
      </c>
      <c r="L270" s="106" t="s">
        <v>776</v>
      </c>
      <c r="M270" s="106" t="s">
        <v>2882</v>
      </c>
      <c r="N270" s="106" t="s">
        <v>340</v>
      </c>
      <c r="O270" s="106"/>
      <c r="P270" s="106"/>
      <c r="Q270" s="106"/>
      <c r="R270" s="459">
        <v>8848</v>
      </c>
      <c r="S270" s="262">
        <f>S269</f>
        <v>90368.4</v>
      </c>
      <c r="T270" s="106"/>
      <c r="U270" s="106" t="s">
        <v>778</v>
      </c>
      <c r="V270" s="106" t="s">
        <v>2339</v>
      </c>
      <c r="W270" s="106"/>
      <c r="X270" s="106"/>
    </row>
    <row r="271" spans="1:24" s="10" customFormat="1">
      <c r="A271" s="69" t="s">
        <v>2341</v>
      </c>
      <c r="B271" s="69" t="s">
        <v>2555</v>
      </c>
      <c r="C271" s="69"/>
      <c r="D271" s="87">
        <v>2013</v>
      </c>
      <c r="E271" s="69" t="s">
        <v>2338</v>
      </c>
      <c r="F271" s="69"/>
      <c r="G271" s="87" t="s">
        <v>1182</v>
      </c>
      <c r="H271" s="71">
        <v>41617</v>
      </c>
      <c r="I271" s="182">
        <v>1317</v>
      </c>
      <c r="J271" s="71">
        <v>41618</v>
      </c>
      <c r="K271" s="69">
        <v>177</v>
      </c>
      <c r="L271" s="106" t="s">
        <v>776</v>
      </c>
      <c r="M271" s="106" t="s">
        <v>2882</v>
      </c>
      <c r="N271" s="106" t="s">
        <v>340</v>
      </c>
      <c r="O271" s="106"/>
      <c r="P271" s="106"/>
      <c r="Q271" s="106"/>
      <c r="R271" s="459">
        <v>2655</v>
      </c>
      <c r="S271" s="262">
        <f>S269</f>
        <v>90368.4</v>
      </c>
      <c r="T271" s="106"/>
      <c r="U271" s="106" t="s">
        <v>2340</v>
      </c>
      <c r="V271" s="106" t="s">
        <v>2339</v>
      </c>
      <c r="W271" s="106"/>
      <c r="X271" s="106"/>
    </row>
    <row r="272" spans="1:24" s="10" customFormat="1">
      <c r="A272" s="69" t="s">
        <v>2341</v>
      </c>
      <c r="B272" s="69" t="s">
        <v>2555</v>
      </c>
      <c r="C272" s="69"/>
      <c r="D272" s="87">
        <v>2013</v>
      </c>
      <c r="E272" s="69" t="s">
        <v>2338</v>
      </c>
      <c r="F272" s="69"/>
      <c r="G272" s="87" t="s">
        <v>1182</v>
      </c>
      <c r="H272" s="71">
        <v>41617</v>
      </c>
      <c r="I272" s="182">
        <v>1316</v>
      </c>
      <c r="J272" s="71">
        <v>41618</v>
      </c>
      <c r="K272" s="69">
        <v>177</v>
      </c>
      <c r="L272" s="106" t="s">
        <v>776</v>
      </c>
      <c r="M272" s="106" t="s">
        <v>2882</v>
      </c>
      <c r="N272" s="106" t="s">
        <v>340</v>
      </c>
      <c r="O272" s="106"/>
      <c r="P272" s="106"/>
      <c r="Q272" s="106"/>
      <c r="R272" s="459">
        <v>354</v>
      </c>
      <c r="S272" s="262">
        <f>S269</f>
        <v>90368.4</v>
      </c>
      <c r="T272" s="106"/>
      <c r="U272" s="106" t="s">
        <v>690</v>
      </c>
      <c r="V272" s="106" t="s">
        <v>2339</v>
      </c>
      <c r="W272" s="106"/>
      <c r="X272" s="106"/>
    </row>
    <row r="273" spans="1:24" s="10" customFormat="1">
      <c r="A273" s="69" t="s">
        <v>2341</v>
      </c>
      <c r="B273" s="69" t="s">
        <v>2819</v>
      </c>
      <c r="C273" s="69"/>
      <c r="D273" s="87">
        <v>2013</v>
      </c>
      <c r="E273" s="69" t="s">
        <v>2342</v>
      </c>
      <c r="F273" s="69"/>
      <c r="G273" s="87" t="s">
        <v>1182</v>
      </c>
      <c r="H273" s="71">
        <v>41607</v>
      </c>
      <c r="I273" s="182">
        <v>1249</v>
      </c>
      <c r="J273" s="71">
        <v>41618</v>
      </c>
      <c r="K273" s="69">
        <v>177</v>
      </c>
      <c r="L273" s="106" t="s">
        <v>776</v>
      </c>
      <c r="M273" s="106" t="s">
        <v>2882</v>
      </c>
      <c r="N273" s="106" t="s">
        <v>340</v>
      </c>
      <c r="O273" s="106"/>
      <c r="P273" s="106"/>
      <c r="Q273" s="106"/>
      <c r="R273" s="459">
        <v>27402.400000000001</v>
      </c>
      <c r="S273" s="262">
        <f>S269</f>
        <v>90368.4</v>
      </c>
      <c r="T273" s="106"/>
      <c r="U273" s="106" t="s">
        <v>778</v>
      </c>
      <c r="V273" s="106" t="s">
        <v>2343</v>
      </c>
      <c r="W273" s="106"/>
      <c r="X273" s="106"/>
    </row>
    <row r="274" spans="1:24" s="10" customFormat="1">
      <c r="A274" s="69" t="s">
        <v>2332</v>
      </c>
      <c r="B274" s="69" t="s">
        <v>2676</v>
      </c>
      <c r="C274" s="69"/>
      <c r="D274" s="87">
        <v>2013</v>
      </c>
      <c r="E274" s="69" t="s">
        <v>2334</v>
      </c>
      <c r="F274" s="69"/>
      <c r="G274" s="87" t="s">
        <v>1182</v>
      </c>
      <c r="H274" s="71">
        <v>41618</v>
      </c>
      <c r="I274" s="182">
        <v>1329</v>
      </c>
      <c r="J274" s="71"/>
      <c r="K274" s="69"/>
      <c r="L274" s="106" t="s">
        <v>776</v>
      </c>
      <c r="M274" s="106" t="s">
        <v>2882</v>
      </c>
      <c r="N274" s="106" t="s">
        <v>340</v>
      </c>
      <c r="O274" s="106"/>
      <c r="P274" s="106"/>
      <c r="Q274" s="106"/>
      <c r="R274" s="459">
        <v>38400</v>
      </c>
      <c r="S274" s="262"/>
      <c r="T274" s="106"/>
      <c r="U274" s="106" t="s">
        <v>778</v>
      </c>
      <c r="V274" s="106" t="s">
        <v>2344</v>
      </c>
      <c r="W274" s="106"/>
      <c r="X274" s="106"/>
    </row>
    <row r="275" spans="1:24" s="10" customFormat="1">
      <c r="A275" s="69" t="s">
        <v>1416</v>
      </c>
      <c r="B275" s="69" t="s">
        <v>718</v>
      </c>
      <c r="C275" s="69"/>
      <c r="D275" s="87">
        <v>2013</v>
      </c>
      <c r="E275" s="7" t="s">
        <v>2350</v>
      </c>
      <c r="F275" s="69" t="s">
        <v>1538</v>
      </c>
      <c r="G275" s="87" t="s">
        <v>683</v>
      </c>
      <c r="H275" s="71">
        <v>41603</v>
      </c>
      <c r="I275" s="182">
        <v>1220</v>
      </c>
      <c r="J275" s="71"/>
      <c r="K275" s="69"/>
      <c r="L275" s="106" t="s">
        <v>776</v>
      </c>
      <c r="M275" s="106" t="s">
        <v>2882</v>
      </c>
      <c r="N275" s="106" t="s">
        <v>340</v>
      </c>
      <c r="O275" s="106"/>
      <c r="P275" s="106"/>
      <c r="Q275" s="106"/>
      <c r="R275" s="459">
        <v>592.5</v>
      </c>
      <c r="S275" s="262"/>
      <c r="T275" s="106"/>
      <c r="U275" s="106" t="s">
        <v>778</v>
      </c>
      <c r="V275" s="106" t="s">
        <v>2348</v>
      </c>
      <c r="W275" s="106" t="s">
        <v>1538</v>
      </c>
      <c r="X275" s="106"/>
    </row>
    <row r="276" spans="1:24" s="10" customFormat="1">
      <c r="A276" s="69" t="s">
        <v>2332</v>
      </c>
      <c r="B276" s="69" t="s">
        <v>2676</v>
      </c>
      <c r="C276" s="69"/>
      <c r="D276" s="87">
        <v>2013</v>
      </c>
      <c r="E276" s="69" t="s">
        <v>2334</v>
      </c>
      <c r="F276" s="69"/>
      <c r="G276" s="87" t="s">
        <v>1182</v>
      </c>
      <c r="H276" s="71">
        <v>41607</v>
      </c>
      <c r="I276" s="182">
        <v>1256</v>
      </c>
      <c r="J276" s="71"/>
      <c r="K276" s="69"/>
      <c r="L276" s="106" t="s">
        <v>776</v>
      </c>
      <c r="M276" s="106" t="s">
        <v>2882</v>
      </c>
      <c r="N276" s="106" t="s">
        <v>340</v>
      </c>
      <c r="O276" s="106"/>
      <c r="P276" s="106"/>
      <c r="Q276" s="106"/>
      <c r="R276" s="459">
        <v>119976</v>
      </c>
      <c r="S276" s="262"/>
      <c r="T276" s="106"/>
      <c r="U276" s="106" t="s">
        <v>2006</v>
      </c>
      <c r="V276" s="106" t="s">
        <v>2345</v>
      </c>
      <c r="W276" s="106"/>
      <c r="X276" s="106"/>
    </row>
    <row r="277" spans="1:24" s="10" customFormat="1">
      <c r="A277" s="69" t="s">
        <v>2332</v>
      </c>
      <c r="B277" s="69" t="s">
        <v>2676</v>
      </c>
      <c r="C277" s="69"/>
      <c r="D277" s="87">
        <v>2013</v>
      </c>
      <c r="E277" s="69" t="s">
        <v>2334</v>
      </c>
      <c r="F277" s="69"/>
      <c r="G277" s="87" t="s">
        <v>1182</v>
      </c>
      <c r="H277" s="71">
        <v>41608</v>
      </c>
      <c r="I277" s="182">
        <v>1269</v>
      </c>
      <c r="J277" s="71"/>
      <c r="K277" s="69"/>
      <c r="L277" s="106" t="s">
        <v>776</v>
      </c>
      <c r="M277" s="106" t="s">
        <v>2882</v>
      </c>
      <c r="N277" s="106" t="s">
        <v>340</v>
      </c>
      <c r="O277" s="106"/>
      <c r="P277" s="106"/>
      <c r="Q277" s="106"/>
      <c r="R277" s="459">
        <v>4484</v>
      </c>
      <c r="S277" s="262"/>
      <c r="T277" s="106"/>
      <c r="U277" s="106" t="s">
        <v>2006</v>
      </c>
      <c r="V277" s="106" t="s">
        <v>2345</v>
      </c>
      <c r="W277" s="106"/>
      <c r="X277" s="106"/>
    </row>
    <row r="278" spans="1:24" s="10" customFormat="1">
      <c r="A278" s="69" t="s">
        <v>2332</v>
      </c>
      <c r="B278" s="69" t="s">
        <v>2677</v>
      </c>
      <c r="C278" s="69"/>
      <c r="D278" s="87">
        <v>2013</v>
      </c>
      <c r="E278" s="69" t="s">
        <v>2335</v>
      </c>
      <c r="F278" s="69"/>
      <c r="G278" s="87" t="s">
        <v>1182</v>
      </c>
      <c r="H278" s="71">
        <v>41611</v>
      </c>
      <c r="I278" s="182">
        <v>1288</v>
      </c>
      <c r="J278" s="71"/>
      <c r="K278" s="69"/>
      <c r="L278" s="106" t="s">
        <v>776</v>
      </c>
      <c r="M278" s="106" t="s">
        <v>2882</v>
      </c>
      <c r="N278" s="106" t="s">
        <v>340</v>
      </c>
      <c r="O278" s="106"/>
      <c r="P278" s="106"/>
      <c r="Q278" s="106"/>
      <c r="R278" s="459">
        <v>42298</v>
      </c>
      <c r="S278" s="262"/>
      <c r="T278" s="106"/>
      <c r="U278" s="106" t="s">
        <v>778</v>
      </c>
      <c r="V278" s="106" t="s">
        <v>2346</v>
      </c>
      <c r="W278" s="106"/>
      <c r="X278" s="106"/>
    </row>
    <row r="279" spans="1:24" s="10" customFormat="1">
      <c r="A279" s="69" t="s">
        <v>2332</v>
      </c>
      <c r="B279" s="69" t="s">
        <v>2721</v>
      </c>
      <c r="C279" s="69"/>
      <c r="D279" s="87">
        <v>2013</v>
      </c>
      <c r="E279" s="69" t="s">
        <v>2336</v>
      </c>
      <c r="F279" s="69"/>
      <c r="G279" s="87" t="s">
        <v>1182</v>
      </c>
      <c r="H279" s="71">
        <v>41604</v>
      </c>
      <c r="I279" s="182">
        <v>1253</v>
      </c>
      <c r="J279" s="71"/>
      <c r="K279" s="69"/>
      <c r="L279" s="106" t="s">
        <v>776</v>
      </c>
      <c r="M279" s="106" t="s">
        <v>2882</v>
      </c>
      <c r="N279" s="106" t="s">
        <v>340</v>
      </c>
      <c r="O279" s="106"/>
      <c r="P279" s="106"/>
      <c r="Q279" s="106"/>
      <c r="R279" s="459">
        <v>26940</v>
      </c>
      <c r="S279" s="262"/>
      <c r="T279" s="106"/>
      <c r="U279" s="106" t="s">
        <v>778</v>
      </c>
      <c r="V279" s="106" t="s">
        <v>2347</v>
      </c>
      <c r="W279" s="106"/>
      <c r="X279" s="106"/>
    </row>
    <row r="280" spans="1:24" s="10" customFormat="1">
      <c r="A280" s="69" t="s">
        <v>693</v>
      </c>
      <c r="B280" s="69" t="s">
        <v>693</v>
      </c>
      <c r="C280" s="69"/>
      <c r="D280" s="87">
        <v>2013</v>
      </c>
      <c r="E280" s="69" t="s">
        <v>1398</v>
      </c>
      <c r="F280" s="69"/>
      <c r="G280" s="87" t="s">
        <v>683</v>
      </c>
      <c r="H280" s="71">
        <v>41603</v>
      </c>
      <c r="I280" s="182">
        <v>1222</v>
      </c>
      <c r="J280" s="71"/>
      <c r="K280" s="69"/>
      <c r="L280" s="106" t="s">
        <v>776</v>
      </c>
      <c r="M280" s="106" t="s">
        <v>2882</v>
      </c>
      <c r="N280" s="106" t="s">
        <v>340</v>
      </c>
      <c r="O280" s="106"/>
      <c r="P280" s="106"/>
      <c r="Q280" s="106"/>
      <c r="R280" s="459">
        <v>4885</v>
      </c>
      <c r="S280" s="262"/>
      <c r="T280" s="106"/>
      <c r="U280" s="106" t="s">
        <v>778</v>
      </c>
      <c r="V280" s="106" t="s">
        <v>2349</v>
      </c>
      <c r="W280" s="106"/>
      <c r="X280" s="106"/>
    </row>
    <row r="281" spans="1:24" s="10" customFormat="1">
      <c r="A281" s="212" t="s">
        <v>948</v>
      </c>
      <c r="B281" s="69" t="s">
        <v>718</v>
      </c>
      <c r="C281" s="69"/>
      <c r="D281" s="87">
        <v>2013</v>
      </c>
      <c r="E281" s="69" t="s">
        <v>2383</v>
      </c>
      <c r="F281" s="69" t="s">
        <v>1538</v>
      </c>
      <c r="G281" s="87" t="s">
        <v>683</v>
      </c>
      <c r="H281" s="71">
        <v>41603</v>
      </c>
      <c r="I281" s="182">
        <v>1217</v>
      </c>
      <c r="J281" s="71"/>
      <c r="K281" s="69"/>
      <c r="L281" s="106" t="s">
        <v>776</v>
      </c>
      <c r="M281" s="106" t="s">
        <v>2882</v>
      </c>
      <c r="N281" s="106" t="s">
        <v>340</v>
      </c>
      <c r="O281" s="106"/>
      <c r="P281" s="106"/>
      <c r="Q281" s="106"/>
      <c r="R281" s="459">
        <v>3400.48</v>
      </c>
      <c r="S281" s="262"/>
      <c r="T281" s="106"/>
      <c r="U281" s="106" t="s">
        <v>778</v>
      </c>
      <c r="V281" s="106" t="s">
        <v>2384</v>
      </c>
      <c r="W281" s="106" t="s">
        <v>1538</v>
      </c>
      <c r="X281" s="106"/>
    </row>
    <row r="282" spans="1:24" s="10" customFormat="1">
      <c r="A282" s="69" t="s">
        <v>1648</v>
      </c>
      <c r="B282" s="69" t="s">
        <v>718</v>
      </c>
      <c r="C282" s="69"/>
      <c r="D282" s="87">
        <v>2013</v>
      </c>
      <c r="E282" s="69" t="s">
        <v>1999</v>
      </c>
      <c r="F282" s="69"/>
      <c r="G282" s="87" t="s">
        <v>683</v>
      </c>
      <c r="H282" s="71">
        <v>41603</v>
      </c>
      <c r="I282" s="182">
        <v>1215</v>
      </c>
      <c r="J282" s="71"/>
      <c r="K282" s="69"/>
      <c r="L282" s="106" t="s">
        <v>776</v>
      </c>
      <c r="M282" s="106" t="s">
        <v>2882</v>
      </c>
      <c r="N282" s="106" t="s">
        <v>340</v>
      </c>
      <c r="O282" s="106"/>
      <c r="P282" s="106"/>
      <c r="Q282" s="106"/>
      <c r="R282" s="459">
        <v>1639</v>
      </c>
      <c r="S282" s="262"/>
      <c r="T282" s="106"/>
      <c r="U282" s="106" t="s">
        <v>778</v>
      </c>
      <c r="V282" s="106" t="s">
        <v>2385</v>
      </c>
      <c r="W282" s="106"/>
      <c r="X282" s="106"/>
    </row>
    <row r="283" spans="1:24" s="10" customFormat="1">
      <c r="A283" s="69" t="s">
        <v>3338</v>
      </c>
      <c r="B283" s="69" t="s">
        <v>718</v>
      </c>
      <c r="C283" s="69"/>
      <c r="D283" s="87">
        <v>2013</v>
      </c>
      <c r="E283" s="69" t="s">
        <v>2386</v>
      </c>
      <c r="F283" s="69"/>
      <c r="G283" s="87" t="s">
        <v>683</v>
      </c>
      <c r="H283" s="71">
        <v>41603</v>
      </c>
      <c r="I283" s="182">
        <v>1213</v>
      </c>
      <c r="J283" s="71"/>
      <c r="K283" s="69"/>
      <c r="L283" s="106" t="s">
        <v>776</v>
      </c>
      <c r="M283" s="106" t="s">
        <v>2882</v>
      </c>
      <c r="N283" s="106" t="s">
        <v>340</v>
      </c>
      <c r="O283" s="106"/>
      <c r="P283" s="106"/>
      <c r="Q283" s="106"/>
      <c r="R283" s="459">
        <v>1238.28</v>
      </c>
      <c r="S283" s="262"/>
      <c r="T283" s="106"/>
      <c r="U283" s="106" t="s">
        <v>778</v>
      </c>
      <c r="V283" s="106" t="s">
        <v>2387</v>
      </c>
      <c r="W283" s="106"/>
      <c r="X283" s="106"/>
    </row>
    <row r="284" spans="1:24" s="10" customFormat="1">
      <c r="A284" s="69" t="s">
        <v>701</v>
      </c>
      <c r="B284" s="69" t="s">
        <v>718</v>
      </c>
      <c r="C284" s="69"/>
      <c r="D284" s="87">
        <v>2013</v>
      </c>
      <c r="E284" s="69" t="s">
        <v>2419</v>
      </c>
      <c r="F284" s="69"/>
      <c r="G284" s="87" t="s">
        <v>683</v>
      </c>
      <c r="H284" s="71">
        <v>41603</v>
      </c>
      <c r="I284" s="182">
        <v>1218</v>
      </c>
      <c r="J284" s="71"/>
      <c r="K284" s="69"/>
      <c r="L284" s="106" t="s">
        <v>776</v>
      </c>
      <c r="M284" s="106" t="s">
        <v>2882</v>
      </c>
      <c r="N284" s="106" t="s">
        <v>340</v>
      </c>
      <c r="O284" s="106"/>
      <c r="P284" s="106"/>
      <c r="Q284" s="106"/>
      <c r="R284" s="459">
        <v>1625</v>
      </c>
      <c r="S284" s="262"/>
      <c r="T284" s="106"/>
      <c r="U284" s="106" t="s">
        <v>778</v>
      </c>
      <c r="V284" s="106" t="s">
        <v>2388</v>
      </c>
      <c r="W284" s="106"/>
      <c r="X284" s="106"/>
    </row>
    <row r="285" spans="1:24" s="10" customFormat="1">
      <c r="A285" s="69" t="s">
        <v>1801</v>
      </c>
      <c r="B285" s="69" t="s">
        <v>718</v>
      </c>
      <c r="C285" s="69"/>
      <c r="D285" s="87">
        <v>2013</v>
      </c>
      <c r="E285" s="69" t="s">
        <v>2389</v>
      </c>
      <c r="F285" s="69" t="s">
        <v>1538</v>
      </c>
      <c r="G285" s="87" t="s">
        <v>683</v>
      </c>
      <c r="H285" s="71">
        <v>41603</v>
      </c>
      <c r="I285" s="182">
        <v>1214</v>
      </c>
      <c r="J285" s="71"/>
      <c r="K285" s="69"/>
      <c r="L285" s="106" t="s">
        <v>776</v>
      </c>
      <c r="M285" s="106" t="s">
        <v>2882</v>
      </c>
      <c r="N285" s="106" t="s">
        <v>340</v>
      </c>
      <c r="O285" s="106"/>
      <c r="P285" s="106"/>
      <c r="Q285" s="106"/>
      <c r="R285" s="459">
        <v>13470.28</v>
      </c>
      <c r="S285" s="262"/>
      <c r="T285" s="106"/>
      <c r="U285" s="106" t="s">
        <v>778</v>
      </c>
      <c r="V285" s="106" t="s">
        <v>2390</v>
      </c>
      <c r="W285" s="106" t="s">
        <v>1538</v>
      </c>
      <c r="X285" s="106"/>
    </row>
    <row r="286" spans="1:24" s="10" customFormat="1">
      <c r="A286" s="69" t="s">
        <v>264</v>
      </c>
      <c r="B286" s="69" t="s">
        <v>718</v>
      </c>
      <c r="C286" s="69"/>
      <c r="D286" s="87">
        <v>2013</v>
      </c>
      <c r="E286" s="69" t="s">
        <v>2391</v>
      </c>
      <c r="F286" s="69"/>
      <c r="G286" s="87" t="s">
        <v>683</v>
      </c>
      <c r="H286" s="71">
        <v>41603</v>
      </c>
      <c r="I286" s="182">
        <v>1216</v>
      </c>
      <c r="J286" s="71"/>
      <c r="K286" s="69"/>
      <c r="L286" s="106" t="s">
        <v>776</v>
      </c>
      <c r="M286" s="106" t="s">
        <v>2882</v>
      </c>
      <c r="N286" s="106" t="s">
        <v>340</v>
      </c>
      <c r="O286" s="106"/>
      <c r="P286" s="106"/>
      <c r="Q286" s="106"/>
      <c r="R286" s="459">
        <v>691.52</v>
      </c>
      <c r="S286" s="262"/>
      <c r="T286" s="106"/>
      <c r="U286" s="106" t="s">
        <v>778</v>
      </c>
      <c r="V286" s="106" t="s">
        <v>2392</v>
      </c>
      <c r="W286" s="106"/>
      <c r="X286" s="106"/>
    </row>
    <row r="287" spans="1:24" s="10" customFormat="1">
      <c r="A287" s="69" t="s">
        <v>2397</v>
      </c>
      <c r="B287" s="69" t="s">
        <v>718</v>
      </c>
      <c r="C287" s="69"/>
      <c r="D287" s="87">
        <v>2013</v>
      </c>
      <c r="E287" s="69" t="s">
        <v>2393</v>
      </c>
      <c r="F287" s="69" t="s">
        <v>1538</v>
      </c>
      <c r="G287" s="87" t="s">
        <v>683</v>
      </c>
      <c r="H287" s="71">
        <v>41603</v>
      </c>
      <c r="I287" s="182">
        <v>1212</v>
      </c>
      <c r="J287" s="71"/>
      <c r="K287" s="69"/>
      <c r="L287" s="106" t="s">
        <v>776</v>
      </c>
      <c r="M287" s="106" t="s">
        <v>2882</v>
      </c>
      <c r="N287" s="106" t="s">
        <v>340</v>
      </c>
      <c r="O287" s="106"/>
      <c r="P287" s="106"/>
      <c r="Q287" s="106"/>
      <c r="R287" s="459">
        <v>702</v>
      </c>
      <c r="S287" s="262"/>
      <c r="T287" s="106"/>
      <c r="U287" s="106" t="s">
        <v>778</v>
      </c>
      <c r="V287" s="106" t="s">
        <v>2394</v>
      </c>
      <c r="W287" s="106" t="s">
        <v>1538</v>
      </c>
      <c r="X287" s="106"/>
    </row>
    <row r="288" spans="1:24" s="10" customFormat="1">
      <c r="A288" s="69" t="s">
        <v>2397</v>
      </c>
      <c r="B288" s="69" t="s">
        <v>718</v>
      </c>
      <c r="C288" s="69"/>
      <c r="D288" s="87">
        <v>2013</v>
      </c>
      <c r="E288" s="69" t="s">
        <v>1415</v>
      </c>
      <c r="F288" s="69"/>
      <c r="G288" s="87" t="s">
        <v>683</v>
      </c>
      <c r="H288" s="71">
        <v>41607</v>
      </c>
      <c r="I288" s="182">
        <v>1251</v>
      </c>
      <c r="J288" s="71"/>
      <c r="K288" s="69"/>
      <c r="L288" s="106" t="s">
        <v>776</v>
      </c>
      <c r="M288" s="106" t="s">
        <v>2882</v>
      </c>
      <c r="N288" s="106" t="s">
        <v>340</v>
      </c>
      <c r="O288" s="106"/>
      <c r="P288" s="106"/>
      <c r="Q288" s="106"/>
      <c r="R288" s="459">
        <v>14658</v>
      </c>
      <c r="S288" s="262"/>
      <c r="T288" s="106"/>
      <c r="U288" s="106" t="s">
        <v>2395</v>
      </c>
      <c r="V288" s="106" t="s">
        <v>2396</v>
      </c>
      <c r="W288" s="106"/>
      <c r="X288" s="106"/>
    </row>
    <row r="289" spans="1:24" s="10" customFormat="1">
      <c r="A289" s="69" t="s">
        <v>3337</v>
      </c>
      <c r="B289" s="69" t="s">
        <v>1824</v>
      </c>
      <c r="C289" s="69" t="s">
        <v>1534</v>
      </c>
      <c r="D289" s="87">
        <v>2013</v>
      </c>
      <c r="E289" s="69" t="s">
        <v>2170</v>
      </c>
      <c r="F289" s="69"/>
      <c r="G289" s="87" t="s">
        <v>2171</v>
      </c>
      <c r="H289" s="71">
        <v>41618</v>
      </c>
      <c r="I289" s="182">
        <v>191</v>
      </c>
      <c r="J289" s="71">
        <v>41544</v>
      </c>
      <c r="K289" s="69">
        <v>1</v>
      </c>
      <c r="L289" s="106" t="s">
        <v>127</v>
      </c>
      <c r="M289" s="106" t="s">
        <v>2172</v>
      </c>
      <c r="N289" s="106" t="s">
        <v>1008</v>
      </c>
      <c r="O289" s="106"/>
      <c r="P289" s="106"/>
      <c r="Q289" s="106"/>
      <c r="R289" s="459">
        <v>458885</v>
      </c>
      <c r="S289" s="262">
        <v>456885</v>
      </c>
      <c r="T289" s="106"/>
      <c r="U289" s="106" t="s">
        <v>1526</v>
      </c>
      <c r="V289" s="106" t="s">
        <v>2785</v>
      </c>
      <c r="W289" s="106"/>
      <c r="X289" s="106"/>
    </row>
    <row r="290" spans="1:24" s="10" customFormat="1">
      <c r="A290" s="69" t="s">
        <v>2332</v>
      </c>
      <c r="B290" s="69" t="s">
        <v>2676</v>
      </c>
      <c r="C290" s="69"/>
      <c r="D290" s="87">
        <v>2013</v>
      </c>
      <c r="E290" s="69" t="s">
        <v>2334</v>
      </c>
      <c r="F290" s="69"/>
      <c r="G290" s="87" t="s">
        <v>1182</v>
      </c>
      <c r="H290" s="71">
        <v>41606</v>
      </c>
      <c r="I290" s="182" t="s">
        <v>2465</v>
      </c>
      <c r="J290" s="71">
        <v>41621</v>
      </c>
      <c r="K290" s="69">
        <v>180</v>
      </c>
      <c r="L290" s="106" t="s">
        <v>127</v>
      </c>
      <c r="M290" s="106" t="s">
        <v>2075</v>
      </c>
      <c r="N290" s="106" t="s">
        <v>340</v>
      </c>
      <c r="O290" s="106"/>
      <c r="P290" s="106"/>
      <c r="Q290" s="106"/>
      <c r="R290" s="459">
        <v>26007.200000000001</v>
      </c>
      <c r="S290" s="262">
        <v>26007.200000000001</v>
      </c>
      <c r="T290" s="106"/>
      <c r="U290" s="106" t="s">
        <v>1257</v>
      </c>
      <c r="V290" s="106" t="s">
        <v>2507</v>
      </c>
      <c r="W290" s="106"/>
      <c r="X290" s="106"/>
    </row>
    <row r="291" spans="1:24" s="10" customFormat="1">
      <c r="A291" s="69" t="s">
        <v>2474</v>
      </c>
      <c r="B291" s="69" t="s">
        <v>2678</v>
      </c>
      <c r="C291" s="69"/>
      <c r="D291" s="87">
        <v>2013</v>
      </c>
      <c r="E291" s="69" t="s">
        <v>2471</v>
      </c>
      <c r="F291" s="69"/>
      <c r="G291" s="87" t="s">
        <v>1182</v>
      </c>
      <c r="H291" s="71">
        <v>41606</v>
      </c>
      <c r="I291" s="182" t="s">
        <v>2475</v>
      </c>
      <c r="J291" s="71">
        <v>41621</v>
      </c>
      <c r="K291" s="69">
        <v>181</v>
      </c>
      <c r="L291" s="106" t="s">
        <v>127</v>
      </c>
      <c r="M291" s="106" t="s">
        <v>2075</v>
      </c>
      <c r="N291" s="106" t="s">
        <v>340</v>
      </c>
      <c r="O291" s="106"/>
      <c r="P291" s="106"/>
      <c r="Q291" s="106"/>
      <c r="R291" s="459">
        <v>232464</v>
      </c>
      <c r="S291" s="262">
        <v>232464</v>
      </c>
      <c r="T291" s="106"/>
      <c r="U291" s="106" t="s">
        <v>1201</v>
      </c>
      <c r="V291" s="106" t="s">
        <v>2476</v>
      </c>
      <c r="W291" s="106"/>
      <c r="X291" s="106"/>
    </row>
    <row r="292" spans="1:24" s="10" customFormat="1" ht="45">
      <c r="A292" s="69" t="s">
        <v>1895</v>
      </c>
      <c r="B292" s="69" t="s">
        <v>1622</v>
      </c>
      <c r="C292" s="69" t="s">
        <v>1534</v>
      </c>
      <c r="D292" s="87">
        <v>2013</v>
      </c>
      <c r="E292" s="69" t="s">
        <v>1624</v>
      </c>
      <c r="F292" s="69"/>
      <c r="G292" s="87" t="s">
        <v>1182</v>
      </c>
      <c r="H292" s="71">
        <v>41617</v>
      </c>
      <c r="I292" s="182">
        <v>14</v>
      </c>
      <c r="J292" s="71">
        <v>41624</v>
      </c>
      <c r="K292" s="69">
        <v>184</v>
      </c>
      <c r="L292" s="106" t="s">
        <v>1620</v>
      </c>
      <c r="M292" s="106" t="s">
        <v>127</v>
      </c>
      <c r="N292" s="106" t="s">
        <v>1008</v>
      </c>
      <c r="O292" s="106"/>
      <c r="P292" s="106"/>
      <c r="Q292" s="106"/>
      <c r="R292" s="459">
        <v>14159.77</v>
      </c>
      <c r="S292" s="262">
        <v>14078.39</v>
      </c>
      <c r="T292" s="106"/>
      <c r="U292" s="106" t="s">
        <v>2502</v>
      </c>
      <c r="V292" s="8" t="s">
        <v>2503</v>
      </c>
      <c r="W292" s="106"/>
      <c r="X292" s="106"/>
    </row>
    <row r="293" spans="1:24" s="10" customFormat="1">
      <c r="A293" s="69" t="s">
        <v>2442</v>
      </c>
      <c r="B293" s="69" t="s">
        <v>2779</v>
      </c>
      <c r="C293" s="69"/>
      <c r="D293" s="87">
        <v>2013</v>
      </c>
      <c r="E293" s="69" t="s">
        <v>2495</v>
      </c>
      <c r="F293" s="69"/>
      <c r="G293" s="87" t="s">
        <v>2490</v>
      </c>
      <c r="H293" s="71"/>
      <c r="I293" s="1615">
        <v>709</v>
      </c>
      <c r="J293" s="71">
        <v>41701</v>
      </c>
      <c r="K293" s="695">
        <v>37</v>
      </c>
      <c r="L293" s="106" t="s">
        <v>2782</v>
      </c>
      <c r="M293" s="106" t="s">
        <v>127</v>
      </c>
      <c r="N293" s="106" t="s">
        <v>340</v>
      </c>
      <c r="O293" s="106"/>
      <c r="P293" s="106"/>
      <c r="Q293" s="106"/>
      <c r="R293" s="1614">
        <v>305381.59999999998</v>
      </c>
      <c r="S293" s="262"/>
      <c r="T293" s="106"/>
      <c r="U293" s="106"/>
      <c r="V293" s="106" t="s">
        <v>3001</v>
      </c>
      <c r="W293" s="106"/>
      <c r="X293" s="106"/>
    </row>
    <row r="294" spans="1:24" s="10" customFormat="1">
      <c r="A294" s="69" t="s">
        <v>2473</v>
      </c>
      <c r="B294" s="69" t="s">
        <v>2781</v>
      </c>
      <c r="C294" s="69"/>
      <c r="D294" s="87">
        <v>2013</v>
      </c>
      <c r="E294" s="69" t="s">
        <v>2496</v>
      </c>
      <c r="F294" s="69"/>
      <c r="G294" s="87" t="s">
        <v>2490</v>
      </c>
      <c r="H294" s="71">
        <v>41635</v>
      </c>
      <c r="I294" s="182">
        <v>728</v>
      </c>
      <c r="J294" s="71">
        <v>41627</v>
      </c>
      <c r="K294" s="69">
        <v>20</v>
      </c>
      <c r="L294" s="106" t="s">
        <v>2782</v>
      </c>
      <c r="M294" s="106" t="s">
        <v>127</v>
      </c>
      <c r="N294" s="106" t="s">
        <v>340</v>
      </c>
      <c r="O294" s="106"/>
      <c r="P294" s="106"/>
      <c r="Q294" s="106">
        <v>1</v>
      </c>
      <c r="R294" s="459">
        <v>153967.51999999999</v>
      </c>
      <c r="S294" s="262">
        <f>R294+R357</f>
        <v>162319.51999999999</v>
      </c>
      <c r="T294" s="106"/>
      <c r="U294" s="106" t="s">
        <v>778</v>
      </c>
      <c r="V294" s="106"/>
      <c r="W294" s="106"/>
      <c r="X294" s="106"/>
    </row>
    <row r="295" spans="1:24" s="10" customFormat="1">
      <c r="A295" s="69" t="s">
        <v>2442</v>
      </c>
      <c r="B295" s="69" t="s">
        <v>2779</v>
      </c>
      <c r="C295" s="69"/>
      <c r="D295" s="87">
        <v>2013</v>
      </c>
      <c r="E295" s="69" t="s">
        <v>2495</v>
      </c>
      <c r="F295" s="69"/>
      <c r="G295" s="87" t="s">
        <v>2490</v>
      </c>
      <c r="H295" s="71">
        <v>41635</v>
      </c>
      <c r="I295" s="182">
        <v>719</v>
      </c>
      <c r="J295" s="71">
        <v>41653</v>
      </c>
      <c r="K295" s="69">
        <v>29</v>
      </c>
      <c r="L295" s="106" t="s">
        <v>2782</v>
      </c>
      <c r="M295" s="106" t="s">
        <v>127</v>
      </c>
      <c r="N295" s="106" t="s">
        <v>340</v>
      </c>
      <c r="O295" s="106"/>
      <c r="P295" s="106"/>
      <c r="Q295" s="106">
        <v>1</v>
      </c>
      <c r="R295" s="459">
        <v>16564.8</v>
      </c>
      <c r="S295" s="262"/>
      <c r="T295" s="106"/>
      <c r="U295" s="106" t="s">
        <v>3007</v>
      </c>
      <c r="V295" s="106" t="s">
        <v>3005</v>
      </c>
      <c r="W295" s="106"/>
      <c r="X295" s="106"/>
    </row>
    <row r="296" spans="1:24" s="10" customFormat="1">
      <c r="A296" s="69" t="s">
        <v>2442</v>
      </c>
      <c r="B296" s="69" t="s">
        <v>2779</v>
      </c>
      <c r="C296" s="69"/>
      <c r="D296" s="87">
        <v>2013</v>
      </c>
      <c r="E296" s="69" t="s">
        <v>2495</v>
      </c>
      <c r="F296" s="69"/>
      <c r="G296" s="87" t="s">
        <v>2490</v>
      </c>
      <c r="H296" s="71">
        <v>41635</v>
      </c>
      <c r="I296" s="182">
        <v>723</v>
      </c>
      <c r="J296" s="71">
        <v>41701</v>
      </c>
      <c r="K296" s="69">
        <v>37</v>
      </c>
      <c r="L296" s="106" t="s">
        <v>2782</v>
      </c>
      <c r="M296" s="106" t="s">
        <v>127</v>
      </c>
      <c r="N296" s="106"/>
      <c r="O296" s="106"/>
      <c r="P296" s="106"/>
      <c r="Q296" s="106">
        <v>1</v>
      </c>
      <c r="R296" s="459">
        <v>305381.59999999998</v>
      </c>
      <c r="S296" s="262"/>
      <c r="T296" s="106"/>
      <c r="U296" s="106" t="s">
        <v>778</v>
      </c>
      <c r="V296" s="106"/>
      <c r="W296" s="106"/>
      <c r="X296" s="106"/>
    </row>
    <row r="297" spans="1:24" s="10" customFormat="1">
      <c r="A297" s="69" t="s">
        <v>2442</v>
      </c>
      <c r="B297" s="69" t="s">
        <v>2779</v>
      </c>
      <c r="C297" s="69"/>
      <c r="D297" s="87">
        <v>2013</v>
      </c>
      <c r="E297" s="69" t="s">
        <v>2495</v>
      </c>
      <c r="F297" s="69"/>
      <c r="G297" s="87" t="s">
        <v>2490</v>
      </c>
      <c r="H297" s="71">
        <v>41635</v>
      </c>
      <c r="I297" s="182">
        <v>724</v>
      </c>
      <c r="J297" s="71">
        <v>41647</v>
      </c>
      <c r="K297" s="69">
        <v>27</v>
      </c>
      <c r="L297" s="106" t="s">
        <v>2782</v>
      </c>
      <c r="M297" s="106" t="s">
        <v>127</v>
      </c>
      <c r="N297" s="106" t="s">
        <v>1561</v>
      </c>
      <c r="O297" s="106"/>
      <c r="P297" s="106"/>
      <c r="Q297" s="106">
        <v>1</v>
      </c>
      <c r="R297" s="459">
        <v>123609.60000000001</v>
      </c>
      <c r="S297" s="262"/>
      <c r="T297" s="106" t="s">
        <v>3006</v>
      </c>
      <c r="U297" s="106" t="s">
        <v>778</v>
      </c>
      <c r="V297" s="106" t="s">
        <v>3004</v>
      </c>
      <c r="W297" s="106"/>
      <c r="X297" s="106"/>
    </row>
    <row r="298" spans="1:24" s="10" customFormat="1">
      <c r="A298" s="69" t="s">
        <v>2442</v>
      </c>
      <c r="B298" s="69" t="s">
        <v>2779</v>
      </c>
      <c r="C298" s="69"/>
      <c r="D298" s="87">
        <v>2013</v>
      </c>
      <c r="E298" s="69" t="s">
        <v>2495</v>
      </c>
      <c r="F298" s="69"/>
      <c r="G298" s="87" t="s">
        <v>2490</v>
      </c>
      <c r="H298" s="71">
        <v>41635</v>
      </c>
      <c r="I298" s="182">
        <v>730</v>
      </c>
      <c r="J298" s="71">
        <v>41701</v>
      </c>
      <c r="K298" s="69">
        <v>39</v>
      </c>
      <c r="L298" s="106" t="s">
        <v>2782</v>
      </c>
      <c r="M298" s="106" t="s">
        <v>127</v>
      </c>
      <c r="N298" s="106" t="s">
        <v>340</v>
      </c>
      <c r="O298" s="106"/>
      <c r="P298" s="106"/>
      <c r="Q298" s="106">
        <v>1</v>
      </c>
      <c r="R298" s="459">
        <v>73242.399999999994</v>
      </c>
      <c r="S298" s="262"/>
      <c r="T298" s="106"/>
      <c r="U298" s="106" t="s">
        <v>2616</v>
      </c>
      <c r="V298" s="106"/>
      <c r="W298" s="106"/>
      <c r="X298" s="106"/>
    </row>
    <row r="299" spans="1:24" s="10" customFormat="1">
      <c r="A299" s="69" t="s">
        <v>2472</v>
      </c>
      <c r="B299" s="69" t="s">
        <v>3008</v>
      </c>
      <c r="C299" s="69"/>
      <c r="D299" s="87">
        <v>2013</v>
      </c>
      <c r="E299" s="69" t="s">
        <v>2497</v>
      </c>
      <c r="F299" s="69"/>
      <c r="G299" s="87" t="s">
        <v>2490</v>
      </c>
      <c r="H299" s="71"/>
      <c r="I299" s="182">
        <v>705</v>
      </c>
      <c r="J299" s="71"/>
      <c r="K299" s="69"/>
      <c r="L299" s="106" t="s">
        <v>2782</v>
      </c>
      <c r="M299" s="106" t="s">
        <v>127</v>
      </c>
      <c r="N299" s="106" t="s">
        <v>340</v>
      </c>
      <c r="O299" s="106"/>
      <c r="P299" s="106"/>
      <c r="Q299" s="106"/>
      <c r="R299" s="784">
        <v>58299.11</v>
      </c>
      <c r="S299" s="262"/>
      <c r="T299" s="106"/>
      <c r="U299" s="106" t="s">
        <v>778</v>
      </c>
      <c r="V299" s="106" t="s">
        <v>3012</v>
      </c>
      <c r="W299" s="106"/>
      <c r="X299" s="106"/>
    </row>
    <row r="300" spans="1:24" s="10" customFormat="1">
      <c r="A300" s="69" t="s">
        <v>2472</v>
      </c>
      <c r="B300" s="69" t="s">
        <v>3008</v>
      </c>
      <c r="C300" s="69"/>
      <c r="D300" s="87">
        <v>2013</v>
      </c>
      <c r="E300" s="69" t="s">
        <v>2497</v>
      </c>
      <c r="F300" s="69"/>
      <c r="G300" s="87" t="s">
        <v>2490</v>
      </c>
      <c r="H300" s="71"/>
      <c r="I300" s="182">
        <v>706</v>
      </c>
      <c r="J300" s="71"/>
      <c r="K300" s="69"/>
      <c r="L300" s="106" t="s">
        <v>2782</v>
      </c>
      <c r="M300" s="106" t="s">
        <v>127</v>
      </c>
      <c r="N300" s="106"/>
      <c r="O300" s="106"/>
      <c r="P300" s="106"/>
      <c r="Q300" s="106"/>
      <c r="R300" s="459">
        <v>8523.2000000000007</v>
      </c>
      <c r="S300" s="262">
        <f>R300+R303</f>
        <v>66822.31</v>
      </c>
      <c r="T300" s="106"/>
      <c r="U300" s="106"/>
      <c r="V300" s="106" t="s">
        <v>3009</v>
      </c>
      <c r="W300" s="106"/>
      <c r="X300" s="106"/>
    </row>
    <row r="301" spans="1:24" s="10" customFormat="1">
      <c r="A301" s="69" t="s">
        <v>2472</v>
      </c>
      <c r="B301" s="69" t="s">
        <v>3008</v>
      </c>
      <c r="C301" s="69"/>
      <c r="D301" s="87">
        <v>2013</v>
      </c>
      <c r="E301" s="69" t="s">
        <v>2497</v>
      </c>
      <c r="F301" s="69"/>
      <c r="G301" s="87" t="s">
        <v>2490</v>
      </c>
      <c r="H301" s="71"/>
      <c r="I301" s="182">
        <v>714</v>
      </c>
      <c r="J301" s="71"/>
      <c r="K301" s="69"/>
      <c r="L301" s="106" t="s">
        <v>2782</v>
      </c>
      <c r="M301" s="106" t="s">
        <v>127</v>
      </c>
      <c r="N301" s="106"/>
      <c r="O301" s="106"/>
      <c r="P301" s="106"/>
      <c r="Q301" s="106"/>
      <c r="R301" s="459">
        <v>2784</v>
      </c>
      <c r="S301" s="262"/>
      <c r="T301" s="106"/>
      <c r="U301" s="106"/>
      <c r="V301" s="106" t="s">
        <v>3010</v>
      </c>
      <c r="W301" s="106"/>
      <c r="X301" s="106"/>
    </row>
    <row r="302" spans="1:24" s="10" customFormat="1">
      <c r="A302" s="69" t="s">
        <v>2472</v>
      </c>
      <c r="B302" s="69" t="s">
        <v>3008</v>
      </c>
      <c r="C302" s="69"/>
      <c r="D302" s="87">
        <v>2013</v>
      </c>
      <c r="E302" s="69" t="s">
        <v>2497</v>
      </c>
      <c r="F302" s="69"/>
      <c r="G302" s="87" t="s">
        <v>2490</v>
      </c>
      <c r="H302" s="71"/>
      <c r="I302" s="182">
        <v>718</v>
      </c>
      <c r="J302" s="71"/>
      <c r="K302" s="69"/>
      <c r="L302" s="106" t="s">
        <v>2782</v>
      </c>
      <c r="M302" s="106" t="s">
        <v>127</v>
      </c>
      <c r="N302" s="106"/>
      <c r="O302" s="106"/>
      <c r="P302" s="106"/>
      <c r="Q302" s="106"/>
      <c r="R302" s="459">
        <v>30160</v>
      </c>
      <c r="S302" s="262"/>
      <c r="T302" s="106"/>
      <c r="U302" s="106"/>
      <c r="V302" s="106"/>
      <c r="W302" s="106"/>
      <c r="X302" s="106"/>
    </row>
    <row r="303" spans="1:24" s="10" customFormat="1">
      <c r="A303" s="69" t="s">
        <v>2472</v>
      </c>
      <c r="B303" s="69" t="s">
        <v>3008</v>
      </c>
      <c r="C303" s="69"/>
      <c r="D303" s="87">
        <v>2013</v>
      </c>
      <c r="E303" s="69" t="s">
        <v>2497</v>
      </c>
      <c r="F303" s="69"/>
      <c r="G303" s="87" t="s">
        <v>2490</v>
      </c>
      <c r="H303" s="71">
        <v>41635</v>
      </c>
      <c r="I303" s="182">
        <v>725</v>
      </c>
      <c r="J303" s="71">
        <v>41627</v>
      </c>
      <c r="K303" s="69">
        <v>22</v>
      </c>
      <c r="L303" s="106" t="s">
        <v>2782</v>
      </c>
      <c r="M303" s="106" t="s">
        <v>127</v>
      </c>
      <c r="N303" s="106" t="s">
        <v>340</v>
      </c>
      <c r="O303" s="106"/>
      <c r="P303" s="106"/>
      <c r="Q303" s="106"/>
      <c r="R303" s="459">
        <v>58299.11</v>
      </c>
      <c r="S303" s="262"/>
      <c r="T303" s="106"/>
      <c r="U303" s="106" t="s">
        <v>778</v>
      </c>
      <c r="V303" s="106"/>
      <c r="W303" s="106"/>
      <c r="X303" s="106"/>
    </row>
    <row r="304" spans="1:24" s="10" customFormat="1">
      <c r="A304" s="69" t="s">
        <v>2472</v>
      </c>
      <c r="B304" s="69" t="s">
        <v>3008</v>
      </c>
      <c r="C304" s="69"/>
      <c r="D304" s="87">
        <v>2013</v>
      </c>
      <c r="E304" s="69" t="s">
        <v>2497</v>
      </c>
      <c r="F304" s="69"/>
      <c r="G304" s="87" t="s">
        <v>2490</v>
      </c>
      <c r="H304" s="71">
        <v>41635</v>
      </c>
      <c r="I304" s="182">
        <v>726</v>
      </c>
      <c r="J304" s="71">
        <v>41701</v>
      </c>
      <c r="K304" s="69">
        <v>34</v>
      </c>
      <c r="L304" s="106" t="s">
        <v>2782</v>
      </c>
      <c r="M304" s="106" t="s">
        <v>127</v>
      </c>
      <c r="N304" s="106" t="s">
        <v>1561</v>
      </c>
      <c r="O304" s="106"/>
      <c r="P304" s="106"/>
      <c r="Q304" s="106"/>
      <c r="R304" s="459">
        <v>8607.2000000000007</v>
      </c>
      <c r="S304" s="262">
        <f>R304+R305</f>
        <v>38767.199999999997</v>
      </c>
      <c r="T304" s="106" t="s">
        <v>3011</v>
      </c>
      <c r="U304" s="106" t="s">
        <v>2613</v>
      </c>
      <c r="V304" s="106"/>
      <c r="W304" s="106"/>
      <c r="X304" s="106"/>
    </row>
    <row r="305" spans="1:27" s="10" customFormat="1">
      <c r="A305" s="69" t="s">
        <v>2472</v>
      </c>
      <c r="B305" s="69" t="s">
        <v>3008</v>
      </c>
      <c r="C305" s="69"/>
      <c r="D305" s="87">
        <v>2013</v>
      </c>
      <c r="E305" s="69" t="s">
        <v>2497</v>
      </c>
      <c r="F305" s="69"/>
      <c r="G305" s="87" t="s">
        <v>2490</v>
      </c>
      <c r="H305" s="71">
        <v>41635</v>
      </c>
      <c r="I305" s="182">
        <v>727</v>
      </c>
      <c r="J305" s="71">
        <v>41701</v>
      </c>
      <c r="K305" s="69">
        <v>34</v>
      </c>
      <c r="L305" s="106" t="s">
        <v>2782</v>
      </c>
      <c r="M305" s="106" t="s">
        <v>127</v>
      </c>
      <c r="N305" s="106" t="s">
        <v>340</v>
      </c>
      <c r="O305" s="106"/>
      <c r="P305" s="106"/>
      <c r="Q305" s="106"/>
      <c r="R305" s="459">
        <v>30160</v>
      </c>
      <c r="S305" s="262"/>
      <c r="T305" s="106"/>
      <c r="U305" s="106" t="s">
        <v>3013</v>
      </c>
      <c r="V305" s="106"/>
      <c r="W305" s="106"/>
      <c r="X305" s="106"/>
    </row>
    <row r="306" spans="1:27" s="10" customFormat="1" ht="25.5">
      <c r="A306" s="69" t="s">
        <v>1897</v>
      </c>
      <c r="B306" s="69" t="s">
        <v>1822</v>
      </c>
      <c r="C306" s="69" t="s">
        <v>1533</v>
      </c>
      <c r="D306" s="87">
        <v>2013</v>
      </c>
      <c r="E306" s="69" t="s">
        <v>1898</v>
      </c>
      <c r="F306" s="69"/>
      <c r="G306" s="87" t="s">
        <v>1182</v>
      </c>
      <c r="H306" s="71">
        <v>41607</v>
      </c>
      <c r="I306" s="182">
        <v>862</v>
      </c>
      <c r="J306" s="71">
        <v>41612</v>
      </c>
      <c r="K306" s="69">
        <v>172</v>
      </c>
      <c r="L306" s="106" t="s">
        <v>127</v>
      </c>
      <c r="M306" s="23" t="s">
        <v>1899</v>
      </c>
      <c r="N306" s="106" t="s">
        <v>1008</v>
      </c>
      <c r="O306" s="106"/>
      <c r="P306" s="106"/>
      <c r="Q306" s="106"/>
      <c r="R306" s="459">
        <v>271624.65000000002</v>
      </c>
      <c r="S306" s="262">
        <v>270063.59000000003</v>
      </c>
      <c r="T306" s="106"/>
      <c r="U306" s="106" t="s">
        <v>2513</v>
      </c>
      <c r="V306" s="106" t="s">
        <v>2514</v>
      </c>
      <c r="W306" s="106"/>
      <c r="X306" s="106"/>
    </row>
    <row r="307" spans="1:27" s="10" customFormat="1" ht="45">
      <c r="A307" s="69" t="s">
        <v>1895</v>
      </c>
      <c r="B307" s="69" t="s">
        <v>1617</v>
      </c>
      <c r="C307" s="69" t="s">
        <v>1534</v>
      </c>
      <c r="D307" s="87">
        <v>2013</v>
      </c>
      <c r="E307" s="69" t="s">
        <v>1619</v>
      </c>
      <c r="F307" s="69"/>
      <c r="G307" s="87" t="s">
        <v>1182</v>
      </c>
      <c r="H307" s="71">
        <v>41617</v>
      </c>
      <c r="I307" s="182">
        <v>15</v>
      </c>
      <c r="J307" s="71">
        <v>41624</v>
      </c>
      <c r="K307" s="69">
        <v>183</v>
      </c>
      <c r="L307" s="106" t="s">
        <v>1620</v>
      </c>
      <c r="M307" s="106" t="s">
        <v>127</v>
      </c>
      <c r="N307" s="106" t="s">
        <v>1008</v>
      </c>
      <c r="O307" s="106"/>
      <c r="P307" s="106"/>
      <c r="Q307" s="106"/>
      <c r="R307" s="459">
        <v>47991.28</v>
      </c>
      <c r="S307" s="262">
        <v>47715.47</v>
      </c>
      <c r="T307" s="106"/>
      <c r="U307" s="106" t="s">
        <v>2502</v>
      </c>
      <c r="V307" s="8" t="s">
        <v>2504</v>
      </c>
      <c r="W307" s="106"/>
      <c r="X307" s="106"/>
    </row>
    <row r="308" spans="1:27" s="10" customFormat="1">
      <c r="A308" s="69" t="s">
        <v>693</v>
      </c>
      <c r="B308" s="69" t="s">
        <v>693</v>
      </c>
      <c r="C308" s="69"/>
      <c r="D308" s="87">
        <v>2013</v>
      </c>
      <c r="E308" s="69" t="s">
        <v>1460</v>
      </c>
      <c r="F308" s="69"/>
      <c r="G308" s="87" t="s">
        <v>683</v>
      </c>
      <c r="H308" s="71">
        <v>41607</v>
      </c>
      <c r="I308" s="182">
        <v>161</v>
      </c>
      <c r="J308" s="71"/>
      <c r="K308" s="69"/>
      <c r="L308" s="106" t="s">
        <v>127</v>
      </c>
      <c r="M308" s="106" t="s">
        <v>2446</v>
      </c>
      <c r="N308" s="106" t="s">
        <v>340</v>
      </c>
      <c r="O308" s="106"/>
      <c r="P308" s="106"/>
      <c r="Q308" s="106"/>
      <c r="R308" s="459">
        <v>13208.44</v>
      </c>
      <c r="S308" s="262"/>
      <c r="T308" s="106"/>
      <c r="U308" s="106" t="s">
        <v>1468</v>
      </c>
      <c r="V308" s="106" t="s">
        <v>2447</v>
      </c>
      <c r="W308" s="106"/>
      <c r="X308" s="106"/>
    </row>
    <row r="309" spans="1:27" s="10" customFormat="1">
      <c r="A309" s="69" t="s">
        <v>693</v>
      </c>
      <c r="B309" s="69" t="s">
        <v>693</v>
      </c>
      <c r="C309" s="69"/>
      <c r="D309" s="87">
        <v>2013</v>
      </c>
      <c r="E309" s="69" t="s">
        <v>1460</v>
      </c>
      <c r="F309" s="69"/>
      <c r="G309" s="87" t="s">
        <v>683</v>
      </c>
      <c r="H309" s="71">
        <v>41611</v>
      </c>
      <c r="I309" s="182">
        <v>163</v>
      </c>
      <c r="J309" s="71"/>
      <c r="K309" s="69"/>
      <c r="L309" s="106" t="s">
        <v>127</v>
      </c>
      <c r="M309" s="106" t="s">
        <v>2446</v>
      </c>
      <c r="N309" s="106" t="s">
        <v>340</v>
      </c>
      <c r="O309" s="106"/>
      <c r="P309" s="106"/>
      <c r="Q309" s="106"/>
      <c r="R309" s="459">
        <v>14955.78</v>
      </c>
      <c r="S309" s="262"/>
      <c r="T309" s="106"/>
      <c r="U309" s="106" t="s">
        <v>1468</v>
      </c>
      <c r="V309" s="106" t="s">
        <v>2447</v>
      </c>
      <c r="W309" s="106"/>
      <c r="X309" s="106"/>
    </row>
    <row r="310" spans="1:27" s="10" customFormat="1">
      <c r="A310" s="69" t="s">
        <v>693</v>
      </c>
      <c r="B310" s="69" t="s">
        <v>693</v>
      </c>
      <c r="C310" s="69"/>
      <c r="D310" s="87">
        <v>2013</v>
      </c>
      <c r="E310" s="69" t="s">
        <v>1460</v>
      </c>
      <c r="F310" s="69"/>
      <c r="G310" s="87" t="s">
        <v>683</v>
      </c>
      <c r="H310" s="71">
        <v>41613</v>
      </c>
      <c r="I310" s="182">
        <v>164</v>
      </c>
      <c r="J310" s="71"/>
      <c r="K310" s="69"/>
      <c r="L310" s="106" t="s">
        <v>127</v>
      </c>
      <c r="M310" s="106" t="s">
        <v>2446</v>
      </c>
      <c r="N310" s="106" t="s">
        <v>340</v>
      </c>
      <c r="O310" s="106"/>
      <c r="P310" s="106"/>
      <c r="Q310" s="106"/>
      <c r="R310" s="459">
        <v>21002.46</v>
      </c>
      <c r="S310" s="262"/>
      <c r="T310" s="106"/>
      <c r="U310" s="106" t="s">
        <v>1468</v>
      </c>
      <c r="V310" s="106" t="s">
        <v>2447</v>
      </c>
      <c r="W310" s="106"/>
      <c r="X310" s="106"/>
    </row>
    <row r="311" spans="1:27" s="10" customFormat="1">
      <c r="A311" s="69" t="s">
        <v>693</v>
      </c>
      <c r="B311" s="69" t="s">
        <v>693</v>
      </c>
      <c r="C311" s="69"/>
      <c r="D311" s="87">
        <v>2013</v>
      </c>
      <c r="E311" s="69" t="s">
        <v>1460</v>
      </c>
      <c r="F311" s="69"/>
      <c r="G311" s="87" t="s">
        <v>683</v>
      </c>
      <c r="H311" s="71">
        <v>41617</v>
      </c>
      <c r="I311" s="182">
        <v>167</v>
      </c>
      <c r="J311" s="71"/>
      <c r="K311" s="69"/>
      <c r="L311" s="106" t="s">
        <v>127</v>
      </c>
      <c r="M311" s="106" t="s">
        <v>2446</v>
      </c>
      <c r="N311" s="106" t="s">
        <v>340</v>
      </c>
      <c r="O311" s="106"/>
      <c r="P311" s="106"/>
      <c r="Q311" s="106"/>
      <c r="R311" s="459">
        <v>20381.7</v>
      </c>
      <c r="S311" s="262"/>
      <c r="T311" s="106"/>
      <c r="U311" s="106" t="s">
        <v>1468</v>
      </c>
      <c r="V311" s="106" t="s">
        <v>2524</v>
      </c>
      <c r="W311" s="106"/>
      <c r="X311" s="106"/>
    </row>
    <row r="312" spans="1:27" s="10" customFormat="1">
      <c r="A312" s="69" t="s">
        <v>3337</v>
      </c>
      <c r="B312" s="69" t="s">
        <v>1824</v>
      </c>
      <c r="C312" s="69" t="s">
        <v>2460</v>
      </c>
      <c r="D312" s="87">
        <v>2013</v>
      </c>
      <c r="E312" s="69" t="s">
        <v>2170</v>
      </c>
      <c r="F312" s="69"/>
      <c r="G312" s="87" t="s">
        <v>2171</v>
      </c>
      <c r="H312" s="71">
        <v>41619</v>
      </c>
      <c r="I312" s="182">
        <v>195</v>
      </c>
      <c r="J312" s="71"/>
      <c r="K312" s="69"/>
      <c r="L312" s="106" t="s">
        <v>127</v>
      </c>
      <c r="M312" s="106" t="s">
        <v>2172</v>
      </c>
      <c r="N312" s="106" t="s">
        <v>995</v>
      </c>
      <c r="O312" s="106"/>
      <c r="P312" s="106"/>
      <c r="Q312" s="106"/>
      <c r="R312" s="459">
        <v>167304.78</v>
      </c>
      <c r="S312" s="262">
        <v>166468.26999999999</v>
      </c>
      <c r="T312" s="106"/>
      <c r="U312" s="106" t="s">
        <v>1253</v>
      </c>
      <c r="V312" s="106" t="s">
        <v>2461</v>
      </c>
      <c r="W312" s="106"/>
      <c r="X312" s="106"/>
    </row>
    <row r="313" spans="1:27" s="10" customFormat="1" ht="60">
      <c r="A313" s="69" t="s">
        <v>2283</v>
      </c>
      <c r="B313" s="69" t="s">
        <v>1679</v>
      </c>
      <c r="C313" s="69" t="s">
        <v>1534</v>
      </c>
      <c r="D313" s="87">
        <v>2013</v>
      </c>
      <c r="E313" s="69" t="s">
        <v>2282</v>
      </c>
      <c r="F313" s="69"/>
      <c r="G313" s="87" t="s">
        <v>1079</v>
      </c>
      <c r="H313" s="71">
        <v>41590</v>
      </c>
      <c r="I313" s="182">
        <v>2533</v>
      </c>
      <c r="J313" s="71"/>
      <c r="K313" s="69"/>
      <c r="L313" s="106" t="s">
        <v>1108</v>
      </c>
      <c r="M313" s="106" t="s">
        <v>2290</v>
      </c>
      <c r="N313" s="106" t="s">
        <v>1008</v>
      </c>
      <c r="O313" s="106"/>
      <c r="P313" s="106"/>
      <c r="Q313" s="106"/>
      <c r="R313" s="459">
        <v>43795.08</v>
      </c>
      <c r="S313" s="262"/>
      <c r="T313" s="106"/>
      <c r="U313" s="106" t="s">
        <v>2510</v>
      </c>
      <c r="V313" s="8" t="s">
        <v>3304</v>
      </c>
      <c r="W313" s="106"/>
      <c r="X313" s="106"/>
    </row>
    <row r="314" spans="1:27" s="10" customFormat="1">
      <c r="A314" s="69" t="s">
        <v>2283</v>
      </c>
      <c r="B314" s="69" t="s">
        <v>1679</v>
      </c>
      <c r="C314" s="69" t="s">
        <v>1534</v>
      </c>
      <c r="D314" s="87">
        <v>2013</v>
      </c>
      <c r="E314" s="69" t="s">
        <v>2282</v>
      </c>
      <c r="F314" s="69"/>
      <c r="G314" s="87" t="s">
        <v>1079</v>
      </c>
      <c r="H314" s="71">
        <v>41590</v>
      </c>
      <c r="I314" s="182">
        <v>2533</v>
      </c>
      <c r="J314" s="71"/>
      <c r="K314" s="69"/>
      <c r="L314" s="106" t="s">
        <v>1108</v>
      </c>
      <c r="M314" s="106" t="s">
        <v>2290</v>
      </c>
      <c r="N314" s="106" t="s">
        <v>1008</v>
      </c>
      <c r="O314" s="106"/>
      <c r="P314" s="106"/>
      <c r="Q314" s="106"/>
      <c r="R314" s="459"/>
      <c r="S314" s="742">
        <f>R313</f>
        <v>43795.08</v>
      </c>
      <c r="T314" s="106"/>
      <c r="U314" s="106" t="s">
        <v>2510</v>
      </c>
      <c r="V314" s="106" t="s">
        <v>2777</v>
      </c>
      <c r="W314" s="106"/>
      <c r="X314" s="106"/>
      <c r="AA314" s="826">
        <f>R260+R261+R265</f>
        <v>620508.58000000007</v>
      </c>
    </row>
    <row r="315" spans="1:27" s="10" customFormat="1" ht="45">
      <c r="A315" s="69" t="s">
        <v>2283</v>
      </c>
      <c r="B315" s="69" t="s">
        <v>1679</v>
      </c>
      <c r="C315" s="69" t="s">
        <v>1534</v>
      </c>
      <c r="D315" s="87">
        <v>2013</v>
      </c>
      <c r="E315" s="69" t="s">
        <v>2282</v>
      </c>
      <c r="F315" s="69"/>
      <c r="G315" s="87" t="s">
        <v>1079</v>
      </c>
      <c r="H315" s="71">
        <v>41590</v>
      </c>
      <c r="I315" s="182">
        <v>2535</v>
      </c>
      <c r="J315" s="71">
        <v>41614</v>
      </c>
      <c r="K315" s="69">
        <v>11</v>
      </c>
      <c r="L315" s="106" t="s">
        <v>1108</v>
      </c>
      <c r="M315" s="106" t="s">
        <v>2290</v>
      </c>
      <c r="N315" s="106" t="s">
        <v>1008</v>
      </c>
      <c r="O315" s="106"/>
      <c r="P315" s="106"/>
      <c r="Q315" s="106"/>
      <c r="R315" s="459">
        <v>775917.85</v>
      </c>
      <c r="S315" s="262">
        <v>670900</v>
      </c>
      <c r="T315" s="106"/>
      <c r="U315" s="106" t="s">
        <v>2510</v>
      </c>
      <c r="V315" s="8" t="s">
        <v>3306</v>
      </c>
      <c r="W315" s="106"/>
      <c r="X315" s="106"/>
      <c r="AA315" s="10">
        <v>620508.57999999996</v>
      </c>
    </row>
    <row r="316" spans="1:27" s="10" customFormat="1">
      <c r="A316" s="69" t="s">
        <v>2283</v>
      </c>
      <c r="B316" s="69" t="s">
        <v>1679</v>
      </c>
      <c r="C316" s="69" t="s">
        <v>1534</v>
      </c>
      <c r="D316" s="87">
        <v>2013</v>
      </c>
      <c r="E316" s="69" t="s">
        <v>2282</v>
      </c>
      <c r="F316" s="69"/>
      <c r="G316" s="87" t="s">
        <v>1079</v>
      </c>
      <c r="H316" s="71">
        <v>41590</v>
      </c>
      <c r="I316" s="182">
        <v>2535</v>
      </c>
      <c r="J316" s="71"/>
      <c r="K316" s="69"/>
      <c r="L316" s="106" t="s">
        <v>1108</v>
      </c>
      <c r="M316" s="106" t="s">
        <v>2290</v>
      </c>
      <c r="N316" s="106" t="s">
        <v>1008</v>
      </c>
      <c r="O316" s="106"/>
      <c r="P316" s="106"/>
      <c r="Q316" s="106"/>
      <c r="R316" s="459"/>
      <c r="S316" s="742">
        <f>R315-S315</f>
        <v>105017.84999999998</v>
      </c>
      <c r="T316" s="106"/>
      <c r="U316" s="106" t="s">
        <v>2510</v>
      </c>
      <c r="V316" s="106" t="s">
        <v>2777</v>
      </c>
      <c r="W316" s="106"/>
      <c r="X316" s="106"/>
    </row>
    <row r="317" spans="1:27" s="10" customFormat="1" ht="45">
      <c r="A317" s="69" t="s">
        <v>2283</v>
      </c>
      <c r="B317" s="69" t="s">
        <v>1679</v>
      </c>
      <c r="C317" s="69" t="s">
        <v>1534</v>
      </c>
      <c r="D317" s="87">
        <v>2013</v>
      </c>
      <c r="E317" s="69" t="s">
        <v>2282</v>
      </c>
      <c r="F317" s="69"/>
      <c r="G317" s="87" t="s">
        <v>1079</v>
      </c>
      <c r="H317" s="71">
        <v>41590</v>
      </c>
      <c r="I317" s="182">
        <v>2518</v>
      </c>
      <c r="J317" s="71"/>
      <c r="K317" s="69"/>
      <c r="L317" s="106" t="s">
        <v>1108</v>
      </c>
      <c r="M317" s="106" t="s">
        <v>2290</v>
      </c>
      <c r="N317" s="106" t="s">
        <v>1008</v>
      </c>
      <c r="O317" s="106"/>
      <c r="P317" s="106"/>
      <c r="Q317" s="106"/>
      <c r="R317" s="743">
        <v>58393.440000000002</v>
      </c>
      <c r="S317" s="262"/>
      <c r="T317" s="106"/>
      <c r="U317" s="106" t="s">
        <v>2510</v>
      </c>
      <c r="V317" s="8" t="s">
        <v>2556</v>
      </c>
      <c r="W317" s="106"/>
      <c r="X317" s="106"/>
    </row>
    <row r="318" spans="1:27" s="10" customFormat="1">
      <c r="A318" s="69" t="s">
        <v>693</v>
      </c>
      <c r="B318" s="69" t="s">
        <v>693</v>
      </c>
      <c r="C318" s="69"/>
      <c r="D318" s="87">
        <v>2013</v>
      </c>
      <c r="E318" s="69" t="s">
        <v>1460</v>
      </c>
      <c r="F318" s="69"/>
      <c r="G318" s="87" t="s">
        <v>683</v>
      </c>
      <c r="H318" s="71">
        <v>41619</v>
      </c>
      <c r="I318" s="182">
        <v>170</v>
      </c>
      <c r="J318" s="71"/>
      <c r="K318" s="69"/>
      <c r="L318" s="106" t="s">
        <v>127</v>
      </c>
      <c r="M318" s="106" t="s">
        <v>2446</v>
      </c>
      <c r="N318" s="106" t="s">
        <v>340</v>
      </c>
      <c r="O318" s="106"/>
      <c r="P318" s="106"/>
      <c r="Q318" s="106"/>
      <c r="R318" s="459">
        <v>20565.63</v>
      </c>
      <c r="S318" s="262"/>
      <c r="T318" s="106"/>
      <c r="U318" s="106" t="s">
        <v>1468</v>
      </c>
      <c r="V318" s="106" t="s">
        <v>2523</v>
      </c>
      <c r="W318" s="106"/>
      <c r="X318" s="106"/>
    </row>
    <row r="319" spans="1:27" s="10" customFormat="1">
      <c r="A319" s="69" t="s">
        <v>693</v>
      </c>
      <c r="B319" s="69" t="s">
        <v>693</v>
      </c>
      <c r="C319" s="69"/>
      <c r="D319" s="87">
        <v>2013</v>
      </c>
      <c r="E319" s="69" t="s">
        <v>1460</v>
      </c>
      <c r="F319" s="69"/>
      <c r="G319" s="87" t="s">
        <v>683</v>
      </c>
      <c r="H319" s="71">
        <v>41610</v>
      </c>
      <c r="I319" s="182">
        <v>297</v>
      </c>
      <c r="J319" s="71"/>
      <c r="K319" s="69"/>
      <c r="L319" s="106" t="s">
        <v>2515</v>
      </c>
      <c r="M319" s="106"/>
      <c r="N319" s="106" t="s">
        <v>340</v>
      </c>
      <c r="O319" s="106"/>
      <c r="P319" s="106"/>
      <c r="Q319" s="106"/>
      <c r="R319" s="459">
        <v>735</v>
      </c>
      <c r="S319" s="262"/>
      <c r="T319" s="106"/>
      <c r="U319" s="106" t="s">
        <v>2516</v>
      </c>
      <c r="V319" s="106" t="s">
        <v>2517</v>
      </c>
      <c r="W319" s="106"/>
      <c r="X319" s="106"/>
    </row>
    <row r="320" spans="1:27" s="10" customFormat="1" ht="45">
      <c r="A320" s="69" t="s">
        <v>2283</v>
      </c>
      <c r="B320" s="69" t="s">
        <v>1679</v>
      </c>
      <c r="C320" s="69" t="s">
        <v>1534</v>
      </c>
      <c r="D320" s="87">
        <v>2013</v>
      </c>
      <c r="E320" s="69" t="s">
        <v>2282</v>
      </c>
      <c r="F320" s="69"/>
      <c r="G320" s="87" t="s">
        <v>1079</v>
      </c>
      <c r="H320" s="71">
        <v>41568</v>
      </c>
      <c r="I320" s="182">
        <v>2517</v>
      </c>
      <c r="J320" s="71"/>
      <c r="K320" s="69"/>
      <c r="L320" s="106" t="s">
        <v>1108</v>
      </c>
      <c r="M320" s="106" t="s">
        <v>2290</v>
      </c>
      <c r="N320" s="106" t="s">
        <v>1008</v>
      </c>
      <c r="O320" s="106"/>
      <c r="P320" s="106"/>
      <c r="Q320" s="106"/>
      <c r="R320" s="743">
        <v>979884.54</v>
      </c>
      <c r="S320" s="262"/>
      <c r="T320" s="106"/>
      <c r="U320" s="106" t="s">
        <v>2510</v>
      </c>
      <c r="V320" s="8" t="s">
        <v>2557</v>
      </c>
      <c r="W320" s="106"/>
      <c r="X320" s="106"/>
    </row>
    <row r="321" spans="1:24" s="10" customFormat="1">
      <c r="A321" s="69" t="s">
        <v>2798</v>
      </c>
      <c r="B321" s="69" t="s">
        <v>2526</v>
      </c>
      <c r="C321" s="69"/>
      <c r="D321" s="87">
        <v>2013</v>
      </c>
      <c r="E321" s="69" t="s">
        <v>2527</v>
      </c>
      <c r="F321" s="69"/>
      <c r="G321" s="87" t="s">
        <v>1182</v>
      </c>
      <c r="H321" s="71">
        <v>41626</v>
      </c>
      <c r="I321" s="182">
        <v>49</v>
      </c>
      <c r="J321" s="71">
        <v>41627</v>
      </c>
      <c r="K321" s="69">
        <v>167</v>
      </c>
      <c r="L321" s="106" t="s">
        <v>127</v>
      </c>
      <c r="M321" s="106" t="s">
        <v>2528</v>
      </c>
      <c r="N321" s="106" t="s">
        <v>995</v>
      </c>
      <c r="O321" s="106"/>
      <c r="P321" s="106"/>
      <c r="Q321" s="106"/>
      <c r="R321" s="459">
        <v>166500</v>
      </c>
      <c r="S321" s="262"/>
      <c r="T321" s="106"/>
      <c r="U321" s="106" t="s">
        <v>611</v>
      </c>
      <c r="V321" s="106" t="s">
        <v>2529</v>
      </c>
      <c r="W321" s="106"/>
      <c r="X321" s="106"/>
    </row>
    <row r="322" spans="1:24" s="10" customFormat="1">
      <c r="A322" s="69" t="s">
        <v>2162</v>
      </c>
      <c r="B322" s="69" t="s">
        <v>2530</v>
      </c>
      <c r="C322" s="69"/>
      <c r="D322" s="87">
        <v>2013</v>
      </c>
      <c r="E322" s="69" t="s">
        <v>2531</v>
      </c>
      <c r="F322" s="69"/>
      <c r="G322" s="87" t="s">
        <v>1182</v>
      </c>
      <c r="H322" s="71">
        <v>41626</v>
      </c>
      <c r="I322" s="182">
        <v>48</v>
      </c>
      <c r="J322" s="71">
        <v>41627</v>
      </c>
      <c r="K322" s="69">
        <v>186</v>
      </c>
      <c r="L322" s="106" t="s">
        <v>127</v>
      </c>
      <c r="M322" s="106" t="s">
        <v>2528</v>
      </c>
      <c r="N322" s="106" t="s">
        <v>995</v>
      </c>
      <c r="O322" s="106"/>
      <c r="P322" s="106"/>
      <c r="Q322" s="106"/>
      <c r="R322" s="459">
        <v>40000</v>
      </c>
      <c r="S322" s="262">
        <v>40000</v>
      </c>
      <c r="T322" s="106"/>
      <c r="U322" s="106" t="s">
        <v>611</v>
      </c>
      <c r="V322" s="106" t="s">
        <v>2532</v>
      </c>
      <c r="W322" s="106"/>
      <c r="X322" s="106"/>
    </row>
    <row r="323" spans="1:24" s="10" customFormat="1" ht="45">
      <c r="A323" s="69" t="s">
        <v>1895</v>
      </c>
      <c r="B323" s="69" t="s">
        <v>1617</v>
      </c>
      <c r="C323" s="69" t="s">
        <v>2460</v>
      </c>
      <c r="D323" s="87">
        <v>2013</v>
      </c>
      <c r="E323" s="69" t="s">
        <v>1619</v>
      </c>
      <c r="F323" s="69"/>
      <c r="G323" s="87" t="s">
        <v>1182</v>
      </c>
      <c r="H323" s="71">
        <v>41627</v>
      </c>
      <c r="I323" s="182">
        <v>21</v>
      </c>
      <c r="J323" s="71">
        <v>41627</v>
      </c>
      <c r="K323" s="69">
        <v>189</v>
      </c>
      <c r="L323" s="106" t="s">
        <v>1620</v>
      </c>
      <c r="M323" s="106" t="s">
        <v>127</v>
      </c>
      <c r="N323" s="106" t="s">
        <v>1008</v>
      </c>
      <c r="O323" s="106"/>
      <c r="P323" s="106"/>
      <c r="Q323" s="106"/>
      <c r="R323" s="459">
        <v>68754.42</v>
      </c>
      <c r="S323" s="262">
        <v>36522.239999999998</v>
      </c>
      <c r="T323" s="106"/>
      <c r="U323" s="106" t="s">
        <v>2533</v>
      </c>
      <c r="V323" s="8" t="s">
        <v>2534</v>
      </c>
      <c r="W323" s="106"/>
      <c r="X323" s="106"/>
    </row>
    <row r="324" spans="1:24" s="10" customFormat="1" ht="30">
      <c r="A324" s="69" t="s">
        <v>1895</v>
      </c>
      <c r="B324" s="69" t="s">
        <v>1622</v>
      </c>
      <c r="C324" s="69" t="s">
        <v>2460</v>
      </c>
      <c r="D324" s="87">
        <v>2013</v>
      </c>
      <c r="E324" s="69" t="s">
        <v>1624</v>
      </c>
      <c r="F324" s="69"/>
      <c r="G324" s="87" t="s">
        <v>1182</v>
      </c>
      <c r="H324" s="71">
        <v>41627</v>
      </c>
      <c r="I324" s="182">
        <v>20</v>
      </c>
      <c r="J324" s="71">
        <v>41627</v>
      </c>
      <c r="K324" s="69">
        <v>190</v>
      </c>
      <c r="L324" s="106" t="s">
        <v>1620</v>
      </c>
      <c r="M324" s="106" t="s">
        <v>127</v>
      </c>
      <c r="N324" s="106" t="s">
        <v>1008</v>
      </c>
      <c r="O324" s="106"/>
      <c r="P324" s="106"/>
      <c r="Q324" s="106"/>
      <c r="R324" s="459">
        <v>88410.67</v>
      </c>
      <c r="S324" s="262">
        <v>65517.21</v>
      </c>
      <c r="T324" s="106"/>
      <c r="U324" s="106" t="s">
        <v>2533</v>
      </c>
      <c r="V324" s="8" t="s">
        <v>2539</v>
      </c>
      <c r="W324" s="106"/>
      <c r="X324" s="106"/>
    </row>
    <row r="325" spans="1:24" s="10" customFormat="1">
      <c r="A325" s="69" t="s">
        <v>2058</v>
      </c>
      <c r="B325" s="69" t="s">
        <v>1559</v>
      </c>
      <c r="C325" s="69"/>
      <c r="D325" s="87">
        <v>2013</v>
      </c>
      <c r="E325" s="69" t="s">
        <v>2059</v>
      </c>
      <c r="F325" s="69"/>
      <c r="G325" s="87" t="s">
        <v>1182</v>
      </c>
      <c r="H325" s="71"/>
      <c r="I325" s="182" t="s">
        <v>2551</v>
      </c>
      <c r="J325" s="71">
        <v>41551</v>
      </c>
      <c r="K325" s="69">
        <v>139</v>
      </c>
      <c r="L325" s="106" t="s">
        <v>127</v>
      </c>
      <c r="M325" s="106" t="s">
        <v>2055</v>
      </c>
      <c r="N325" s="106" t="s">
        <v>340</v>
      </c>
      <c r="O325" s="106"/>
      <c r="P325" s="106"/>
      <c r="Q325" s="106"/>
      <c r="R325" s="459">
        <v>25636</v>
      </c>
      <c r="S325" s="262">
        <v>25636</v>
      </c>
      <c r="T325" s="106"/>
      <c r="U325" s="106" t="s">
        <v>1705</v>
      </c>
      <c r="V325" s="696" t="s">
        <v>2550</v>
      </c>
      <c r="W325" s="106"/>
      <c r="X325" s="106"/>
    </row>
    <row r="326" spans="1:24" s="10" customFormat="1">
      <c r="A326" s="69" t="s">
        <v>2600</v>
      </c>
      <c r="B326" s="69" t="s">
        <v>2818</v>
      </c>
      <c r="C326" s="69"/>
      <c r="D326" s="87">
        <v>2013</v>
      </c>
      <c r="E326" s="69" t="s">
        <v>2618</v>
      </c>
      <c r="F326" s="69"/>
      <c r="G326" s="87" t="s">
        <v>1182</v>
      </c>
      <c r="H326" s="71">
        <v>41628</v>
      </c>
      <c r="I326" s="182">
        <v>138</v>
      </c>
      <c r="J326" s="71">
        <v>41632</v>
      </c>
      <c r="K326" s="69">
        <v>193</v>
      </c>
      <c r="L326" s="106" t="s">
        <v>2794</v>
      </c>
      <c r="M326" s="106" t="s">
        <v>2611</v>
      </c>
      <c r="N326" s="106" t="s">
        <v>1561</v>
      </c>
      <c r="O326" s="106"/>
      <c r="P326" s="106"/>
      <c r="Q326" s="106"/>
      <c r="R326" s="459">
        <v>7308</v>
      </c>
      <c r="S326" s="262">
        <v>7308</v>
      </c>
      <c r="T326" s="106" t="s">
        <v>2624</v>
      </c>
      <c r="U326" s="106" t="s">
        <v>2613</v>
      </c>
      <c r="V326" s="106" t="s">
        <v>2625</v>
      </c>
      <c r="W326" s="106"/>
      <c r="X326" s="106"/>
    </row>
    <row r="327" spans="1:24" s="10" customFormat="1">
      <c r="A327" s="69" t="s">
        <v>2606</v>
      </c>
      <c r="B327" s="69" t="s">
        <v>2821</v>
      </c>
      <c r="C327" s="69"/>
      <c r="D327" s="87">
        <v>2013</v>
      </c>
      <c r="E327" s="69" t="s">
        <v>2607</v>
      </c>
      <c r="F327" s="69"/>
      <c r="G327" s="87" t="s">
        <v>1182</v>
      </c>
      <c r="H327" s="71">
        <v>41628</v>
      </c>
      <c r="I327" s="182">
        <v>136</v>
      </c>
      <c r="J327" s="71">
        <v>41632</v>
      </c>
      <c r="K327" s="69">
        <v>194</v>
      </c>
      <c r="L327" s="106" t="s">
        <v>2794</v>
      </c>
      <c r="M327" s="106" t="s">
        <v>2611</v>
      </c>
      <c r="N327" s="106" t="s">
        <v>1561</v>
      </c>
      <c r="O327" s="106"/>
      <c r="P327" s="106"/>
      <c r="Q327" s="106"/>
      <c r="R327" s="459">
        <v>4524.49</v>
      </c>
      <c r="S327" s="262">
        <v>4524</v>
      </c>
      <c r="T327" s="106" t="s">
        <v>2612</v>
      </c>
      <c r="U327" s="106" t="s">
        <v>2613</v>
      </c>
      <c r="V327" s="106" t="s">
        <v>2614</v>
      </c>
      <c r="W327" s="106"/>
      <c r="X327" s="106"/>
    </row>
    <row r="328" spans="1:24" s="10" customFormat="1">
      <c r="A328" s="69" t="s">
        <v>2071</v>
      </c>
      <c r="B328" s="69" t="s">
        <v>2820</v>
      </c>
      <c r="C328" s="69"/>
      <c r="D328" s="87">
        <v>2013</v>
      </c>
      <c r="E328" s="69" t="s">
        <v>2553</v>
      </c>
      <c r="F328" s="69"/>
      <c r="G328" s="87" t="s">
        <v>1182</v>
      </c>
      <c r="H328" s="71">
        <v>41628</v>
      </c>
      <c r="I328" s="182">
        <v>140</v>
      </c>
      <c r="J328" s="71">
        <v>41632</v>
      </c>
      <c r="K328" s="69">
        <v>195</v>
      </c>
      <c r="L328" s="106" t="s">
        <v>2794</v>
      </c>
      <c r="M328" s="106" t="s">
        <v>2611</v>
      </c>
      <c r="N328" s="106" t="s">
        <v>1561</v>
      </c>
      <c r="O328" s="106"/>
      <c r="P328" s="106"/>
      <c r="Q328" s="106"/>
      <c r="R328" s="459">
        <v>15544</v>
      </c>
      <c r="S328" s="262">
        <v>15544</v>
      </c>
      <c r="T328" s="106" t="s">
        <v>2621</v>
      </c>
      <c r="U328" s="106" t="s">
        <v>778</v>
      </c>
      <c r="V328" s="106" t="s">
        <v>2622</v>
      </c>
      <c r="W328" s="106"/>
      <c r="X328" s="106"/>
    </row>
    <row r="329" spans="1:24" s="10" customFormat="1">
      <c r="A329" s="69" t="s">
        <v>2542</v>
      </c>
      <c r="B329" s="69" t="s">
        <v>2783</v>
      </c>
      <c r="C329" s="69"/>
      <c r="D329" s="87">
        <v>2013</v>
      </c>
      <c r="E329" s="69" t="s">
        <v>2541</v>
      </c>
      <c r="F329" s="69"/>
      <c r="G329" s="87" t="s">
        <v>2715</v>
      </c>
      <c r="H329" s="71">
        <v>41634</v>
      </c>
      <c r="I329" s="182">
        <v>370</v>
      </c>
      <c r="J329" s="71"/>
      <c r="K329" s="69">
        <v>1810</v>
      </c>
      <c r="L329" s="106" t="s">
        <v>3014</v>
      </c>
      <c r="M329" s="106" t="s">
        <v>3015</v>
      </c>
      <c r="N329" s="106" t="s">
        <v>340</v>
      </c>
      <c r="O329" s="106"/>
      <c r="P329" s="106"/>
      <c r="Q329" s="106"/>
      <c r="R329" s="459">
        <v>1494.08</v>
      </c>
      <c r="S329" s="262">
        <v>4000</v>
      </c>
      <c r="T329" s="106"/>
      <c r="U329" s="106" t="s">
        <v>3016</v>
      </c>
      <c r="V329" s="106" t="s">
        <v>2714</v>
      </c>
      <c r="W329" s="106"/>
      <c r="X329" s="106"/>
    </row>
    <row r="330" spans="1:24" s="10" customFormat="1">
      <c r="A330" s="69" t="s">
        <v>693</v>
      </c>
      <c r="B330" s="69" t="s">
        <v>693</v>
      </c>
      <c r="C330" s="69"/>
      <c r="D330" s="87">
        <v>2013</v>
      </c>
      <c r="E330" s="69" t="s">
        <v>1460</v>
      </c>
      <c r="F330" s="69"/>
      <c r="G330" s="87" t="s">
        <v>683</v>
      </c>
      <c r="H330" s="71">
        <v>41624</v>
      </c>
      <c r="I330" s="182">
        <v>2953</v>
      </c>
      <c r="J330" s="71">
        <v>41627</v>
      </c>
      <c r="K330" s="69">
        <v>1866</v>
      </c>
      <c r="L330" s="106" t="s">
        <v>2520</v>
      </c>
      <c r="M330" s="106" t="s">
        <v>2521</v>
      </c>
      <c r="N330" s="106" t="s">
        <v>1561</v>
      </c>
      <c r="O330" s="106"/>
      <c r="P330" s="106"/>
      <c r="Q330" s="106"/>
      <c r="R330" s="459">
        <v>1044</v>
      </c>
      <c r="S330" s="262">
        <v>1044</v>
      </c>
      <c r="T330" s="106" t="s">
        <v>2064</v>
      </c>
      <c r="U330" s="106" t="s">
        <v>1563</v>
      </c>
      <c r="V330" s="106" t="s">
        <v>2522</v>
      </c>
      <c r="W330" s="106"/>
      <c r="X330" s="106"/>
    </row>
    <row r="331" spans="1:24" s="10" customFormat="1">
      <c r="A331" s="69" t="s">
        <v>2341</v>
      </c>
      <c r="B331" s="69" t="s">
        <v>2819</v>
      </c>
      <c r="C331" s="69"/>
      <c r="D331" s="87">
        <v>2013</v>
      </c>
      <c r="E331" s="69" t="s">
        <v>2342</v>
      </c>
      <c r="F331" s="69"/>
      <c r="G331" s="87" t="s">
        <v>1182</v>
      </c>
      <c r="H331" s="71"/>
      <c r="I331" s="182"/>
      <c r="J331" s="71"/>
      <c r="K331" s="69"/>
      <c r="L331" s="106"/>
      <c r="M331" s="106"/>
      <c r="N331" s="106" t="s">
        <v>1144</v>
      </c>
      <c r="O331" s="106"/>
      <c r="P331" s="106"/>
      <c r="Q331" s="106"/>
      <c r="R331" s="459">
        <v>289.97000000000003</v>
      </c>
      <c r="S331" s="262">
        <v>17000</v>
      </c>
      <c r="T331" s="106"/>
      <c r="U331" s="106" t="s">
        <v>1145</v>
      </c>
      <c r="V331" s="106" t="s">
        <v>2570</v>
      </c>
      <c r="W331" s="106"/>
      <c r="X331" s="106"/>
    </row>
    <row r="332" spans="1:24" s="10" customFormat="1">
      <c r="A332" s="69" t="s">
        <v>2341</v>
      </c>
      <c r="B332" s="69" t="s">
        <v>2819</v>
      </c>
      <c r="C332" s="69"/>
      <c r="D332" s="87">
        <v>2013</v>
      </c>
      <c r="E332" s="69" t="s">
        <v>2342</v>
      </c>
      <c r="F332" s="69"/>
      <c r="G332" s="87" t="s">
        <v>1182</v>
      </c>
      <c r="H332" s="71">
        <v>41627</v>
      </c>
      <c r="I332" s="182">
        <v>9696</v>
      </c>
      <c r="J332" s="71"/>
      <c r="K332" s="69"/>
      <c r="L332" s="106" t="s">
        <v>127</v>
      </c>
      <c r="M332" s="106" t="s">
        <v>2571</v>
      </c>
      <c r="N332" s="106" t="s">
        <v>340</v>
      </c>
      <c r="O332" s="106"/>
      <c r="P332" s="106"/>
      <c r="Q332" s="106"/>
      <c r="R332" s="459">
        <v>11880</v>
      </c>
      <c r="S332" s="262">
        <v>17000</v>
      </c>
      <c r="T332" s="106"/>
      <c r="U332" s="106" t="s">
        <v>2572</v>
      </c>
      <c r="V332" s="106" t="s">
        <v>2573</v>
      </c>
      <c r="W332" s="106"/>
      <c r="X332" s="106"/>
    </row>
    <row r="333" spans="1:24" s="10" customFormat="1">
      <c r="A333" s="69" t="s">
        <v>2341</v>
      </c>
      <c r="B333" s="69" t="s">
        <v>2819</v>
      </c>
      <c r="C333" s="69"/>
      <c r="D333" s="87">
        <v>2013</v>
      </c>
      <c r="E333" s="69" t="s">
        <v>2342</v>
      </c>
      <c r="F333" s="69"/>
      <c r="G333" s="87" t="s">
        <v>1182</v>
      </c>
      <c r="H333" s="71">
        <v>41631</v>
      </c>
      <c r="I333" s="182">
        <v>2551</v>
      </c>
      <c r="J333" s="71"/>
      <c r="K333" s="69"/>
      <c r="L333" s="106" t="s">
        <v>2574</v>
      </c>
      <c r="M333" s="106" t="s">
        <v>127</v>
      </c>
      <c r="N333" s="106" t="s">
        <v>340</v>
      </c>
      <c r="O333" s="106"/>
      <c r="P333" s="106"/>
      <c r="Q333" s="106"/>
      <c r="R333" s="459">
        <v>1910.03</v>
      </c>
      <c r="S333" s="262">
        <v>17000</v>
      </c>
      <c r="T333" s="106"/>
      <c r="U333" s="106" t="s">
        <v>778</v>
      </c>
      <c r="V333" s="106" t="s">
        <v>2573</v>
      </c>
      <c r="W333" s="106"/>
      <c r="X333" s="106"/>
    </row>
    <row r="334" spans="1:24" s="10" customFormat="1">
      <c r="A334" s="69" t="s">
        <v>693</v>
      </c>
      <c r="B334" s="69" t="s">
        <v>693</v>
      </c>
      <c r="C334" s="69"/>
      <c r="D334" s="87">
        <v>2013</v>
      </c>
      <c r="E334" s="69" t="s">
        <v>1460</v>
      </c>
      <c r="F334" s="69"/>
      <c r="G334" s="87" t="s">
        <v>683</v>
      </c>
      <c r="H334" s="71">
        <v>41627</v>
      </c>
      <c r="I334" s="182">
        <v>176</v>
      </c>
      <c r="J334" s="71"/>
      <c r="K334" s="69"/>
      <c r="L334" s="106" t="s">
        <v>127</v>
      </c>
      <c r="M334" s="106" t="s">
        <v>2446</v>
      </c>
      <c r="N334" s="106" t="s">
        <v>340</v>
      </c>
      <c r="O334" s="106"/>
      <c r="P334" s="106"/>
      <c r="Q334" s="106"/>
      <c r="R334" s="459">
        <v>19783.93</v>
      </c>
      <c r="S334" s="262"/>
      <c r="T334" s="106"/>
      <c r="U334" s="106" t="s">
        <v>1468</v>
      </c>
      <c r="V334" s="106" t="s">
        <v>2591</v>
      </c>
      <c r="W334" s="106"/>
      <c r="X334" s="106"/>
    </row>
    <row r="335" spans="1:24" s="10" customFormat="1">
      <c r="A335" s="69" t="s">
        <v>693</v>
      </c>
      <c r="B335" s="69" t="s">
        <v>693</v>
      </c>
      <c r="C335" s="69"/>
      <c r="D335" s="87">
        <v>2013</v>
      </c>
      <c r="E335" s="69" t="s">
        <v>1460</v>
      </c>
      <c r="F335" s="69"/>
      <c r="G335" s="87" t="s">
        <v>683</v>
      </c>
      <c r="H335" s="71">
        <v>41628</v>
      </c>
      <c r="I335" s="182">
        <v>3004</v>
      </c>
      <c r="J335" s="71"/>
      <c r="K335" s="69"/>
      <c r="L335" s="106" t="s">
        <v>2520</v>
      </c>
      <c r="M335" s="106" t="s">
        <v>2521</v>
      </c>
      <c r="N335" s="106" t="s">
        <v>1561</v>
      </c>
      <c r="O335" s="106"/>
      <c r="P335" s="106"/>
      <c r="Q335" s="106"/>
      <c r="R335" s="459">
        <v>522</v>
      </c>
      <c r="S335" s="262"/>
      <c r="T335" s="106"/>
      <c r="U335" s="106" t="s">
        <v>2592</v>
      </c>
      <c r="V335" s="106" t="s">
        <v>2593</v>
      </c>
      <c r="W335" s="106"/>
      <c r="X335" s="106"/>
    </row>
    <row r="336" spans="1:24" s="10" customFormat="1">
      <c r="A336" s="69" t="s">
        <v>2474</v>
      </c>
      <c r="B336" s="69" t="s">
        <v>2678</v>
      </c>
      <c r="C336" s="69"/>
      <c r="D336" s="87">
        <v>2013</v>
      </c>
      <c r="E336" s="69" t="s">
        <v>2471</v>
      </c>
      <c r="F336" s="69"/>
      <c r="G336" s="87" t="s">
        <v>1182</v>
      </c>
      <c r="H336" s="71">
        <v>41632</v>
      </c>
      <c r="I336" s="182">
        <v>34</v>
      </c>
      <c r="J336" s="71"/>
      <c r="K336" s="69"/>
      <c r="L336" s="106" t="s">
        <v>776</v>
      </c>
      <c r="M336" s="106" t="s">
        <v>2882</v>
      </c>
      <c r="N336" s="106" t="s">
        <v>340</v>
      </c>
      <c r="O336" s="106"/>
      <c r="P336" s="106"/>
      <c r="Q336" s="106"/>
      <c r="R336" s="459">
        <v>14616</v>
      </c>
      <c r="S336" s="262"/>
      <c r="T336" s="106"/>
      <c r="U336" s="106" t="s">
        <v>343</v>
      </c>
      <c r="V336" s="106" t="s">
        <v>2594</v>
      </c>
      <c r="W336" s="106"/>
      <c r="X336" s="106"/>
    </row>
    <row r="337" spans="1:24" s="10" customFormat="1">
      <c r="A337" s="69" t="s">
        <v>2332</v>
      </c>
      <c r="B337" s="69" t="s">
        <v>2676</v>
      </c>
      <c r="C337" s="69"/>
      <c r="D337" s="87">
        <v>2013</v>
      </c>
      <c r="E337" s="69" t="s">
        <v>2334</v>
      </c>
      <c r="F337" s="69"/>
      <c r="G337" s="87" t="s">
        <v>1182</v>
      </c>
      <c r="H337" s="71">
        <v>41632</v>
      </c>
      <c r="I337" s="182">
        <v>33</v>
      </c>
      <c r="J337" s="71"/>
      <c r="K337" s="69"/>
      <c r="L337" s="106" t="s">
        <v>776</v>
      </c>
      <c r="M337" s="106" t="s">
        <v>2882</v>
      </c>
      <c r="N337" s="106" t="s">
        <v>340</v>
      </c>
      <c r="O337" s="106"/>
      <c r="P337" s="106"/>
      <c r="Q337" s="106"/>
      <c r="R337" s="459">
        <v>7917</v>
      </c>
      <c r="S337" s="262"/>
      <c r="T337" s="106"/>
      <c r="U337" s="106" t="s">
        <v>1705</v>
      </c>
      <c r="V337" s="106" t="s">
        <v>2595</v>
      </c>
      <c r="W337" s="106"/>
      <c r="X337" s="106"/>
    </row>
    <row r="338" spans="1:24" s="10" customFormat="1" ht="32.25">
      <c r="A338" s="69" t="s">
        <v>2606</v>
      </c>
      <c r="B338" s="69" t="s">
        <v>2821</v>
      </c>
      <c r="C338" s="69"/>
      <c r="D338" s="87">
        <v>2013</v>
      </c>
      <c r="E338" s="69" t="s">
        <v>2607</v>
      </c>
      <c r="F338" s="69"/>
      <c r="G338" s="87" t="s">
        <v>1182</v>
      </c>
      <c r="H338" s="71">
        <v>41639</v>
      </c>
      <c r="I338" s="182">
        <v>39</v>
      </c>
      <c r="J338" s="71"/>
      <c r="K338" s="69"/>
      <c r="L338" s="106" t="s">
        <v>776</v>
      </c>
      <c r="M338" s="106" t="s">
        <v>2882</v>
      </c>
      <c r="N338" s="106" t="s">
        <v>340</v>
      </c>
      <c r="O338" s="106"/>
      <c r="P338" s="106"/>
      <c r="Q338" s="106"/>
      <c r="R338" s="459">
        <v>14100</v>
      </c>
      <c r="S338" s="262"/>
      <c r="T338" s="106"/>
      <c r="U338" s="106" t="s">
        <v>778</v>
      </c>
      <c r="V338" s="14" t="s">
        <v>2615</v>
      </c>
      <c r="W338" s="106"/>
      <c r="X338" s="106"/>
    </row>
    <row r="339" spans="1:24" s="10" customFormat="1">
      <c r="A339" s="69" t="s">
        <v>2071</v>
      </c>
      <c r="B339" s="69" t="s">
        <v>2820</v>
      </c>
      <c r="C339" s="69"/>
      <c r="D339" s="87">
        <v>2013</v>
      </c>
      <c r="E339" s="69" t="s">
        <v>2553</v>
      </c>
      <c r="F339" s="69"/>
      <c r="G339" s="87" t="s">
        <v>1182</v>
      </c>
      <c r="H339" s="71">
        <v>41639</v>
      </c>
      <c r="I339" s="182">
        <v>38</v>
      </c>
      <c r="J339" s="71"/>
      <c r="K339" s="69"/>
      <c r="L339" s="106" t="s">
        <v>776</v>
      </c>
      <c r="M339" s="106" t="s">
        <v>2882</v>
      </c>
      <c r="N339" s="106" t="s">
        <v>340</v>
      </c>
      <c r="O339" s="106"/>
      <c r="P339" s="106"/>
      <c r="Q339" s="106"/>
      <c r="R339" s="459">
        <v>40310</v>
      </c>
      <c r="S339" s="262"/>
      <c r="T339" s="106"/>
      <c r="U339" s="106" t="s">
        <v>2616</v>
      </c>
      <c r="V339" s="719" t="s">
        <v>2718</v>
      </c>
      <c r="W339" s="106"/>
      <c r="X339" s="106"/>
    </row>
    <row r="340" spans="1:24" s="10" customFormat="1">
      <c r="A340" s="69" t="s">
        <v>2600</v>
      </c>
      <c r="B340" s="69" t="s">
        <v>2818</v>
      </c>
      <c r="C340" s="69"/>
      <c r="D340" s="87">
        <v>2013</v>
      </c>
      <c r="E340" s="69" t="s">
        <v>2618</v>
      </c>
      <c r="F340" s="69"/>
      <c r="G340" s="87" t="s">
        <v>1182</v>
      </c>
      <c r="H340" s="71">
        <v>41632</v>
      </c>
      <c r="I340" s="182">
        <v>1381</v>
      </c>
      <c r="J340" s="71"/>
      <c r="K340" s="69"/>
      <c r="L340" s="106" t="s">
        <v>776</v>
      </c>
      <c r="M340" s="106" t="s">
        <v>2882</v>
      </c>
      <c r="N340" s="106" t="s">
        <v>340</v>
      </c>
      <c r="O340" s="106"/>
      <c r="P340" s="106"/>
      <c r="Q340" s="106"/>
      <c r="R340" s="459">
        <v>26722</v>
      </c>
      <c r="S340" s="262"/>
      <c r="T340" s="106"/>
      <c r="U340" s="106" t="s">
        <v>778</v>
      </c>
      <c r="V340" s="719" t="s">
        <v>2626</v>
      </c>
      <c r="W340" s="106"/>
      <c r="X340" s="106"/>
    </row>
    <row r="341" spans="1:24" s="10" customFormat="1" ht="28.5">
      <c r="A341" s="69" t="s">
        <v>2071</v>
      </c>
      <c r="B341" s="69" t="s">
        <v>2820</v>
      </c>
      <c r="C341" s="69"/>
      <c r="D341" s="87">
        <v>2013</v>
      </c>
      <c r="E341" s="69" t="s">
        <v>2553</v>
      </c>
      <c r="F341" s="69"/>
      <c r="G341" s="87" t="s">
        <v>1182</v>
      </c>
      <c r="H341" s="71">
        <v>41638</v>
      </c>
      <c r="I341" s="182">
        <v>2537</v>
      </c>
      <c r="J341" s="71"/>
      <c r="K341" s="69"/>
      <c r="L341" s="106" t="s">
        <v>1108</v>
      </c>
      <c r="M341" s="106" t="s">
        <v>2290</v>
      </c>
      <c r="N341" s="106" t="s">
        <v>1561</v>
      </c>
      <c r="O341" s="106"/>
      <c r="P341" s="106"/>
      <c r="Q341" s="106"/>
      <c r="R341" s="459">
        <v>50228</v>
      </c>
      <c r="S341" s="262"/>
      <c r="T341" s="106" t="s">
        <v>2636</v>
      </c>
      <c r="U341" s="106" t="s">
        <v>778</v>
      </c>
      <c r="V341" s="736" t="s">
        <v>2719</v>
      </c>
      <c r="W341" s="106"/>
      <c r="X341" s="106"/>
    </row>
    <row r="342" spans="1:24" s="10" customFormat="1">
      <c r="A342" s="69"/>
      <c r="B342" s="69" t="s">
        <v>1543</v>
      </c>
      <c r="C342" s="69"/>
      <c r="D342" s="87">
        <v>2013</v>
      </c>
      <c r="E342" s="69" t="s">
        <v>2652</v>
      </c>
      <c r="F342" s="69"/>
      <c r="G342" s="87" t="s">
        <v>683</v>
      </c>
      <c r="H342" s="71">
        <v>41459</v>
      </c>
      <c r="I342" s="182">
        <v>2360</v>
      </c>
      <c r="J342" s="71">
        <v>41459</v>
      </c>
      <c r="K342" s="69">
        <v>417</v>
      </c>
      <c r="L342" s="106" t="s">
        <v>1108</v>
      </c>
      <c r="M342" s="106" t="s">
        <v>2290</v>
      </c>
      <c r="N342" s="106" t="s">
        <v>1561</v>
      </c>
      <c r="O342" s="106"/>
      <c r="P342" s="106"/>
      <c r="Q342" s="106"/>
      <c r="R342" s="459">
        <v>83485.2</v>
      </c>
      <c r="S342" s="262"/>
      <c r="T342" s="106"/>
      <c r="U342" s="106"/>
      <c r="V342" s="720"/>
      <c r="W342" s="106"/>
      <c r="X342" s="106"/>
    </row>
    <row r="343" spans="1:24" s="10" customFormat="1">
      <c r="A343" s="69"/>
      <c r="B343" s="69" t="s">
        <v>1543</v>
      </c>
      <c r="C343" s="69"/>
      <c r="D343" s="87">
        <v>2013</v>
      </c>
      <c r="E343" s="69" t="s">
        <v>2652</v>
      </c>
      <c r="F343" s="69"/>
      <c r="G343" s="87" t="s">
        <v>683</v>
      </c>
      <c r="H343" s="71">
        <v>41459</v>
      </c>
      <c r="I343" s="182">
        <v>2359</v>
      </c>
      <c r="J343" s="71">
        <v>41459</v>
      </c>
      <c r="K343" s="69">
        <v>417</v>
      </c>
      <c r="L343" s="106" t="s">
        <v>1108</v>
      </c>
      <c r="M343" s="106" t="s">
        <v>2290</v>
      </c>
      <c r="N343" s="106" t="s">
        <v>1561</v>
      </c>
      <c r="O343" s="106"/>
      <c r="P343" s="106"/>
      <c r="Q343" s="106"/>
      <c r="R343" s="459">
        <v>256739.71</v>
      </c>
      <c r="S343" s="262"/>
      <c r="T343" s="106"/>
      <c r="U343" s="106"/>
      <c r="V343" s="720"/>
      <c r="W343" s="106"/>
      <c r="X343" s="106"/>
    </row>
    <row r="344" spans="1:24" s="10" customFormat="1">
      <c r="A344" s="69" t="s">
        <v>1902</v>
      </c>
      <c r="B344" s="69" t="s">
        <v>2181</v>
      </c>
      <c r="C344" s="69"/>
      <c r="D344" s="87">
        <v>2013</v>
      </c>
      <c r="E344" s="69" t="s">
        <v>2182</v>
      </c>
      <c r="F344" s="69"/>
      <c r="G344" s="87" t="s">
        <v>1182</v>
      </c>
      <c r="H344" s="71">
        <v>41631</v>
      </c>
      <c r="I344" s="182">
        <v>2554</v>
      </c>
      <c r="J344" s="71">
        <v>41634</v>
      </c>
      <c r="K344" s="69"/>
      <c r="L344" s="106" t="s">
        <v>1108</v>
      </c>
      <c r="M344" s="106" t="s">
        <v>2290</v>
      </c>
      <c r="N344" s="106" t="s">
        <v>1561</v>
      </c>
      <c r="O344" s="106"/>
      <c r="P344" s="106"/>
      <c r="Q344" s="106"/>
      <c r="R344" s="459">
        <v>1740</v>
      </c>
      <c r="S344" s="262"/>
      <c r="T344" s="106" t="s">
        <v>2703</v>
      </c>
      <c r="U344" s="106" t="s">
        <v>1563</v>
      </c>
      <c r="V344" s="720" t="s">
        <v>2704</v>
      </c>
      <c r="W344" s="106"/>
      <c r="X344" s="106"/>
    </row>
    <row r="345" spans="1:24" s="10" customFormat="1">
      <c r="A345" s="69" t="s">
        <v>3337</v>
      </c>
      <c r="B345" s="69" t="s">
        <v>1824</v>
      </c>
      <c r="C345" s="69" t="s">
        <v>1533</v>
      </c>
      <c r="D345" s="87">
        <v>2013</v>
      </c>
      <c r="E345" s="69" t="s">
        <v>2170</v>
      </c>
      <c r="F345" s="69"/>
      <c r="G345" s="87" t="s">
        <v>2171</v>
      </c>
      <c r="H345" s="71">
        <v>41568</v>
      </c>
      <c r="I345" s="182">
        <v>138</v>
      </c>
      <c r="J345" s="71">
        <v>41569</v>
      </c>
      <c r="K345" s="69">
        <v>632</v>
      </c>
      <c r="L345" s="106" t="s">
        <v>127</v>
      </c>
      <c r="M345" s="106" t="s">
        <v>2172</v>
      </c>
      <c r="N345" s="106" t="s">
        <v>995</v>
      </c>
      <c r="O345" s="106"/>
      <c r="P345" s="106"/>
      <c r="Q345" s="106"/>
      <c r="R345" s="459">
        <v>348000</v>
      </c>
      <c r="S345" s="262">
        <v>346260</v>
      </c>
      <c r="T345" s="106"/>
      <c r="U345" s="106" t="s">
        <v>1451</v>
      </c>
      <c r="V345" s="720"/>
      <c r="W345" s="106"/>
      <c r="X345" s="106"/>
    </row>
    <row r="346" spans="1:24" s="10" customFormat="1">
      <c r="A346" s="69" t="s">
        <v>1683</v>
      </c>
      <c r="B346" s="69" t="s">
        <v>1680</v>
      </c>
      <c r="C346" s="69" t="s">
        <v>2672</v>
      </c>
      <c r="D346" s="87">
        <v>2013</v>
      </c>
      <c r="E346" s="69" t="s">
        <v>1684</v>
      </c>
      <c r="F346" s="69"/>
      <c r="G346" s="87" t="s">
        <v>1023</v>
      </c>
      <c r="H346" s="71"/>
      <c r="I346" s="182"/>
      <c r="J346" s="71"/>
      <c r="K346" s="69"/>
      <c r="L346" s="106"/>
      <c r="M346" s="106"/>
      <c r="N346" s="106"/>
      <c r="O346" s="106"/>
      <c r="P346" s="106"/>
      <c r="Q346" s="106"/>
      <c r="R346" s="459">
        <v>679315.27</v>
      </c>
      <c r="S346" s="262"/>
      <c r="T346" s="106"/>
      <c r="U346" s="106" t="s">
        <v>2673</v>
      </c>
      <c r="V346" s="720" t="s">
        <v>3168</v>
      </c>
      <c r="W346" s="106"/>
      <c r="X346" s="106"/>
    </row>
    <row r="347" spans="1:24" s="10" customFormat="1">
      <c r="A347" s="69" t="s">
        <v>1280</v>
      </c>
      <c r="B347" s="69" t="s">
        <v>2656</v>
      </c>
      <c r="C347" s="69"/>
      <c r="D347" s="87">
        <v>2013</v>
      </c>
      <c r="E347" s="69" t="s">
        <v>2698</v>
      </c>
      <c r="F347" s="69"/>
      <c r="G347" s="87" t="s">
        <v>683</v>
      </c>
      <c r="H347" s="71">
        <v>41631</v>
      </c>
      <c r="I347" s="182">
        <v>2555</v>
      </c>
      <c r="J347" s="71"/>
      <c r="K347" s="69"/>
      <c r="L347" s="106" t="s">
        <v>1108</v>
      </c>
      <c r="M347" s="106" t="s">
        <v>2290</v>
      </c>
      <c r="N347" s="106" t="s">
        <v>1561</v>
      </c>
      <c r="O347" s="106"/>
      <c r="P347" s="106"/>
      <c r="Q347" s="106"/>
      <c r="R347" s="459">
        <v>9744</v>
      </c>
      <c r="S347" s="262"/>
      <c r="T347" s="106">
        <v>12</v>
      </c>
      <c r="U347" s="106" t="s">
        <v>1757</v>
      </c>
      <c r="V347" s="720" t="s">
        <v>2699</v>
      </c>
      <c r="W347" s="106"/>
      <c r="X347" s="106"/>
    </row>
    <row r="348" spans="1:24" s="10" customFormat="1">
      <c r="A348" s="69" t="s">
        <v>2332</v>
      </c>
      <c r="B348" s="69" t="s">
        <v>2676</v>
      </c>
      <c r="C348" s="69"/>
      <c r="D348" s="87">
        <v>2013</v>
      </c>
      <c r="E348" s="69" t="s">
        <v>2334</v>
      </c>
      <c r="F348" s="69"/>
      <c r="G348" s="87" t="s">
        <v>1182</v>
      </c>
      <c r="H348" s="71">
        <v>41630</v>
      </c>
      <c r="I348" s="182">
        <v>2550</v>
      </c>
      <c r="J348" s="71"/>
      <c r="K348" s="69"/>
      <c r="L348" s="106" t="s">
        <v>1108</v>
      </c>
      <c r="M348" s="106" t="s">
        <v>2290</v>
      </c>
      <c r="N348" s="106" t="s">
        <v>1561</v>
      </c>
      <c r="O348" s="106"/>
      <c r="P348" s="106"/>
      <c r="Q348" s="106"/>
      <c r="R348" s="459">
        <v>5800</v>
      </c>
      <c r="S348" s="262"/>
      <c r="T348" s="106" t="s">
        <v>2700</v>
      </c>
      <c r="U348" s="106" t="s">
        <v>2701</v>
      </c>
      <c r="V348" s="720" t="s">
        <v>2702</v>
      </c>
      <c r="W348" s="106"/>
      <c r="X348" s="106"/>
    </row>
    <row r="349" spans="1:24" s="10" customFormat="1">
      <c r="A349" s="69" t="s">
        <v>693</v>
      </c>
      <c r="B349" s="69" t="s">
        <v>693</v>
      </c>
      <c r="C349" s="69"/>
      <c r="D349" s="87">
        <v>2013</v>
      </c>
      <c r="E349" s="69" t="s">
        <v>2583</v>
      </c>
      <c r="F349" s="69"/>
      <c r="G349" s="87" t="s">
        <v>683</v>
      </c>
      <c r="H349" s="71">
        <v>41630</v>
      </c>
      <c r="I349" s="182">
        <v>2551</v>
      </c>
      <c r="J349" s="71"/>
      <c r="K349" s="69"/>
      <c r="L349" s="106" t="s">
        <v>1108</v>
      </c>
      <c r="M349" s="106" t="s">
        <v>2290</v>
      </c>
      <c r="N349" s="106" t="s">
        <v>1561</v>
      </c>
      <c r="O349" s="106"/>
      <c r="P349" s="106"/>
      <c r="Q349" s="106"/>
      <c r="R349" s="459">
        <v>3480</v>
      </c>
      <c r="S349" s="262"/>
      <c r="T349" s="106" t="s">
        <v>2064</v>
      </c>
      <c r="U349" s="106" t="s">
        <v>1563</v>
      </c>
      <c r="V349" s="720" t="s">
        <v>2705</v>
      </c>
      <c r="W349" s="106"/>
      <c r="X349" s="106"/>
    </row>
    <row r="350" spans="1:24" s="10" customFormat="1">
      <c r="A350" s="69" t="s">
        <v>2283</v>
      </c>
      <c r="B350" s="69" t="s">
        <v>1679</v>
      </c>
      <c r="C350" s="69" t="s">
        <v>1534</v>
      </c>
      <c r="D350" s="87">
        <v>2013</v>
      </c>
      <c r="E350" s="69" t="s">
        <v>2282</v>
      </c>
      <c r="F350" s="69"/>
      <c r="G350" s="87" t="s">
        <v>683</v>
      </c>
      <c r="H350" s="71">
        <v>41606</v>
      </c>
      <c r="I350" s="182">
        <v>2258</v>
      </c>
      <c r="J350" s="71">
        <v>41599</v>
      </c>
      <c r="K350" s="69">
        <v>1557</v>
      </c>
      <c r="L350" s="106" t="s">
        <v>2706</v>
      </c>
      <c r="M350" s="106" t="s">
        <v>2707</v>
      </c>
      <c r="N350" s="106" t="s">
        <v>340</v>
      </c>
      <c r="O350" s="106"/>
      <c r="P350" s="106"/>
      <c r="Q350" s="106"/>
      <c r="R350" s="459">
        <v>3132</v>
      </c>
      <c r="S350" s="262">
        <v>4000</v>
      </c>
      <c r="T350" s="106"/>
      <c r="U350" s="106" t="s">
        <v>2708</v>
      </c>
      <c r="V350" s="720" t="s">
        <v>2709</v>
      </c>
      <c r="W350" s="106"/>
      <c r="X350" s="106"/>
    </row>
    <row r="351" spans="1:24" s="10" customFormat="1">
      <c r="A351" s="69" t="s">
        <v>2135</v>
      </c>
      <c r="B351" s="69" t="s">
        <v>1248</v>
      </c>
      <c r="C351" s="69"/>
      <c r="D351" s="87">
        <v>2013</v>
      </c>
      <c r="E351" s="69" t="s">
        <v>1443</v>
      </c>
      <c r="F351" s="69"/>
      <c r="G351" s="87" t="s">
        <v>683</v>
      </c>
      <c r="H351" s="71">
        <v>41600</v>
      </c>
      <c r="I351" s="182">
        <v>71</v>
      </c>
      <c r="J351" s="71"/>
      <c r="K351" s="69"/>
      <c r="L351" s="106" t="s">
        <v>3170</v>
      </c>
      <c r="M351" s="106" t="s">
        <v>1444</v>
      </c>
      <c r="N351" s="106" t="s">
        <v>2711</v>
      </c>
      <c r="O351" s="106"/>
      <c r="P351" s="106"/>
      <c r="Q351" s="106"/>
      <c r="R351" s="459">
        <v>3013</v>
      </c>
      <c r="S351" s="262"/>
      <c r="T351" s="106" t="s">
        <v>127</v>
      </c>
      <c r="U351" s="106" t="s">
        <v>2712</v>
      </c>
      <c r="V351" s="720" t="s">
        <v>2713</v>
      </c>
      <c r="W351" s="106"/>
      <c r="X351" s="106"/>
    </row>
    <row r="352" spans="1:24" s="10" customFormat="1">
      <c r="A352" s="69" t="s">
        <v>2071</v>
      </c>
      <c r="B352" s="69" t="s">
        <v>2820</v>
      </c>
      <c r="C352" s="69"/>
      <c r="D352" s="87">
        <v>2013</v>
      </c>
      <c r="E352" s="69" t="s">
        <v>2553</v>
      </c>
      <c r="F352" s="69"/>
      <c r="G352" s="87" t="s">
        <v>1182</v>
      </c>
      <c r="H352" s="71">
        <v>41666</v>
      </c>
      <c r="I352" s="182">
        <v>169</v>
      </c>
      <c r="J352" s="71"/>
      <c r="K352" s="69"/>
      <c r="L352" s="106" t="s">
        <v>776</v>
      </c>
      <c r="M352" s="106" t="s">
        <v>2882</v>
      </c>
      <c r="N352" s="106" t="s">
        <v>340</v>
      </c>
      <c r="O352" s="106"/>
      <c r="P352" s="106"/>
      <c r="Q352" s="106"/>
      <c r="R352" s="459">
        <v>110962</v>
      </c>
      <c r="S352" s="262"/>
      <c r="T352" s="106"/>
      <c r="U352" s="106" t="s">
        <v>778</v>
      </c>
      <c r="V352" s="720" t="s">
        <v>2716</v>
      </c>
      <c r="W352" s="106"/>
      <c r="X352" s="106"/>
    </row>
    <row r="353" spans="1:24" s="10" customFormat="1">
      <c r="A353" s="69" t="s">
        <v>2071</v>
      </c>
      <c r="B353" s="69" t="s">
        <v>2820</v>
      </c>
      <c r="C353" s="69"/>
      <c r="D353" s="87">
        <v>2013</v>
      </c>
      <c r="E353" s="69" t="s">
        <v>2553</v>
      </c>
      <c r="F353" s="69"/>
      <c r="G353" s="87" t="s">
        <v>1182</v>
      </c>
      <c r="H353" s="71">
        <v>41681</v>
      </c>
      <c r="I353" s="182">
        <v>248</v>
      </c>
      <c r="J353" s="71"/>
      <c r="K353" s="69"/>
      <c r="L353" s="106" t="s">
        <v>776</v>
      </c>
      <c r="M353" s="106" t="s">
        <v>2882</v>
      </c>
      <c r="N353" s="106" t="s">
        <v>340</v>
      </c>
      <c r="O353" s="106"/>
      <c r="P353" s="106"/>
      <c r="Q353" s="106"/>
      <c r="R353" s="459">
        <v>1268.76</v>
      </c>
      <c r="S353" s="262"/>
      <c r="T353" s="106"/>
      <c r="U353" s="106" t="s">
        <v>2717</v>
      </c>
      <c r="V353" s="720" t="s">
        <v>2720</v>
      </c>
      <c r="W353" s="106"/>
      <c r="X353" s="106"/>
    </row>
    <row r="354" spans="1:24" s="10" customFormat="1">
      <c r="A354" s="69" t="s">
        <v>2332</v>
      </c>
      <c r="B354" s="69" t="s">
        <v>2721</v>
      </c>
      <c r="C354" s="69"/>
      <c r="D354" s="87">
        <v>2013</v>
      </c>
      <c r="E354" s="69" t="s">
        <v>2336</v>
      </c>
      <c r="F354" s="69"/>
      <c r="G354" s="87" t="s">
        <v>1182</v>
      </c>
      <c r="H354" s="71">
        <v>41688</v>
      </c>
      <c r="I354" s="182">
        <v>882</v>
      </c>
      <c r="J354" s="71"/>
      <c r="K354" s="69"/>
      <c r="L354" s="106" t="s">
        <v>127</v>
      </c>
      <c r="M354" s="106" t="s">
        <v>1769</v>
      </c>
      <c r="N354" s="106" t="s">
        <v>340</v>
      </c>
      <c r="O354" s="106"/>
      <c r="P354" s="106"/>
      <c r="Q354" s="106"/>
      <c r="R354" s="459">
        <v>1831.64</v>
      </c>
      <c r="S354" s="262"/>
      <c r="T354" s="106"/>
      <c r="U354" s="106" t="s">
        <v>778</v>
      </c>
      <c r="V354" s="720" t="s">
        <v>2722</v>
      </c>
      <c r="W354" s="106"/>
      <c r="X354" s="106"/>
    </row>
    <row r="355" spans="1:24" s="10" customFormat="1">
      <c r="A355" s="69" t="s">
        <v>2474</v>
      </c>
      <c r="B355" s="69" t="s">
        <v>2678</v>
      </c>
      <c r="C355" s="69"/>
      <c r="D355" s="87">
        <v>2013</v>
      </c>
      <c r="E355" s="69" t="s">
        <v>2471</v>
      </c>
      <c r="F355" s="69"/>
      <c r="G355" s="87" t="s">
        <v>1182</v>
      </c>
      <c r="H355" s="71">
        <v>41681</v>
      </c>
      <c r="I355" s="182">
        <v>249</v>
      </c>
      <c r="J355" s="71"/>
      <c r="K355" s="69"/>
      <c r="L355" s="106" t="s">
        <v>776</v>
      </c>
      <c r="M355" s="106" t="s">
        <v>2882</v>
      </c>
      <c r="N355" s="106" t="s">
        <v>340</v>
      </c>
      <c r="O355" s="106"/>
      <c r="P355" s="106"/>
      <c r="Q355" s="106"/>
      <c r="R355" s="459">
        <v>1379.19</v>
      </c>
      <c r="S355" s="262"/>
      <c r="T355" s="106"/>
      <c r="U355" s="106" t="s">
        <v>2723</v>
      </c>
      <c r="V355" s="720" t="s">
        <v>2724</v>
      </c>
      <c r="W355" s="106"/>
      <c r="X355" s="106"/>
    </row>
    <row r="356" spans="1:24" s="10" customFormat="1">
      <c r="A356" s="69" t="s">
        <v>2474</v>
      </c>
      <c r="B356" s="69" t="s">
        <v>2678</v>
      </c>
      <c r="C356" s="69"/>
      <c r="D356" s="87">
        <v>2013</v>
      </c>
      <c r="E356" s="69" t="s">
        <v>2471</v>
      </c>
      <c r="F356" s="69"/>
      <c r="G356" s="87" t="s">
        <v>1182</v>
      </c>
      <c r="H356" s="71">
        <v>41655</v>
      </c>
      <c r="I356" s="182">
        <v>110</v>
      </c>
      <c r="J356" s="71"/>
      <c r="K356" s="69"/>
      <c r="L356" s="106" t="s">
        <v>776</v>
      </c>
      <c r="M356" s="106" t="s">
        <v>2882</v>
      </c>
      <c r="N356" s="106" t="s">
        <v>340</v>
      </c>
      <c r="O356" s="106"/>
      <c r="P356" s="106"/>
      <c r="Q356" s="106"/>
      <c r="R356" s="459">
        <v>12458</v>
      </c>
      <c r="S356" s="262"/>
      <c r="T356" s="106"/>
      <c r="U356" s="106" t="s">
        <v>778</v>
      </c>
      <c r="V356" s="720" t="s">
        <v>2767</v>
      </c>
      <c r="W356" s="106" t="s">
        <v>2585</v>
      </c>
      <c r="X356" s="106"/>
    </row>
    <row r="357" spans="1:24" s="10" customFormat="1">
      <c r="A357" s="69" t="s">
        <v>2473</v>
      </c>
      <c r="B357" s="69" t="s">
        <v>2781</v>
      </c>
      <c r="C357" s="69"/>
      <c r="D357" s="87">
        <v>2013</v>
      </c>
      <c r="E357" s="69" t="s">
        <v>2496</v>
      </c>
      <c r="F357" s="69"/>
      <c r="G357" s="87" t="s">
        <v>2490</v>
      </c>
      <c r="H357" s="71"/>
      <c r="I357" s="1615">
        <v>707</v>
      </c>
      <c r="J357" s="71">
        <v>41992</v>
      </c>
      <c r="K357" s="69">
        <v>20</v>
      </c>
      <c r="L357" s="106" t="s">
        <v>2782</v>
      </c>
      <c r="M357" s="106" t="s">
        <v>127</v>
      </c>
      <c r="N357" s="106" t="s">
        <v>340</v>
      </c>
      <c r="O357" s="106"/>
      <c r="P357" s="106"/>
      <c r="Q357" s="106"/>
      <c r="R357" s="1614">
        <v>8352</v>
      </c>
      <c r="S357" s="262"/>
      <c r="T357" s="106"/>
      <c r="U357" s="106"/>
      <c r="V357" s="720" t="s">
        <v>2998</v>
      </c>
      <c r="W357" s="106"/>
      <c r="X357" s="106"/>
    </row>
    <row r="358" spans="1:24" s="10" customFormat="1">
      <c r="A358" s="69" t="s">
        <v>2473</v>
      </c>
      <c r="B358" s="69" t="s">
        <v>2781</v>
      </c>
      <c r="C358" s="69"/>
      <c r="D358" s="87">
        <v>2013</v>
      </c>
      <c r="E358" s="69" t="s">
        <v>2496</v>
      </c>
      <c r="F358" s="69"/>
      <c r="G358" s="87" t="s">
        <v>2490</v>
      </c>
      <c r="H358" s="71"/>
      <c r="I358" s="1615">
        <v>708</v>
      </c>
      <c r="J358" s="71"/>
      <c r="K358" s="69"/>
      <c r="L358" s="106" t="s">
        <v>2782</v>
      </c>
      <c r="M358" s="106" t="s">
        <v>127</v>
      </c>
      <c r="N358" s="106" t="s">
        <v>340</v>
      </c>
      <c r="O358" s="106"/>
      <c r="P358" s="106"/>
      <c r="Q358" s="106"/>
      <c r="R358" s="1614">
        <v>153967.51999999999</v>
      </c>
      <c r="S358" s="262">
        <v>162319.51999999999</v>
      </c>
      <c r="T358" s="106"/>
      <c r="U358" s="106"/>
      <c r="V358" s="720" t="s">
        <v>2998</v>
      </c>
      <c r="W358" s="106"/>
      <c r="X358" s="106"/>
    </row>
    <row r="359" spans="1:24" s="10" customFormat="1">
      <c r="A359" s="69" t="s">
        <v>2473</v>
      </c>
      <c r="B359" s="69" t="s">
        <v>2781</v>
      </c>
      <c r="C359" s="69"/>
      <c r="D359" s="87">
        <v>2013</v>
      </c>
      <c r="E359" s="69" t="s">
        <v>2496</v>
      </c>
      <c r="F359" s="69"/>
      <c r="G359" s="87" t="s">
        <v>2490</v>
      </c>
      <c r="H359" s="71">
        <v>41635</v>
      </c>
      <c r="I359" s="182">
        <v>720</v>
      </c>
      <c r="J359" s="71">
        <v>41653</v>
      </c>
      <c r="K359" s="69">
        <v>20</v>
      </c>
      <c r="L359" s="106" t="s">
        <v>2782</v>
      </c>
      <c r="M359" s="106" t="s">
        <v>127</v>
      </c>
      <c r="N359" s="106" t="s">
        <v>340</v>
      </c>
      <c r="O359" s="106"/>
      <c r="P359" s="106"/>
      <c r="Q359" s="106">
        <v>1</v>
      </c>
      <c r="R359" s="459">
        <v>18931.2</v>
      </c>
      <c r="S359" s="262">
        <f>R359+R400</f>
        <v>27283.200000000001</v>
      </c>
      <c r="T359" s="106"/>
      <c r="U359" s="106" t="s">
        <v>343</v>
      </c>
      <c r="V359" s="720" t="s">
        <v>2999</v>
      </c>
      <c r="W359" s="106"/>
      <c r="X359" s="106"/>
    </row>
    <row r="360" spans="1:24" s="10" customFormat="1">
      <c r="A360" s="69" t="s">
        <v>4358</v>
      </c>
      <c r="B360" s="69" t="s">
        <v>4357</v>
      </c>
      <c r="C360" s="69" t="s">
        <v>2990</v>
      </c>
      <c r="D360" s="87">
        <v>2013</v>
      </c>
      <c r="E360" s="69" t="s">
        <v>4359</v>
      </c>
      <c r="F360" s="69"/>
      <c r="G360" s="87" t="s">
        <v>979</v>
      </c>
      <c r="H360" s="71">
        <v>41691</v>
      </c>
      <c r="I360" s="182">
        <v>18</v>
      </c>
      <c r="J360" s="71"/>
      <c r="K360" s="69"/>
      <c r="L360" s="106" t="s">
        <v>127</v>
      </c>
      <c r="M360" s="106" t="s">
        <v>1899</v>
      </c>
      <c r="N360" s="106" t="s">
        <v>995</v>
      </c>
      <c r="O360" s="106">
        <v>0</v>
      </c>
      <c r="P360" s="906">
        <f>R360*O360/100</f>
        <v>0</v>
      </c>
      <c r="Q360" s="901">
        <f>R360-P360</f>
        <v>166750</v>
      </c>
      <c r="R360" s="459">
        <v>166750</v>
      </c>
      <c r="S360" s="262"/>
      <c r="T360" s="106" t="s">
        <v>127</v>
      </c>
      <c r="U360" s="106" t="s">
        <v>611</v>
      </c>
      <c r="V360" s="720" t="s">
        <v>4360</v>
      </c>
      <c r="W360" s="106"/>
      <c r="X360" s="106"/>
    </row>
    <row r="361" spans="1:24" s="10" customFormat="1">
      <c r="A361" s="69" t="s">
        <v>1493</v>
      </c>
      <c r="B361" s="69" t="s">
        <v>3345</v>
      </c>
      <c r="C361" s="69"/>
      <c r="D361" s="87">
        <v>2013</v>
      </c>
      <c r="E361" s="69" t="s">
        <v>1491</v>
      </c>
      <c r="F361" s="69"/>
      <c r="G361" s="87" t="s">
        <v>683</v>
      </c>
      <c r="H361" s="71">
        <v>41494</v>
      </c>
      <c r="I361" s="182">
        <v>179</v>
      </c>
      <c r="J361" s="71"/>
      <c r="K361" s="69"/>
      <c r="L361" s="106" t="s">
        <v>1494</v>
      </c>
      <c r="M361" s="106" t="s">
        <v>127</v>
      </c>
      <c r="N361" s="106" t="s">
        <v>340</v>
      </c>
      <c r="O361" s="106">
        <v>0</v>
      </c>
      <c r="P361" s="906">
        <f>R361*O361/100</f>
        <v>0</v>
      </c>
      <c r="Q361" s="901">
        <f>R361-P361</f>
        <v>15544</v>
      </c>
      <c r="R361" s="459">
        <v>15544</v>
      </c>
      <c r="S361" s="262"/>
      <c r="T361" s="106"/>
      <c r="U361" s="106" t="s">
        <v>1495</v>
      </c>
      <c r="V361" s="720"/>
      <c r="W361" s="106"/>
      <c r="X361" s="106"/>
    </row>
    <row r="362" spans="1:24" s="10" customFormat="1" ht="25.5" customHeight="1">
      <c r="A362" s="69" t="s">
        <v>2792</v>
      </c>
      <c r="B362" s="69" t="s">
        <v>2789</v>
      </c>
      <c r="C362" s="69"/>
      <c r="D362" s="87">
        <v>2014</v>
      </c>
      <c r="E362" s="7" t="s">
        <v>2814</v>
      </c>
      <c r="F362" s="69"/>
      <c r="G362" s="87" t="s">
        <v>1278</v>
      </c>
      <c r="H362" s="71">
        <v>41691</v>
      </c>
      <c r="I362" s="182" t="s">
        <v>2793</v>
      </c>
      <c r="J362" s="71">
        <v>41695</v>
      </c>
      <c r="K362" s="69">
        <v>1</v>
      </c>
      <c r="L362" s="106" t="s">
        <v>2794</v>
      </c>
      <c r="M362" s="106" t="s">
        <v>127</v>
      </c>
      <c r="N362" s="106" t="s">
        <v>995</v>
      </c>
      <c r="O362" s="106"/>
      <c r="P362" s="906"/>
      <c r="Q362" s="901"/>
      <c r="R362" s="459">
        <v>1350000</v>
      </c>
      <c r="S362" s="262">
        <v>800000</v>
      </c>
      <c r="T362" s="106"/>
      <c r="U362" s="106" t="s">
        <v>611</v>
      </c>
      <c r="V362" s="720" t="s">
        <v>2815</v>
      </c>
      <c r="W362" s="106"/>
      <c r="X362" s="106"/>
    </row>
    <row r="363" spans="1:24" s="10" customFormat="1">
      <c r="A363" s="69" t="s">
        <v>2162</v>
      </c>
      <c r="B363" s="69" t="s">
        <v>2530</v>
      </c>
      <c r="C363" s="69"/>
      <c r="D363" s="87">
        <v>2013</v>
      </c>
      <c r="E363" s="69" t="s">
        <v>2531</v>
      </c>
      <c r="F363" s="69"/>
      <c r="G363" s="87" t="s">
        <v>1182</v>
      </c>
      <c r="H363" s="71">
        <v>41729</v>
      </c>
      <c r="I363" s="182">
        <v>58</v>
      </c>
      <c r="J363" s="71"/>
      <c r="K363" s="69"/>
      <c r="L363" s="106" t="s">
        <v>127</v>
      </c>
      <c r="M363" s="106" t="s">
        <v>2528</v>
      </c>
      <c r="N363" s="106" t="s">
        <v>1008</v>
      </c>
      <c r="O363" s="106"/>
      <c r="P363" s="106"/>
      <c r="Q363" s="106"/>
      <c r="R363" s="459">
        <v>112401.41</v>
      </c>
      <c r="S363" s="262"/>
      <c r="T363" s="106"/>
      <c r="U363" s="106" t="s">
        <v>1451</v>
      </c>
      <c r="V363" s="720" t="s">
        <v>2797</v>
      </c>
      <c r="W363" s="106"/>
      <c r="X363" s="106"/>
    </row>
    <row r="364" spans="1:24" s="10" customFormat="1">
      <c r="A364" s="69" t="s">
        <v>2798</v>
      </c>
      <c r="B364" s="69" t="s">
        <v>2526</v>
      </c>
      <c r="C364" s="69" t="s">
        <v>1533</v>
      </c>
      <c r="D364" s="87">
        <v>2013</v>
      </c>
      <c r="E364" s="69" t="s">
        <v>2527</v>
      </c>
      <c r="F364" s="69"/>
      <c r="G364" s="87" t="s">
        <v>1182</v>
      </c>
      <c r="H364" s="71">
        <v>41729</v>
      </c>
      <c r="I364" s="182">
        <v>59</v>
      </c>
      <c r="J364" s="71"/>
      <c r="K364" s="69"/>
      <c r="L364" s="106" t="s">
        <v>127</v>
      </c>
      <c r="M364" s="106" t="s">
        <v>2528</v>
      </c>
      <c r="N364" s="106" t="s">
        <v>1008</v>
      </c>
      <c r="O364" s="106"/>
      <c r="P364" s="106"/>
      <c r="Q364" s="106"/>
      <c r="R364" s="459">
        <v>470223.75</v>
      </c>
      <c r="S364" s="262"/>
      <c r="T364" s="106"/>
      <c r="U364" s="106" t="s">
        <v>1451</v>
      </c>
      <c r="V364" s="769" t="s">
        <v>2797</v>
      </c>
      <c r="W364" s="106"/>
      <c r="X364" s="106"/>
    </row>
    <row r="365" spans="1:24" s="10" customFormat="1" ht="25.5" customHeight="1">
      <c r="A365" s="69" t="s">
        <v>2792</v>
      </c>
      <c r="B365" s="69" t="s">
        <v>2789</v>
      </c>
      <c r="C365" s="69"/>
      <c r="D365" s="87">
        <v>2014</v>
      </c>
      <c r="E365" s="7" t="s">
        <v>2814</v>
      </c>
      <c r="F365" s="69"/>
      <c r="G365" s="87" t="s">
        <v>1182</v>
      </c>
      <c r="H365" s="71">
        <v>41744</v>
      </c>
      <c r="I365" s="182" t="s">
        <v>2846</v>
      </c>
      <c r="J365" s="71"/>
      <c r="K365" s="69"/>
      <c r="L365" s="106" t="s">
        <v>2794</v>
      </c>
      <c r="M365" s="106" t="s">
        <v>127</v>
      </c>
      <c r="N365" s="106" t="s">
        <v>1008</v>
      </c>
      <c r="O365" s="106"/>
      <c r="P365" s="906"/>
      <c r="Q365" s="901">
        <f>R365-P365</f>
        <v>405497.78</v>
      </c>
      <c r="R365" s="459">
        <v>405497.78</v>
      </c>
      <c r="S365" s="262"/>
      <c r="T365" s="106"/>
      <c r="U365" s="106" t="s">
        <v>2502</v>
      </c>
      <c r="V365" s="769" t="s">
        <v>2849</v>
      </c>
      <c r="W365" s="106"/>
      <c r="X365" s="106"/>
    </row>
    <row r="366" spans="1:24" s="10" customFormat="1" ht="25.5" customHeight="1">
      <c r="A366" s="69" t="s">
        <v>2792</v>
      </c>
      <c r="B366" s="69" t="s">
        <v>2816</v>
      </c>
      <c r="C366" s="69"/>
      <c r="D366" s="87">
        <v>2014</v>
      </c>
      <c r="E366" s="7" t="s">
        <v>2813</v>
      </c>
      <c r="F366" s="69"/>
      <c r="G366" s="87" t="s">
        <v>1182</v>
      </c>
      <c r="H366" s="71">
        <v>41677</v>
      </c>
      <c r="I366" s="182">
        <v>872</v>
      </c>
      <c r="J366" s="71"/>
      <c r="K366" s="69"/>
      <c r="L366" s="106" t="s">
        <v>127</v>
      </c>
      <c r="M366" s="106" t="s">
        <v>1769</v>
      </c>
      <c r="N366" s="106" t="s">
        <v>340</v>
      </c>
      <c r="O366" s="106"/>
      <c r="P366" s="906"/>
      <c r="Q366" s="901">
        <f>R366-P366</f>
        <v>199746.87</v>
      </c>
      <c r="R366" s="459">
        <v>199746.87</v>
      </c>
      <c r="S366" s="262"/>
      <c r="T366" s="106"/>
      <c r="U366" s="106" t="s">
        <v>778</v>
      </c>
      <c r="V366" s="720" t="s">
        <v>2800</v>
      </c>
      <c r="W366" s="106"/>
      <c r="X366" s="106"/>
    </row>
    <row r="367" spans="1:24" s="567" customFormat="1" ht="26.25" customHeight="1">
      <c r="A367" s="564" t="s">
        <v>2792</v>
      </c>
      <c r="B367" s="564" t="s">
        <v>2816</v>
      </c>
      <c r="C367" s="564"/>
      <c r="D367" s="564">
        <v>2014</v>
      </c>
      <c r="E367" s="1170" t="s">
        <v>2813</v>
      </c>
      <c r="F367" s="564"/>
      <c r="G367" s="564" t="s">
        <v>1182</v>
      </c>
      <c r="H367" s="565">
        <v>41675</v>
      </c>
      <c r="I367" s="562">
        <v>869</v>
      </c>
      <c r="J367" s="565"/>
      <c r="K367" s="564"/>
      <c r="L367" s="558" t="s">
        <v>127</v>
      </c>
      <c r="M367" s="558" t="s">
        <v>1769</v>
      </c>
      <c r="N367" s="558" t="s">
        <v>340</v>
      </c>
      <c r="O367" s="558"/>
      <c r="P367" s="942"/>
      <c r="Q367" s="942">
        <f>R367-P367</f>
        <v>304494.64</v>
      </c>
      <c r="R367" s="566">
        <v>304494.64</v>
      </c>
      <c r="S367" s="503"/>
      <c r="T367" s="558"/>
      <c r="U367" s="558" t="s">
        <v>778</v>
      </c>
      <c r="V367" s="1171" t="s">
        <v>1233</v>
      </c>
      <c r="W367" s="558"/>
      <c r="X367" s="558"/>
    </row>
    <row r="368" spans="1:24" s="10" customFormat="1" ht="24" customHeight="1">
      <c r="A368" s="69" t="s">
        <v>2792</v>
      </c>
      <c r="B368" s="69" t="s">
        <v>2816</v>
      </c>
      <c r="C368" s="69"/>
      <c r="D368" s="87">
        <v>2014</v>
      </c>
      <c r="E368" s="7" t="s">
        <v>2813</v>
      </c>
      <c r="F368" s="69"/>
      <c r="G368" s="87" t="s">
        <v>1182</v>
      </c>
      <c r="H368" s="71">
        <v>41676</v>
      </c>
      <c r="I368" s="182">
        <v>871</v>
      </c>
      <c r="J368" s="71"/>
      <c r="K368" s="69"/>
      <c r="L368" s="106" t="s">
        <v>127</v>
      </c>
      <c r="M368" s="106" t="s">
        <v>1769</v>
      </c>
      <c r="N368" s="106" t="s">
        <v>340</v>
      </c>
      <c r="O368" s="106"/>
      <c r="P368" s="906"/>
      <c r="Q368" s="901">
        <f>R368-P368</f>
        <v>104747.77</v>
      </c>
      <c r="R368" s="459">
        <v>104747.77</v>
      </c>
      <c r="S368" s="262"/>
      <c r="T368" s="106"/>
      <c r="U368" s="106" t="s">
        <v>778</v>
      </c>
      <c r="V368" s="720" t="s">
        <v>2801</v>
      </c>
      <c r="W368" s="106"/>
      <c r="X368" s="106"/>
    </row>
    <row r="369" spans="1:24" s="10" customFormat="1" ht="45">
      <c r="A369" s="69" t="s">
        <v>1895</v>
      </c>
      <c r="B369" s="69" t="s">
        <v>1622</v>
      </c>
      <c r="C369" s="69" t="s">
        <v>2460</v>
      </c>
      <c r="D369" s="87">
        <v>2013</v>
      </c>
      <c r="E369" s="69" t="s">
        <v>1624</v>
      </c>
      <c r="F369" s="69"/>
      <c r="G369" s="87" t="s">
        <v>1182</v>
      </c>
      <c r="H369" s="71">
        <v>41627</v>
      </c>
      <c r="I369" s="182">
        <v>20</v>
      </c>
      <c r="J369" s="71">
        <v>41627</v>
      </c>
      <c r="K369" s="69">
        <v>190</v>
      </c>
      <c r="L369" s="106" t="s">
        <v>1620</v>
      </c>
      <c r="M369" s="106" t="s">
        <v>127</v>
      </c>
      <c r="N369" s="106" t="s">
        <v>1008</v>
      </c>
      <c r="O369" s="106"/>
      <c r="P369" s="106"/>
      <c r="Q369" s="106"/>
      <c r="R369" s="459"/>
      <c r="S369" s="262">
        <v>22385.35</v>
      </c>
      <c r="T369" s="106"/>
      <c r="U369" s="106" t="s">
        <v>2533</v>
      </c>
      <c r="V369" s="719" t="s">
        <v>2802</v>
      </c>
      <c r="W369" s="106"/>
      <c r="X369" s="106"/>
    </row>
    <row r="370" spans="1:24" s="10" customFormat="1" ht="45">
      <c r="A370" s="69" t="s">
        <v>1895</v>
      </c>
      <c r="B370" s="69" t="s">
        <v>1617</v>
      </c>
      <c r="C370" s="69" t="s">
        <v>2460</v>
      </c>
      <c r="D370" s="87">
        <v>2013</v>
      </c>
      <c r="E370" s="69" t="s">
        <v>1619</v>
      </c>
      <c r="F370" s="69"/>
      <c r="G370" s="87" t="s">
        <v>1182</v>
      </c>
      <c r="H370" s="71">
        <v>41627</v>
      </c>
      <c r="I370" s="182">
        <v>21</v>
      </c>
      <c r="J370" s="71">
        <v>41627</v>
      </c>
      <c r="K370" s="69">
        <v>189</v>
      </c>
      <c r="L370" s="106" t="s">
        <v>1620</v>
      </c>
      <c r="M370" s="106" t="s">
        <v>127</v>
      </c>
      <c r="N370" s="106" t="s">
        <v>1008</v>
      </c>
      <c r="O370" s="106"/>
      <c r="P370" s="106"/>
      <c r="Q370" s="106"/>
      <c r="R370" s="459"/>
      <c r="S370" s="262">
        <v>31837.040000000001</v>
      </c>
      <c r="T370" s="106"/>
      <c r="U370" s="106" t="s">
        <v>2533</v>
      </c>
      <c r="V370" s="719" t="s">
        <v>2803</v>
      </c>
      <c r="W370" s="106"/>
      <c r="X370" s="106"/>
    </row>
    <row r="371" spans="1:24" s="10" customFormat="1" ht="25.5" customHeight="1">
      <c r="A371" s="69" t="s">
        <v>2792</v>
      </c>
      <c r="B371" s="69" t="s">
        <v>2816</v>
      </c>
      <c r="C371" s="69"/>
      <c r="D371" s="87">
        <v>2014</v>
      </c>
      <c r="E371" s="7" t="s">
        <v>2813</v>
      </c>
      <c r="F371" s="69"/>
      <c r="G371" s="87" t="s">
        <v>1182</v>
      </c>
      <c r="H371" s="71">
        <v>41689</v>
      </c>
      <c r="I371" s="182">
        <v>884</v>
      </c>
      <c r="J371" s="71"/>
      <c r="K371" s="69"/>
      <c r="L371" s="106" t="s">
        <v>127</v>
      </c>
      <c r="M371" s="106" t="s">
        <v>1769</v>
      </c>
      <c r="N371" s="106" t="s">
        <v>340</v>
      </c>
      <c r="O371" s="106"/>
      <c r="P371" s="906"/>
      <c r="Q371" s="901"/>
      <c r="R371" s="459">
        <v>4868.5200000000004</v>
      </c>
      <c r="S371" s="262"/>
      <c r="T371" s="106"/>
      <c r="U371" s="106" t="s">
        <v>778</v>
      </c>
      <c r="V371" s="720" t="s">
        <v>2804</v>
      </c>
      <c r="W371" s="106"/>
      <c r="X371" s="106"/>
    </row>
    <row r="372" spans="1:24" s="10" customFormat="1">
      <c r="A372" s="69" t="s">
        <v>2808</v>
      </c>
      <c r="B372" s="69" t="s">
        <v>2805</v>
      </c>
      <c r="C372" s="69" t="s">
        <v>1533</v>
      </c>
      <c r="D372" s="87">
        <v>2014</v>
      </c>
      <c r="E372" s="69" t="s">
        <v>2807</v>
      </c>
      <c r="F372" s="69"/>
      <c r="G372" s="87" t="s">
        <v>1182</v>
      </c>
      <c r="H372" s="71"/>
      <c r="I372" s="182">
        <v>894</v>
      </c>
      <c r="J372" s="71"/>
      <c r="K372" s="69"/>
      <c r="L372" s="106" t="s">
        <v>127</v>
      </c>
      <c r="M372" s="106" t="s">
        <v>1769</v>
      </c>
      <c r="N372" s="106" t="s">
        <v>1008</v>
      </c>
      <c r="O372" s="106">
        <v>0.5</v>
      </c>
      <c r="P372" s="906">
        <v>2126.41</v>
      </c>
      <c r="Q372" s="901">
        <f t="shared" ref="Q372:Q378" si="0">R372-P372</f>
        <v>423154.52</v>
      </c>
      <c r="R372" s="459">
        <v>425280.93</v>
      </c>
      <c r="S372" s="262">
        <v>423154.52</v>
      </c>
      <c r="T372" s="106"/>
      <c r="U372" s="106" t="s">
        <v>2513</v>
      </c>
      <c r="V372" s="720" t="s">
        <v>2844</v>
      </c>
      <c r="W372" s="106"/>
      <c r="X372" s="106"/>
    </row>
    <row r="373" spans="1:24" s="10" customFormat="1">
      <c r="A373" s="69" t="s">
        <v>2808</v>
      </c>
      <c r="B373" s="69" t="s">
        <v>2805</v>
      </c>
      <c r="C373" s="69" t="s">
        <v>1534</v>
      </c>
      <c r="D373" s="87">
        <v>2014</v>
      </c>
      <c r="E373" s="69" t="s">
        <v>2807</v>
      </c>
      <c r="F373" s="69"/>
      <c r="G373" s="87" t="s">
        <v>1182</v>
      </c>
      <c r="H373" s="71">
        <v>41712</v>
      </c>
      <c r="I373" s="182">
        <v>902</v>
      </c>
      <c r="J373" s="71"/>
      <c r="K373" s="69"/>
      <c r="L373" s="106" t="s">
        <v>127</v>
      </c>
      <c r="M373" s="106" t="s">
        <v>1769</v>
      </c>
      <c r="N373" s="106" t="s">
        <v>1008</v>
      </c>
      <c r="O373" s="106">
        <v>0.5</v>
      </c>
      <c r="P373" s="906">
        <v>1924.48</v>
      </c>
      <c r="Q373" s="901">
        <f t="shared" si="0"/>
        <v>382971.22000000003</v>
      </c>
      <c r="R373" s="459">
        <v>384895.7</v>
      </c>
      <c r="S373" s="262">
        <v>382971.22</v>
      </c>
      <c r="T373" s="106"/>
      <c r="U373" s="106" t="s">
        <v>2502</v>
      </c>
      <c r="V373" s="720" t="s">
        <v>2843</v>
      </c>
      <c r="W373" s="106"/>
      <c r="X373" s="106"/>
    </row>
    <row r="374" spans="1:24" s="938" customFormat="1">
      <c r="A374" s="497" t="s">
        <v>2808</v>
      </c>
      <c r="B374" s="497" t="s">
        <v>2805</v>
      </c>
      <c r="C374" s="497" t="s">
        <v>2460</v>
      </c>
      <c r="D374" s="932">
        <v>2014</v>
      </c>
      <c r="E374" s="497" t="s">
        <v>2807</v>
      </c>
      <c r="F374" s="497"/>
      <c r="G374" s="932" t="s">
        <v>1182</v>
      </c>
      <c r="H374" s="933">
        <v>41736</v>
      </c>
      <c r="I374" s="939">
        <v>932</v>
      </c>
      <c r="J374" s="933"/>
      <c r="K374" s="497"/>
      <c r="L374" s="934" t="s">
        <v>127</v>
      </c>
      <c r="M374" s="934" t="s">
        <v>1769</v>
      </c>
      <c r="N374" s="934" t="s">
        <v>1008</v>
      </c>
      <c r="O374" s="934">
        <v>0.5</v>
      </c>
      <c r="P374" s="935">
        <v>1718.67</v>
      </c>
      <c r="Q374" s="935">
        <f t="shared" si="0"/>
        <v>397012.86000000004</v>
      </c>
      <c r="R374" s="943">
        <v>398731.53</v>
      </c>
      <c r="S374" s="936">
        <v>397012.86</v>
      </c>
      <c r="T374" s="934"/>
      <c r="U374" s="934" t="s">
        <v>2533</v>
      </c>
      <c r="V374" s="937" t="s">
        <v>3116</v>
      </c>
      <c r="W374" s="934"/>
      <c r="X374" s="934"/>
    </row>
    <row r="375" spans="1:24" s="10" customFormat="1">
      <c r="A375" s="69" t="s">
        <v>2808</v>
      </c>
      <c r="B375" s="69" t="s">
        <v>2805</v>
      </c>
      <c r="C375" s="69" t="s">
        <v>2460</v>
      </c>
      <c r="D375" s="87">
        <v>2014</v>
      </c>
      <c r="E375" s="69" t="s">
        <v>2807</v>
      </c>
      <c r="F375" s="69"/>
      <c r="G375" s="87" t="s">
        <v>1182</v>
      </c>
      <c r="H375" s="71">
        <v>41783</v>
      </c>
      <c r="I375" s="182">
        <v>972</v>
      </c>
      <c r="J375" s="71"/>
      <c r="K375" s="69"/>
      <c r="L375" s="106" t="s">
        <v>127</v>
      </c>
      <c r="M375" s="106" t="s">
        <v>1769</v>
      </c>
      <c r="N375" s="106" t="s">
        <v>1008</v>
      </c>
      <c r="O375" s="106">
        <v>0.5</v>
      </c>
      <c r="P375" s="906">
        <v>1713.95</v>
      </c>
      <c r="Q375" s="901">
        <f t="shared" si="0"/>
        <v>395922.08</v>
      </c>
      <c r="R375" s="459">
        <v>397636.03</v>
      </c>
      <c r="S375" s="262"/>
      <c r="T375" s="106"/>
      <c r="U375" s="106" t="s">
        <v>2533</v>
      </c>
      <c r="V375" s="720" t="s">
        <v>3118</v>
      </c>
      <c r="W375" s="106"/>
      <c r="X375" s="106"/>
    </row>
    <row r="376" spans="1:24" s="938" customFormat="1">
      <c r="A376" s="497" t="s">
        <v>2808</v>
      </c>
      <c r="B376" s="497" t="s">
        <v>2805</v>
      </c>
      <c r="C376" s="497" t="s">
        <v>2672</v>
      </c>
      <c r="D376" s="932">
        <v>2014</v>
      </c>
      <c r="E376" s="497" t="s">
        <v>2807</v>
      </c>
      <c r="F376" s="497"/>
      <c r="G376" s="932" t="s">
        <v>1182</v>
      </c>
      <c r="H376" s="933">
        <v>41740</v>
      </c>
      <c r="I376" s="562">
        <v>936</v>
      </c>
      <c r="J376" s="933"/>
      <c r="K376" s="497"/>
      <c r="L376" s="934" t="s">
        <v>127</v>
      </c>
      <c r="M376" s="934" t="s">
        <v>1769</v>
      </c>
      <c r="N376" s="934" t="s">
        <v>1008</v>
      </c>
      <c r="O376" s="934">
        <v>0.5</v>
      </c>
      <c r="P376" s="935">
        <v>150.69</v>
      </c>
      <c r="Q376" s="942">
        <f t="shared" si="0"/>
        <v>34809.189999999995</v>
      </c>
      <c r="R376" s="943">
        <v>34959.879999999997</v>
      </c>
      <c r="S376" s="936">
        <v>34809.19</v>
      </c>
      <c r="T376" s="934"/>
      <c r="U376" s="934" t="s">
        <v>2673</v>
      </c>
      <c r="V376" s="937" t="s">
        <v>3187</v>
      </c>
      <c r="W376" s="934"/>
      <c r="X376" s="934"/>
    </row>
    <row r="377" spans="1:24" s="10" customFormat="1">
      <c r="A377" s="69" t="s">
        <v>2808</v>
      </c>
      <c r="B377" s="69" t="s">
        <v>2805</v>
      </c>
      <c r="C377" s="69" t="s">
        <v>2672</v>
      </c>
      <c r="D377" s="87">
        <v>2014</v>
      </c>
      <c r="E377" s="69" t="s">
        <v>2807</v>
      </c>
      <c r="F377" s="69"/>
      <c r="G377" s="87" t="s">
        <v>1182</v>
      </c>
      <c r="H377" s="71">
        <v>41782</v>
      </c>
      <c r="I377" s="182">
        <v>970</v>
      </c>
      <c r="J377" s="71"/>
      <c r="K377" s="69"/>
      <c r="L377" s="106" t="s">
        <v>127</v>
      </c>
      <c r="M377" s="106" t="s">
        <v>1769</v>
      </c>
      <c r="N377" s="106" t="s">
        <v>1008</v>
      </c>
      <c r="O377" s="106">
        <v>0.5</v>
      </c>
      <c r="P377" s="906">
        <v>174.04</v>
      </c>
      <c r="Q377" s="901">
        <f>R377-P377</f>
        <v>40204.26</v>
      </c>
      <c r="R377" s="459">
        <v>40378.300000000003</v>
      </c>
      <c r="S377" s="262">
        <f>Q377</f>
        <v>40204.26</v>
      </c>
      <c r="T377" s="106"/>
      <c r="U377" s="106" t="s">
        <v>2673</v>
      </c>
      <c r="V377" s="720" t="s">
        <v>1536</v>
      </c>
      <c r="W377" s="106"/>
      <c r="X377" s="106"/>
    </row>
    <row r="378" spans="1:24" s="938" customFormat="1">
      <c r="A378" s="497" t="s">
        <v>2808</v>
      </c>
      <c r="B378" s="497" t="s">
        <v>2805</v>
      </c>
      <c r="C378" s="497" t="s">
        <v>2845</v>
      </c>
      <c r="D378" s="932">
        <v>2014</v>
      </c>
      <c r="E378" s="497" t="s">
        <v>2807</v>
      </c>
      <c r="F378" s="497"/>
      <c r="G378" s="932" t="s">
        <v>1182</v>
      </c>
      <c r="H378" s="933">
        <v>41755</v>
      </c>
      <c r="I378" s="562">
        <v>947</v>
      </c>
      <c r="J378" s="933"/>
      <c r="K378" s="497"/>
      <c r="L378" s="934" t="s">
        <v>127</v>
      </c>
      <c r="M378" s="934" t="s">
        <v>1769</v>
      </c>
      <c r="N378" s="934" t="s">
        <v>1253</v>
      </c>
      <c r="O378" s="934">
        <v>0.5</v>
      </c>
      <c r="P378" s="935">
        <v>595.62</v>
      </c>
      <c r="Q378" s="935">
        <f t="shared" si="0"/>
        <v>137588.68</v>
      </c>
      <c r="R378" s="943">
        <v>138184.29999999999</v>
      </c>
      <c r="S378" s="936">
        <v>137588.68</v>
      </c>
      <c r="T378" s="934"/>
      <c r="U378" s="934" t="s">
        <v>3119</v>
      </c>
      <c r="V378" s="937" t="s">
        <v>3117</v>
      </c>
      <c r="W378" s="934"/>
      <c r="X378" s="934"/>
    </row>
    <row r="379" spans="1:24" s="10" customFormat="1" ht="22.5">
      <c r="A379" s="69" t="s">
        <v>2792</v>
      </c>
      <c r="B379" s="69" t="s">
        <v>2789</v>
      </c>
      <c r="C379" s="69"/>
      <c r="D379" s="87">
        <v>2014</v>
      </c>
      <c r="E379" s="7" t="s">
        <v>2814</v>
      </c>
      <c r="F379" s="69"/>
      <c r="G379" s="87" t="s">
        <v>1278</v>
      </c>
      <c r="H379" s="71">
        <v>41744</v>
      </c>
      <c r="I379" s="182" t="s">
        <v>2847</v>
      </c>
      <c r="J379" s="71"/>
      <c r="K379" s="69"/>
      <c r="L379" s="106" t="s">
        <v>2794</v>
      </c>
      <c r="M379" s="106" t="s">
        <v>127</v>
      </c>
      <c r="N379" s="106" t="s">
        <v>1008</v>
      </c>
      <c r="O379" s="106"/>
      <c r="P379" s="906"/>
      <c r="Q379" s="901"/>
      <c r="R379" s="459">
        <v>595630.04</v>
      </c>
      <c r="S379" s="262">
        <v>593062.67000000004</v>
      </c>
      <c r="T379" s="106"/>
      <c r="U379" s="106" t="s">
        <v>1451</v>
      </c>
      <c r="V379" s="720" t="s">
        <v>2848</v>
      </c>
      <c r="W379" s="106"/>
      <c r="X379" s="106"/>
    </row>
    <row r="380" spans="1:24" s="10" customFormat="1" ht="25.5" customHeight="1">
      <c r="A380" s="69" t="s">
        <v>2792</v>
      </c>
      <c r="B380" s="69" t="s">
        <v>2789</v>
      </c>
      <c r="C380" s="69"/>
      <c r="D380" s="87">
        <v>2014</v>
      </c>
      <c r="E380" s="7" t="s">
        <v>2814</v>
      </c>
      <c r="F380" s="69"/>
      <c r="G380" s="87" t="s">
        <v>1278</v>
      </c>
      <c r="H380" s="71">
        <v>41778</v>
      </c>
      <c r="I380" s="182" t="s">
        <v>2850</v>
      </c>
      <c r="J380" s="71"/>
      <c r="K380" s="69"/>
      <c r="L380" s="106" t="s">
        <v>2794</v>
      </c>
      <c r="M380" s="106" t="s">
        <v>127</v>
      </c>
      <c r="N380" s="106" t="s">
        <v>1008</v>
      </c>
      <c r="O380" s="106"/>
      <c r="P380" s="906"/>
      <c r="Q380" s="901"/>
      <c r="R380" s="459">
        <v>1683347.87</v>
      </c>
      <c r="S380" s="262"/>
      <c r="T380" s="106"/>
      <c r="U380" s="106" t="s">
        <v>2533</v>
      </c>
      <c r="V380" s="769"/>
      <c r="W380" s="106"/>
      <c r="X380" s="106"/>
    </row>
    <row r="381" spans="1:24" s="10" customFormat="1" ht="25.5">
      <c r="A381" s="69" t="s">
        <v>1897</v>
      </c>
      <c r="B381" s="69" t="s">
        <v>1822</v>
      </c>
      <c r="C381" s="69" t="s">
        <v>1534</v>
      </c>
      <c r="D381" s="87">
        <v>2013</v>
      </c>
      <c r="E381" s="69" t="s">
        <v>1898</v>
      </c>
      <c r="F381" s="69"/>
      <c r="G381" s="87" t="s">
        <v>1182</v>
      </c>
      <c r="H381" s="71">
        <v>41625</v>
      </c>
      <c r="I381" s="182">
        <v>876</v>
      </c>
      <c r="J381" s="71"/>
      <c r="K381" s="69"/>
      <c r="L381" s="106" t="s">
        <v>127</v>
      </c>
      <c r="M381" s="23" t="s">
        <v>1899</v>
      </c>
      <c r="N381" s="106" t="s">
        <v>1008</v>
      </c>
      <c r="O381" s="106"/>
      <c r="P381" s="106"/>
      <c r="Q381" s="106"/>
      <c r="R381" s="459">
        <v>542026.31999999995</v>
      </c>
      <c r="S381" s="262"/>
      <c r="T381" s="106"/>
      <c r="U381" s="106" t="s">
        <v>2502</v>
      </c>
      <c r="V381" s="720"/>
      <c r="W381" s="106"/>
      <c r="X381" s="106"/>
    </row>
    <row r="382" spans="1:24" s="10" customFormat="1">
      <c r="A382" s="69" t="s">
        <v>3337</v>
      </c>
      <c r="B382" s="69" t="s">
        <v>1824</v>
      </c>
      <c r="C382" s="69" t="s">
        <v>2672</v>
      </c>
      <c r="D382" s="87">
        <v>2013</v>
      </c>
      <c r="E382" s="69" t="s">
        <v>2170</v>
      </c>
      <c r="F382" s="69"/>
      <c r="G382" s="87" t="s">
        <v>2171</v>
      </c>
      <c r="H382" s="71">
        <v>41568</v>
      </c>
      <c r="I382" s="182">
        <v>138</v>
      </c>
      <c r="J382" s="71">
        <v>41620</v>
      </c>
      <c r="K382" s="69">
        <v>4</v>
      </c>
      <c r="L382" s="106" t="s">
        <v>127</v>
      </c>
      <c r="M382" s="106" t="s">
        <v>2172</v>
      </c>
      <c r="N382" s="106" t="s">
        <v>995</v>
      </c>
      <c r="O382" s="106"/>
      <c r="P382" s="106"/>
      <c r="Q382" s="106"/>
      <c r="R382" s="941">
        <v>348000</v>
      </c>
      <c r="S382" s="262">
        <v>96260</v>
      </c>
      <c r="T382" s="106"/>
      <c r="U382" s="106" t="s">
        <v>1451</v>
      </c>
      <c r="V382" s="720" t="s">
        <v>3169</v>
      </c>
      <c r="W382" s="106"/>
      <c r="X382" s="106"/>
    </row>
    <row r="383" spans="1:24" s="10" customFormat="1">
      <c r="A383" s="69" t="s">
        <v>3337</v>
      </c>
      <c r="B383" s="891" t="s">
        <v>1824</v>
      </c>
      <c r="C383" s="69"/>
      <c r="D383" s="87">
        <v>2013</v>
      </c>
      <c r="E383" s="69" t="s">
        <v>2170</v>
      </c>
      <c r="F383" s="69"/>
      <c r="G383" s="87" t="s">
        <v>2171</v>
      </c>
      <c r="H383" s="71">
        <v>41606</v>
      </c>
      <c r="I383" s="182">
        <v>707</v>
      </c>
      <c r="J383" s="71">
        <v>41620</v>
      </c>
      <c r="K383" s="69">
        <v>7</v>
      </c>
      <c r="L383" s="106" t="s">
        <v>127</v>
      </c>
      <c r="M383" s="106" t="s">
        <v>2988</v>
      </c>
      <c r="N383" s="106" t="s">
        <v>340</v>
      </c>
      <c r="O383" s="106"/>
      <c r="P383" s="106"/>
      <c r="Q383" s="106"/>
      <c r="R383" s="459">
        <v>6889.97</v>
      </c>
      <c r="S383" s="262">
        <v>6889.97</v>
      </c>
      <c r="T383" s="106"/>
      <c r="U383" s="106" t="s">
        <v>1136</v>
      </c>
      <c r="V383" s="720"/>
      <c r="W383" s="106"/>
      <c r="X383" s="106"/>
    </row>
    <row r="384" spans="1:24" s="10" customFormat="1">
      <c r="A384" s="69" t="s">
        <v>3337</v>
      </c>
      <c r="B384" s="891" t="s">
        <v>1824</v>
      </c>
      <c r="C384" s="69"/>
      <c r="D384" s="87">
        <v>2013</v>
      </c>
      <c r="E384" s="69" t="s">
        <v>2170</v>
      </c>
      <c r="F384" s="69"/>
      <c r="G384" s="87" t="s">
        <v>2171</v>
      </c>
      <c r="H384" s="71">
        <v>41606</v>
      </c>
      <c r="I384" s="182">
        <v>708</v>
      </c>
      <c r="J384" s="71">
        <v>41620</v>
      </c>
      <c r="K384" s="69">
        <v>8</v>
      </c>
      <c r="L384" s="106" t="s">
        <v>127</v>
      </c>
      <c r="M384" s="106" t="s">
        <v>2988</v>
      </c>
      <c r="N384" s="106" t="s">
        <v>340</v>
      </c>
      <c r="O384" s="106"/>
      <c r="P384" s="106"/>
      <c r="Q384" s="106"/>
      <c r="R384" s="459">
        <v>8309.34</v>
      </c>
      <c r="S384" s="262">
        <f>R384</f>
        <v>8309.34</v>
      </c>
      <c r="T384" s="106"/>
      <c r="U384" s="106" t="s">
        <v>1136</v>
      </c>
      <c r="V384" s="720"/>
      <c r="W384" s="106"/>
      <c r="X384" s="106"/>
    </row>
    <row r="385" spans="1:24" s="10" customFormat="1">
      <c r="A385" s="69" t="s">
        <v>3337</v>
      </c>
      <c r="B385" s="891" t="s">
        <v>1824</v>
      </c>
      <c r="C385" s="69"/>
      <c r="D385" s="87">
        <v>2013</v>
      </c>
      <c r="E385" s="69" t="s">
        <v>2170</v>
      </c>
      <c r="F385" s="69"/>
      <c r="G385" s="87" t="s">
        <v>2171</v>
      </c>
      <c r="H385" s="71">
        <v>41606</v>
      </c>
      <c r="I385" s="182">
        <v>709</v>
      </c>
      <c r="J385" s="71">
        <v>41620</v>
      </c>
      <c r="K385" s="69">
        <v>9</v>
      </c>
      <c r="L385" s="106" t="s">
        <v>127</v>
      </c>
      <c r="M385" s="106" t="s">
        <v>2988</v>
      </c>
      <c r="N385" s="106" t="s">
        <v>340</v>
      </c>
      <c r="O385" s="106"/>
      <c r="P385" s="106"/>
      <c r="Q385" s="106"/>
      <c r="R385" s="459">
        <v>7149.57</v>
      </c>
      <c r="S385" s="262">
        <f t="shared" ref="S385:S390" si="1">R385</f>
        <v>7149.57</v>
      </c>
      <c r="T385" s="106"/>
      <c r="U385" s="106" t="s">
        <v>1136</v>
      </c>
      <c r="V385" s="720"/>
      <c r="W385" s="106"/>
      <c r="X385" s="106"/>
    </row>
    <row r="386" spans="1:24" s="10" customFormat="1">
      <c r="A386" s="69" t="s">
        <v>3337</v>
      </c>
      <c r="B386" s="891" t="s">
        <v>1824</v>
      </c>
      <c r="C386" s="69"/>
      <c r="D386" s="87">
        <v>2013</v>
      </c>
      <c r="E386" s="69" t="s">
        <v>2170</v>
      </c>
      <c r="F386" s="69"/>
      <c r="G386" s="87" t="s">
        <v>2171</v>
      </c>
      <c r="H386" s="71">
        <v>41606</v>
      </c>
      <c r="I386" s="182">
        <v>710</v>
      </c>
      <c r="J386" s="71">
        <v>41620</v>
      </c>
      <c r="K386" s="69">
        <v>10</v>
      </c>
      <c r="L386" s="106" t="s">
        <v>127</v>
      </c>
      <c r="M386" s="106" t="s">
        <v>2988</v>
      </c>
      <c r="N386" s="106" t="s">
        <v>340</v>
      </c>
      <c r="O386" s="106"/>
      <c r="P386" s="106"/>
      <c r="Q386" s="106"/>
      <c r="R386" s="459">
        <v>43073.05</v>
      </c>
      <c r="S386" s="262">
        <f t="shared" si="1"/>
        <v>43073.05</v>
      </c>
      <c r="T386" s="106"/>
      <c r="U386" s="106" t="s">
        <v>2861</v>
      </c>
      <c r="V386" s="720"/>
      <c r="W386" s="106"/>
      <c r="X386" s="106"/>
    </row>
    <row r="387" spans="1:24" s="10" customFormat="1">
      <c r="A387" s="69" t="s">
        <v>3337</v>
      </c>
      <c r="B387" s="891" t="s">
        <v>1824</v>
      </c>
      <c r="C387" s="69"/>
      <c r="D387" s="87">
        <v>2013</v>
      </c>
      <c r="E387" s="69" t="s">
        <v>2170</v>
      </c>
      <c r="F387" s="69"/>
      <c r="G387" s="87" t="s">
        <v>2171</v>
      </c>
      <c r="H387" s="71">
        <v>41606</v>
      </c>
      <c r="I387" s="182">
        <v>712</v>
      </c>
      <c r="J387" s="71">
        <v>41620</v>
      </c>
      <c r="K387" s="69">
        <v>11</v>
      </c>
      <c r="L387" s="106" t="s">
        <v>127</v>
      </c>
      <c r="M387" s="106" t="s">
        <v>2988</v>
      </c>
      <c r="N387" s="106" t="s">
        <v>340</v>
      </c>
      <c r="O387" s="106"/>
      <c r="P387" s="106"/>
      <c r="Q387" s="106"/>
      <c r="R387" s="459">
        <v>9639.6</v>
      </c>
      <c r="S387" s="262">
        <f t="shared" si="1"/>
        <v>9639.6</v>
      </c>
      <c r="T387" s="106"/>
      <c r="U387" s="106" t="s">
        <v>1136</v>
      </c>
      <c r="V387" s="720"/>
      <c r="W387" s="106"/>
      <c r="X387" s="106"/>
    </row>
    <row r="388" spans="1:24" s="10" customFormat="1">
      <c r="A388" s="69" t="s">
        <v>3337</v>
      </c>
      <c r="B388" s="891" t="s">
        <v>1824</v>
      </c>
      <c r="C388" s="69"/>
      <c r="D388" s="87">
        <v>2013</v>
      </c>
      <c r="E388" s="69" t="s">
        <v>2170</v>
      </c>
      <c r="F388" s="69"/>
      <c r="G388" s="87" t="s">
        <v>2171</v>
      </c>
      <c r="H388" s="71">
        <v>41606</v>
      </c>
      <c r="I388" s="182">
        <v>713</v>
      </c>
      <c r="J388" s="71">
        <v>41620</v>
      </c>
      <c r="K388" s="69">
        <v>12</v>
      </c>
      <c r="L388" s="106" t="s">
        <v>127</v>
      </c>
      <c r="M388" s="106" t="s">
        <v>2988</v>
      </c>
      <c r="N388" s="106" t="s">
        <v>340</v>
      </c>
      <c r="O388" s="106"/>
      <c r="P388" s="106"/>
      <c r="Q388" s="106"/>
      <c r="R388" s="459">
        <v>4479.93</v>
      </c>
      <c r="S388" s="262">
        <f t="shared" si="1"/>
        <v>4479.93</v>
      </c>
      <c r="T388" s="106"/>
      <c r="U388" s="106" t="s">
        <v>1136</v>
      </c>
      <c r="V388" s="720"/>
      <c r="W388" s="106"/>
      <c r="X388" s="106"/>
    </row>
    <row r="389" spans="1:24" s="10" customFormat="1">
      <c r="A389" s="69" t="s">
        <v>3337</v>
      </c>
      <c r="B389" s="891" t="s">
        <v>1824</v>
      </c>
      <c r="C389" s="69"/>
      <c r="D389" s="87">
        <v>2013</v>
      </c>
      <c r="E389" s="69" t="s">
        <v>2170</v>
      </c>
      <c r="F389" s="69"/>
      <c r="G389" s="87" t="s">
        <v>2171</v>
      </c>
      <c r="H389" s="71">
        <v>41606</v>
      </c>
      <c r="I389" s="182">
        <v>714</v>
      </c>
      <c r="J389" s="71">
        <v>41620</v>
      </c>
      <c r="K389" s="69">
        <v>13</v>
      </c>
      <c r="L389" s="106" t="s">
        <v>127</v>
      </c>
      <c r="M389" s="106" t="s">
        <v>2988</v>
      </c>
      <c r="N389" s="106" t="s">
        <v>340</v>
      </c>
      <c r="O389" s="106"/>
      <c r="P389" s="106"/>
      <c r="Q389" s="106"/>
      <c r="R389" s="459">
        <v>5207.97</v>
      </c>
      <c r="S389" s="262">
        <f t="shared" si="1"/>
        <v>5207.97</v>
      </c>
      <c r="T389" s="106"/>
      <c r="U389" s="106"/>
      <c r="V389" s="720"/>
      <c r="W389" s="106"/>
      <c r="X389" s="106"/>
    </row>
    <row r="390" spans="1:24" s="10" customFormat="1">
      <c r="A390" s="69" t="s">
        <v>3337</v>
      </c>
      <c r="B390" s="891" t="s">
        <v>1824</v>
      </c>
      <c r="C390" s="69"/>
      <c r="D390" s="87">
        <v>2013</v>
      </c>
      <c r="E390" s="69" t="s">
        <v>2170</v>
      </c>
      <c r="F390" s="69"/>
      <c r="G390" s="87" t="s">
        <v>2171</v>
      </c>
      <c r="H390" s="71">
        <v>41606</v>
      </c>
      <c r="I390" s="182">
        <v>715</v>
      </c>
      <c r="J390" s="71">
        <v>41620</v>
      </c>
      <c r="K390" s="69">
        <v>14</v>
      </c>
      <c r="L390" s="106" t="s">
        <v>127</v>
      </c>
      <c r="M390" s="106" t="s">
        <v>2988</v>
      </c>
      <c r="N390" s="106" t="s">
        <v>340</v>
      </c>
      <c r="O390" s="106"/>
      <c r="P390" s="106"/>
      <c r="Q390" s="106"/>
      <c r="R390" s="459">
        <v>1391.99</v>
      </c>
      <c r="S390" s="262">
        <f t="shared" si="1"/>
        <v>1391.99</v>
      </c>
      <c r="T390" s="106"/>
      <c r="U390" s="106"/>
      <c r="V390" s="720"/>
      <c r="W390" s="106"/>
      <c r="X390" s="106"/>
    </row>
    <row r="391" spans="1:24" s="10" customFormat="1">
      <c r="A391" s="69" t="s">
        <v>3337</v>
      </c>
      <c r="B391" s="891" t="s">
        <v>1824</v>
      </c>
      <c r="C391" s="69"/>
      <c r="D391" s="87">
        <v>2013</v>
      </c>
      <c r="E391" s="69" t="s">
        <v>2170</v>
      </c>
      <c r="F391" s="69"/>
      <c r="G391" s="87" t="s">
        <v>2171</v>
      </c>
      <c r="H391" s="71">
        <v>41606</v>
      </c>
      <c r="I391" s="182"/>
      <c r="J391" s="71">
        <v>41620</v>
      </c>
      <c r="K391" s="69"/>
      <c r="L391" s="106" t="s">
        <v>127</v>
      </c>
      <c r="M391" s="106" t="s">
        <v>2988</v>
      </c>
      <c r="N391" s="106" t="s">
        <v>340</v>
      </c>
      <c r="O391" s="106"/>
      <c r="P391" s="106"/>
      <c r="Q391" s="106"/>
      <c r="R391" s="459"/>
      <c r="S391" s="262"/>
      <c r="T391" s="106"/>
      <c r="U391" s="106"/>
      <c r="V391" s="720"/>
      <c r="W391" s="106"/>
      <c r="X391" s="106"/>
    </row>
    <row r="392" spans="1:24" s="10" customFormat="1">
      <c r="A392" s="69" t="s">
        <v>3337</v>
      </c>
      <c r="B392" s="891" t="s">
        <v>1824</v>
      </c>
      <c r="C392" s="69"/>
      <c r="D392" s="87">
        <v>2013</v>
      </c>
      <c r="E392" s="69" t="s">
        <v>2170</v>
      </c>
      <c r="F392" s="69"/>
      <c r="G392" s="87" t="s">
        <v>2171</v>
      </c>
      <c r="H392" s="71">
        <v>41606</v>
      </c>
      <c r="I392" s="182"/>
      <c r="J392" s="71">
        <v>41620</v>
      </c>
      <c r="K392" s="69"/>
      <c r="L392" s="106" t="s">
        <v>127</v>
      </c>
      <c r="M392" s="106" t="s">
        <v>2988</v>
      </c>
      <c r="N392" s="106" t="s">
        <v>340</v>
      </c>
      <c r="O392" s="106"/>
      <c r="P392" s="106"/>
      <c r="Q392" s="106"/>
      <c r="R392" s="459"/>
      <c r="S392" s="262"/>
      <c r="T392" s="106"/>
      <c r="U392" s="106"/>
      <c r="V392" s="720"/>
      <c r="W392" s="106"/>
      <c r="X392" s="106"/>
    </row>
    <row r="393" spans="1:24" s="10" customFormat="1">
      <c r="A393" s="69" t="s">
        <v>3337</v>
      </c>
      <c r="B393" s="891" t="s">
        <v>1824</v>
      </c>
      <c r="C393" s="69"/>
      <c r="D393" s="87">
        <v>2013</v>
      </c>
      <c r="E393" s="69" t="s">
        <v>2170</v>
      </c>
      <c r="F393" s="69"/>
      <c r="G393" s="87" t="s">
        <v>2171</v>
      </c>
      <c r="H393" s="71">
        <v>41606</v>
      </c>
      <c r="I393" s="182"/>
      <c r="J393" s="71">
        <v>41620</v>
      </c>
      <c r="K393" s="69"/>
      <c r="L393" s="106" t="s">
        <v>127</v>
      </c>
      <c r="M393" s="106" t="s">
        <v>2988</v>
      </c>
      <c r="N393" s="106" t="s">
        <v>340</v>
      </c>
      <c r="O393" s="106"/>
      <c r="P393" s="106"/>
      <c r="Q393" s="106"/>
      <c r="R393" s="459"/>
      <c r="S393" s="262"/>
      <c r="T393" s="106"/>
      <c r="U393" s="106"/>
      <c r="V393" s="720"/>
      <c r="W393" s="106"/>
      <c r="X393" s="106"/>
    </row>
    <row r="394" spans="1:24" s="10" customFormat="1">
      <c r="A394" s="69" t="s">
        <v>3337</v>
      </c>
      <c r="B394" s="891" t="s">
        <v>1824</v>
      </c>
      <c r="C394" s="69"/>
      <c r="D394" s="87">
        <v>2013</v>
      </c>
      <c r="E394" s="69" t="s">
        <v>2170</v>
      </c>
      <c r="F394" s="69"/>
      <c r="G394" s="87" t="s">
        <v>2171</v>
      </c>
      <c r="H394" s="71">
        <v>41606</v>
      </c>
      <c r="I394" s="182"/>
      <c r="J394" s="71">
        <v>41620</v>
      </c>
      <c r="K394" s="69"/>
      <c r="L394" s="106" t="s">
        <v>127</v>
      </c>
      <c r="M394" s="106" t="s">
        <v>2988</v>
      </c>
      <c r="N394" s="106" t="s">
        <v>340</v>
      </c>
      <c r="O394" s="106"/>
      <c r="P394" s="106"/>
      <c r="Q394" s="106"/>
      <c r="R394" s="459"/>
      <c r="S394" s="262"/>
      <c r="T394" s="106"/>
      <c r="U394" s="106"/>
      <c r="V394" s="720"/>
      <c r="W394" s="106"/>
      <c r="X394" s="106"/>
    </row>
    <row r="395" spans="1:24" s="10" customFormat="1">
      <c r="A395" s="69" t="s">
        <v>3337</v>
      </c>
      <c r="B395" s="891" t="s">
        <v>1824</v>
      </c>
      <c r="C395" s="69"/>
      <c r="D395" s="87">
        <v>2013</v>
      </c>
      <c r="E395" s="69" t="s">
        <v>2170</v>
      </c>
      <c r="F395" s="69"/>
      <c r="G395" s="87" t="s">
        <v>2171</v>
      </c>
      <c r="H395" s="71">
        <v>41606</v>
      </c>
      <c r="I395" s="182"/>
      <c r="J395" s="71">
        <v>41620</v>
      </c>
      <c r="K395" s="69"/>
      <c r="L395" s="106" t="s">
        <v>127</v>
      </c>
      <c r="M395" s="106" t="s">
        <v>2988</v>
      </c>
      <c r="N395" s="106" t="s">
        <v>340</v>
      </c>
      <c r="O395" s="106"/>
      <c r="P395" s="106"/>
      <c r="Q395" s="106"/>
      <c r="R395" s="459"/>
      <c r="S395" s="262"/>
      <c r="T395" s="106"/>
      <c r="U395" s="106"/>
      <c r="V395" s="720"/>
      <c r="W395" s="106"/>
      <c r="X395" s="106"/>
    </row>
    <row r="396" spans="1:24" s="10" customFormat="1">
      <c r="A396" s="69" t="s">
        <v>3337</v>
      </c>
      <c r="B396" s="891" t="s">
        <v>1824</v>
      </c>
      <c r="C396" s="69"/>
      <c r="D396" s="87">
        <v>2013</v>
      </c>
      <c r="E396" s="69" t="s">
        <v>2170</v>
      </c>
      <c r="F396" s="69"/>
      <c r="G396" s="87" t="s">
        <v>2171</v>
      </c>
      <c r="H396" s="71">
        <v>41606</v>
      </c>
      <c r="I396" s="182"/>
      <c r="J396" s="71">
        <v>41620</v>
      </c>
      <c r="K396" s="69"/>
      <c r="L396" s="106" t="s">
        <v>127</v>
      </c>
      <c r="M396" s="106" t="s">
        <v>2988</v>
      </c>
      <c r="N396" s="106" t="s">
        <v>340</v>
      </c>
      <c r="O396" s="106"/>
      <c r="P396" s="106"/>
      <c r="Q396" s="106"/>
      <c r="R396" s="459"/>
      <c r="S396" s="262"/>
      <c r="T396" s="106"/>
      <c r="U396" s="106"/>
      <c r="V396" s="720"/>
      <c r="W396" s="106"/>
      <c r="X396" s="106"/>
    </row>
    <row r="397" spans="1:24" s="10" customFormat="1">
      <c r="A397" s="69" t="s">
        <v>3337</v>
      </c>
      <c r="B397" s="891" t="s">
        <v>1824</v>
      </c>
      <c r="C397" s="69"/>
      <c r="D397" s="87">
        <v>2013</v>
      </c>
      <c r="E397" s="69" t="s">
        <v>2170</v>
      </c>
      <c r="F397" s="69"/>
      <c r="G397" s="87" t="s">
        <v>2171</v>
      </c>
      <c r="H397" s="71">
        <v>41606</v>
      </c>
      <c r="I397" s="182"/>
      <c r="J397" s="71">
        <v>41620</v>
      </c>
      <c r="K397" s="69"/>
      <c r="L397" s="106" t="s">
        <v>127</v>
      </c>
      <c r="M397" s="106" t="s">
        <v>2988</v>
      </c>
      <c r="N397" s="106" t="s">
        <v>340</v>
      </c>
      <c r="O397" s="106"/>
      <c r="P397" s="106"/>
      <c r="Q397" s="106"/>
      <c r="R397" s="459"/>
      <c r="S397" s="262"/>
      <c r="T397" s="106"/>
      <c r="U397" s="106"/>
      <c r="V397" s="720"/>
      <c r="W397" s="106"/>
      <c r="X397" s="106"/>
    </row>
    <row r="398" spans="1:24" s="10" customFormat="1">
      <c r="A398" s="69" t="s">
        <v>2792</v>
      </c>
      <c r="B398" s="69" t="s">
        <v>1177</v>
      </c>
      <c r="C398" s="69"/>
      <c r="D398" s="87">
        <v>2013</v>
      </c>
      <c r="E398" s="69" t="s">
        <v>2994</v>
      </c>
      <c r="F398" s="69"/>
      <c r="G398" s="87" t="s">
        <v>1278</v>
      </c>
      <c r="H398" s="71">
        <v>41512</v>
      </c>
      <c r="I398" s="182">
        <v>700</v>
      </c>
      <c r="J398" s="71"/>
      <c r="K398" s="69"/>
      <c r="L398" s="106" t="s">
        <v>2995</v>
      </c>
      <c r="M398" s="106" t="s">
        <v>2996</v>
      </c>
      <c r="N398" s="106" t="s">
        <v>1104</v>
      </c>
      <c r="O398" s="106"/>
      <c r="P398" s="106"/>
      <c r="Q398" s="106"/>
      <c r="R398" s="459">
        <v>20984.400000000001</v>
      </c>
      <c r="S398" s="262"/>
      <c r="T398" s="106"/>
      <c r="U398" s="106" t="s">
        <v>4438</v>
      </c>
      <c r="V398" s="720" t="s">
        <v>4439</v>
      </c>
      <c r="W398" s="106"/>
      <c r="X398" s="106"/>
    </row>
    <row r="399" spans="1:24" s="10" customFormat="1" ht="15.75" customHeight="1">
      <c r="A399" s="69" t="s">
        <v>2473</v>
      </c>
      <c r="B399" s="69" t="s">
        <v>2781</v>
      </c>
      <c r="C399" s="69"/>
      <c r="D399" s="87">
        <v>2013</v>
      </c>
      <c r="E399" s="69" t="s">
        <v>2496</v>
      </c>
      <c r="F399" s="69"/>
      <c r="G399" s="87" t="s">
        <v>2490</v>
      </c>
      <c r="H399" s="71">
        <v>41635</v>
      </c>
      <c r="I399" s="182">
        <v>721</v>
      </c>
      <c r="J399" s="71">
        <v>41627</v>
      </c>
      <c r="K399" s="69">
        <v>20</v>
      </c>
      <c r="L399" s="106" t="s">
        <v>2782</v>
      </c>
      <c r="M399" s="106" t="s">
        <v>127</v>
      </c>
      <c r="N399" s="106" t="s">
        <v>1561</v>
      </c>
      <c r="O399" s="106"/>
      <c r="P399" s="106"/>
      <c r="Q399" s="106">
        <v>1</v>
      </c>
      <c r="R399" s="459">
        <v>8352</v>
      </c>
      <c r="S399" s="262"/>
      <c r="T399" s="106">
        <v>20</v>
      </c>
      <c r="U399" s="106" t="s">
        <v>1773</v>
      </c>
      <c r="V399" s="720" t="s">
        <v>2997</v>
      </c>
      <c r="W399" s="106"/>
      <c r="X399" s="106"/>
    </row>
    <row r="400" spans="1:24" s="10" customFormat="1" ht="15.75" customHeight="1">
      <c r="A400" s="69" t="s">
        <v>2473</v>
      </c>
      <c r="B400" s="69" t="s">
        <v>2781</v>
      </c>
      <c r="C400" s="69"/>
      <c r="D400" s="87">
        <v>2013</v>
      </c>
      <c r="E400" s="69" t="s">
        <v>2496</v>
      </c>
      <c r="F400" s="69"/>
      <c r="G400" s="87" t="s">
        <v>2490</v>
      </c>
      <c r="H400" s="71"/>
      <c r="I400" s="182">
        <v>729</v>
      </c>
      <c r="J400" s="71">
        <v>41653</v>
      </c>
      <c r="K400" s="69">
        <v>30</v>
      </c>
      <c r="L400" s="106" t="s">
        <v>2782</v>
      </c>
      <c r="M400" s="106" t="s">
        <v>127</v>
      </c>
      <c r="N400" s="106" t="s">
        <v>1561</v>
      </c>
      <c r="O400" s="106"/>
      <c r="P400" s="106"/>
      <c r="Q400" s="106">
        <v>1</v>
      </c>
      <c r="R400" s="459">
        <v>8352</v>
      </c>
      <c r="S400" s="262"/>
      <c r="T400" s="106">
        <v>30</v>
      </c>
      <c r="U400" s="106" t="s">
        <v>1773</v>
      </c>
      <c r="V400" s="769" t="s">
        <v>3000</v>
      </c>
      <c r="W400" s="106"/>
      <c r="X400" s="106"/>
    </row>
    <row r="401" spans="1:24" s="10" customFormat="1" ht="15.75" customHeight="1">
      <c r="A401" s="69" t="s">
        <v>1280</v>
      </c>
      <c r="B401" s="69" t="s">
        <v>2656</v>
      </c>
      <c r="C401" s="69"/>
      <c r="D401" s="87">
        <v>2013</v>
      </c>
      <c r="E401" s="69" t="s">
        <v>2698</v>
      </c>
      <c r="F401" s="69"/>
      <c r="G401" s="87" t="s">
        <v>683</v>
      </c>
      <c r="H401" s="71">
        <v>41474</v>
      </c>
      <c r="I401" s="182">
        <v>483</v>
      </c>
      <c r="J401" s="71"/>
      <c r="K401" s="69"/>
      <c r="L401" s="106" t="s">
        <v>127</v>
      </c>
      <c r="M401" s="106" t="s">
        <v>3407</v>
      </c>
      <c r="N401" s="106" t="s">
        <v>1561</v>
      </c>
      <c r="O401" s="106"/>
      <c r="P401" s="106"/>
      <c r="Q401" s="106"/>
      <c r="R401" s="459">
        <v>55593</v>
      </c>
      <c r="S401" s="262"/>
      <c r="T401" s="106">
        <v>56.23</v>
      </c>
      <c r="U401" s="106" t="s">
        <v>1757</v>
      </c>
      <c r="V401" s="720" t="s">
        <v>3127</v>
      </c>
      <c r="W401" s="106"/>
      <c r="X401" s="106"/>
    </row>
    <row r="402" spans="1:24" s="10" customFormat="1" ht="15.75" customHeight="1">
      <c r="A402" s="69" t="s">
        <v>2143</v>
      </c>
      <c r="B402" s="69" t="s">
        <v>3796</v>
      </c>
      <c r="C402" s="69"/>
      <c r="D402" s="87">
        <v>2013</v>
      </c>
      <c r="E402" s="69" t="s">
        <v>3800</v>
      </c>
      <c r="F402" s="69"/>
      <c r="G402" s="87" t="s">
        <v>1520</v>
      </c>
      <c r="H402" s="71">
        <v>41786</v>
      </c>
      <c r="I402" s="182">
        <v>10</v>
      </c>
      <c r="J402" s="71"/>
      <c r="K402" s="69"/>
      <c r="L402" s="106" t="s">
        <v>996</v>
      </c>
      <c r="M402" s="106"/>
      <c r="N402" s="106" t="s">
        <v>340</v>
      </c>
      <c r="O402" s="106"/>
      <c r="P402" s="106"/>
      <c r="Q402" s="106"/>
      <c r="R402" s="459">
        <v>247509.2</v>
      </c>
      <c r="S402" s="262"/>
      <c r="T402" s="106"/>
      <c r="U402" s="106" t="s">
        <v>778</v>
      </c>
      <c r="V402" s="720" t="s">
        <v>3802</v>
      </c>
      <c r="W402" s="106"/>
      <c r="X402" s="106"/>
    </row>
    <row r="403" spans="1:24" s="10" customFormat="1" ht="15.75" customHeight="1">
      <c r="A403" s="69" t="s">
        <v>2143</v>
      </c>
      <c r="B403" s="69" t="s">
        <v>3804</v>
      </c>
      <c r="C403" s="69"/>
      <c r="D403" s="87">
        <v>2013</v>
      </c>
      <c r="E403" s="69" t="s">
        <v>3806</v>
      </c>
      <c r="F403" s="69"/>
      <c r="G403" s="87" t="s">
        <v>683</v>
      </c>
      <c r="H403" s="71">
        <v>41786</v>
      </c>
      <c r="I403" s="182">
        <v>9</v>
      </c>
      <c r="J403" s="71"/>
      <c r="K403" s="69"/>
      <c r="L403" s="106" t="s">
        <v>996</v>
      </c>
      <c r="M403" s="106"/>
      <c r="N403" s="106" t="s">
        <v>340</v>
      </c>
      <c r="O403" s="106"/>
      <c r="P403" s="106"/>
      <c r="Q403" s="106"/>
      <c r="R403" s="459">
        <v>34820.879999999997</v>
      </c>
      <c r="S403" s="262"/>
      <c r="T403" s="106" t="s">
        <v>127</v>
      </c>
      <c r="U403" s="106" t="s">
        <v>778</v>
      </c>
      <c r="V403" s="720" t="s">
        <v>3802</v>
      </c>
      <c r="W403" s="106"/>
      <c r="X403" s="106"/>
    </row>
    <row r="404" spans="1:24" s="10" customFormat="1" ht="15.75" customHeight="1">
      <c r="A404" s="69" t="s">
        <v>2808</v>
      </c>
      <c r="B404" s="69" t="s">
        <v>2805</v>
      </c>
      <c r="C404" s="69" t="s">
        <v>2845</v>
      </c>
      <c r="D404" s="87">
        <v>2014</v>
      </c>
      <c r="E404" s="69" t="s">
        <v>2807</v>
      </c>
      <c r="F404" s="69"/>
      <c r="G404" s="87" t="s">
        <v>1182</v>
      </c>
      <c r="H404" s="71">
        <v>41783</v>
      </c>
      <c r="I404" s="182">
        <v>973</v>
      </c>
      <c r="J404" s="71"/>
      <c r="K404" s="69"/>
      <c r="L404" s="106" t="s">
        <v>127</v>
      </c>
      <c r="M404" s="106" t="s">
        <v>1769</v>
      </c>
      <c r="N404" s="106" t="s">
        <v>1253</v>
      </c>
      <c r="O404" s="106">
        <v>0.5</v>
      </c>
      <c r="P404" s="106">
        <v>692.49</v>
      </c>
      <c r="Q404" s="901">
        <f>R404-P404</f>
        <v>159965.89000000001</v>
      </c>
      <c r="R404" s="459">
        <v>160658.38</v>
      </c>
      <c r="S404" s="262"/>
      <c r="T404" s="106"/>
      <c r="U404" s="106" t="s">
        <v>3119</v>
      </c>
      <c r="V404" s="720" t="s">
        <v>3120</v>
      </c>
      <c r="W404" s="106"/>
      <c r="X404" s="106"/>
    </row>
    <row r="405" spans="1:24" s="10" customFormat="1" ht="15.75" customHeight="1">
      <c r="A405" s="69" t="s">
        <v>2397</v>
      </c>
      <c r="B405" s="69" t="s">
        <v>718</v>
      </c>
      <c r="C405" s="69"/>
      <c r="D405" s="87">
        <v>2014</v>
      </c>
      <c r="E405" s="69" t="s">
        <v>2393</v>
      </c>
      <c r="F405" s="69"/>
      <c r="G405" s="87" t="s">
        <v>683</v>
      </c>
      <c r="H405" s="71">
        <v>41865</v>
      </c>
      <c r="I405" s="182">
        <v>1308</v>
      </c>
      <c r="J405" s="71"/>
      <c r="K405" s="69"/>
      <c r="L405" s="106" t="s">
        <v>776</v>
      </c>
      <c r="M405" s="106" t="s">
        <v>2882</v>
      </c>
      <c r="N405" s="106" t="s">
        <v>340</v>
      </c>
      <c r="O405" s="106"/>
      <c r="P405" s="106"/>
      <c r="Q405" s="106"/>
      <c r="R405" s="459">
        <v>292.5</v>
      </c>
      <c r="S405" s="262"/>
      <c r="T405" s="106"/>
      <c r="U405" s="106" t="s">
        <v>3132</v>
      </c>
      <c r="V405" s="720" t="s">
        <v>3133</v>
      </c>
      <c r="W405" s="106"/>
      <c r="X405" s="106"/>
    </row>
    <row r="406" spans="1:24" s="10" customFormat="1" ht="15.75" customHeight="1">
      <c r="A406" s="212" t="s">
        <v>948</v>
      </c>
      <c r="B406" s="69" t="s">
        <v>718</v>
      </c>
      <c r="C406" s="69"/>
      <c r="D406" s="87">
        <v>2014</v>
      </c>
      <c r="E406" s="69" t="s">
        <v>4437</v>
      </c>
      <c r="F406" s="69"/>
      <c r="G406" s="87" t="s">
        <v>683</v>
      </c>
      <c r="H406" s="71">
        <v>41843</v>
      </c>
      <c r="I406" s="182">
        <v>1197</v>
      </c>
      <c r="J406" s="71"/>
      <c r="K406" s="69"/>
      <c r="L406" s="106" t="s">
        <v>776</v>
      </c>
      <c r="M406" s="106" t="s">
        <v>2882</v>
      </c>
      <c r="N406" s="106" t="s">
        <v>340</v>
      </c>
      <c r="O406" s="106"/>
      <c r="P406" s="106"/>
      <c r="Q406" s="106"/>
      <c r="R406" s="459">
        <v>3302.45</v>
      </c>
      <c r="S406" s="262"/>
      <c r="T406" s="106" t="s">
        <v>127</v>
      </c>
      <c r="U406" s="106" t="s">
        <v>778</v>
      </c>
      <c r="V406" s="720" t="s">
        <v>3141</v>
      </c>
      <c r="W406" s="106"/>
      <c r="X406" s="106"/>
    </row>
    <row r="407" spans="1:24" s="10" customFormat="1">
      <c r="A407" s="69" t="s">
        <v>3337</v>
      </c>
      <c r="B407" s="69" t="s">
        <v>2986</v>
      </c>
      <c r="C407" s="69"/>
      <c r="D407" s="87">
        <v>2014</v>
      </c>
      <c r="E407" s="69" t="s">
        <v>2854</v>
      </c>
      <c r="F407" s="69"/>
      <c r="G407" s="87" t="s">
        <v>683</v>
      </c>
      <c r="H407" s="71">
        <v>41740</v>
      </c>
      <c r="I407" s="182" t="s">
        <v>2855</v>
      </c>
      <c r="J407" s="71">
        <v>41738</v>
      </c>
      <c r="K407" s="69">
        <v>2819</v>
      </c>
      <c r="L407" s="106" t="s">
        <v>127</v>
      </c>
      <c r="M407" s="106" t="s">
        <v>2856</v>
      </c>
      <c r="N407" s="106" t="s">
        <v>340</v>
      </c>
      <c r="O407" s="106"/>
      <c r="P407" s="906"/>
      <c r="Q407" s="901"/>
      <c r="R407" s="459">
        <v>13498.43</v>
      </c>
      <c r="S407" s="839">
        <f>R407+R408+R409+R410+R411+R412+R413</f>
        <v>29241.840000000004</v>
      </c>
      <c r="T407" s="106"/>
      <c r="U407" s="106" t="s">
        <v>778</v>
      </c>
      <c r="V407" s="720"/>
      <c r="W407" s="106"/>
      <c r="X407" s="106"/>
    </row>
    <row r="408" spans="1:24" s="10" customFormat="1">
      <c r="A408" s="69" t="s">
        <v>3337</v>
      </c>
      <c r="B408" s="69" t="s">
        <v>2986</v>
      </c>
      <c r="C408" s="69"/>
      <c r="D408" s="87">
        <v>2014</v>
      </c>
      <c r="E408" s="69" t="s">
        <v>2854</v>
      </c>
      <c r="F408" s="69"/>
      <c r="G408" s="87" t="s">
        <v>683</v>
      </c>
      <c r="H408" s="71">
        <v>41740</v>
      </c>
      <c r="I408" s="182" t="s">
        <v>2857</v>
      </c>
      <c r="J408" s="71">
        <v>41738</v>
      </c>
      <c r="K408" s="69">
        <v>2819</v>
      </c>
      <c r="L408" s="106" t="s">
        <v>127</v>
      </c>
      <c r="M408" s="106" t="s">
        <v>2856</v>
      </c>
      <c r="N408" s="106" t="s">
        <v>340</v>
      </c>
      <c r="O408" s="106"/>
      <c r="P408" s="906"/>
      <c r="Q408" s="901"/>
      <c r="R408" s="459">
        <v>8023.26</v>
      </c>
      <c r="S408" s="839">
        <f t="shared" ref="S408:S413" si="2">S407</f>
        <v>29241.840000000004</v>
      </c>
      <c r="T408" s="106"/>
      <c r="U408" s="106" t="s">
        <v>778</v>
      </c>
      <c r="V408" s="720"/>
      <c r="W408" s="106"/>
      <c r="X408" s="106"/>
    </row>
    <row r="409" spans="1:24" s="10" customFormat="1">
      <c r="A409" s="69" t="s">
        <v>3337</v>
      </c>
      <c r="B409" s="69" t="s">
        <v>2986</v>
      </c>
      <c r="C409" s="69"/>
      <c r="D409" s="87">
        <v>2014</v>
      </c>
      <c r="E409" s="69" t="s">
        <v>2854</v>
      </c>
      <c r="F409" s="69"/>
      <c r="G409" s="87" t="s">
        <v>683</v>
      </c>
      <c r="H409" s="71">
        <v>41768</v>
      </c>
      <c r="I409" s="182" t="s">
        <v>2858</v>
      </c>
      <c r="J409" s="71">
        <v>41373</v>
      </c>
      <c r="K409" s="69">
        <v>2819</v>
      </c>
      <c r="L409" s="106" t="s">
        <v>127</v>
      </c>
      <c r="M409" s="106" t="s">
        <v>2856</v>
      </c>
      <c r="N409" s="106" t="s">
        <v>340</v>
      </c>
      <c r="O409" s="106"/>
      <c r="P409" s="906"/>
      <c r="Q409" s="901"/>
      <c r="R409" s="459">
        <v>1133.75</v>
      </c>
      <c r="S409" s="839">
        <f t="shared" si="2"/>
        <v>29241.840000000004</v>
      </c>
      <c r="T409" s="106"/>
      <c r="U409" s="106" t="s">
        <v>778</v>
      </c>
      <c r="V409" s="720"/>
      <c r="W409" s="106"/>
      <c r="X409" s="106"/>
    </row>
    <row r="410" spans="1:24" s="10" customFormat="1">
      <c r="A410" s="69" t="s">
        <v>3337</v>
      </c>
      <c r="B410" s="69" t="s">
        <v>2986</v>
      </c>
      <c r="C410" s="69"/>
      <c r="D410" s="87">
        <v>2014</v>
      </c>
      <c r="E410" s="69" t="s">
        <v>2854</v>
      </c>
      <c r="F410" s="69"/>
      <c r="G410" s="87" t="s">
        <v>683</v>
      </c>
      <c r="H410" s="71">
        <v>41768</v>
      </c>
      <c r="I410" s="182" t="s">
        <v>2859</v>
      </c>
      <c r="J410" s="71">
        <v>41373</v>
      </c>
      <c r="K410" s="69">
        <v>2819</v>
      </c>
      <c r="L410" s="106" t="s">
        <v>127</v>
      </c>
      <c r="M410" s="106" t="s">
        <v>2860</v>
      </c>
      <c r="N410" s="106" t="s">
        <v>340</v>
      </c>
      <c r="O410" s="106"/>
      <c r="P410" s="906"/>
      <c r="Q410" s="901"/>
      <c r="R410" s="459">
        <v>837</v>
      </c>
      <c r="S410" s="839">
        <f t="shared" si="2"/>
        <v>29241.840000000004</v>
      </c>
      <c r="T410" s="106"/>
      <c r="U410" s="106" t="s">
        <v>2861</v>
      </c>
      <c r="V410" s="720"/>
      <c r="W410" s="106"/>
      <c r="X410" s="106"/>
    </row>
    <row r="411" spans="1:24" s="10" customFormat="1">
      <c r="A411" s="69" t="s">
        <v>3337</v>
      </c>
      <c r="B411" s="69" t="s">
        <v>2986</v>
      </c>
      <c r="C411" s="69"/>
      <c r="D411" s="87">
        <v>2014</v>
      </c>
      <c r="E411" s="69" t="s">
        <v>2854</v>
      </c>
      <c r="F411" s="69"/>
      <c r="G411" s="87" t="s">
        <v>683</v>
      </c>
      <c r="H411" s="71">
        <v>41751</v>
      </c>
      <c r="I411" s="182">
        <v>14478</v>
      </c>
      <c r="J411" s="71">
        <v>41373</v>
      </c>
      <c r="K411" s="69">
        <v>2819</v>
      </c>
      <c r="L411" s="106" t="s">
        <v>127</v>
      </c>
      <c r="M411" s="106" t="s">
        <v>2987</v>
      </c>
      <c r="N411" s="106" t="s">
        <v>340</v>
      </c>
      <c r="O411" s="106"/>
      <c r="P411" s="906"/>
      <c r="Q411" s="901"/>
      <c r="R411" s="459">
        <v>4245</v>
      </c>
      <c r="S411" s="839">
        <f t="shared" si="2"/>
        <v>29241.840000000004</v>
      </c>
      <c r="T411" s="106"/>
      <c r="U411" s="106" t="s">
        <v>2862</v>
      </c>
      <c r="V411" s="720"/>
      <c r="W411" s="106"/>
      <c r="X411" s="106"/>
    </row>
    <row r="412" spans="1:24" s="10" customFormat="1">
      <c r="A412" s="69" t="s">
        <v>3337</v>
      </c>
      <c r="B412" s="69" t="s">
        <v>2986</v>
      </c>
      <c r="C412" s="69"/>
      <c r="D412" s="87">
        <v>2014</v>
      </c>
      <c r="E412" s="69" t="s">
        <v>2854</v>
      </c>
      <c r="F412" s="69"/>
      <c r="G412" s="87" t="s">
        <v>683</v>
      </c>
      <c r="H412" s="71">
        <v>41773</v>
      </c>
      <c r="I412" s="182">
        <v>13334</v>
      </c>
      <c r="J412" s="71">
        <v>41373</v>
      </c>
      <c r="K412" s="69">
        <v>2819</v>
      </c>
      <c r="L412" s="106" t="s">
        <v>127</v>
      </c>
      <c r="M412" s="106" t="s">
        <v>2863</v>
      </c>
      <c r="N412" s="106" t="s">
        <v>340</v>
      </c>
      <c r="O412" s="106"/>
      <c r="P412" s="906"/>
      <c r="Q412" s="901"/>
      <c r="R412" s="459">
        <v>1204.4000000000001</v>
      </c>
      <c r="S412" s="839">
        <f t="shared" si="2"/>
        <v>29241.840000000004</v>
      </c>
      <c r="T412" s="106"/>
      <c r="U412" s="106" t="s">
        <v>778</v>
      </c>
      <c r="V412" s="720"/>
      <c r="W412" s="106"/>
      <c r="X412" s="106"/>
    </row>
    <row r="413" spans="1:24" s="10" customFormat="1">
      <c r="A413" s="69" t="s">
        <v>3337</v>
      </c>
      <c r="B413" s="69" t="s">
        <v>2986</v>
      </c>
      <c r="C413" s="69"/>
      <c r="D413" s="87">
        <v>2014</v>
      </c>
      <c r="E413" s="69" t="s">
        <v>2854</v>
      </c>
      <c r="F413" s="69"/>
      <c r="G413" s="87" t="s">
        <v>683</v>
      </c>
      <c r="H413" s="71">
        <v>41780</v>
      </c>
      <c r="I413" s="182">
        <v>1138</v>
      </c>
      <c r="J413" s="71">
        <v>41373</v>
      </c>
      <c r="K413" s="69">
        <v>2819</v>
      </c>
      <c r="L413" s="106" t="s">
        <v>127</v>
      </c>
      <c r="M413" s="106" t="s">
        <v>2864</v>
      </c>
      <c r="N413" s="106" t="s">
        <v>340</v>
      </c>
      <c r="O413" s="106"/>
      <c r="P413" s="906"/>
      <c r="Q413" s="901"/>
      <c r="R413" s="459">
        <v>300</v>
      </c>
      <c r="S413" s="839">
        <f t="shared" si="2"/>
        <v>29241.840000000004</v>
      </c>
      <c r="T413" s="106"/>
      <c r="U413" s="106" t="s">
        <v>2865</v>
      </c>
      <c r="V413" s="720"/>
      <c r="W413" s="106"/>
      <c r="X413" s="106"/>
    </row>
    <row r="414" spans="1:24" s="838" customFormat="1">
      <c r="A414" s="831" t="s">
        <v>3337</v>
      </c>
      <c r="B414" s="831" t="s">
        <v>2986</v>
      </c>
      <c r="C414" s="831"/>
      <c r="D414" s="831">
        <v>2014</v>
      </c>
      <c r="E414" s="831" t="s">
        <v>2854</v>
      </c>
      <c r="F414" s="831"/>
      <c r="G414" s="831" t="s">
        <v>683</v>
      </c>
      <c r="H414" s="832" t="s">
        <v>127</v>
      </c>
      <c r="I414" s="833" t="s">
        <v>127</v>
      </c>
      <c r="J414" s="1366">
        <v>41373</v>
      </c>
      <c r="K414" s="831">
        <v>2819</v>
      </c>
      <c r="L414" s="834" t="s">
        <v>127</v>
      </c>
      <c r="M414" s="834" t="s">
        <v>127</v>
      </c>
      <c r="N414" s="834" t="s">
        <v>340</v>
      </c>
      <c r="O414" s="834"/>
      <c r="P414" s="907"/>
      <c r="Q414" s="902"/>
      <c r="R414" s="835" t="s">
        <v>127</v>
      </c>
      <c r="S414" s="836">
        <v>27638.26</v>
      </c>
      <c r="T414" s="834"/>
      <c r="U414" s="834" t="s">
        <v>1359</v>
      </c>
      <c r="V414" s="837"/>
      <c r="W414" s="834"/>
      <c r="X414" s="834"/>
    </row>
    <row r="415" spans="1:24" s="10" customFormat="1">
      <c r="A415" s="69" t="s">
        <v>3337</v>
      </c>
      <c r="B415" s="69" t="s">
        <v>718</v>
      </c>
      <c r="C415" s="69"/>
      <c r="D415" s="87">
        <v>2014</v>
      </c>
      <c r="E415" s="69" t="s">
        <v>2881</v>
      </c>
      <c r="F415" s="69"/>
      <c r="G415" s="87" t="s">
        <v>683</v>
      </c>
      <c r="H415" s="71">
        <v>41682</v>
      </c>
      <c r="I415" s="182">
        <v>254</v>
      </c>
      <c r="J415" s="71"/>
      <c r="K415" s="69"/>
      <c r="L415" s="106" t="s">
        <v>776</v>
      </c>
      <c r="M415" s="106" t="s">
        <v>2882</v>
      </c>
      <c r="N415" s="106" t="s">
        <v>340</v>
      </c>
      <c r="O415" s="106"/>
      <c r="P415" s="906"/>
      <c r="Q415" s="901"/>
      <c r="R415" s="459">
        <v>91.6</v>
      </c>
      <c r="S415" s="262"/>
      <c r="T415" s="106" t="s">
        <v>127</v>
      </c>
      <c r="U415" s="106" t="s">
        <v>2883</v>
      </c>
      <c r="V415" s="720" t="s">
        <v>2884</v>
      </c>
      <c r="W415" s="106"/>
      <c r="X415" s="106"/>
    </row>
    <row r="416" spans="1:24" s="1273" customFormat="1">
      <c r="A416" s="560" t="s">
        <v>2397</v>
      </c>
      <c r="B416" s="560" t="s">
        <v>718</v>
      </c>
      <c r="C416" s="560"/>
      <c r="D416" s="561">
        <v>2014</v>
      </c>
      <c r="E416" s="560" t="s">
        <v>2393</v>
      </c>
      <c r="F416" s="560"/>
      <c r="G416" s="561" t="s">
        <v>683</v>
      </c>
      <c r="H416" s="1267">
        <v>41772</v>
      </c>
      <c r="I416" s="1268">
        <v>714</v>
      </c>
      <c r="J416" s="1267"/>
      <c r="K416" s="560"/>
      <c r="L416" s="1269" t="s">
        <v>776</v>
      </c>
      <c r="M416" s="1269" t="s">
        <v>2882</v>
      </c>
      <c r="N416" s="1269" t="s">
        <v>340</v>
      </c>
      <c r="O416" s="1269"/>
      <c r="P416" s="1270"/>
      <c r="Q416" s="1271"/>
      <c r="R416" s="591">
        <v>1008.19</v>
      </c>
      <c r="S416" s="1063"/>
      <c r="T416" s="1269" t="s">
        <v>127</v>
      </c>
      <c r="U416" s="1269" t="s">
        <v>778</v>
      </c>
      <c r="V416" s="1272" t="s">
        <v>3865</v>
      </c>
      <c r="W416" s="1269"/>
      <c r="X416" s="1269"/>
    </row>
    <row r="417" spans="1:24" s="10" customFormat="1">
      <c r="A417" s="69" t="s">
        <v>2397</v>
      </c>
      <c r="B417" s="69" t="s">
        <v>718</v>
      </c>
      <c r="C417" s="69"/>
      <c r="D417" s="87">
        <v>2014</v>
      </c>
      <c r="E417" s="69" t="s">
        <v>2890</v>
      </c>
      <c r="F417" s="69"/>
      <c r="G417" s="87" t="s">
        <v>683</v>
      </c>
      <c r="H417" s="71">
        <v>41772</v>
      </c>
      <c r="I417" s="182">
        <v>716</v>
      </c>
      <c r="J417" s="71"/>
      <c r="K417" s="69"/>
      <c r="L417" s="106" t="s">
        <v>776</v>
      </c>
      <c r="M417" s="106" t="s">
        <v>2882</v>
      </c>
      <c r="N417" s="106" t="s">
        <v>340</v>
      </c>
      <c r="O417" s="106"/>
      <c r="P417" s="906"/>
      <c r="Q417" s="901"/>
      <c r="R417" s="459">
        <v>802.74</v>
      </c>
      <c r="S417" s="262"/>
      <c r="T417" s="106" t="s">
        <v>127</v>
      </c>
      <c r="U417" s="106" t="s">
        <v>778</v>
      </c>
      <c r="V417" s="720" t="s">
        <v>2891</v>
      </c>
      <c r="W417" s="106"/>
      <c r="X417" s="106"/>
    </row>
    <row r="418" spans="1:24" s="10" customFormat="1">
      <c r="A418" s="69" t="s">
        <v>2397</v>
      </c>
      <c r="B418" s="69" t="s">
        <v>718</v>
      </c>
      <c r="C418" s="69"/>
      <c r="D418" s="87">
        <v>2014</v>
      </c>
      <c r="E418" s="69" t="s">
        <v>2890</v>
      </c>
      <c r="F418" s="69"/>
      <c r="G418" s="87" t="s">
        <v>683</v>
      </c>
      <c r="H418" s="71">
        <v>41772</v>
      </c>
      <c r="I418" s="182">
        <v>718</v>
      </c>
      <c r="J418" s="71"/>
      <c r="K418" s="69"/>
      <c r="L418" s="106" t="s">
        <v>776</v>
      </c>
      <c r="M418" s="106" t="s">
        <v>2882</v>
      </c>
      <c r="N418" s="106" t="s">
        <v>340</v>
      </c>
      <c r="O418" s="106"/>
      <c r="P418" s="906"/>
      <c r="Q418" s="901"/>
      <c r="R418" s="459">
        <v>281.8</v>
      </c>
      <c r="S418" s="262"/>
      <c r="T418" s="106" t="s">
        <v>127</v>
      </c>
      <c r="U418" s="106" t="s">
        <v>778</v>
      </c>
      <c r="V418" s="720" t="s">
        <v>2892</v>
      </c>
      <c r="W418" s="106"/>
      <c r="X418" s="106"/>
    </row>
    <row r="419" spans="1:24" s="10" customFormat="1">
      <c r="A419" s="69" t="s">
        <v>1033</v>
      </c>
      <c r="B419" s="69" t="s">
        <v>693</v>
      </c>
      <c r="C419" s="69"/>
      <c r="D419" s="87">
        <v>2014</v>
      </c>
      <c r="E419" s="69" t="s">
        <v>2912</v>
      </c>
      <c r="F419" s="69"/>
      <c r="G419" s="87" t="s">
        <v>683</v>
      </c>
      <c r="H419" s="71">
        <v>41772</v>
      </c>
      <c r="I419" s="182">
        <v>720</v>
      </c>
      <c r="J419" s="71"/>
      <c r="K419" s="69"/>
      <c r="L419" s="106" t="s">
        <v>776</v>
      </c>
      <c r="M419" s="106" t="s">
        <v>2882</v>
      </c>
      <c r="N419" s="106" t="s">
        <v>340</v>
      </c>
      <c r="O419" s="106"/>
      <c r="P419" s="906"/>
      <c r="Q419" s="901"/>
      <c r="R419" s="459">
        <v>841.2</v>
      </c>
      <c r="S419" s="262"/>
      <c r="T419" s="106" t="s">
        <v>127</v>
      </c>
      <c r="U419" s="106" t="s">
        <v>778</v>
      </c>
      <c r="V419" s="720" t="s">
        <v>2913</v>
      </c>
      <c r="W419" s="106"/>
      <c r="X419" s="106"/>
    </row>
    <row r="420" spans="1:24" s="10" customFormat="1">
      <c r="A420" s="69" t="s">
        <v>1033</v>
      </c>
      <c r="B420" s="69" t="s">
        <v>693</v>
      </c>
      <c r="C420" s="69"/>
      <c r="D420" s="87">
        <v>2014</v>
      </c>
      <c r="E420" s="69" t="s">
        <v>2912</v>
      </c>
      <c r="F420" s="69"/>
      <c r="G420" s="87" t="s">
        <v>683</v>
      </c>
      <c r="H420" s="71">
        <v>41772</v>
      </c>
      <c r="I420" s="182">
        <v>721</v>
      </c>
      <c r="J420" s="71"/>
      <c r="K420" s="69"/>
      <c r="L420" s="106" t="s">
        <v>776</v>
      </c>
      <c r="M420" s="106" t="s">
        <v>2882</v>
      </c>
      <c r="N420" s="106" t="s">
        <v>340</v>
      </c>
      <c r="O420" s="106"/>
      <c r="P420" s="906"/>
      <c r="Q420" s="901"/>
      <c r="R420" s="459">
        <v>2681</v>
      </c>
      <c r="S420" s="262"/>
      <c r="T420" s="106" t="s">
        <v>127</v>
      </c>
      <c r="U420" s="106" t="s">
        <v>778</v>
      </c>
      <c r="V420" s="720" t="s">
        <v>2915</v>
      </c>
      <c r="W420" s="106"/>
      <c r="X420" s="106"/>
    </row>
    <row r="421" spans="1:24" s="10" customFormat="1">
      <c r="A421" s="69" t="s">
        <v>1033</v>
      </c>
      <c r="B421" s="69" t="s">
        <v>693</v>
      </c>
      <c r="C421" s="69"/>
      <c r="D421" s="87">
        <v>2014</v>
      </c>
      <c r="E421" s="69" t="s">
        <v>1398</v>
      </c>
      <c r="F421" s="69"/>
      <c r="G421" s="87" t="s">
        <v>683</v>
      </c>
      <c r="H421" s="71">
        <v>41804</v>
      </c>
      <c r="I421" s="182">
        <v>945</v>
      </c>
      <c r="J421" s="71"/>
      <c r="K421" s="69"/>
      <c r="L421" s="106" t="s">
        <v>776</v>
      </c>
      <c r="M421" s="106" t="s">
        <v>2882</v>
      </c>
      <c r="N421" s="106" t="s">
        <v>340</v>
      </c>
      <c r="O421" s="106"/>
      <c r="P421" s="906"/>
      <c r="Q421" s="901"/>
      <c r="R421" s="459">
        <v>1044</v>
      </c>
      <c r="S421" s="262"/>
      <c r="T421" s="106" t="s">
        <v>127</v>
      </c>
      <c r="U421" s="106" t="s">
        <v>778</v>
      </c>
      <c r="V421" s="720" t="s">
        <v>2916</v>
      </c>
      <c r="W421" s="106"/>
      <c r="X421" s="106"/>
    </row>
    <row r="422" spans="1:24" s="10" customFormat="1">
      <c r="A422" s="69" t="s">
        <v>718</v>
      </c>
      <c r="B422" s="69" t="s">
        <v>718</v>
      </c>
      <c r="C422" s="69"/>
      <c r="D422" s="87">
        <v>2014</v>
      </c>
      <c r="E422" s="69" t="s">
        <v>2925</v>
      </c>
      <c r="F422" s="69"/>
      <c r="G422" s="87" t="s">
        <v>683</v>
      </c>
      <c r="H422" s="71">
        <v>41804</v>
      </c>
      <c r="I422" s="182">
        <v>947</v>
      </c>
      <c r="J422" s="71"/>
      <c r="K422" s="69"/>
      <c r="L422" s="106" t="s">
        <v>776</v>
      </c>
      <c r="M422" s="106" t="s">
        <v>2882</v>
      </c>
      <c r="N422" s="106" t="s">
        <v>340</v>
      </c>
      <c r="O422" s="106"/>
      <c r="P422" s="906"/>
      <c r="Q422" s="901"/>
      <c r="R422" s="459">
        <v>196.3</v>
      </c>
      <c r="S422" s="262"/>
      <c r="T422" s="106" t="s">
        <v>127</v>
      </c>
      <c r="U422" s="106" t="s">
        <v>778</v>
      </c>
      <c r="V422" s="720" t="s">
        <v>2066</v>
      </c>
      <c r="W422" s="106"/>
      <c r="X422" s="106"/>
    </row>
    <row r="423" spans="1:24" s="567" customFormat="1" ht="15.75">
      <c r="A423" s="564" t="s">
        <v>1033</v>
      </c>
      <c r="B423" s="564" t="s">
        <v>693</v>
      </c>
      <c r="C423" s="564"/>
      <c r="D423" s="564">
        <v>2014</v>
      </c>
      <c r="E423" s="564" t="s">
        <v>2923</v>
      </c>
      <c r="F423" s="564"/>
      <c r="G423" s="564" t="s">
        <v>683</v>
      </c>
      <c r="H423" s="565">
        <v>41804</v>
      </c>
      <c r="I423" s="562">
        <v>946</v>
      </c>
      <c r="J423" s="565"/>
      <c r="K423" s="564"/>
      <c r="L423" s="558" t="s">
        <v>776</v>
      </c>
      <c r="M423" s="558" t="s">
        <v>2882</v>
      </c>
      <c r="N423" s="558" t="s">
        <v>340</v>
      </c>
      <c r="O423" s="558"/>
      <c r="P423" s="942"/>
      <c r="Q423" s="942"/>
      <c r="R423" s="566">
        <v>6587</v>
      </c>
      <c r="S423" s="503"/>
      <c r="T423" s="558" t="s">
        <v>127</v>
      </c>
      <c r="U423" s="558" t="s">
        <v>778</v>
      </c>
      <c r="V423" s="965" t="s">
        <v>3944</v>
      </c>
      <c r="W423" s="558"/>
      <c r="X423" s="558"/>
    </row>
    <row r="424" spans="1:24" s="10" customFormat="1">
      <c r="A424" s="69" t="s">
        <v>1902</v>
      </c>
      <c r="B424" s="69" t="s">
        <v>127</v>
      </c>
      <c r="C424" s="69"/>
      <c r="D424" s="87">
        <v>2014</v>
      </c>
      <c r="E424" s="69" t="s">
        <v>2936</v>
      </c>
      <c r="F424" s="69"/>
      <c r="G424" s="87" t="s">
        <v>683</v>
      </c>
      <c r="H424" s="71">
        <v>41772</v>
      </c>
      <c r="I424" s="182">
        <v>717</v>
      </c>
      <c r="J424" s="71"/>
      <c r="K424" s="69"/>
      <c r="L424" s="106" t="s">
        <v>776</v>
      </c>
      <c r="M424" s="106" t="s">
        <v>2882</v>
      </c>
      <c r="N424" s="106" t="s">
        <v>340</v>
      </c>
      <c r="O424" s="106"/>
      <c r="P424" s="906"/>
      <c r="Q424" s="901"/>
      <c r="R424" s="459">
        <v>20749.400000000001</v>
      </c>
      <c r="S424" s="262"/>
      <c r="T424" s="106" t="s">
        <v>127</v>
      </c>
      <c r="U424" s="106" t="s">
        <v>690</v>
      </c>
      <c r="V424" s="720" t="s">
        <v>2937</v>
      </c>
      <c r="W424" s="106"/>
      <c r="X424" s="106"/>
    </row>
    <row r="425" spans="1:24" s="10" customFormat="1">
      <c r="A425" s="69" t="s">
        <v>1902</v>
      </c>
      <c r="B425" s="69" t="s">
        <v>127</v>
      </c>
      <c r="C425" s="69"/>
      <c r="D425" s="87">
        <v>2014</v>
      </c>
      <c r="E425" s="69" t="s">
        <v>2936</v>
      </c>
      <c r="F425" s="69"/>
      <c r="G425" s="87" t="s">
        <v>683</v>
      </c>
      <c r="H425" s="71">
        <v>41802</v>
      </c>
      <c r="I425" s="182" t="s">
        <v>2938</v>
      </c>
      <c r="J425" s="71"/>
      <c r="K425" s="69"/>
      <c r="L425" s="106" t="s">
        <v>2939</v>
      </c>
      <c r="M425" s="106" t="s">
        <v>127</v>
      </c>
      <c r="N425" s="106" t="s">
        <v>340</v>
      </c>
      <c r="O425" s="106"/>
      <c r="P425" s="906"/>
      <c r="Q425" s="901"/>
      <c r="R425" s="459">
        <v>9570</v>
      </c>
      <c r="S425" s="262"/>
      <c r="T425" s="106" t="s">
        <v>127</v>
      </c>
      <c r="U425" s="106" t="s">
        <v>2940</v>
      </c>
      <c r="V425" s="720" t="s">
        <v>2941</v>
      </c>
      <c r="W425" s="106"/>
      <c r="X425" s="106"/>
    </row>
    <row r="426" spans="1:24" s="10" customFormat="1">
      <c r="A426" s="69" t="s">
        <v>1125</v>
      </c>
      <c r="B426" s="69" t="s">
        <v>718</v>
      </c>
      <c r="C426" s="69"/>
      <c r="D426" s="87">
        <v>2014</v>
      </c>
      <c r="E426" s="69" t="s">
        <v>1642</v>
      </c>
      <c r="F426" s="69"/>
      <c r="G426" s="87" t="s">
        <v>683</v>
      </c>
      <c r="H426" s="71">
        <v>41787</v>
      </c>
      <c r="I426" s="182">
        <v>804</v>
      </c>
      <c r="J426" s="71"/>
      <c r="K426" s="69"/>
      <c r="L426" s="106" t="s">
        <v>776</v>
      </c>
      <c r="M426" s="106" t="s">
        <v>2882</v>
      </c>
      <c r="N426" s="106" t="s">
        <v>340</v>
      </c>
      <c r="O426" s="106"/>
      <c r="P426" s="906"/>
      <c r="Q426" s="901"/>
      <c r="R426" s="459">
        <v>2557.8000000000002</v>
      </c>
      <c r="S426" s="262"/>
      <c r="T426" s="106" t="s">
        <v>127</v>
      </c>
      <c r="U426" s="106" t="s">
        <v>778</v>
      </c>
      <c r="V426" s="720" t="s">
        <v>2972</v>
      </c>
      <c r="W426" s="106"/>
      <c r="X426" s="106"/>
    </row>
    <row r="427" spans="1:24" s="10" customFormat="1">
      <c r="A427" s="69" t="s">
        <v>701</v>
      </c>
      <c r="B427" s="69" t="s">
        <v>718</v>
      </c>
      <c r="C427" s="69"/>
      <c r="D427" s="87">
        <v>2014</v>
      </c>
      <c r="E427" s="69" t="s">
        <v>2418</v>
      </c>
      <c r="F427" s="69" t="s">
        <v>260</v>
      </c>
      <c r="G427" s="87" t="s">
        <v>683</v>
      </c>
      <c r="H427" s="71">
        <v>41804</v>
      </c>
      <c r="I427" s="182">
        <v>949</v>
      </c>
      <c r="J427" s="71"/>
      <c r="K427" s="69"/>
      <c r="L427" s="106" t="s">
        <v>776</v>
      </c>
      <c r="M427" s="106" t="s">
        <v>2882</v>
      </c>
      <c r="N427" s="106" t="s">
        <v>340</v>
      </c>
      <c r="O427" s="106">
        <v>0</v>
      </c>
      <c r="P427" s="906">
        <v>0</v>
      </c>
      <c r="Q427" s="901">
        <f>R427-P427</f>
        <v>931</v>
      </c>
      <c r="R427" s="459">
        <v>931</v>
      </c>
      <c r="S427" s="262"/>
      <c r="T427" s="106" t="s">
        <v>127</v>
      </c>
      <c r="U427" s="106" t="s">
        <v>778</v>
      </c>
      <c r="V427" s="720" t="s">
        <v>2945</v>
      </c>
      <c r="W427" s="106" t="s">
        <v>260</v>
      </c>
      <c r="X427" s="106"/>
    </row>
    <row r="428" spans="1:24" s="10" customFormat="1">
      <c r="A428" s="69" t="s">
        <v>1125</v>
      </c>
      <c r="B428" s="69" t="s">
        <v>718</v>
      </c>
      <c r="C428" s="69"/>
      <c r="D428" s="87">
        <v>2014</v>
      </c>
      <c r="E428" s="69" t="s">
        <v>1642</v>
      </c>
      <c r="F428" s="69"/>
      <c r="G428" s="87" t="s">
        <v>683</v>
      </c>
      <c r="H428" s="71">
        <v>41804</v>
      </c>
      <c r="I428" s="182">
        <v>948</v>
      </c>
      <c r="J428" s="71"/>
      <c r="K428" s="69"/>
      <c r="L428" s="106" t="s">
        <v>776</v>
      </c>
      <c r="M428" s="106" t="s">
        <v>2882</v>
      </c>
      <c r="N428" s="106" t="s">
        <v>340</v>
      </c>
      <c r="O428" s="106"/>
      <c r="P428" s="906"/>
      <c r="Q428" s="901"/>
      <c r="R428" s="459">
        <v>4422</v>
      </c>
      <c r="S428" s="262"/>
      <c r="T428" s="106" t="s">
        <v>127</v>
      </c>
      <c r="U428" s="106" t="s">
        <v>778</v>
      </c>
      <c r="V428" s="720" t="s">
        <v>1356</v>
      </c>
      <c r="W428" s="106"/>
      <c r="X428" s="106"/>
    </row>
    <row r="429" spans="1:24" s="10" customFormat="1">
      <c r="A429" s="69" t="s">
        <v>2397</v>
      </c>
      <c r="B429" s="69" t="s">
        <v>718</v>
      </c>
      <c r="C429" s="69"/>
      <c r="D429" s="87">
        <v>2014</v>
      </c>
      <c r="E429" s="69" t="s">
        <v>2950</v>
      </c>
      <c r="F429" s="69"/>
      <c r="G429" s="87" t="s">
        <v>683</v>
      </c>
      <c r="H429" s="71">
        <v>41804</v>
      </c>
      <c r="I429" s="182">
        <v>944</v>
      </c>
      <c r="J429" s="71"/>
      <c r="K429" s="69"/>
      <c r="L429" s="106" t="s">
        <v>776</v>
      </c>
      <c r="M429" s="106" t="s">
        <v>2882</v>
      </c>
      <c r="N429" s="106" t="s">
        <v>340</v>
      </c>
      <c r="O429" s="106"/>
      <c r="P429" s="906"/>
      <c r="Q429" s="901"/>
      <c r="R429" s="459">
        <v>573.89</v>
      </c>
      <c r="S429" s="262"/>
      <c r="T429" s="106" t="s">
        <v>127</v>
      </c>
      <c r="U429" s="106" t="s">
        <v>778</v>
      </c>
      <c r="V429" s="720" t="s">
        <v>1358</v>
      </c>
      <c r="W429" s="106"/>
      <c r="X429" s="106"/>
    </row>
    <row r="430" spans="1:24" s="10" customFormat="1">
      <c r="A430" s="69" t="s">
        <v>2963</v>
      </c>
      <c r="B430" s="69" t="s">
        <v>3089</v>
      </c>
      <c r="C430" s="69"/>
      <c r="D430" s="87">
        <v>2014</v>
      </c>
      <c r="E430" s="69" t="s">
        <v>2964</v>
      </c>
      <c r="F430" s="69"/>
      <c r="G430" s="87" t="s">
        <v>3090</v>
      </c>
      <c r="H430" s="71">
        <v>41804</v>
      </c>
      <c r="I430" s="182">
        <v>941</v>
      </c>
      <c r="J430" s="71"/>
      <c r="K430" s="69"/>
      <c r="L430" s="106" t="s">
        <v>776</v>
      </c>
      <c r="M430" s="106" t="s">
        <v>2882</v>
      </c>
      <c r="N430" s="106" t="s">
        <v>340</v>
      </c>
      <c r="O430" s="106">
        <v>0.2</v>
      </c>
      <c r="P430" s="906">
        <v>10.54</v>
      </c>
      <c r="Q430" s="901">
        <f>R430-P430</f>
        <v>6107.16</v>
      </c>
      <c r="R430" s="459">
        <v>6117.7</v>
      </c>
      <c r="S430" s="262"/>
      <c r="T430" s="106" t="s">
        <v>127</v>
      </c>
      <c r="U430" s="106" t="s">
        <v>778</v>
      </c>
      <c r="V430" s="720" t="s">
        <v>2076</v>
      </c>
      <c r="W430" s="106"/>
      <c r="X430" s="106"/>
    </row>
    <row r="431" spans="1:24" s="10" customFormat="1">
      <c r="A431" s="69" t="s">
        <v>2967</v>
      </c>
      <c r="B431" s="69" t="s">
        <v>3102</v>
      </c>
      <c r="C431" s="69"/>
      <c r="D431" s="87">
        <v>2014</v>
      </c>
      <c r="E431" s="69" t="s">
        <v>3940</v>
      </c>
      <c r="F431" s="69"/>
      <c r="G431" s="87" t="s">
        <v>3090</v>
      </c>
      <c r="H431" s="71">
        <v>41804</v>
      </c>
      <c r="I431" s="182">
        <v>942</v>
      </c>
      <c r="J431" s="71"/>
      <c r="K431" s="69"/>
      <c r="L431" s="106" t="s">
        <v>776</v>
      </c>
      <c r="M431" s="106" t="s">
        <v>2882</v>
      </c>
      <c r="N431" s="106" t="s">
        <v>340</v>
      </c>
      <c r="O431" s="106">
        <v>0.2</v>
      </c>
      <c r="P431" s="906">
        <v>18.39</v>
      </c>
      <c r="Q431" s="901">
        <f>R431-P431</f>
        <v>10648.44</v>
      </c>
      <c r="R431" s="459">
        <v>10666.83</v>
      </c>
      <c r="S431" s="262"/>
      <c r="T431" s="106" t="s">
        <v>127</v>
      </c>
      <c r="U431" s="106" t="s">
        <v>778</v>
      </c>
      <c r="V431" s="720" t="s">
        <v>2968</v>
      </c>
      <c r="W431" s="106"/>
      <c r="X431" s="106"/>
    </row>
    <row r="432" spans="1:24" s="10" customFormat="1">
      <c r="A432" s="212" t="s">
        <v>948</v>
      </c>
      <c r="B432" s="69" t="s">
        <v>718</v>
      </c>
      <c r="C432" s="69"/>
      <c r="D432" s="87">
        <v>2014</v>
      </c>
      <c r="E432" s="69" t="s">
        <v>3341</v>
      </c>
      <c r="F432" s="69"/>
      <c r="G432" s="87" t="s">
        <v>683</v>
      </c>
      <c r="H432" s="71">
        <v>41772</v>
      </c>
      <c r="I432" s="182">
        <v>733</v>
      </c>
      <c r="J432" s="71"/>
      <c r="K432" s="69"/>
      <c r="L432" s="106" t="s">
        <v>776</v>
      </c>
      <c r="M432" s="106" t="s">
        <v>2882</v>
      </c>
      <c r="N432" s="106" t="s">
        <v>340</v>
      </c>
      <c r="O432" s="106"/>
      <c r="P432" s="906"/>
      <c r="Q432" s="901"/>
      <c r="R432" s="459">
        <v>160.16999999999999</v>
      </c>
      <c r="S432" s="262"/>
      <c r="T432" s="106"/>
      <c r="U432" s="106" t="s">
        <v>778</v>
      </c>
      <c r="V432" s="720" t="s">
        <v>2973</v>
      </c>
      <c r="W432" s="106"/>
      <c r="X432" s="106"/>
    </row>
    <row r="433" spans="1:24" s="10" customFormat="1">
      <c r="A433" s="69" t="s">
        <v>1033</v>
      </c>
      <c r="B433" s="69" t="s">
        <v>693</v>
      </c>
      <c r="C433" s="69"/>
      <c r="D433" s="87">
        <v>2014</v>
      </c>
      <c r="E433" s="69" t="s">
        <v>1398</v>
      </c>
      <c r="F433" s="69"/>
      <c r="G433" s="87" t="s">
        <v>683</v>
      </c>
      <c r="H433" s="71">
        <v>41820</v>
      </c>
      <c r="I433" s="182">
        <v>805</v>
      </c>
      <c r="J433" s="71"/>
      <c r="K433" s="69"/>
      <c r="L433" s="106" t="s">
        <v>776</v>
      </c>
      <c r="M433" s="106" t="s">
        <v>2882</v>
      </c>
      <c r="N433" s="106" t="s">
        <v>340</v>
      </c>
      <c r="O433" s="106"/>
      <c r="P433" s="906"/>
      <c r="Q433" s="901"/>
      <c r="R433" s="459">
        <v>1124.3</v>
      </c>
      <c r="S433" s="262"/>
      <c r="T433" s="106" t="s">
        <v>127</v>
      </c>
      <c r="U433" s="106" t="s">
        <v>778</v>
      </c>
      <c r="V433" s="720" t="s">
        <v>1446</v>
      </c>
      <c r="W433" s="106"/>
      <c r="X433" s="106"/>
    </row>
    <row r="434" spans="1:24" s="10" customFormat="1">
      <c r="A434" s="69" t="s">
        <v>1033</v>
      </c>
      <c r="B434" s="69" t="s">
        <v>693</v>
      </c>
      <c r="C434" s="69"/>
      <c r="D434" s="87">
        <v>2014</v>
      </c>
      <c r="E434" s="69" t="s">
        <v>1398</v>
      </c>
      <c r="F434" s="69"/>
      <c r="G434" s="87" t="s">
        <v>683</v>
      </c>
      <c r="H434" s="71">
        <v>41820</v>
      </c>
      <c r="I434" s="182">
        <v>1038</v>
      </c>
      <c r="J434" s="71"/>
      <c r="K434" s="69"/>
      <c r="L434" s="106" t="s">
        <v>776</v>
      </c>
      <c r="M434" s="106" t="s">
        <v>2882</v>
      </c>
      <c r="N434" s="106" t="s">
        <v>340</v>
      </c>
      <c r="O434" s="106"/>
      <c r="P434" s="906"/>
      <c r="Q434" s="901"/>
      <c r="R434" s="459">
        <v>3531.99</v>
      </c>
      <c r="S434" s="262"/>
      <c r="T434" s="106" t="s">
        <v>127</v>
      </c>
      <c r="U434" s="106" t="s">
        <v>778</v>
      </c>
      <c r="V434" s="720" t="s">
        <v>2976</v>
      </c>
      <c r="W434" s="106"/>
      <c r="X434" s="106"/>
    </row>
    <row r="435" spans="1:24" s="10" customFormat="1">
      <c r="A435" s="69" t="s">
        <v>1033</v>
      </c>
      <c r="B435" s="69" t="s">
        <v>693</v>
      </c>
      <c r="C435" s="69"/>
      <c r="D435" s="87">
        <v>2014</v>
      </c>
      <c r="E435" s="69" t="s">
        <v>1398</v>
      </c>
      <c r="F435" s="69"/>
      <c r="G435" s="87" t="s">
        <v>683</v>
      </c>
      <c r="H435" s="71">
        <v>41820</v>
      </c>
      <c r="I435" s="182">
        <v>1031</v>
      </c>
      <c r="J435" s="71"/>
      <c r="K435" s="69"/>
      <c r="L435" s="106" t="s">
        <v>776</v>
      </c>
      <c r="M435" s="106" t="s">
        <v>2882</v>
      </c>
      <c r="N435" s="106" t="s">
        <v>340</v>
      </c>
      <c r="O435" s="106"/>
      <c r="P435" s="906"/>
      <c r="Q435" s="901"/>
      <c r="R435" s="459">
        <v>1044</v>
      </c>
      <c r="S435" s="262"/>
      <c r="T435" s="106" t="s">
        <v>127</v>
      </c>
      <c r="U435" s="106" t="s">
        <v>778</v>
      </c>
      <c r="V435" s="720" t="s">
        <v>2977</v>
      </c>
      <c r="W435" s="106"/>
      <c r="X435" s="106"/>
    </row>
    <row r="436" spans="1:24" s="10" customFormat="1">
      <c r="A436" s="69" t="s">
        <v>1033</v>
      </c>
      <c r="B436" s="69" t="s">
        <v>693</v>
      </c>
      <c r="C436" s="69"/>
      <c r="D436" s="87">
        <v>2014</v>
      </c>
      <c r="E436" s="69" t="s">
        <v>2923</v>
      </c>
      <c r="F436" s="69"/>
      <c r="G436" s="87" t="s">
        <v>683</v>
      </c>
      <c r="H436" s="71">
        <v>41815</v>
      </c>
      <c r="I436" s="182">
        <v>1001</v>
      </c>
      <c r="J436" s="71"/>
      <c r="K436" s="69"/>
      <c r="L436" s="106" t="s">
        <v>776</v>
      </c>
      <c r="M436" s="106" t="s">
        <v>2882</v>
      </c>
      <c r="N436" s="106" t="s">
        <v>340</v>
      </c>
      <c r="O436" s="106"/>
      <c r="P436" s="906"/>
      <c r="Q436" s="901"/>
      <c r="R436" s="459">
        <v>1779.3</v>
      </c>
      <c r="S436" s="262"/>
      <c r="T436" s="106" t="s">
        <v>127</v>
      </c>
      <c r="U436" s="106" t="s">
        <v>778</v>
      </c>
      <c r="V436" s="720" t="s">
        <v>2066</v>
      </c>
      <c r="W436" s="106"/>
      <c r="X436" s="106"/>
    </row>
    <row r="437" spans="1:24" s="10" customFormat="1">
      <c r="A437" s="69" t="s">
        <v>1033</v>
      </c>
      <c r="B437" s="69" t="s">
        <v>693</v>
      </c>
      <c r="C437" s="69"/>
      <c r="D437" s="87">
        <v>2014</v>
      </c>
      <c r="E437" s="69" t="s">
        <v>2923</v>
      </c>
      <c r="F437" s="69"/>
      <c r="G437" s="87" t="s">
        <v>683</v>
      </c>
      <c r="H437" s="71">
        <v>41815</v>
      </c>
      <c r="I437" s="182">
        <v>1002</v>
      </c>
      <c r="J437" s="71"/>
      <c r="K437" s="69"/>
      <c r="L437" s="106" t="s">
        <v>776</v>
      </c>
      <c r="M437" s="106" t="s">
        <v>2882</v>
      </c>
      <c r="N437" s="106" t="s">
        <v>340</v>
      </c>
      <c r="O437" s="106"/>
      <c r="P437" s="906"/>
      <c r="Q437" s="901"/>
      <c r="R437" s="459">
        <v>5004</v>
      </c>
      <c r="S437" s="262"/>
      <c r="T437" s="106" t="s">
        <v>127</v>
      </c>
      <c r="U437" s="106" t="s">
        <v>778</v>
      </c>
      <c r="V437" s="720" t="s">
        <v>2926</v>
      </c>
      <c r="W437" s="106"/>
      <c r="X437" s="106"/>
    </row>
    <row r="438" spans="1:24" s="10" customFormat="1">
      <c r="A438" s="69" t="s">
        <v>1032</v>
      </c>
      <c r="B438" s="69" t="s">
        <v>693</v>
      </c>
      <c r="C438" s="69"/>
      <c r="D438" s="87">
        <v>2014</v>
      </c>
      <c r="E438" s="69" t="s">
        <v>2978</v>
      </c>
      <c r="F438" s="69"/>
      <c r="G438" s="87" t="s">
        <v>683</v>
      </c>
      <c r="H438" s="71">
        <v>41778</v>
      </c>
      <c r="I438" s="182">
        <v>750</v>
      </c>
      <c r="J438" s="71"/>
      <c r="K438" s="69"/>
      <c r="L438" s="106" t="s">
        <v>776</v>
      </c>
      <c r="M438" s="106" t="s">
        <v>2882</v>
      </c>
      <c r="N438" s="106" t="s">
        <v>340</v>
      </c>
      <c r="O438" s="106"/>
      <c r="P438" s="906"/>
      <c r="Q438" s="901"/>
      <c r="R438" s="459">
        <v>2145.1999999999998</v>
      </c>
      <c r="S438" s="262"/>
      <c r="T438" s="106" t="s">
        <v>127</v>
      </c>
      <c r="U438" s="106" t="s">
        <v>343</v>
      </c>
      <c r="V438" s="720" t="s">
        <v>2979</v>
      </c>
      <c r="W438" s="106"/>
      <c r="X438" s="106"/>
    </row>
    <row r="439" spans="1:24" s="10" customFormat="1">
      <c r="A439" s="69" t="s">
        <v>1033</v>
      </c>
      <c r="B439" s="69" t="s">
        <v>693</v>
      </c>
      <c r="C439" s="69"/>
      <c r="D439" s="87">
        <v>2014</v>
      </c>
      <c r="E439" s="69" t="s">
        <v>2923</v>
      </c>
      <c r="F439" s="69"/>
      <c r="G439" s="87" t="s">
        <v>683</v>
      </c>
      <c r="H439" s="71">
        <v>41820</v>
      </c>
      <c r="I439" s="182">
        <v>1033</v>
      </c>
      <c r="J439" s="71"/>
      <c r="K439" s="69"/>
      <c r="L439" s="106" t="s">
        <v>776</v>
      </c>
      <c r="M439" s="106" t="s">
        <v>2882</v>
      </c>
      <c r="N439" s="106" t="s">
        <v>340</v>
      </c>
      <c r="O439" s="106"/>
      <c r="P439" s="906"/>
      <c r="Q439" s="901"/>
      <c r="R439" s="459">
        <v>1796</v>
      </c>
      <c r="S439" s="262"/>
      <c r="T439" s="106" t="s">
        <v>127</v>
      </c>
      <c r="U439" s="106" t="s">
        <v>778</v>
      </c>
      <c r="V439" s="720" t="s">
        <v>2980</v>
      </c>
      <c r="W439" s="106"/>
      <c r="X439" s="106"/>
    </row>
    <row r="440" spans="1:24" s="10" customFormat="1">
      <c r="A440" s="69" t="s">
        <v>2397</v>
      </c>
      <c r="B440" s="69" t="s">
        <v>718</v>
      </c>
      <c r="C440" s="69"/>
      <c r="D440" s="87">
        <v>2014</v>
      </c>
      <c r="E440" s="69" t="s">
        <v>2393</v>
      </c>
      <c r="F440" s="69"/>
      <c r="G440" s="87" t="s">
        <v>683</v>
      </c>
      <c r="H440" s="71">
        <v>41820</v>
      </c>
      <c r="I440" s="182">
        <v>1034</v>
      </c>
      <c r="J440" s="71"/>
      <c r="K440" s="69"/>
      <c r="L440" s="106" t="s">
        <v>776</v>
      </c>
      <c r="M440" s="106" t="s">
        <v>2882</v>
      </c>
      <c r="N440" s="106" t="s">
        <v>340</v>
      </c>
      <c r="O440" s="106"/>
      <c r="P440" s="906"/>
      <c r="Q440" s="901"/>
      <c r="R440" s="459">
        <v>365.3</v>
      </c>
      <c r="S440" s="262"/>
      <c r="T440" s="106" t="s">
        <v>127</v>
      </c>
      <c r="U440" s="106" t="s">
        <v>778</v>
      </c>
      <c r="V440" s="720" t="s">
        <v>2981</v>
      </c>
      <c r="W440" s="106"/>
      <c r="X440" s="106"/>
    </row>
    <row r="441" spans="1:24" s="10" customFormat="1">
      <c r="A441" s="69" t="s">
        <v>3342</v>
      </c>
      <c r="B441" s="69" t="s">
        <v>718</v>
      </c>
      <c r="C441" s="69"/>
      <c r="D441" s="87">
        <v>2014</v>
      </c>
      <c r="E441" s="69" t="s">
        <v>2953</v>
      </c>
      <c r="F441" s="69"/>
      <c r="G441" s="87" t="s">
        <v>683</v>
      </c>
      <c r="H441" s="71">
        <v>41815</v>
      </c>
      <c r="I441" s="182">
        <v>1000</v>
      </c>
      <c r="J441" s="71"/>
      <c r="K441" s="69"/>
      <c r="L441" s="106" t="s">
        <v>776</v>
      </c>
      <c r="M441" s="106" t="s">
        <v>2882</v>
      </c>
      <c r="N441" s="106" t="s">
        <v>340</v>
      </c>
      <c r="O441" s="106"/>
      <c r="P441" s="906"/>
      <c r="Q441" s="901"/>
      <c r="R441" s="459">
        <v>5577.6</v>
      </c>
      <c r="S441" s="262"/>
      <c r="T441" s="106" t="s">
        <v>127</v>
      </c>
      <c r="U441" s="106" t="s">
        <v>778</v>
      </c>
      <c r="V441" s="720" t="s">
        <v>2984</v>
      </c>
      <c r="W441" s="106"/>
      <c r="X441" s="106"/>
    </row>
    <row r="442" spans="1:24" s="10" customFormat="1">
      <c r="A442" s="212" t="s">
        <v>948</v>
      </c>
      <c r="B442" s="69" t="s">
        <v>718</v>
      </c>
      <c r="C442" s="69"/>
      <c r="D442" s="87">
        <v>2014</v>
      </c>
      <c r="E442" s="69" t="s">
        <v>3165</v>
      </c>
      <c r="F442" s="69"/>
      <c r="G442" s="87" t="s">
        <v>683</v>
      </c>
      <c r="H442" s="71">
        <v>41772</v>
      </c>
      <c r="I442" s="182">
        <v>715</v>
      </c>
      <c r="J442" s="71"/>
      <c r="K442" s="69"/>
      <c r="L442" s="106" t="s">
        <v>776</v>
      </c>
      <c r="M442" s="106" t="s">
        <v>2882</v>
      </c>
      <c r="N442" s="106" t="s">
        <v>340</v>
      </c>
      <c r="O442" s="106"/>
      <c r="P442" s="906"/>
      <c r="Q442" s="901"/>
      <c r="R442" s="459">
        <v>4800</v>
      </c>
      <c r="S442" s="262"/>
      <c r="T442" s="106"/>
      <c r="U442" s="106" t="s">
        <v>690</v>
      </c>
      <c r="V442" s="720" t="s">
        <v>2985</v>
      </c>
      <c r="W442" s="106"/>
      <c r="X442" s="106"/>
    </row>
    <row r="443" spans="1:24" s="10" customFormat="1">
      <c r="A443" s="69" t="s">
        <v>3018</v>
      </c>
      <c r="B443" s="69" t="s">
        <v>3440</v>
      </c>
      <c r="C443" s="69"/>
      <c r="D443" s="87">
        <v>2014</v>
      </c>
      <c r="E443" s="69" t="s">
        <v>3019</v>
      </c>
      <c r="F443" s="69"/>
      <c r="G443" s="87" t="s">
        <v>1182</v>
      </c>
      <c r="H443" s="71">
        <v>41842</v>
      </c>
      <c r="I443" s="182">
        <v>1006</v>
      </c>
      <c r="J443" s="71"/>
      <c r="K443" s="69"/>
      <c r="L443" s="106" t="s">
        <v>127</v>
      </c>
      <c r="M443" s="106" t="s">
        <v>1769</v>
      </c>
      <c r="N443" s="106" t="s">
        <v>340</v>
      </c>
      <c r="O443" s="106">
        <v>0.2</v>
      </c>
      <c r="P443" s="906">
        <f>13638.5*O443/100</f>
        <v>27.277000000000001</v>
      </c>
      <c r="Q443" s="901">
        <f t="shared" ref="Q443:Q456" si="3">R443-P443</f>
        <v>15793.383</v>
      </c>
      <c r="R443" s="459">
        <v>15820.66</v>
      </c>
      <c r="S443" s="262">
        <f t="shared" ref="S443:S450" si="4">R443</f>
        <v>15820.66</v>
      </c>
      <c r="T443" s="106"/>
      <c r="U443" s="106" t="s">
        <v>778</v>
      </c>
      <c r="V443" s="720" t="s">
        <v>2028</v>
      </c>
      <c r="W443" s="106"/>
      <c r="X443" s="106"/>
    </row>
    <row r="444" spans="1:24" s="10" customFormat="1">
      <c r="A444" s="69" t="s">
        <v>3018</v>
      </c>
      <c r="B444" s="69" t="s">
        <v>3440</v>
      </c>
      <c r="C444" s="69"/>
      <c r="D444" s="87">
        <v>2014</v>
      </c>
      <c r="E444" s="69" t="s">
        <v>3019</v>
      </c>
      <c r="F444" s="69"/>
      <c r="G444" s="87" t="s">
        <v>1182</v>
      </c>
      <c r="H444" s="71">
        <v>41844</v>
      </c>
      <c r="I444" s="182">
        <v>1208</v>
      </c>
      <c r="J444" s="71"/>
      <c r="K444" s="69"/>
      <c r="L444" s="106" t="s">
        <v>776</v>
      </c>
      <c r="M444" s="106" t="s">
        <v>2882</v>
      </c>
      <c r="N444" s="106" t="s">
        <v>340</v>
      </c>
      <c r="O444" s="106">
        <v>0.2</v>
      </c>
      <c r="P444" s="906">
        <f>3687.59*O444/100</f>
        <v>7.3751800000000003</v>
      </c>
      <c r="Q444" s="901">
        <f t="shared" si="3"/>
        <v>4270.2348199999997</v>
      </c>
      <c r="R444" s="459">
        <v>4277.6099999999997</v>
      </c>
      <c r="S444" s="262">
        <f t="shared" si="4"/>
        <v>4277.6099999999997</v>
      </c>
      <c r="T444" s="106"/>
      <c r="U444" s="106" t="s">
        <v>778</v>
      </c>
      <c r="V444" s="720" t="s">
        <v>3022</v>
      </c>
      <c r="W444" s="106"/>
      <c r="X444" s="106"/>
    </row>
    <row r="445" spans="1:24" s="10" customFormat="1">
      <c r="A445" s="69" t="s">
        <v>3018</v>
      </c>
      <c r="B445" s="69" t="s">
        <v>3431</v>
      </c>
      <c r="C445" s="69"/>
      <c r="D445" s="87">
        <v>2014</v>
      </c>
      <c r="E445" s="69" t="s">
        <v>3029</v>
      </c>
      <c r="F445" s="69"/>
      <c r="G445" s="87" t="s">
        <v>1182</v>
      </c>
      <c r="H445" s="71">
        <v>41842</v>
      </c>
      <c r="I445" s="182">
        <v>1004</v>
      </c>
      <c r="J445" s="71"/>
      <c r="K445" s="69"/>
      <c r="L445" s="106" t="s">
        <v>127</v>
      </c>
      <c r="M445" s="106" t="s">
        <v>1769</v>
      </c>
      <c r="N445" s="106" t="s">
        <v>340</v>
      </c>
      <c r="O445" s="106">
        <v>0.2</v>
      </c>
      <c r="P445" s="906">
        <f>6249.5*O445/100</f>
        <v>12.499000000000001</v>
      </c>
      <c r="Q445" s="901">
        <f t="shared" si="3"/>
        <v>7236.9210000000003</v>
      </c>
      <c r="R445" s="459">
        <v>7249.42</v>
      </c>
      <c r="S445" s="262">
        <f t="shared" si="4"/>
        <v>7249.42</v>
      </c>
      <c r="T445" s="106"/>
      <c r="U445" s="106" t="s">
        <v>778</v>
      </c>
      <c r="V445" s="720" t="s">
        <v>2033</v>
      </c>
      <c r="W445" s="106"/>
      <c r="X445" s="106"/>
    </row>
    <row r="446" spans="1:24" s="10" customFormat="1">
      <c r="A446" s="69" t="s">
        <v>3018</v>
      </c>
      <c r="B446" s="69" t="s">
        <v>3431</v>
      </c>
      <c r="C446" s="69"/>
      <c r="D446" s="87">
        <v>2014</v>
      </c>
      <c r="E446" s="69" t="s">
        <v>3029</v>
      </c>
      <c r="F446" s="69"/>
      <c r="G446" s="87" t="s">
        <v>1182</v>
      </c>
      <c r="H446" s="71">
        <v>41834</v>
      </c>
      <c r="I446" s="182">
        <v>1142</v>
      </c>
      <c r="J446" s="71"/>
      <c r="K446" s="69"/>
      <c r="L446" s="106" t="s">
        <v>127</v>
      </c>
      <c r="M446" s="106" t="s">
        <v>1769</v>
      </c>
      <c r="N446" s="106" t="s">
        <v>340</v>
      </c>
      <c r="O446" s="106">
        <v>0.2</v>
      </c>
      <c r="P446" s="906">
        <f t="shared" ref="P446:P452" si="5">R446*O446/100</f>
        <v>16.364459999999998</v>
      </c>
      <c r="Q446" s="901">
        <f t="shared" si="3"/>
        <v>8165.8655399999998</v>
      </c>
      <c r="R446" s="459">
        <v>8182.23</v>
      </c>
      <c r="S446" s="262">
        <f t="shared" si="4"/>
        <v>8182.23</v>
      </c>
      <c r="T446" s="106"/>
      <c r="U446" s="106" t="s">
        <v>778</v>
      </c>
      <c r="V446" s="720" t="s">
        <v>3034</v>
      </c>
      <c r="W446" s="106"/>
      <c r="X446" s="106"/>
    </row>
    <row r="447" spans="1:24" s="10" customFormat="1">
      <c r="A447" s="69" t="s">
        <v>3315</v>
      </c>
      <c r="B447" s="69" t="s">
        <v>3428</v>
      </c>
      <c r="C447" s="69"/>
      <c r="D447" s="87">
        <v>2014</v>
      </c>
      <c r="E447" s="69" t="s">
        <v>3036</v>
      </c>
      <c r="F447" s="69"/>
      <c r="G447" s="87" t="s">
        <v>1182</v>
      </c>
      <c r="H447" s="71">
        <v>41830</v>
      </c>
      <c r="I447" s="182">
        <v>1109</v>
      </c>
      <c r="J447" s="71"/>
      <c r="K447" s="69"/>
      <c r="L447" s="106" t="s">
        <v>776</v>
      </c>
      <c r="M447" s="106" t="s">
        <v>2882</v>
      </c>
      <c r="N447" s="106" t="s">
        <v>340</v>
      </c>
      <c r="O447" s="106">
        <v>0.2</v>
      </c>
      <c r="P447" s="906">
        <f t="shared" si="5"/>
        <v>115.49400000000001</v>
      </c>
      <c r="Q447" s="901">
        <f t="shared" si="3"/>
        <v>57631.506000000001</v>
      </c>
      <c r="R447" s="459">
        <v>57747</v>
      </c>
      <c r="S447" s="262">
        <f t="shared" si="4"/>
        <v>57747</v>
      </c>
      <c r="T447" s="106"/>
      <c r="U447" s="106" t="s">
        <v>3039</v>
      </c>
      <c r="V447" s="720" t="s">
        <v>3040</v>
      </c>
      <c r="W447" s="106"/>
      <c r="X447" s="106"/>
    </row>
    <row r="448" spans="1:24" s="10" customFormat="1">
      <c r="A448" s="69" t="s">
        <v>3315</v>
      </c>
      <c r="B448" s="69" t="s">
        <v>3428</v>
      </c>
      <c r="C448" s="69"/>
      <c r="D448" s="87">
        <v>2014</v>
      </c>
      <c r="E448" s="69" t="s">
        <v>3036</v>
      </c>
      <c r="F448" s="69"/>
      <c r="G448" s="87" t="s">
        <v>1182</v>
      </c>
      <c r="H448" s="71">
        <v>41830</v>
      </c>
      <c r="I448" s="182">
        <v>1116</v>
      </c>
      <c r="J448" s="71"/>
      <c r="K448" s="69"/>
      <c r="L448" s="106" t="s">
        <v>776</v>
      </c>
      <c r="M448" s="106" t="s">
        <v>2882</v>
      </c>
      <c r="N448" s="106" t="s">
        <v>340</v>
      </c>
      <c r="O448" s="106">
        <v>0.2</v>
      </c>
      <c r="P448" s="906">
        <f t="shared" si="5"/>
        <v>18.888000000000002</v>
      </c>
      <c r="Q448" s="901">
        <f t="shared" si="3"/>
        <v>9425.1119999999992</v>
      </c>
      <c r="R448" s="459">
        <v>9444</v>
      </c>
      <c r="S448" s="262">
        <f t="shared" si="4"/>
        <v>9444</v>
      </c>
      <c r="T448" s="106"/>
      <c r="U448" s="106" t="s">
        <v>778</v>
      </c>
      <c r="V448" s="720" t="s">
        <v>3040</v>
      </c>
      <c r="W448" s="106"/>
      <c r="X448" s="106"/>
    </row>
    <row r="449" spans="1:24" s="10" customFormat="1">
      <c r="A449" s="69" t="s">
        <v>3315</v>
      </c>
      <c r="B449" s="69" t="s">
        <v>3428</v>
      </c>
      <c r="C449" s="69"/>
      <c r="D449" s="87">
        <v>2014</v>
      </c>
      <c r="E449" s="69" t="s">
        <v>3036</v>
      </c>
      <c r="F449" s="69"/>
      <c r="G449" s="87" t="s">
        <v>1182</v>
      </c>
      <c r="H449" s="71">
        <v>41834</v>
      </c>
      <c r="I449" s="182">
        <v>1139</v>
      </c>
      <c r="J449" s="71"/>
      <c r="K449" s="69"/>
      <c r="L449" s="106" t="s">
        <v>776</v>
      </c>
      <c r="M449" s="106" t="s">
        <v>2882</v>
      </c>
      <c r="N449" s="106" t="s">
        <v>340</v>
      </c>
      <c r="O449" s="106">
        <v>0.2</v>
      </c>
      <c r="P449" s="906">
        <f t="shared" si="5"/>
        <v>0.68640000000000001</v>
      </c>
      <c r="Q449" s="901">
        <f t="shared" si="3"/>
        <v>342.5136</v>
      </c>
      <c r="R449" s="459">
        <v>343.2</v>
      </c>
      <c r="S449" s="262">
        <f t="shared" si="4"/>
        <v>343.2</v>
      </c>
      <c r="T449" s="106"/>
      <c r="U449" s="106" t="s">
        <v>3041</v>
      </c>
      <c r="V449" s="720" t="s">
        <v>3040</v>
      </c>
      <c r="W449" s="106"/>
      <c r="X449" s="106"/>
    </row>
    <row r="450" spans="1:24" s="10" customFormat="1">
      <c r="A450" s="69" t="s">
        <v>3315</v>
      </c>
      <c r="B450" s="69" t="s">
        <v>3439</v>
      </c>
      <c r="C450" s="69"/>
      <c r="D450" s="87">
        <v>2014</v>
      </c>
      <c r="E450" s="69" t="s">
        <v>3042</v>
      </c>
      <c r="F450" s="69"/>
      <c r="G450" s="87" t="s">
        <v>1182</v>
      </c>
      <c r="H450" s="71">
        <v>41842</v>
      </c>
      <c r="I450" s="182">
        <v>1005</v>
      </c>
      <c r="J450" s="71"/>
      <c r="K450" s="69"/>
      <c r="L450" s="106" t="s">
        <v>127</v>
      </c>
      <c r="M450" s="106" t="s">
        <v>1769</v>
      </c>
      <c r="N450" s="106" t="s">
        <v>340</v>
      </c>
      <c r="O450" s="106">
        <v>0.2</v>
      </c>
      <c r="P450" s="906">
        <f>1806*O450/100</f>
        <v>3.6120000000000005</v>
      </c>
      <c r="Q450" s="901">
        <f t="shared" si="3"/>
        <v>2091.348</v>
      </c>
      <c r="R450" s="459">
        <v>2094.96</v>
      </c>
      <c r="S450" s="262">
        <f t="shared" si="4"/>
        <v>2094.96</v>
      </c>
      <c r="T450" s="106"/>
      <c r="U450" s="106" t="s">
        <v>778</v>
      </c>
      <c r="V450" s="720" t="s">
        <v>2030</v>
      </c>
      <c r="W450" s="106"/>
      <c r="X450" s="106"/>
    </row>
    <row r="451" spans="1:24" s="10" customFormat="1">
      <c r="A451" s="69" t="s">
        <v>3315</v>
      </c>
      <c r="B451" s="69" t="s">
        <v>3439</v>
      </c>
      <c r="C451" s="69"/>
      <c r="D451" s="87">
        <v>2014</v>
      </c>
      <c r="E451" s="69" t="s">
        <v>3042</v>
      </c>
      <c r="F451" s="69"/>
      <c r="G451" s="87" t="s">
        <v>1182</v>
      </c>
      <c r="H451" s="71">
        <v>41844</v>
      </c>
      <c r="I451" s="182">
        <v>1209</v>
      </c>
      <c r="J451" s="71"/>
      <c r="K451" s="69"/>
      <c r="L451" s="106" t="s">
        <v>776</v>
      </c>
      <c r="M451" s="106" t="s">
        <v>2882</v>
      </c>
      <c r="N451" s="106" t="s">
        <v>340</v>
      </c>
      <c r="O451" s="106">
        <v>0.2</v>
      </c>
      <c r="P451" s="906">
        <f>9956.38*O451/100</f>
        <v>19.912759999999999</v>
      </c>
      <c r="Q451" s="901">
        <f t="shared" si="3"/>
        <v>11529.48724</v>
      </c>
      <c r="R451" s="459">
        <v>11549.4</v>
      </c>
      <c r="S451" s="262">
        <f>R451</f>
        <v>11549.4</v>
      </c>
      <c r="T451" s="106"/>
      <c r="U451" s="106" t="s">
        <v>778</v>
      </c>
      <c r="V451" s="720" t="s">
        <v>3044</v>
      </c>
      <c r="W451" s="106"/>
      <c r="X451" s="106"/>
    </row>
    <row r="452" spans="1:24" s="10" customFormat="1">
      <c r="A452" s="69" t="s">
        <v>3315</v>
      </c>
      <c r="B452" s="69" t="s">
        <v>3439</v>
      </c>
      <c r="C452" s="69"/>
      <c r="D452" s="87">
        <v>2014</v>
      </c>
      <c r="E452" s="69" t="s">
        <v>3042</v>
      </c>
      <c r="F452" s="69"/>
      <c r="G452" s="87" t="s">
        <v>1182</v>
      </c>
      <c r="H452" s="71">
        <v>41830</v>
      </c>
      <c r="I452" s="182">
        <v>1115</v>
      </c>
      <c r="J452" s="71"/>
      <c r="K452" s="69"/>
      <c r="L452" s="106" t="s">
        <v>776</v>
      </c>
      <c r="M452" s="106" t="s">
        <v>2882</v>
      </c>
      <c r="N452" s="106" t="s">
        <v>340</v>
      </c>
      <c r="O452" s="106">
        <v>0.2</v>
      </c>
      <c r="P452" s="906">
        <f t="shared" si="5"/>
        <v>10.788</v>
      </c>
      <c r="Q452" s="901">
        <f t="shared" si="3"/>
        <v>5383.2120000000004</v>
      </c>
      <c r="R452" s="459">
        <v>5394</v>
      </c>
      <c r="S452" s="262">
        <f>R452</f>
        <v>5394</v>
      </c>
      <c r="T452" s="106"/>
      <c r="U452" s="106" t="s">
        <v>778</v>
      </c>
      <c r="V452" s="720" t="s">
        <v>3045</v>
      </c>
      <c r="W452" s="106"/>
      <c r="X452" s="106"/>
    </row>
    <row r="453" spans="1:24" s="10" customFormat="1">
      <c r="A453" s="69" t="s">
        <v>2963</v>
      </c>
      <c r="B453" s="69" t="s">
        <v>3089</v>
      </c>
      <c r="C453" s="69"/>
      <c r="D453" s="87">
        <v>2014</v>
      </c>
      <c r="E453" s="69" t="s">
        <v>2964</v>
      </c>
      <c r="F453" s="69"/>
      <c r="G453" s="87" t="s">
        <v>3090</v>
      </c>
      <c r="H453" s="71">
        <v>41834</v>
      </c>
      <c r="I453" s="182">
        <v>1138</v>
      </c>
      <c r="J453" s="71"/>
      <c r="K453" s="69"/>
      <c r="L453" s="106" t="s">
        <v>776</v>
      </c>
      <c r="M453" s="106" t="s">
        <v>2882</v>
      </c>
      <c r="N453" s="106" t="s">
        <v>340</v>
      </c>
      <c r="O453" s="106">
        <v>0.2</v>
      </c>
      <c r="P453" s="906">
        <v>7.1</v>
      </c>
      <c r="Q453" s="901">
        <f t="shared" si="3"/>
        <v>7109.9299999999994</v>
      </c>
      <c r="R453" s="459">
        <v>7117.03</v>
      </c>
      <c r="S453" s="262"/>
      <c r="T453" s="106"/>
      <c r="U453" s="106"/>
      <c r="V453" s="720"/>
      <c r="W453" s="106"/>
      <c r="X453" s="106"/>
    </row>
    <row r="454" spans="1:24" s="10" customFormat="1">
      <c r="A454" s="69" t="s">
        <v>2963</v>
      </c>
      <c r="B454" s="69" t="s">
        <v>3089</v>
      </c>
      <c r="C454" s="69"/>
      <c r="D454" s="87">
        <v>2014</v>
      </c>
      <c r="E454" s="69" t="s">
        <v>2964</v>
      </c>
      <c r="F454" s="69"/>
      <c r="G454" s="87" t="s">
        <v>3090</v>
      </c>
      <c r="H454" s="71">
        <v>41830</v>
      </c>
      <c r="I454" s="182">
        <v>1105</v>
      </c>
      <c r="J454" s="71"/>
      <c r="K454" s="69"/>
      <c r="L454" s="106" t="s">
        <v>776</v>
      </c>
      <c r="M454" s="106" t="s">
        <v>2882</v>
      </c>
      <c r="N454" s="106" t="s">
        <v>340</v>
      </c>
      <c r="O454" s="106">
        <v>0.2</v>
      </c>
      <c r="P454" s="906">
        <v>5.55</v>
      </c>
      <c r="Q454" s="901">
        <f t="shared" si="3"/>
        <v>3213.25</v>
      </c>
      <c r="R454" s="459">
        <v>3218.8</v>
      </c>
      <c r="S454" s="262"/>
      <c r="T454" s="106"/>
      <c r="U454" s="106"/>
      <c r="V454" s="720"/>
      <c r="W454" s="106"/>
      <c r="X454" s="106"/>
    </row>
    <row r="455" spans="1:24" s="10" customFormat="1">
      <c r="A455" s="69" t="s">
        <v>2963</v>
      </c>
      <c r="B455" s="69" t="s">
        <v>3089</v>
      </c>
      <c r="C455" s="69"/>
      <c r="D455" s="87">
        <v>2014</v>
      </c>
      <c r="E455" s="69" t="s">
        <v>2964</v>
      </c>
      <c r="F455" s="69"/>
      <c r="G455" s="87" t="s">
        <v>3090</v>
      </c>
      <c r="H455" s="71">
        <v>41820</v>
      </c>
      <c r="I455" s="182">
        <v>1036</v>
      </c>
      <c r="J455" s="71"/>
      <c r="K455" s="69"/>
      <c r="L455" s="106" t="s">
        <v>776</v>
      </c>
      <c r="M455" s="106" t="s">
        <v>2882</v>
      </c>
      <c r="N455" s="106" t="s">
        <v>340</v>
      </c>
      <c r="O455" s="106">
        <v>0.2</v>
      </c>
      <c r="P455" s="906">
        <f>7474.25*0.002</f>
        <v>14.948500000000001</v>
      </c>
      <c r="Q455" s="901">
        <f t="shared" si="3"/>
        <v>8655.1814999999988</v>
      </c>
      <c r="R455" s="459">
        <v>8670.1299999999992</v>
      </c>
      <c r="S455" s="262"/>
      <c r="T455" s="106"/>
      <c r="U455" s="106"/>
      <c r="V455" s="720"/>
      <c r="W455" s="106"/>
      <c r="X455" s="106"/>
    </row>
    <row r="456" spans="1:24" s="10" customFormat="1">
      <c r="A456" s="69" t="s">
        <v>2967</v>
      </c>
      <c r="B456" s="69" t="s">
        <v>3102</v>
      </c>
      <c r="C456" s="69"/>
      <c r="D456" s="87">
        <v>2014</v>
      </c>
      <c r="E456" s="69" t="s">
        <v>3940</v>
      </c>
      <c r="F456" s="69"/>
      <c r="G456" s="87" t="s">
        <v>3090</v>
      </c>
      <c r="H456" s="71">
        <v>41834</v>
      </c>
      <c r="I456" s="182">
        <v>1140</v>
      </c>
      <c r="J456" s="71"/>
      <c r="K456" s="69"/>
      <c r="L456" s="106" t="s">
        <v>776</v>
      </c>
      <c r="M456" s="106" t="s">
        <v>2882</v>
      </c>
      <c r="N456" s="106" t="s">
        <v>340</v>
      </c>
      <c r="O456" s="106">
        <v>0.2</v>
      </c>
      <c r="P456" s="906">
        <v>10.45</v>
      </c>
      <c r="Q456" s="901">
        <f t="shared" si="3"/>
        <v>6048.39</v>
      </c>
      <c r="R456" s="459">
        <v>6058.84</v>
      </c>
      <c r="S456" s="262"/>
      <c r="T456" s="106" t="s">
        <v>127</v>
      </c>
      <c r="U456" s="106" t="s">
        <v>778</v>
      </c>
      <c r="V456" s="720" t="s">
        <v>1623</v>
      </c>
      <c r="W456" s="106"/>
      <c r="X456" s="106"/>
    </row>
    <row r="457" spans="1:24" s="10" customFormat="1">
      <c r="A457" s="69" t="s">
        <v>2967</v>
      </c>
      <c r="B457" s="69" t="s">
        <v>3102</v>
      </c>
      <c r="C457" s="69"/>
      <c r="D457" s="87">
        <v>2014</v>
      </c>
      <c r="E457" s="69" t="s">
        <v>3940</v>
      </c>
      <c r="F457" s="69"/>
      <c r="G457" s="87" t="s">
        <v>3090</v>
      </c>
      <c r="H457" s="71">
        <v>41820</v>
      </c>
      <c r="I457" s="182">
        <v>1035</v>
      </c>
      <c r="J457" s="71"/>
      <c r="K457" s="69"/>
      <c r="L457" s="106" t="s">
        <v>776</v>
      </c>
      <c r="M457" s="106" t="s">
        <v>2882</v>
      </c>
      <c r="N457" s="106" t="s">
        <v>340</v>
      </c>
      <c r="O457" s="106">
        <v>0.2</v>
      </c>
      <c r="P457" s="906">
        <f>1908.44*0.002</f>
        <v>3.8168800000000003</v>
      </c>
      <c r="Q457" s="901">
        <f t="shared" ref="Q457:Q462" si="6">R457-P457</f>
        <v>2209.9831200000003</v>
      </c>
      <c r="R457" s="459">
        <v>2213.8000000000002</v>
      </c>
      <c r="S457" s="262"/>
      <c r="T457" s="106"/>
      <c r="U457" s="106" t="s">
        <v>778</v>
      </c>
      <c r="V457" s="720" t="s">
        <v>3103</v>
      </c>
      <c r="W457" s="106"/>
      <c r="X457" s="106"/>
    </row>
    <row r="458" spans="1:24" s="10" customFormat="1">
      <c r="A458" s="69" t="s">
        <v>3018</v>
      </c>
      <c r="B458" s="69" t="s">
        <v>3431</v>
      </c>
      <c r="C458" s="69"/>
      <c r="D458" s="87">
        <v>2014</v>
      </c>
      <c r="E458" s="69" t="s">
        <v>3029</v>
      </c>
      <c r="F458" s="69"/>
      <c r="G458" s="87" t="s">
        <v>1182</v>
      </c>
      <c r="H458" s="71">
        <v>41842</v>
      </c>
      <c r="I458" s="182">
        <v>1105</v>
      </c>
      <c r="J458" s="71"/>
      <c r="K458" s="69"/>
      <c r="L458" s="106" t="s">
        <v>127</v>
      </c>
      <c r="M458" s="106" t="s">
        <v>2075</v>
      </c>
      <c r="N458" s="106" t="s">
        <v>340</v>
      </c>
      <c r="O458" s="106">
        <v>0.2</v>
      </c>
      <c r="P458" s="906">
        <f>10915*O458/100</f>
        <v>21.83</v>
      </c>
      <c r="Q458" s="901">
        <f t="shared" si="6"/>
        <v>12639.57</v>
      </c>
      <c r="R458" s="459">
        <v>12661.4</v>
      </c>
      <c r="S458" s="262">
        <f>R458</f>
        <v>12661.4</v>
      </c>
      <c r="T458" s="106" t="s">
        <v>127</v>
      </c>
      <c r="U458" s="106" t="s">
        <v>3109</v>
      </c>
      <c r="V458" s="720" t="s">
        <v>3110</v>
      </c>
      <c r="W458" s="106"/>
      <c r="X458" s="106"/>
    </row>
    <row r="459" spans="1:24" s="10" customFormat="1">
      <c r="A459" s="69" t="s">
        <v>3018</v>
      </c>
      <c r="B459" s="69" t="s">
        <v>3440</v>
      </c>
      <c r="C459" s="69"/>
      <c r="D459" s="87">
        <v>2014</v>
      </c>
      <c r="E459" s="69" t="s">
        <v>3019</v>
      </c>
      <c r="F459" s="69"/>
      <c r="G459" s="87" t="s">
        <v>1182</v>
      </c>
      <c r="H459" s="71">
        <v>41842</v>
      </c>
      <c r="I459" s="182">
        <v>1106</v>
      </c>
      <c r="J459" s="71"/>
      <c r="K459" s="69"/>
      <c r="L459" s="106" t="s">
        <v>127</v>
      </c>
      <c r="M459" s="106" t="s">
        <v>2075</v>
      </c>
      <c r="N459" s="106" t="s">
        <v>340</v>
      </c>
      <c r="O459" s="106">
        <v>0.2</v>
      </c>
      <c r="P459" s="906">
        <f>10620*O459/200</f>
        <v>10.62</v>
      </c>
      <c r="Q459" s="901">
        <f t="shared" si="6"/>
        <v>6148.9800000000005</v>
      </c>
      <c r="R459" s="459">
        <f>12319.2/2</f>
        <v>6159.6</v>
      </c>
      <c r="S459" s="262">
        <f>R459</f>
        <v>6159.6</v>
      </c>
      <c r="T459" s="106" t="s">
        <v>127</v>
      </c>
      <c r="U459" s="106" t="s">
        <v>3109</v>
      </c>
      <c r="V459" s="720" t="s">
        <v>3442</v>
      </c>
      <c r="W459" s="106"/>
      <c r="X459" s="106"/>
    </row>
    <row r="460" spans="1:24" s="10" customFormat="1">
      <c r="A460" s="69" t="s">
        <v>3315</v>
      </c>
      <c r="B460" s="69" t="s">
        <v>3439</v>
      </c>
      <c r="C460" s="69"/>
      <c r="D460" s="87">
        <v>2014</v>
      </c>
      <c r="E460" s="69" t="s">
        <v>3042</v>
      </c>
      <c r="F460" s="69"/>
      <c r="G460" s="87" t="s">
        <v>1182</v>
      </c>
      <c r="H460" s="71">
        <v>41842</v>
      </c>
      <c r="I460" s="182">
        <v>1106</v>
      </c>
      <c r="J460" s="71"/>
      <c r="K460" s="69"/>
      <c r="L460" s="106" t="s">
        <v>127</v>
      </c>
      <c r="M460" s="106" t="s">
        <v>2075</v>
      </c>
      <c r="N460" s="106" t="s">
        <v>340</v>
      </c>
      <c r="O460" s="106">
        <v>0.2</v>
      </c>
      <c r="P460" s="906">
        <f>10620*O460/200</f>
        <v>10.62</v>
      </c>
      <c r="Q460" s="901">
        <f t="shared" si="6"/>
        <v>6148.9800000000005</v>
      </c>
      <c r="R460" s="459">
        <f>12319.2/2</f>
        <v>6159.6</v>
      </c>
      <c r="S460" s="262">
        <f>R460</f>
        <v>6159.6</v>
      </c>
      <c r="T460" s="106" t="s">
        <v>127</v>
      </c>
      <c r="U460" s="106" t="s">
        <v>3109</v>
      </c>
      <c r="V460" s="720" t="s">
        <v>3442</v>
      </c>
      <c r="W460" s="106"/>
      <c r="X460" s="106"/>
    </row>
    <row r="461" spans="1:24" s="10" customFormat="1">
      <c r="A461" s="69" t="s">
        <v>3018</v>
      </c>
      <c r="B461" s="69" t="s">
        <v>3438</v>
      </c>
      <c r="C461" s="69"/>
      <c r="D461" s="87">
        <v>2014</v>
      </c>
      <c r="E461" s="69" t="s">
        <v>3112</v>
      </c>
      <c r="F461" s="69"/>
      <c r="G461" s="87" t="s">
        <v>1182</v>
      </c>
      <c r="H461" s="71">
        <v>41842</v>
      </c>
      <c r="I461" s="182">
        <v>1007</v>
      </c>
      <c r="J461" s="71"/>
      <c r="K461" s="69"/>
      <c r="L461" s="106" t="s">
        <v>127</v>
      </c>
      <c r="M461" s="106" t="s">
        <v>1769</v>
      </c>
      <c r="N461" s="106" t="s">
        <v>340</v>
      </c>
      <c r="O461" s="106">
        <v>0.2</v>
      </c>
      <c r="P461" s="906">
        <f>17731*O461/100</f>
        <v>35.462000000000003</v>
      </c>
      <c r="Q461" s="901">
        <f t="shared" si="6"/>
        <v>20532.498</v>
      </c>
      <c r="R461" s="459">
        <v>20567.96</v>
      </c>
      <c r="S461" s="262">
        <f>R461</f>
        <v>20567.96</v>
      </c>
      <c r="T461" s="106"/>
      <c r="U461" s="106"/>
      <c r="V461" s="720"/>
      <c r="W461" s="106"/>
      <c r="X461" s="106"/>
    </row>
    <row r="462" spans="1:24" s="10" customFormat="1">
      <c r="A462" s="69" t="s">
        <v>3315</v>
      </c>
      <c r="B462" s="69" t="s">
        <v>3437</v>
      </c>
      <c r="C462" s="69"/>
      <c r="D462" s="87">
        <v>2014</v>
      </c>
      <c r="E462" s="69" t="s">
        <v>3114</v>
      </c>
      <c r="F462" s="69"/>
      <c r="G462" s="87" t="s">
        <v>1182</v>
      </c>
      <c r="H462" s="71">
        <v>41842</v>
      </c>
      <c r="I462" s="182">
        <v>1008</v>
      </c>
      <c r="J462" s="71"/>
      <c r="K462" s="69"/>
      <c r="L462" s="106" t="s">
        <v>127</v>
      </c>
      <c r="M462" s="106" t="s">
        <v>1769</v>
      </c>
      <c r="N462" s="106" t="s">
        <v>340</v>
      </c>
      <c r="O462" s="106">
        <v>0.2</v>
      </c>
      <c r="P462" s="906">
        <f>9416*O462/100</f>
        <v>18.832000000000001</v>
      </c>
      <c r="Q462" s="901">
        <f t="shared" si="6"/>
        <v>10903.727999999999</v>
      </c>
      <c r="R462" s="459">
        <v>10922.56</v>
      </c>
      <c r="S462" s="262">
        <f>R462</f>
        <v>10922.56</v>
      </c>
      <c r="T462" s="106"/>
      <c r="U462" s="106" t="s">
        <v>778</v>
      </c>
      <c r="V462" s="720" t="s">
        <v>2025</v>
      </c>
      <c r="W462" s="106"/>
      <c r="X462" s="106"/>
    </row>
    <row r="463" spans="1:24" s="10" customFormat="1">
      <c r="A463" s="69" t="s">
        <v>1032</v>
      </c>
      <c r="B463" s="69" t="s">
        <v>693</v>
      </c>
      <c r="C463" s="69"/>
      <c r="D463" s="87">
        <v>2014</v>
      </c>
      <c r="E463" s="69" t="s">
        <v>2354</v>
      </c>
      <c r="F463" s="69"/>
      <c r="G463" s="87" t="s">
        <v>683</v>
      </c>
      <c r="H463" s="71">
        <v>41830</v>
      </c>
      <c r="I463" s="182">
        <v>1108</v>
      </c>
      <c r="J463" s="71"/>
      <c r="K463" s="69"/>
      <c r="L463" s="106" t="s">
        <v>776</v>
      </c>
      <c r="M463" s="106" t="s">
        <v>2882</v>
      </c>
      <c r="N463" s="106" t="s">
        <v>340</v>
      </c>
      <c r="O463" s="106"/>
      <c r="P463" s="906"/>
      <c r="Q463" s="901"/>
      <c r="R463" s="459">
        <v>2829.05</v>
      </c>
      <c r="S463" s="262"/>
      <c r="T463" s="106"/>
      <c r="U463" s="106" t="s">
        <v>778</v>
      </c>
      <c r="V463" s="720" t="s">
        <v>1667</v>
      </c>
      <c r="W463" s="106"/>
      <c r="X463" s="106"/>
    </row>
    <row r="464" spans="1:24" s="10" customFormat="1">
      <c r="A464" s="69" t="s">
        <v>3317</v>
      </c>
      <c r="B464" s="69" t="s">
        <v>718</v>
      </c>
      <c r="C464" s="69"/>
      <c r="D464" s="87">
        <v>2014</v>
      </c>
      <c r="E464" s="69" t="s">
        <v>3792</v>
      </c>
      <c r="F464" s="69"/>
      <c r="G464" s="87" t="s">
        <v>683</v>
      </c>
      <c r="H464" s="71">
        <v>41830</v>
      </c>
      <c r="I464" s="182">
        <v>1106</v>
      </c>
      <c r="J464" s="71"/>
      <c r="K464" s="69"/>
      <c r="L464" s="106" t="s">
        <v>776</v>
      </c>
      <c r="M464" s="106" t="s">
        <v>2882</v>
      </c>
      <c r="N464" s="106" t="s">
        <v>340</v>
      </c>
      <c r="O464" s="106"/>
      <c r="P464" s="906"/>
      <c r="Q464" s="901"/>
      <c r="R464" s="459">
        <v>564</v>
      </c>
      <c r="S464" s="262"/>
      <c r="T464" s="106" t="s">
        <v>127</v>
      </c>
      <c r="U464" s="106" t="s">
        <v>778</v>
      </c>
      <c r="V464" s="720" t="s">
        <v>2052</v>
      </c>
      <c r="W464" s="106" t="s">
        <v>260</v>
      </c>
      <c r="X464" s="106"/>
    </row>
    <row r="465" spans="1:24" s="10" customFormat="1">
      <c r="A465" s="91" t="s">
        <v>3322</v>
      </c>
      <c r="B465" s="69" t="s">
        <v>718</v>
      </c>
      <c r="C465" s="69"/>
      <c r="D465" s="87">
        <v>2014</v>
      </c>
      <c r="E465" s="69" t="s">
        <v>3159</v>
      </c>
      <c r="F465" s="69"/>
      <c r="G465" s="87" t="s">
        <v>683</v>
      </c>
      <c r="H465" s="71">
        <v>41843</v>
      </c>
      <c r="I465" s="182">
        <v>1198</v>
      </c>
      <c r="J465" s="71"/>
      <c r="K465" s="69"/>
      <c r="L465" s="106" t="s">
        <v>776</v>
      </c>
      <c r="M465" s="106" t="s">
        <v>2882</v>
      </c>
      <c r="N465" s="106" t="s">
        <v>340</v>
      </c>
      <c r="O465" s="106"/>
      <c r="P465" s="906"/>
      <c r="Q465" s="901"/>
      <c r="R465" s="459">
        <v>29736.799999999999</v>
      </c>
      <c r="S465" s="262"/>
      <c r="T465" s="106" t="s">
        <v>127</v>
      </c>
      <c r="U465" s="106" t="s">
        <v>3160</v>
      </c>
      <c r="V465" s="720" t="s">
        <v>3161</v>
      </c>
      <c r="W465" s="106"/>
      <c r="X465" s="106"/>
    </row>
    <row r="466" spans="1:24" s="10" customFormat="1">
      <c r="A466" s="69" t="s">
        <v>1033</v>
      </c>
      <c r="B466" s="69" t="s">
        <v>693</v>
      </c>
      <c r="C466" s="69"/>
      <c r="D466" s="87">
        <v>2014</v>
      </c>
      <c r="E466" s="69" t="s">
        <v>2730</v>
      </c>
      <c r="F466" s="69"/>
      <c r="G466" s="87" t="s">
        <v>683</v>
      </c>
      <c r="H466" s="71">
        <v>41834</v>
      </c>
      <c r="I466" s="182">
        <v>1141</v>
      </c>
      <c r="J466" s="71"/>
      <c r="K466" s="69"/>
      <c r="L466" s="106" t="s">
        <v>776</v>
      </c>
      <c r="M466" s="106" t="s">
        <v>2882</v>
      </c>
      <c r="N466" s="106" t="s">
        <v>340</v>
      </c>
      <c r="O466" s="106"/>
      <c r="P466" s="906"/>
      <c r="Q466" s="901"/>
      <c r="R466" s="459">
        <v>1044</v>
      </c>
      <c r="S466" s="262"/>
      <c r="T466" s="106"/>
      <c r="U466" s="106" t="s">
        <v>343</v>
      </c>
      <c r="V466" s="720" t="s">
        <v>1621</v>
      </c>
      <c r="W466" s="106"/>
      <c r="X466" s="106"/>
    </row>
    <row r="467" spans="1:24" s="10" customFormat="1">
      <c r="A467" s="69" t="s">
        <v>1033</v>
      </c>
      <c r="B467" s="69" t="s">
        <v>693</v>
      </c>
      <c r="C467" s="69"/>
      <c r="D467" s="87">
        <v>2014</v>
      </c>
      <c r="E467" s="69" t="s">
        <v>2730</v>
      </c>
      <c r="F467" s="69"/>
      <c r="G467" s="87" t="s">
        <v>683</v>
      </c>
      <c r="H467" s="71">
        <v>41830</v>
      </c>
      <c r="I467" s="182">
        <v>1107</v>
      </c>
      <c r="J467" s="71"/>
      <c r="K467" s="69"/>
      <c r="L467" s="106" t="s">
        <v>776</v>
      </c>
      <c r="M467" s="106" t="s">
        <v>2882</v>
      </c>
      <c r="N467" s="106" t="s">
        <v>340</v>
      </c>
      <c r="O467" s="106"/>
      <c r="P467" s="906"/>
      <c r="Q467" s="901"/>
      <c r="R467" s="459">
        <v>2297.19</v>
      </c>
      <c r="S467" s="262"/>
      <c r="T467" s="106"/>
      <c r="U467" s="106" t="s">
        <v>3160</v>
      </c>
      <c r="V467" s="720" t="s">
        <v>1984</v>
      </c>
      <c r="W467" s="106"/>
      <c r="X467" s="106"/>
    </row>
    <row r="468" spans="1:24" s="10" customFormat="1">
      <c r="A468" s="69" t="s">
        <v>3018</v>
      </c>
      <c r="B468" s="69" t="s">
        <v>3438</v>
      </c>
      <c r="C468" s="69"/>
      <c r="D468" s="87">
        <v>2014</v>
      </c>
      <c r="E468" s="69" t="s">
        <v>3112</v>
      </c>
      <c r="F468" s="69"/>
      <c r="G468" s="87" t="s">
        <v>1182</v>
      </c>
      <c r="H468" s="71">
        <v>41876</v>
      </c>
      <c r="I468" s="182">
        <v>1405</v>
      </c>
      <c r="J468" s="71"/>
      <c r="K468" s="69"/>
      <c r="L468" s="106" t="s">
        <v>776</v>
      </c>
      <c r="M468" s="106" t="s">
        <v>2882</v>
      </c>
      <c r="N468" s="106" t="s">
        <v>340</v>
      </c>
      <c r="O468" s="106">
        <v>0.2</v>
      </c>
      <c r="P468" s="906">
        <f>170.52*O468/100</f>
        <v>0.34104000000000007</v>
      </c>
      <c r="Q468" s="901">
        <f t="shared" ref="Q468:Q511" si="7">R468-P468</f>
        <v>197.46896000000001</v>
      </c>
      <c r="R468" s="459">
        <v>197.81</v>
      </c>
      <c r="S468" s="262">
        <v>197.75</v>
      </c>
      <c r="T468" s="106"/>
      <c r="U468" s="106" t="s">
        <v>778</v>
      </c>
      <c r="V468" s="720" t="s">
        <v>2154</v>
      </c>
      <c r="W468" s="106"/>
      <c r="X468" s="106"/>
    </row>
    <row r="469" spans="1:24" s="10" customFormat="1">
      <c r="A469" s="69" t="s">
        <v>3018</v>
      </c>
      <c r="B469" s="69" t="s">
        <v>3438</v>
      </c>
      <c r="C469" s="69"/>
      <c r="D469" s="87">
        <v>2014</v>
      </c>
      <c r="E469" s="69" t="s">
        <v>3112</v>
      </c>
      <c r="F469" s="69"/>
      <c r="G469" s="87" t="s">
        <v>1182</v>
      </c>
      <c r="H469" s="71">
        <v>41879</v>
      </c>
      <c r="I469" s="182">
        <v>1406</v>
      </c>
      <c r="J469" s="71"/>
      <c r="K469" s="69"/>
      <c r="L469" s="106" t="s">
        <v>776</v>
      </c>
      <c r="M469" s="106" t="s">
        <v>2882</v>
      </c>
      <c r="N469" s="106" t="s">
        <v>340</v>
      </c>
      <c r="O469" s="106">
        <v>0.2</v>
      </c>
      <c r="P469" s="906">
        <f>3600*O469/100</f>
        <v>7.2</v>
      </c>
      <c r="Q469" s="901">
        <f t="shared" si="7"/>
        <v>4168.8</v>
      </c>
      <c r="R469" s="459">
        <v>4176</v>
      </c>
      <c r="S469" s="262">
        <v>4174.8500000000004</v>
      </c>
      <c r="T469" s="106"/>
      <c r="U469" s="106" t="s">
        <v>343</v>
      </c>
      <c r="V469" s="720" t="s">
        <v>2154</v>
      </c>
      <c r="W469" s="106"/>
      <c r="X469" s="106"/>
    </row>
    <row r="470" spans="1:24" s="10" customFormat="1">
      <c r="A470" s="69" t="s">
        <v>3018</v>
      </c>
      <c r="B470" s="69" t="s">
        <v>3438</v>
      </c>
      <c r="C470" s="69"/>
      <c r="D470" s="87">
        <v>2014</v>
      </c>
      <c r="E470" s="69" t="s">
        <v>3112</v>
      </c>
      <c r="F470" s="69"/>
      <c r="G470" s="87" t="s">
        <v>1182</v>
      </c>
      <c r="H470" s="71">
        <v>41865</v>
      </c>
      <c r="I470" s="182">
        <v>1313</v>
      </c>
      <c r="J470" s="71"/>
      <c r="K470" s="69"/>
      <c r="L470" s="106" t="s">
        <v>776</v>
      </c>
      <c r="M470" s="106" t="s">
        <v>2882</v>
      </c>
      <c r="N470" s="106" t="s">
        <v>340</v>
      </c>
      <c r="O470" s="106">
        <v>0.2</v>
      </c>
      <c r="P470" s="906">
        <f>11740.86*O470/100</f>
        <v>23.481719999999999</v>
      </c>
      <c r="Q470" s="901">
        <f t="shared" si="7"/>
        <v>13595.91828</v>
      </c>
      <c r="R470" s="459">
        <v>13619.4</v>
      </c>
      <c r="S470" s="262">
        <f>R470</f>
        <v>13619.4</v>
      </c>
      <c r="T470" s="106"/>
      <c r="U470" s="106" t="s">
        <v>778</v>
      </c>
      <c r="V470" s="720" t="s">
        <v>3206</v>
      </c>
      <c r="W470" s="106"/>
      <c r="X470" s="106"/>
    </row>
    <row r="471" spans="1:24" s="10" customFormat="1">
      <c r="A471" s="69" t="s">
        <v>3315</v>
      </c>
      <c r="B471" s="69" t="s">
        <v>3437</v>
      </c>
      <c r="C471" s="69"/>
      <c r="D471" s="87">
        <v>2014</v>
      </c>
      <c r="E471" s="69" t="s">
        <v>3114</v>
      </c>
      <c r="F471" s="69"/>
      <c r="G471" s="87" t="s">
        <v>1182</v>
      </c>
      <c r="H471" s="71">
        <v>41872</v>
      </c>
      <c r="I471" s="182">
        <v>1355</v>
      </c>
      <c r="J471" s="71"/>
      <c r="K471" s="69"/>
      <c r="L471" s="106" t="s">
        <v>776</v>
      </c>
      <c r="M471" s="106" t="s">
        <v>2882</v>
      </c>
      <c r="N471" s="106" t="s">
        <v>340</v>
      </c>
      <c r="O471" s="106">
        <v>0.2</v>
      </c>
      <c r="P471" s="906">
        <f>10412.92*O471/100</f>
        <v>20.825840000000003</v>
      </c>
      <c r="Q471" s="901">
        <f t="shared" si="7"/>
        <v>12058.17416</v>
      </c>
      <c r="R471" s="459">
        <v>12079</v>
      </c>
      <c r="S471" s="262">
        <v>12079</v>
      </c>
      <c r="T471" s="106"/>
      <c r="U471" s="106" t="s">
        <v>778</v>
      </c>
      <c r="V471" s="720" t="s">
        <v>3211</v>
      </c>
      <c r="W471" s="106"/>
      <c r="X471" s="106"/>
    </row>
    <row r="472" spans="1:24" s="10" customFormat="1">
      <c r="A472" s="69" t="s">
        <v>3315</v>
      </c>
      <c r="B472" s="69" t="s">
        <v>3437</v>
      </c>
      <c r="C472" s="69"/>
      <c r="D472" s="87">
        <v>2014</v>
      </c>
      <c r="E472" s="69" t="s">
        <v>3114</v>
      </c>
      <c r="F472" s="69"/>
      <c r="G472" s="87" t="s">
        <v>1182</v>
      </c>
      <c r="H472" s="71">
        <v>41865</v>
      </c>
      <c r="I472" s="182">
        <v>1317</v>
      </c>
      <c r="J472" s="71"/>
      <c r="K472" s="69"/>
      <c r="L472" s="106" t="s">
        <v>776</v>
      </c>
      <c r="M472" s="106" t="s">
        <v>2882</v>
      </c>
      <c r="N472" s="106" t="s">
        <v>340</v>
      </c>
      <c r="O472" s="106">
        <v>0.2</v>
      </c>
      <c r="P472" s="906">
        <f>40266.12*O472/100</f>
        <v>80.532240000000016</v>
      </c>
      <c r="Q472" s="901">
        <f t="shared" si="7"/>
        <v>46628.167759999997</v>
      </c>
      <c r="R472" s="459">
        <v>46708.7</v>
      </c>
      <c r="S472" s="262">
        <v>46708.7</v>
      </c>
      <c r="T472" s="106"/>
      <c r="U472" s="106" t="s">
        <v>778</v>
      </c>
      <c r="V472" s="720" t="s">
        <v>3211</v>
      </c>
      <c r="W472" s="106"/>
      <c r="X472" s="106"/>
    </row>
    <row r="473" spans="1:24" s="10" customFormat="1">
      <c r="A473" s="69" t="s">
        <v>3018</v>
      </c>
      <c r="B473" s="69" t="s">
        <v>3438</v>
      </c>
      <c r="C473" s="69"/>
      <c r="D473" s="87">
        <v>2014</v>
      </c>
      <c r="E473" s="69" t="s">
        <v>3112</v>
      </c>
      <c r="F473" s="69"/>
      <c r="G473" s="87" t="s">
        <v>1182</v>
      </c>
      <c r="H473" s="71">
        <v>41893</v>
      </c>
      <c r="I473" s="182">
        <v>1502</v>
      </c>
      <c r="J473" s="71"/>
      <c r="K473" s="69"/>
      <c r="L473" s="106" t="s">
        <v>776</v>
      </c>
      <c r="M473" s="106" t="s">
        <v>2882</v>
      </c>
      <c r="N473" s="106" t="s">
        <v>340</v>
      </c>
      <c r="O473" s="106">
        <v>0.2</v>
      </c>
      <c r="P473" s="906">
        <f>586.21*O473/200</f>
        <v>0.58621000000000012</v>
      </c>
      <c r="Q473" s="901">
        <f t="shared" si="7"/>
        <v>339.41379000000001</v>
      </c>
      <c r="R473" s="459">
        <f>680/2</f>
        <v>340</v>
      </c>
      <c r="S473" s="262">
        <v>42791.19</v>
      </c>
      <c r="T473" s="106"/>
      <c r="U473" s="106" t="s">
        <v>3160</v>
      </c>
      <c r="V473" s="720" t="s">
        <v>3448</v>
      </c>
      <c r="W473" s="106"/>
      <c r="X473" s="106"/>
    </row>
    <row r="474" spans="1:24" s="10" customFormat="1">
      <c r="A474" s="69" t="s">
        <v>3315</v>
      </c>
      <c r="B474" s="69" t="s">
        <v>3437</v>
      </c>
      <c r="C474" s="69"/>
      <c r="D474" s="87">
        <v>2014</v>
      </c>
      <c r="E474" s="69" t="s">
        <v>3114</v>
      </c>
      <c r="F474" s="69"/>
      <c r="G474" s="87" t="s">
        <v>1182</v>
      </c>
      <c r="H474" s="71">
        <v>41893</v>
      </c>
      <c r="I474" s="182">
        <v>1502</v>
      </c>
      <c r="J474" s="71">
        <v>41914</v>
      </c>
      <c r="K474" s="69">
        <v>555</v>
      </c>
      <c r="L474" s="106" t="s">
        <v>776</v>
      </c>
      <c r="M474" s="106" t="s">
        <v>2882</v>
      </c>
      <c r="N474" s="106" t="s">
        <v>340</v>
      </c>
      <c r="O474" s="106">
        <v>0.2</v>
      </c>
      <c r="P474" s="906">
        <f>586.21*O474/200</f>
        <v>0.58621000000000012</v>
      </c>
      <c r="Q474" s="901">
        <f>R474-P474</f>
        <v>339.41379000000001</v>
      </c>
      <c r="R474" s="459">
        <f>680/2</f>
        <v>340</v>
      </c>
      <c r="S474" s="262">
        <v>42791.199999999997</v>
      </c>
      <c r="T474" s="106"/>
      <c r="U474" s="106" t="s">
        <v>3160</v>
      </c>
      <c r="V474" s="720" t="s">
        <v>3448</v>
      </c>
      <c r="W474" s="106"/>
      <c r="X474" s="106"/>
    </row>
    <row r="475" spans="1:24" s="10" customFormat="1">
      <c r="A475" s="69" t="s">
        <v>3018</v>
      </c>
      <c r="B475" s="69" t="s">
        <v>3438</v>
      </c>
      <c r="C475" s="69"/>
      <c r="D475" s="87">
        <v>2014</v>
      </c>
      <c r="E475" s="69" t="s">
        <v>3112</v>
      </c>
      <c r="F475" s="69"/>
      <c r="G475" s="87" t="s">
        <v>1182</v>
      </c>
      <c r="H475" s="71">
        <v>41890</v>
      </c>
      <c r="I475" s="182">
        <v>1484</v>
      </c>
      <c r="J475" s="71"/>
      <c r="K475" s="69"/>
      <c r="L475" s="106" t="s">
        <v>776</v>
      </c>
      <c r="M475" s="106" t="s">
        <v>2882</v>
      </c>
      <c r="N475" s="106" t="s">
        <v>340</v>
      </c>
      <c r="O475" s="106">
        <v>0.2</v>
      </c>
      <c r="P475" s="906">
        <f>18289.64*O475/200</f>
        <v>18.289639999999999</v>
      </c>
      <c r="Q475" s="901">
        <f t="shared" si="7"/>
        <v>10589.710359999999</v>
      </c>
      <c r="R475" s="459">
        <f>21216/2</f>
        <v>10608</v>
      </c>
      <c r="S475" s="1066">
        <v>42791.19</v>
      </c>
      <c r="T475" s="106"/>
      <c r="U475" s="106" t="s">
        <v>778</v>
      </c>
      <c r="V475" s="720" t="s">
        <v>3448</v>
      </c>
      <c r="W475" s="106"/>
      <c r="X475" s="106"/>
    </row>
    <row r="476" spans="1:24" s="10" customFormat="1">
      <c r="A476" s="69" t="s">
        <v>3315</v>
      </c>
      <c r="B476" s="69" t="s">
        <v>3437</v>
      </c>
      <c r="C476" s="69"/>
      <c r="D476" s="87">
        <v>2014</v>
      </c>
      <c r="E476" s="69" t="s">
        <v>3114</v>
      </c>
      <c r="F476" s="69"/>
      <c r="G476" s="87" t="s">
        <v>1182</v>
      </c>
      <c r="H476" s="71">
        <v>41890</v>
      </c>
      <c r="I476" s="182">
        <v>1484</v>
      </c>
      <c r="J476" s="71"/>
      <c r="K476" s="69"/>
      <c r="L476" s="106" t="s">
        <v>776</v>
      </c>
      <c r="M476" s="106" t="s">
        <v>2882</v>
      </c>
      <c r="N476" s="106" t="s">
        <v>340</v>
      </c>
      <c r="O476" s="106">
        <v>0.2</v>
      </c>
      <c r="P476" s="906">
        <f>18289.64*O476/200</f>
        <v>18.289639999999999</v>
      </c>
      <c r="Q476" s="901">
        <f>R476-P476</f>
        <v>10589.710359999999</v>
      </c>
      <c r="R476" s="459">
        <f>21216/2</f>
        <v>10608</v>
      </c>
      <c r="S476" s="262"/>
      <c r="T476" s="106"/>
      <c r="U476" s="106" t="s">
        <v>778</v>
      </c>
      <c r="V476" s="720" t="s">
        <v>3448</v>
      </c>
      <c r="W476" s="106"/>
      <c r="X476" s="106"/>
    </row>
    <row r="477" spans="1:24" s="10" customFormat="1">
      <c r="A477" s="69" t="s">
        <v>3018</v>
      </c>
      <c r="B477" s="69" t="s">
        <v>3438</v>
      </c>
      <c r="C477" s="69"/>
      <c r="D477" s="87">
        <v>2014</v>
      </c>
      <c r="E477" s="69" t="s">
        <v>3112</v>
      </c>
      <c r="F477" s="69"/>
      <c r="G477" s="87" t="s">
        <v>1182</v>
      </c>
      <c r="H477" s="71">
        <v>41887</v>
      </c>
      <c r="I477" s="182">
        <v>1455</v>
      </c>
      <c r="J477" s="71"/>
      <c r="K477" s="69"/>
      <c r="L477" s="106" t="s">
        <v>776</v>
      </c>
      <c r="M477" s="106" t="s">
        <v>2882</v>
      </c>
      <c r="N477" s="106" t="s">
        <v>340</v>
      </c>
      <c r="O477" s="106">
        <v>0.2</v>
      </c>
      <c r="P477" s="906">
        <f>7802.59*O477/200</f>
        <v>7.8025900000000004</v>
      </c>
      <c r="Q477" s="901">
        <f t="shared" si="7"/>
        <v>4517.6974099999998</v>
      </c>
      <c r="R477" s="459">
        <f>9051/2</f>
        <v>4525.5</v>
      </c>
      <c r="S477" s="1066">
        <v>42791.19</v>
      </c>
      <c r="T477" s="106"/>
      <c r="U477" s="106" t="s">
        <v>778</v>
      </c>
      <c r="V477" s="720" t="s">
        <v>3448</v>
      </c>
      <c r="W477" s="106"/>
      <c r="X477" s="106"/>
    </row>
    <row r="478" spans="1:24" s="10" customFormat="1">
      <c r="A478" s="69" t="s">
        <v>3315</v>
      </c>
      <c r="B478" s="69" t="s">
        <v>3437</v>
      </c>
      <c r="C478" s="69"/>
      <c r="D478" s="87">
        <v>2014</v>
      </c>
      <c r="E478" s="69" t="s">
        <v>3114</v>
      </c>
      <c r="F478" s="69"/>
      <c r="G478" s="87" t="s">
        <v>1182</v>
      </c>
      <c r="H478" s="71">
        <v>41887</v>
      </c>
      <c r="I478" s="182">
        <v>1455</v>
      </c>
      <c r="J478" s="71"/>
      <c r="K478" s="69"/>
      <c r="L478" s="106" t="s">
        <v>776</v>
      </c>
      <c r="M478" s="106" t="s">
        <v>2882</v>
      </c>
      <c r="N478" s="106" t="s">
        <v>340</v>
      </c>
      <c r="O478" s="106">
        <v>0.2</v>
      </c>
      <c r="P478" s="906">
        <f>7802.59*O478/200</f>
        <v>7.8025900000000004</v>
      </c>
      <c r="Q478" s="901">
        <f>R478-P478</f>
        <v>4517.6974099999998</v>
      </c>
      <c r="R478" s="459">
        <f>9051/2</f>
        <v>4525.5</v>
      </c>
      <c r="S478" s="262"/>
      <c r="T478" s="106"/>
      <c r="U478" s="106" t="s">
        <v>778</v>
      </c>
      <c r="V478" s="720" t="s">
        <v>3448</v>
      </c>
      <c r="W478" s="106"/>
      <c r="X478" s="106"/>
    </row>
    <row r="479" spans="1:24" s="567" customFormat="1" ht="15.75">
      <c r="A479" s="564" t="s">
        <v>3316</v>
      </c>
      <c r="B479" s="564" t="s">
        <v>3055</v>
      </c>
      <c r="C479" s="564"/>
      <c r="D479" s="564">
        <v>2014</v>
      </c>
      <c r="E479" s="564" t="s">
        <v>3910</v>
      </c>
      <c r="F479" s="564"/>
      <c r="G479" s="564" t="s">
        <v>1182</v>
      </c>
      <c r="H479" s="565">
        <v>41887</v>
      </c>
      <c r="I479" s="562">
        <v>1456</v>
      </c>
      <c r="J479" s="565"/>
      <c r="K479" s="564"/>
      <c r="L479" s="558" t="s">
        <v>776</v>
      </c>
      <c r="M479" s="558" t="s">
        <v>2882</v>
      </c>
      <c r="N479" s="558" t="s">
        <v>340</v>
      </c>
      <c r="O479" s="558">
        <v>0.2</v>
      </c>
      <c r="P479" s="942">
        <f>R479*O479/100</f>
        <v>26.63</v>
      </c>
      <c r="Q479" s="942">
        <f t="shared" si="7"/>
        <v>13288.37</v>
      </c>
      <c r="R479" s="566">
        <v>13315</v>
      </c>
      <c r="S479" s="503"/>
      <c r="T479" s="558"/>
      <c r="U479" s="558" t="s">
        <v>778</v>
      </c>
      <c r="V479" s="965" t="s">
        <v>3220</v>
      </c>
      <c r="W479" s="558"/>
      <c r="X479" s="558"/>
    </row>
    <row r="480" spans="1:24" s="10" customFormat="1">
      <c r="A480" s="69" t="s">
        <v>3018</v>
      </c>
      <c r="B480" s="69" t="s">
        <v>3438</v>
      </c>
      <c r="C480" s="69"/>
      <c r="D480" s="87">
        <v>2014</v>
      </c>
      <c r="E480" s="69" t="s">
        <v>3112</v>
      </c>
      <c r="F480" s="69"/>
      <c r="G480" s="87" t="s">
        <v>1182</v>
      </c>
      <c r="H480" s="71">
        <v>41897</v>
      </c>
      <c r="I480" s="182">
        <v>1523</v>
      </c>
      <c r="J480" s="71"/>
      <c r="K480" s="69"/>
      <c r="L480" s="106" t="s">
        <v>776</v>
      </c>
      <c r="M480" s="106" t="s">
        <v>2882</v>
      </c>
      <c r="N480" s="106" t="s">
        <v>340</v>
      </c>
      <c r="O480" s="106">
        <v>0.2</v>
      </c>
      <c r="P480" s="906">
        <f>47119.83*O480/200</f>
        <v>47.11983</v>
      </c>
      <c r="Q480" s="901">
        <f t="shared" si="7"/>
        <v>27282.38017</v>
      </c>
      <c r="R480" s="459">
        <f>54659/2</f>
        <v>27329.5</v>
      </c>
      <c r="S480" s="1066">
        <v>42791.19</v>
      </c>
      <c r="T480" s="106"/>
      <c r="U480" s="106" t="s">
        <v>778</v>
      </c>
      <c r="V480" s="720" t="s">
        <v>3448</v>
      </c>
      <c r="W480" s="106"/>
      <c r="X480" s="106"/>
    </row>
    <row r="481" spans="1:24" s="10" customFormat="1">
      <c r="A481" s="69" t="s">
        <v>3315</v>
      </c>
      <c r="B481" s="69" t="s">
        <v>3437</v>
      </c>
      <c r="C481" s="69"/>
      <c r="D481" s="87">
        <v>2014</v>
      </c>
      <c r="E481" s="69" t="s">
        <v>3114</v>
      </c>
      <c r="F481" s="69"/>
      <c r="G481" s="87" t="s">
        <v>1182</v>
      </c>
      <c r="H481" s="71">
        <v>41897</v>
      </c>
      <c r="I481" s="182">
        <v>1523</v>
      </c>
      <c r="J481" s="71"/>
      <c r="K481" s="69"/>
      <c r="L481" s="106" t="s">
        <v>776</v>
      </c>
      <c r="M481" s="106" t="s">
        <v>2882</v>
      </c>
      <c r="N481" s="106" t="s">
        <v>340</v>
      </c>
      <c r="O481" s="106">
        <v>0.2</v>
      </c>
      <c r="P481" s="906">
        <f>47119.83*O481/200</f>
        <v>47.11983</v>
      </c>
      <c r="Q481" s="901">
        <f>R481-P481</f>
        <v>27282.38017</v>
      </c>
      <c r="R481" s="459">
        <f>54659/2</f>
        <v>27329.5</v>
      </c>
      <c r="S481" s="262"/>
      <c r="T481" s="106"/>
      <c r="U481" s="106" t="s">
        <v>778</v>
      </c>
      <c r="V481" s="720" t="s">
        <v>3448</v>
      </c>
      <c r="W481" s="106"/>
      <c r="X481" s="106"/>
    </row>
    <row r="482" spans="1:24" s="10" customFormat="1">
      <c r="A482" s="69" t="s">
        <v>3018</v>
      </c>
      <c r="B482" s="69" t="s">
        <v>3438</v>
      </c>
      <c r="C482" s="69"/>
      <c r="D482" s="87">
        <v>2014</v>
      </c>
      <c r="E482" s="69" t="s">
        <v>3112</v>
      </c>
      <c r="F482" s="69"/>
      <c r="G482" s="87" t="s">
        <v>1182</v>
      </c>
      <c r="H482" s="71">
        <v>41905</v>
      </c>
      <c r="I482" s="182">
        <v>1564</v>
      </c>
      <c r="J482" s="71"/>
      <c r="K482" s="69"/>
      <c r="L482" s="106" t="s">
        <v>776</v>
      </c>
      <c r="M482" s="106" t="s">
        <v>2882</v>
      </c>
      <c r="N482" s="106" t="s">
        <v>340</v>
      </c>
      <c r="O482" s="106">
        <v>0.2</v>
      </c>
      <c r="P482" s="906">
        <f>820.69*O482/200</f>
        <v>0.82069000000000014</v>
      </c>
      <c r="Q482" s="901">
        <f t="shared" si="7"/>
        <v>475.17930999999999</v>
      </c>
      <c r="R482" s="459">
        <f>952/2</f>
        <v>476</v>
      </c>
      <c r="S482" s="262">
        <v>23797.43</v>
      </c>
      <c r="T482" s="106"/>
      <c r="U482" s="106" t="s">
        <v>3160</v>
      </c>
      <c r="V482" s="720" t="s">
        <v>3449</v>
      </c>
      <c r="W482" s="106"/>
      <c r="X482" s="106"/>
    </row>
    <row r="483" spans="1:24" s="10" customFormat="1">
      <c r="A483" s="69" t="s">
        <v>3315</v>
      </c>
      <c r="B483" s="69" t="s">
        <v>3437</v>
      </c>
      <c r="C483" s="69"/>
      <c r="D483" s="87">
        <v>2014</v>
      </c>
      <c r="E483" s="69" t="s">
        <v>3114</v>
      </c>
      <c r="F483" s="69"/>
      <c r="G483" s="87" t="s">
        <v>1182</v>
      </c>
      <c r="H483" s="71">
        <v>41905</v>
      </c>
      <c r="I483" s="182">
        <v>1564</v>
      </c>
      <c r="J483" s="71">
        <v>41914</v>
      </c>
      <c r="K483" s="69">
        <v>553</v>
      </c>
      <c r="L483" s="106" t="s">
        <v>776</v>
      </c>
      <c r="M483" s="106" t="s">
        <v>2882</v>
      </c>
      <c r="N483" s="106" t="s">
        <v>340</v>
      </c>
      <c r="O483" s="106">
        <v>0.2</v>
      </c>
      <c r="P483" s="906">
        <f>820.69*O483/200</f>
        <v>0.82069000000000014</v>
      </c>
      <c r="Q483" s="901">
        <f>R483-P483</f>
        <v>475.17930999999999</v>
      </c>
      <c r="R483" s="459">
        <f>952/2</f>
        <v>476</v>
      </c>
      <c r="S483" s="262">
        <v>23797.43</v>
      </c>
      <c r="T483" s="106"/>
      <c r="U483" s="106" t="s">
        <v>3160</v>
      </c>
      <c r="V483" s="720" t="s">
        <v>3449</v>
      </c>
      <c r="W483" s="106"/>
      <c r="X483" s="106"/>
    </row>
    <row r="484" spans="1:24" s="10" customFormat="1">
      <c r="A484" s="69" t="s">
        <v>3018</v>
      </c>
      <c r="B484" s="69" t="s">
        <v>3438</v>
      </c>
      <c r="C484" s="69"/>
      <c r="D484" s="87">
        <v>2014</v>
      </c>
      <c r="E484" s="69" t="s">
        <v>3112</v>
      </c>
      <c r="F484" s="69"/>
      <c r="G484" s="87" t="s">
        <v>1182</v>
      </c>
      <c r="H484" s="71">
        <v>41905</v>
      </c>
      <c r="I484" s="182">
        <v>1569</v>
      </c>
      <c r="J484" s="71"/>
      <c r="K484" s="69"/>
      <c r="L484" s="106" t="s">
        <v>776</v>
      </c>
      <c r="M484" s="106" t="s">
        <v>2882</v>
      </c>
      <c r="N484" s="106" t="s">
        <v>340</v>
      </c>
      <c r="O484" s="106">
        <v>0.2</v>
      </c>
      <c r="P484" s="906">
        <f>7034.48*O484/200</f>
        <v>7.0344799999999994</v>
      </c>
      <c r="Q484" s="901">
        <f t="shared" si="7"/>
        <v>7322.9655199999997</v>
      </c>
      <c r="R484" s="459">
        <f>14660/2</f>
        <v>7330</v>
      </c>
      <c r="S484" s="1066">
        <v>23797.43</v>
      </c>
      <c r="T484" s="106"/>
      <c r="U484" s="106" t="s">
        <v>778</v>
      </c>
      <c r="V484" s="720" t="s">
        <v>3449</v>
      </c>
      <c r="W484" s="106"/>
      <c r="X484" s="106"/>
    </row>
    <row r="485" spans="1:24" s="10" customFormat="1">
      <c r="A485" s="69" t="s">
        <v>3315</v>
      </c>
      <c r="B485" s="69" t="s">
        <v>3437</v>
      </c>
      <c r="C485" s="69"/>
      <c r="D485" s="87">
        <v>2014</v>
      </c>
      <c r="E485" s="69" t="s">
        <v>3114</v>
      </c>
      <c r="F485" s="69"/>
      <c r="G485" s="87" t="s">
        <v>1182</v>
      </c>
      <c r="H485" s="71">
        <v>41905</v>
      </c>
      <c r="I485" s="182">
        <v>1569</v>
      </c>
      <c r="J485" s="71"/>
      <c r="K485" s="69"/>
      <c r="L485" s="106" t="s">
        <v>776</v>
      </c>
      <c r="M485" s="106" t="s">
        <v>2882</v>
      </c>
      <c r="N485" s="106" t="s">
        <v>340</v>
      </c>
      <c r="O485" s="106">
        <v>0.2</v>
      </c>
      <c r="P485" s="906">
        <f>7034.48*O485/200</f>
        <v>7.0344799999999994</v>
      </c>
      <c r="Q485" s="901">
        <f>R485-P485</f>
        <v>7322.9655199999997</v>
      </c>
      <c r="R485" s="459">
        <f>14660/2</f>
        <v>7330</v>
      </c>
      <c r="S485" s="262"/>
      <c r="T485" s="106"/>
      <c r="U485" s="106" t="s">
        <v>778</v>
      </c>
      <c r="V485" s="720" t="s">
        <v>3449</v>
      </c>
      <c r="W485" s="106"/>
      <c r="X485" s="106"/>
    </row>
    <row r="486" spans="1:24" s="10" customFormat="1">
      <c r="A486" s="69" t="s">
        <v>3018</v>
      </c>
      <c r="B486" s="69" t="s">
        <v>3438</v>
      </c>
      <c r="C486" s="69"/>
      <c r="D486" s="87">
        <v>2014</v>
      </c>
      <c r="E486" s="69" t="s">
        <v>3112</v>
      </c>
      <c r="F486" s="69"/>
      <c r="G486" s="87" t="s">
        <v>1182</v>
      </c>
      <c r="H486" s="71">
        <v>41905</v>
      </c>
      <c r="I486" s="182">
        <v>1568</v>
      </c>
      <c r="J486" s="71"/>
      <c r="K486" s="69"/>
      <c r="L486" s="106" t="s">
        <v>776</v>
      </c>
      <c r="M486" s="106" t="s">
        <v>2882</v>
      </c>
      <c r="N486" s="106" t="s">
        <v>340</v>
      </c>
      <c r="O486" s="106">
        <v>0.2</v>
      </c>
      <c r="P486" s="906">
        <f>14779.31*O486/200</f>
        <v>14.779310000000001</v>
      </c>
      <c r="Q486" s="901">
        <f t="shared" si="7"/>
        <v>8557.2206900000001</v>
      </c>
      <c r="R486" s="459">
        <f>17144/2</f>
        <v>8572</v>
      </c>
      <c r="S486" s="1066">
        <v>23797.43</v>
      </c>
      <c r="T486" s="106"/>
      <c r="U486" s="106" t="s">
        <v>778</v>
      </c>
      <c r="V486" s="720" t="s">
        <v>3449</v>
      </c>
      <c r="W486" s="106"/>
      <c r="X486" s="106"/>
    </row>
    <row r="487" spans="1:24" s="10" customFormat="1">
      <c r="A487" s="69" t="s">
        <v>3315</v>
      </c>
      <c r="B487" s="69" t="s">
        <v>3437</v>
      </c>
      <c r="C487" s="69"/>
      <c r="D487" s="87">
        <v>2014</v>
      </c>
      <c r="E487" s="69" t="s">
        <v>3114</v>
      </c>
      <c r="F487" s="69"/>
      <c r="G487" s="87" t="s">
        <v>1182</v>
      </c>
      <c r="H487" s="71">
        <v>41905</v>
      </c>
      <c r="I487" s="182">
        <v>1568</v>
      </c>
      <c r="J487" s="71"/>
      <c r="K487" s="69"/>
      <c r="L487" s="106" t="s">
        <v>776</v>
      </c>
      <c r="M487" s="106" t="s">
        <v>2882</v>
      </c>
      <c r="N487" s="106" t="s">
        <v>340</v>
      </c>
      <c r="O487" s="106">
        <v>0.2</v>
      </c>
      <c r="P487" s="906">
        <f>14779.31*O487/200</f>
        <v>14.779310000000001</v>
      </c>
      <c r="Q487" s="901">
        <f>R487-P487</f>
        <v>8557.2206900000001</v>
      </c>
      <c r="R487" s="459">
        <f>17144/2</f>
        <v>8572</v>
      </c>
      <c r="S487" s="262"/>
      <c r="T487" s="106"/>
      <c r="U487" s="106" t="s">
        <v>778</v>
      </c>
      <c r="V487" s="720" t="s">
        <v>3449</v>
      </c>
      <c r="W487" s="106"/>
      <c r="X487" s="106"/>
    </row>
    <row r="488" spans="1:24" s="10" customFormat="1">
      <c r="A488" s="69" t="s">
        <v>3018</v>
      </c>
      <c r="B488" s="69" t="s">
        <v>3438</v>
      </c>
      <c r="C488" s="69"/>
      <c r="D488" s="87">
        <v>2014</v>
      </c>
      <c r="E488" s="69" t="s">
        <v>3112</v>
      </c>
      <c r="F488" s="69"/>
      <c r="G488" s="87" t="s">
        <v>1182</v>
      </c>
      <c r="H488" s="71">
        <v>41905</v>
      </c>
      <c r="I488" s="182">
        <v>1566</v>
      </c>
      <c r="J488" s="71"/>
      <c r="K488" s="69"/>
      <c r="L488" s="106" t="s">
        <v>776</v>
      </c>
      <c r="M488" s="106" t="s">
        <v>2882</v>
      </c>
      <c r="N488" s="106" t="s">
        <v>340</v>
      </c>
      <c r="O488" s="106">
        <v>0.2</v>
      </c>
      <c r="P488" s="906">
        <f>12803.45*O488/200</f>
        <v>12.803450000000003</v>
      </c>
      <c r="Q488" s="901">
        <f t="shared" si="7"/>
        <v>7413.1965499999997</v>
      </c>
      <c r="R488" s="459">
        <f>14852/2</f>
        <v>7426</v>
      </c>
      <c r="S488" s="1066">
        <v>23797.43</v>
      </c>
      <c r="T488" s="106"/>
      <c r="U488" s="106" t="s">
        <v>778</v>
      </c>
      <c r="V488" s="720" t="s">
        <v>3449</v>
      </c>
      <c r="W488" s="106"/>
      <c r="X488" s="106"/>
    </row>
    <row r="489" spans="1:24" s="10" customFormat="1">
      <c r="A489" s="69" t="s">
        <v>3315</v>
      </c>
      <c r="B489" s="69" t="s">
        <v>3437</v>
      </c>
      <c r="C489" s="69"/>
      <c r="D489" s="87">
        <v>2014</v>
      </c>
      <c r="E489" s="69" t="s">
        <v>3114</v>
      </c>
      <c r="F489" s="69"/>
      <c r="G489" s="87" t="s">
        <v>1182</v>
      </c>
      <c r="H489" s="71">
        <v>41905</v>
      </c>
      <c r="I489" s="182">
        <v>1566</v>
      </c>
      <c r="J489" s="71"/>
      <c r="K489" s="69"/>
      <c r="L489" s="106" t="s">
        <v>776</v>
      </c>
      <c r="M489" s="106" t="s">
        <v>2882</v>
      </c>
      <c r="N489" s="106" t="s">
        <v>340</v>
      </c>
      <c r="O489" s="106">
        <v>0.2</v>
      </c>
      <c r="P489" s="906">
        <f>12803.45*O489/200</f>
        <v>12.803450000000003</v>
      </c>
      <c r="Q489" s="901">
        <f>R489-P489</f>
        <v>7413.1965499999997</v>
      </c>
      <c r="R489" s="459">
        <f>14852/2</f>
        <v>7426</v>
      </c>
      <c r="S489" s="262"/>
      <c r="T489" s="106"/>
      <c r="U489" s="106" t="s">
        <v>778</v>
      </c>
      <c r="V489" s="720" t="s">
        <v>3449</v>
      </c>
      <c r="W489" s="106"/>
      <c r="X489" s="106"/>
    </row>
    <row r="490" spans="1:24" s="10" customFormat="1">
      <c r="A490" s="69" t="s">
        <v>3018</v>
      </c>
      <c r="B490" s="69" t="s">
        <v>3438</v>
      </c>
      <c r="C490" s="69"/>
      <c r="D490" s="87">
        <v>2014</v>
      </c>
      <c r="E490" s="69" t="s">
        <v>3112</v>
      </c>
      <c r="F490" s="69"/>
      <c r="G490" s="87" t="s">
        <v>1182</v>
      </c>
      <c r="H490" s="71">
        <v>41884</v>
      </c>
      <c r="I490" s="182" t="s">
        <v>3221</v>
      </c>
      <c r="J490" s="71"/>
      <c r="K490" s="69"/>
      <c r="L490" s="106" t="s">
        <v>127</v>
      </c>
      <c r="M490" s="106" t="s">
        <v>2075</v>
      </c>
      <c r="N490" s="106" t="s">
        <v>340</v>
      </c>
      <c r="O490" s="106">
        <v>0.2</v>
      </c>
      <c r="P490" s="906">
        <f>14750*O490/200</f>
        <v>14.75</v>
      </c>
      <c r="Q490" s="901">
        <f t="shared" si="7"/>
        <v>8540.25</v>
      </c>
      <c r="R490" s="459">
        <f>17110/2</f>
        <v>8555</v>
      </c>
      <c r="S490" s="262">
        <v>8552.64</v>
      </c>
      <c r="T490" s="106"/>
      <c r="U490" s="106" t="s">
        <v>3109</v>
      </c>
      <c r="V490" s="720" t="s">
        <v>3446</v>
      </c>
      <c r="W490" s="106"/>
      <c r="X490" s="106"/>
    </row>
    <row r="491" spans="1:24" s="10" customFormat="1">
      <c r="A491" s="69" t="s">
        <v>3018</v>
      </c>
      <c r="B491" s="69" t="s">
        <v>3431</v>
      </c>
      <c r="C491" s="69"/>
      <c r="D491" s="87">
        <v>2014</v>
      </c>
      <c r="E491" s="69" t="s">
        <v>3029</v>
      </c>
      <c r="F491" s="69"/>
      <c r="G491" s="87" t="s">
        <v>1182</v>
      </c>
      <c r="H491" s="71">
        <v>41865</v>
      </c>
      <c r="I491" s="182">
        <v>1316</v>
      </c>
      <c r="J491" s="71"/>
      <c r="K491" s="69"/>
      <c r="L491" s="106" t="s">
        <v>776</v>
      </c>
      <c r="M491" s="106" t="s">
        <v>2882</v>
      </c>
      <c r="N491" s="106" t="s">
        <v>340</v>
      </c>
      <c r="O491" s="106">
        <v>0.2</v>
      </c>
      <c r="P491" s="906">
        <f>1173.36*O491/100</f>
        <v>2.3467199999999999</v>
      </c>
      <c r="Q491" s="901">
        <f t="shared" si="7"/>
        <v>1358.7532799999999</v>
      </c>
      <c r="R491" s="459">
        <v>1361.1</v>
      </c>
      <c r="S491" s="262">
        <f>R491</f>
        <v>1361.1</v>
      </c>
      <c r="T491" s="106"/>
      <c r="U491" s="106" t="s">
        <v>778</v>
      </c>
      <c r="V491" s="720" t="s">
        <v>3222</v>
      </c>
      <c r="W491" s="106"/>
      <c r="X491" s="106"/>
    </row>
    <row r="492" spans="1:24" s="10" customFormat="1">
      <c r="A492" s="69" t="s">
        <v>3018</v>
      </c>
      <c r="B492" s="69" t="s">
        <v>3440</v>
      </c>
      <c r="C492" s="69"/>
      <c r="D492" s="87">
        <v>2014</v>
      </c>
      <c r="E492" s="69" t="s">
        <v>3029</v>
      </c>
      <c r="F492" s="69"/>
      <c r="G492" s="87" t="s">
        <v>1182</v>
      </c>
      <c r="H492" s="71">
        <v>41865</v>
      </c>
      <c r="I492" s="182">
        <v>1311</v>
      </c>
      <c r="J492" s="71"/>
      <c r="K492" s="69"/>
      <c r="L492" s="106" t="s">
        <v>776</v>
      </c>
      <c r="M492" s="106" t="s">
        <v>2882</v>
      </c>
      <c r="N492" s="106" t="s">
        <v>340</v>
      </c>
      <c r="O492" s="106">
        <v>0.2</v>
      </c>
      <c r="P492" s="906">
        <f>369.35*O492/100</f>
        <v>0.73870000000000002</v>
      </c>
      <c r="Q492" s="901">
        <f t="shared" si="7"/>
        <v>427.71129999999999</v>
      </c>
      <c r="R492" s="459">
        <v>428.45</v>
      </c>
      <c r="S492" s="262">
        <f>R492</f>
        <v>428.45</v>
      </c>
      <c r="T492" s="106"/>
      <c r="U492" s="106" t="s">
        <v>778</v>
      </c>
      <c r="V492" s="720" t="s">
        <v>3223</v>
      </c>
      <c r="W492" s="106"/>
      <c r="X492" s="106"/>
    </row>
    <row r="493" spans="1:24" s="10" customFormat="1">
      <c r="A493" s="69" t="s">
        <v>3018</v>
      </c>
      <c r="B493" s="69" t="s">
        <v>3440</v>
      </c>
      <c r="C493" s="69"/>
      <c r="D493" s="87">
        <v>2014</v>
      </c>
      <c r="E493" s="69" t="s">
        <v>3029</v>
      </c>
      <c r="F493" s="69"/>
      <c r="G493" s="87" t="s">
        <v>1182</v>
      </c>
      <c r="H493" s="71">
        <v>41865</v>
      </c>
      <c r="I493" s="182">
        <v>1319</v>
      </c>
      <c r="J493" s="71"/>
      <c r="K493" s="69"/>
      <c r="L493" s="106" t="s">
        <v>776</v>
      </c>
      <c r="M493" s="106" t="s">
        <v>2882</v>
      </c>
      <c r="N493" s="106" t="s">
        <v>340</v>
      </c>
      <c r="O493" s="106">
        <v>0.2</v>
      </c>
      <c r="P493" s="906">
        <f>641.04*O493/100</f>
        <v>1.2820799999999999</v>
      </c>
      <c r="Q493" s="901">
        <f t="shared" si="7"/>
        <v>742.31792000000007</v>
      </c>
      <c r="R493" s="459">
        <v>743.6</v>
      </c>
      <c r="S493" s="262">
        <f>R493</f>
        <v>743.6</v>
      </c>
      <c r="T493" s="106"/>
      <c r="U493" s="106" t="s">
        <v>778</v>
      </c>
      <c r="V493" s="720" t="s">
        <v>3223</v>
      </c>
      <c r="W493" s="106"/>
      <c r="X493" s="106"/>
    </row>
    <row r="494" spans="1:24" s="10" customFormat="1">
      <c r="A494" s="69" t="s">
        <v>3315</v>
      </c>
      <c r="B494" s="69" t="s">
        <v>3428</v>
      </c>
      <c r="C494" s="69"/>
      <c r="D494" s="87">
        <v>2014</v>
      </c>
      <c r="E494" s="69" t="s">
        <v>3036</v>
      </c>
      <c r="F494" s="69"/>
      <c r="G494" s="87" t="s">
        <v>1182</v>
      </c>
      <c r="H494" s="71">
        <v>41865</v>
      </c>
      <c r="I494" s="182">
        <v>1315</v>
      </c>
      <c r="J494" s="71"/>
      <c r="K494" s="69"/>
      <c r="L494" s="106" t="s">
        <v>776</v>
      </c>
      <c r="M494" s="106" t="s">
        <v>2882</v>
      </c>
      <c r="N494" s="106" t="s">
        <v>340</v>
      </c>
      <c r="O494" s="106">
        <v>0.2</v>
      </c>
      <c r="P494" s="906">
        <f>R494*O494/100</f>
        <v>0.91520000000000012</v>
      </c>
      <c r="Q494" s="901">
        <f t="shared" si="7"/>
        <v>456.6848</v>
      </c>
      <c r="R494" s="459">
        <v>457.6</v>
      </c>
      <c r="S494" s="262">
        <f>R494</f>
        <v>457.6</v>
      </c>
      <c r="T494" s="106"/>
      <c r="U494" s="106" t="s">
        <v>778</v>
      </c>
      <c r="V494" s="720" t="s">
        <v>3224</v>
      </c>
      <c r="W494" s="106"/>
      <c r="X494" s="106"/>
    </row>
    <row r="495" spans="1:24" s="10" customFormat="1">
      <c r="A495" s="69" t="s">
        <v>3315</v>
      </c>
      <c r="B495" s="69" t="s">
        <v>3428</v>
      </c>
      <c r="C495" s="69"/>
      <c r="D495" s="87">
        <v>2014</v>
      </c>
      <c r="E495" s="69" t="s">
        <v>3036</v>
      </c>
      <c r="F495" s="69"/>
      <c r="G495" s="87" t="s">
        <v>1182</v>
      </c>
      <c r="H495" s="71">
        <v>41842</v>
      </c>
      <c r="I495" s="182">
        <v>1003</v>
      </c>
      <c r="J495" s="71"/>
      <c r="K495" s="69"/>
      <c r="L495" s="106" t="s">
        <v>127</v>
      </c>
      <c r="M495" s="106" t="s">
        <v>1769</v>
      </c>
      <c r="N495" s="106" t="s">
        <v>340</v>
      </c>
      <c r="O495" s="106">
        <v>0.2</v>
      </c>
      <c r="P495" s="906">
        <f>R495*O495/100</f>
        <v>1.7539200000000001</v>
      </c>
      <c r="Q495" s="901">
        <f t="shared" si="7"/>
        <v>875.20608000000004</v>
      </c>
      <c r="R495" s="459">
        <v>876.96</v>
      </c>
      <c r="S495" s="262">
        <f>R495</f>
        <v>876.96</v>
      </c>
      <c r="T495" s="106"/>
      <c r="U495" s="106" t="s">
        <v>778</v>
      </c>
      <c r="V495" s="720" t="s">
        <v>2032</v>
      </c>
      <c r="W495" s="106"/>
      <c r="X495" s="106"/>
    </row>
    <row r="496" spans="1:24" s="10" customFormat="1">
      <c r="A496" s="69" t="s">
        <v>3018</v>
      </c>
      <c r="B496" s="69" t="s">
        <v>3431</v>
      </c>
      <c r="C496" s="69"/>
      <c r="D496" s="87">
        <v>2014</v>
      </c>
      <c r="E496" s="69" t="s">
        <v>3029</v>
      </c>
      <c r="F496" s="69"/>
      <c r="G496" s="87" t="s">
        <v>1182</v>
      </c>
      <c r="H496" s="71">
        <v>41865</v>
      </c>
      <c r="I496" s="182">
        <v>1320</v>
      </c>
      <c r="J496" s="71"/>
      <c r="K496" s="69"/>
      <c r="L496" s="106" t="s">
        <v>776</v>
      </c>
      <c r="M496" s="106" t="s">
        <v>2882</v>
      </c>
      <c r="N496" s="106" t="s">
        <v>340</v>
      </c>
      <c r="O496" s="106">
        <v>0.2</v>
      </c>
      <c r="P496" s="906">
        <f>R496*O496/100</f>
        <v>15.834000000000001</v>
      </c>
      <c r="Q496" s="901">
        <f t="shared" si="7"/>
        <v>7901.1660000000002</v>
      </c>
      <c r="R496" s="459">
        <v>7917</v>
      </c>
      <c r="S496" s="262">
        <v>7917</v>
      </c>
      <c r="T496" s="106" t="s">
        <v>127</v>
      </c>
      <c r="U496" s="106" t="s">
        <v>778</v>
      </c>
      <c r="V496" s="720" t="s">
        <v>3229</v>
      </c>
      <c r="W496" s="106"/>
      <c r="X496" s="106"/>
    </row>
    <row r="497" spans="1:24" s="10" customFormat="1">
      <c r="A497" s="69" t="s">
        <v>3018</v>
      </c>
      <c r="B497" s="69" t="s">
        <v>3431</v>
      </c>
      <c r="C497" s="69"/>
      <c r="D497" s="87">
        <v>2014</v>
      </c>
      <c r="E497" s="69" t="s">
        <v>3029</v>
      </c>
      <c r="F497" s="69"/>
      <c r="G497" s="87" t="s">
        <v>1182</v>
      </c>
      <c r="H497" s="71">
        <v>41865</v>
      </c>
      <c r="I497" s="182">
        <v>1309</v>
      </c>
      <c r="J497" s="71"/>
      <c r="K497" s="69"/>
      <c r="L497" s="106" t="s">
        <v>776</v>
      </c>
      <c r="M497" s="106" t="s">
        <v>2882</v>
      </c>
      <c r="N497" s="106" t="s">
        <v>340</v>
      </c>
      <c r="O497" s="106">
        <v>0.2</v>
      </c>
      <c r="P497" s="906">
        <f>R497*O497/200</f>
        <v>81.605540000000005</v>
      </c>
      <c r="Q497" s="901">
        <f t="shared" si="7"/>
        <v>81523.934459999989</v>
      </c>
      <c r="R497" s="459">
        <f>156744/2+3233.54</f>
        <v>81605.539999999994</v>
      </c>
      <c r="S497" s="262">
        <v>81605.539999999994</v>
      </c>
      <c r="T497" s="106" t="s">
        <v>127</v>
      </c>
      <c r="U497" s="106" t="s">
        <v>778</v>
      </c>
      <c r="V497" s="720" t="s">
        <v>3433</v>
      </c>
      <c r="W497" s="106"/>
      <c r="X497" s="106"/>
    </row>
    <row r="498" spans="1:24" s="10" customFormat="1">
      <c r="A498" s="69" t="s">
        <v>3315</v>
      </c>
      <c r="B498" s="69" t="s">
        <v>3428</v>
      </c>
      <c r="C498" s="69"/>
      <c r="D498" s="87">
        <v>2014</v>
      </c>
      <c r="E498" s="69" t="s">
        <v>3036</v>
      </c>
      <c r="F498" s="69"/>
      <c r="G498" s="87" t="s">
        <v>1182</v>
      </c>
      <c r="H498" s="71">
        <v>41865</v>
      </c>
      <c r="I498" s="182">
        <v>1309</v>
      </c>
      <c r="J498" s="71"/>
      <c r="K498" s="69"/>
      <c r="L498" s="106" t="s">
        <v>776</v>
      </c>
      <c r="M498" s="106" t="s">
        <v>2882</v>
      </c>
      <c r="N498" s="106" t="s">
        <v>340</v>
      </c>
      <c r="O498" s="106">
        <v>0.2</v>
      </c>
      <c r="P498" s="906">
        <f>R498*O498/200</f>
        <v>75.138460000000009</v>
      </c>
      <c r="Q498" s="901">
        <f>R498-P498</f>
        <v>75063.321540000004</v>
      </c>
      <c r="R498" s="459">
        <f>156744/2-3233.54</f>
        <v>75138.460000000006</v>
      </c>
      <c r="S498" s="262">
        <v>75138.460000000006</v>
      </c>
      <c r="T498" s="106" t="s">
        <v>127</v>
      </c>
      <c r="U498" s="106" t="s">
        <v>778</v>
      </c>
      <c r="V498" s="720" t="s">
        <v>3433</v>
      </c>
      <c r="W498" s="106"/>
      <c r="X498" s="106"/>
    </row>
    <row r="499" spans="1:24" s="10" customFormat="1">
      <c r="A499" s="69" t="s">
        <v>3018</v>
      </c>
      <c r="B499" s="69" t="s">
        <v>3431</v>
      </c>
      <c r="C499" s="69"/>
      <c r="D499" s="87">
        <v>2014</v>
      </c>
      <c r="E499" s="69" t="s">
        <v>3029</v>
      </c>
      <c r="F499" s="69"/>
      <c r="G499" s="87" t="s">
        <v>1182</v>
      </c>
      <c r="H499" s="71">
        <v>41879</v>
      </c>
      <c r="I499" s="182">
        <v>1408</v>
      </c>
      <c r="J499" s="71"/>
      <c r="K499" s="69"/>
      <c r="L499" s="106" t="s">
        <v>776</v>
      </c>
      <c r="M499" s="106" t="s">
        <v>2882</v>
      </c>
      <c r="N499" s="106" t="s">
        <v>340</v>
      </c>
      <c r="O499" s="106">
        <v>0.2</v>
      </c>
      <c r="P499" s="906">
        <f>14.78/2</f>
        <v>7.39</v>
      </c>
      <c r="Q499" s="901">
        <f t="shared" si="7"/>
        <v>4278.6099999999997</v>
      </c>
      <c r="R499" s="459">
        <v>4286</v>
      </c>
      <c r="S499" s="262">
        <v>8502</v>
      </c>
      <c r="T499" s="106" t="s">
        <v>127</v>
      </c>
      <c r="U499" s="106" t="s">
        <v>778</v>
      </c>
      <c r="V499" s="720" t="s">
        <v>3432</v>
      </c>
      <c r="W499" s="106"/>
      <c r="X499" s="106"/>
    </row>
    <row r="500" spans="1:24" s="10" customFormat="1">
      <c r="A500" s="69" t="s">
        <v>3315</v>
      </c>
      <c r="B500" s="69" t="s">
        <v>3428</v>
      </c>
      <c r="C500" s="69"/>
      <c r="D500" s="87">
        <v>2014</v>
      </c>
      <c r="E500" s="69" t="s">
        <v>3036</v>
      </c>
      <c r="F500" s="69"/>
      <c r="G500" s="87" t="s">
        <v>1182</v>
      </c>
      <c r="H500" s="71">
        <v>41879</v>
      </c>
      <c r="I500" s="182">
        <v>1408</v>
      </c>
      <c r="J500" s="71"/>
      <c r="K500" s="69"/>
      <c r="L500" s="106" t="s">
        <v>776</v>
      </c>
      <c r="M500" s="106" t="s">
        <v>2882</v>
      </c>
      <c r="N500" s="106" t="s">
        <v>340</v>
      </c>
      <c r="O500" s="106">
        <v>0.2</v>
      </c>
      <c r="P500" s="906">
        <f>14.78/2</f>
        <v>7.39</v>
      </c>
      <c r="Q500" s="901">
        <f>R500-P500</f>
        <v>4278.6099999999997</v>
      </c>
      <c r="R500" s="459">
        <v>4286</v>
      </c>
      <c r="S500" s="262">
        <v>8502</v>
      </c>
      <c r="T500" s="106" t="s">
        <v>127</v>
      </c>
      <c r="U500" s="106" t="s">
        <v>778</v>
      </c>
      <c r="V500" s="720" t="s">
        <v>3432</v>
      </c>
      <c r="W500" s="106"/>
      <c r="X500" s="106"/>
    </row>
    <row r="501" spans="1:24" s="10" customFormat="1">
      <c r="A501" s="69" t="s">
        <v>3018</v>
      </c>
      <c r="B501" s="69" t="s">
        <v>3431</v>
      </c>
      <c r="C501" s="69"/>
      <c r="D501" s="87">
        <v>2014</v>
      </c>
      <c r="E501" s="69" t="s">
        <v>3029</v>
      </c>
      <c r="F501" s="69"/>
      <c r="G501" s="87" t="s">
        <v>1182</v>
      </c>
      <c r="H501" s="71">
        <v>41883</v>
      </c>
      <c r="I501" s="182">
        <v>1431</v>
      </c>
      <c r="J501" s="71"/>
      <c r="K501" s="69"/>
      <c r="L501" s="106" t="s">
        <v>776</v>
      </c>
      <c r="M501" s="106" t="s">
        <v>2882</v>
      </c>
      <c r="N501" s="106" t="s">
        <v>340</v>
      </c>
      <c r="O501" s="106">
        <v>0.2</v>
      </c>
      <c r="P501" s="906">
        <f>7268.96*O501/200</f>
        <v>7.2689600000000008</v>
      </c>
      <c r="Q501" s="901">
        <f t="shared" si="7"/>
        <v>4208.7310399999997</v>
      </c>
      <c r="R501" s="459">
        <f>8432/2</f>
        <v>4216</v>
      </c>
      <c r="S501" s="262"/>
      <c r="T501" s="106" t="s">
        <v>127</v>
      </c>
      <c r="U501" s="106" t="s">
        <v>778</v>
      </c>
      <c r="V501" s="720" t="s">
        <v>3432</v>
      </c>
      <c r="W501" s="106"/>
      <c r="X501" s="106"/>
    </row>
    <row r="502" spans="1:24" s="10" customFormat="1">
      <c r="A502" s="69" t="s">
        <v>3315</v>
      </c>
      <c r="B502" s="69" t="s">
        <v>3428</v>
      </c>
      <c r="C502" s="69"/>
      <c r="D502" s="87">
        <v>2014</v>
      </c>
      <c r="E502" s="69" t="s">
        <v>3036</v>
      </c>
      <c r="F502" s="69"/>
      <c r="G502" s="87" t="s">
        <v>1182</v>
      </c>
      <c r="H502" s="71">
        <v>41883</v>
      </c>
      <c r="I502" s="182">
        <v>1431</v>
      </c>
      <c r="J502" s="71"/>
      <c r="K502" s="69"/>
      <c r="L502" s="106" t="s">
        <v>776</v>
      </c>
      <c r="M502" s="106" t="s">
        <v>2882</v>
      </c>
      <c r="N502" s="106" t="s">
        <v>340</v>
      </c>
      <c r="O502" s="106">
        <v>0.2</v>
      </c>
      <c r="P502" s="906">
        <f>7268.96*O502/200</f>
        <v>7.2689600000000008</v>
      </c>
      <c r="Q502" s="901">
        <f>R502-P502</f>
        <v>4208.7310399999997</v>
      </c>
      <c r="R502" s="459">
        <f>8432/2</f>
        <v>4216</v>
      </c>
      <c r="S502" s="262"/>
      <c r="T502" s="106" t="s">
        <v>127</v>
      </c>
      <c r="U502" s="106" t="s">
        <v>778</v>
      </c>
      <c r="V502" s="720" t="s">
        <v>3432</v>
      </c>
      <c r="W502" s="106"/>
      <c r="X502" s="106"/>
    </row>
    <row r="503" spans="1:24" s="10" customFormat="1">
      <c r="A503" s="69" t="s">
        <v>3018</v>
      </c>
      <c r="B503" s="69" t="s">
        <v>3440</v>
      </c>
      <c r="C503" s="69"/>
      <c r="D503" s="87">
        <v>2014</v>
      </c>
      <c r="E503" s="69" t="s">
        <v>3019</v>
      </c>
      <c r="F503" s="69"/>
      <c r="G503" s="87" t="s">
        <v>1182</v>
      </c>
      <c r="H503" s="71">
        <v>41887</v>
      </c>
      <c r="I503" s="182">
        <v>1457</v>
      </c>
      <c r="J503" s="71"/>
      <c r="K503" s="69"/>
      <c r="L503" s="106" t="s">
        <v>776</v>
      </c>
      <c r="M503" s="106" t="s">
        <v>2882</v>
      </c>
      <c r="N503" s="106" t="s">
        <v>340</v>
      </c>
      <c r="O503" s="106">
        <v>0.2</v>
      </c>
      <c r="P503" s="906">
        <f>109.48*O503/100</f>
        <v>0.21896000000000002</v>
      </c>
      <c r="Q503" s="901">
        <f t="shared" si="7"/>
        <v>126.78104</v>
      </c>
      <c r="R503" s="459">
        <v>127</v>
      </c>
      <c r="S503" s="262">
        <v>126.96</v>
      </c>
      <c r="T503" s="106"/>
      <c r="U503" s="106" t="s">
        <v>778</v>
      </c>
      <c r="V503" s="720" t="s">
        <v>2339</v>
      </c>
      <c r="W503" s="106"/>
      <c r="X503" s="106"/>
    </row>
    <row r="504" spans="1:24" s="10" customFormat="1">
      <c r="A504" s="69" t="s">
        <v>3315</v>
      </c>
      <c r="B504" s="69" t="s">
        <v>3439</v>
      </c>
      <c r="C504" s="69"/>
      <c r="D504" s="87">
        <v>2014</v>
      </c>
      <c r="E504" s="69" t="s">
        <v>3042</v>
      </c>
      <c r="F504" s="69"/>
      <c r="G504" s="87" t="s">
        <v>1182</v>
      </c>
      <c r="H504" s="71">
        <v>41865</v>
      </c>
      <c r="I504" s="182">
        <v>1318</v>
      </c>
      <c r="J504" s="71"/>
      <c r="K504" s="69"/>
      <c r="L504" s="106" t="s">
        <v>776</v>
      </c>
      <c r="M504" s="106" t="s">
        <v>2882</v>
      </c>
      <c r="N504" s="106" t="s">
        <v>340</v>
      </c>
      <c r="O504" s="106">
        <v>0.2</v>
      </c>
      <c r="P504" s="906">
        <f>394.48*O504/100</f>
        <v>0.78896000000000011</v>
      </c>
      <c r="Q504" s="901">
        <f t="shared" si="7"/>
        <v>456.81104000000005</v>
      </c>
      <c r="R504" s="459">
        <v>457.6</v>
      </c>
      <c r="S504" s="262">
        <f>R504</f>
        <v>457.6</v>
      </c>
      <c r="T504" s="106"/>
      <c r="U504" s="106" t="s">
        <v>778</v>
      </c>
      <c r="V504" s="720" t="s">
        <v>3230</v>
      </c>
      <c r="W504" s="106"/>
      <c r="X504" s="106"/>
    </row>
    <row r="505" spans="1:24" s="10" customFormat="1">
      <c r="A505" s="69" t="s">
        <v>3018</v>
      </c>
      <c r="B505" s="69" t="s">
        <v>3440</v>
      </c>
      <c r="C505" s="69"/>
      <c r="D505" s="87">
        <v>2014</v>
      </c>
      <c r="E505" s="69" t="s">
        <v>3019</v>
      </c>
      <c r="F505" s="69"/>
      <c r="G505" s="87" t="s">
        <v>1182</v>
      </c>
      <c r="H505" s="71">
        <v>41865</v>
      </c>
      <c r="I505" s="182">
        <v>1312</v>
      </c>
      <c r="J505" s="71"/>
      <c r="K505" s="69"/>
      <c r="L505" s="106" t="s">
        <v>776</v>
      </c>
      <c r="M505" s="106" t="s">
        <v>2882</v>
      </c>
      <c r="N505" s="106" t="s">
        <v>340</v>
      </c>
      <c r="O505" s="106">
        <v>0.2</v>
      </c>
      <c r="P505" s="906">
        <f>R505*O505/200</f>
        <v>68.337270000000004</v>
      </c>
      <c r="Q505" s="901">
        <f t="shared" si="7"/>
        <v>68268.93273</v>
      </c>
      <c r="R505" s="459">
        <f>142033/2-2679.23</f>
        <v>68337.27</v>
      </c>
      <c r="S505" s="262">
        <v>68337.27</v>
      </c>
      <c r="T505" s="106" t="s">
        <v>127</v>
      </c>
      <c r="U505" s="106" t="s">
        <v>778</v>
      </c>
      <c r="V505" s="720" t="s">
        <v>3441</v>
      </c>
      <c r="W505" s="106"/>
      <c r="X505" s="106"/>
    </row>
    <row r="506" spans="1:24" s="10" customFormat="1">
      <c r="A506" s="69" t="s">
        <v>3315</v>
      </c>
      <c r="B506" s="69" t="s">
        <v>3439</v>
      </c>
      <c r="C506" s="69"/>
      <c r="D506" s="87">
        <v>2014</v>
      </c>
      <c r="E506" s="69" t="s">
        <v>3042</v>
      </c>
      <c r="F506" s="69"/>
      <c r="G506" s="87" t="s">
        <v>1182</v>
      </c>
      <c r="H506" s="71">
        <v>41865</v>
      </c>
      <c r="I506" s="182">
        <v>1312</v>
      </c>
      <c r="J506" s="71"/>
      <c r="K506" s="69"/>
      <c r="L506" s="106" t="s">
        <v>776</v>
      </c>
      <c r="M506" s="106" t="s">
        <v>2882</v>
      </c>
      <c r="N506" s="106" t="s">
        <v>340</v>
      </c>
      <c r="O506" s="106">
        <v>0.2</v>
      </c>
      <c r="P506" s="906">
        <f>R506*O506/200</f>
        <v>73.695729999999998</v>
      </c>
      <c r="Q506" s="901">
        <f>R506-P506</f>
        <v>73622.034269999989</v>
      </c>
      <c r="R506" s="459">
        <f>142033/2+2679.23</f>
        <v>73695.73</v>
      </c>
      <c r="S506" s="262">
        <v>73695.73</v>
      </c>
      <c r="T506" s="106" t="s">
        <v>127</v>
      </c>
      <c r="U506" s="106" t="s">
        <v>778</v>
      </c>
      <c r="V506" s="720" t="s">
        <v>3441</v>
      </c>
      <c r="W506" s="106"/>
      <c r="X506" s="106"/>
    </row>
    <row r="507" spans="1:24" s="10" customFormat="1">
      <c r="A507" s="69" t="s">
        <v>3018</v>
      </c>
      <c r="B507" s="69" t="s">
        <v>3440</v>
      </c>
      <c r="C507" s="69"/>
      <c r="D507" s="87">
        <v>2014</v>
      </c>
      <c r="E507" s="69" t="s">
        <v>3019</v>
      </c>
      <c r="F507" s="69"/>
      <c r="G507" s="87" t="s">
        <v>1182</v>
      </c>
      <c r="H507" s="71">
        <v>41883</v>
      </c>
      <c r="I507" s="182">
        <v>1432</v>
      </c>
      <c r="J507" s="71">
        <v>41904</v>
      </c>
      <c r="K507" s="69">
        <v>557</v>
      </c>
      <c r="L507" s="106" t="s">
        <v>776</v>
      </c>
      <c r="M507" s="106" t="s">
        <v>2882</v>
      </c>
      <c r="N507" s="106" t="s">
        <v>340</v>
      </c>
      <c r="O507" s="106">
        <v>0.2</v>
      </c>
      <c r="P507" s="906">
        <f>5247.42*O507/200</f>
        <v>5.2474200000000009</v>
      </c>
      <c r="Q507" s="901">
        <f t="shared" si="7"/>
        <v>3038.2525799999999</v>
      </c>
      <c r="R507" s="459">
        <f>6087/2</f>
        <v>3043.5</v>
      </c>
      <c r="S507" s="262">
        <f>R507+R509-4.12</f>
        <v>14912.38</v>
      </c>
      <c r="T507" s="106" t="s">
        <v>127</v>
      </c>
      <c r="U507" s="106" t="s">
        <v>778</v>
      </c>
      <c r="V507" s="720" t="s">
        <v>3232</v>
      </c>
      <c r="W507" s="106"/>
      <c r="X507" s="106"/>
    </row>
    <row r="508" spans="1:24" s="10" customFormat="1">
      <c r="A508" s="69" t="s">
        <v>3315</v>
      </c>
      <c r="B508" s="69" t="s">
        <v>3439</v>
      </c>
      <c r="C508" s="69"/>
      <c r="D508" s="87">
        <v>2014</v>
      </c>
      <c r="E508" s="69" t="s">
        <v>3042</v>
      </c>
      <c r="F508" s="69"/>
      <c r="G508" s="87" t="s">
        <v>1182</v>
      </c>
      <c r="H508" s="71">
        <v>41883</v>
      </c>
      <c r="I508" s="182">
        <v>1432</v>
      </c>
      <c r="J508" s="71">
        <v>41904</v>
      </c>
      <c r="K508" s="69">
        <v>557</v>
      </c>
      <c r="L508" s="106" t="s">
        <v>776</v>
      </c>
      <c r="M508" s="106" t="s">
        <v>2882</v>
      </c>
      <c r="N508" s="106" t="s">
        <v>340</v>
      </c>
      <c r="O508" s="106">
        <v>0.2</v>
      </c>
      <c r="P508" s="906">
        <f>5247.42*O508/200</f>
        <v>5.2474200000000009</v>
      </c>
      <c r="Q508" s="901">
        <f>R508-P508</f>
        <v>3038.2525799999999</v>
      </c>
      <c r="R508" s="459">
        <f>6087/2</f>
        <v>3043.5</v>
      </c>
      <c r="S508" s="262">
        <v>14912.39</v>
      </c>
      <c r="T508" s="106" t="s">
        <v>127</v>
      </c>
      <c r="U508" s="106" t="s">
        <v>778</v>
      </c>
      <c r="V508" s="720" t="s">
        <v>3232</v>
      </c>
      <c r="W508" s="106"/>
      <c r="X508" s="106"/>
    </row>
    <row r="509" spans="1:24" s="10" customFormat="1">
      <c r="A509" s="69" t="s">
        <v>3018</v>
      </c>
      <c r="B509" s="69" t="s">
        <v>3440</v>
      </c>
      <c r="C509" s="69"/>
      <c r="D509" s="87">
        <v>2014</v>
      </c>
      <c r="E509" s="69" t="s">
        <v>3019</v>
      </c>
      <c r="F509" s="69"/>
      <c r="G509" s="87" t="s">
        <v>1182</v>
      </c>
      <c r="H509" s="71">
        <v>41879</v>
      </c>
      <c r="I509" s="182">
        <v>1407</v>
      </c>
      <c r="J509" s="71">
        <v>41904</v>
      </c>
      <c r="K509" s="69">
        <v>557</v>
      </c>
      <c r="L509" s="106" t="s">
        <v>776</v>
      </c>
      <c r="M509" s="106" t="s">
        <v>2882</v>
      </c>
      <c r="N509" s="106" t="s">
        <v>340</v>
      </c>
      <c r="O509" s="106">
        <v>0.2</v>
      </c>
      <c r="P509" s="906">
        <f>20470.68*O509/200</f>
        <v>20.470680000000002</v>
      </c>
      <c r="Q509" s="901">
        <f t="shared" si="7"/>
        <v>11852.52932</v>
      </c>
      <c r="R509" s="459">
        <f>23746/2</f>
        <v>11873</v>
      </c>
      <c r="S509" s="262"/>
      <c r="T509" s="106"/>
      <c r="U509" s="106" t="s">
        <v>778</v>
      </c>
      <c r="V509" s="720" t="s">
        <v>3232</v>
      </c>
      <c r="W509" s="106"/>
      <c r="X509" s="106"/>
    </row>
    <row r="510" spans="1:24" s="10" customFormat="1">
      <c r="A510" s="69" t="s">
        <v>3236</v>
      </c>
      <c r="B510" s="69" t="s">
        <v>3189</v>
      </c>
      <c r="C510" s="69"/>
      <c r="D510" s="87">
        <v>2014</v>
      </c>
      <c r="E510" s="69" t="s">
        <v>3939</v>
      </c>
      <c r="F510" s="69"/>
      <c r="G510" s="87" t="s">
        <v>1182</v>
      </c>
      <c r="H510" s="71">
        <v>41905</v>
      </c>
      <c r="I510" s="182">
        <v>1565</v>
      </c>
      <c r="J510" s="71"/>
      <c r="K510" s="69"/>
      <c r="L510" s="106" t="s">
        <v>776</v>
      </c>
      <c r="M510" s="106" t="s">
        <v>2882</v>
      </c>
      <c r="N510" s="106" t="s">
        <v>340</v>
      </c>
      <c r="O510" s="106">
        <v>0.2</v>
      </c>
      <c r="P510" s="906">
        <v>67.86</v>
      </c>
      <c r="Q510" s="901">
        <f t="shared" si="7"/>
        <v>39288.54</v>
      </c>
      <c r="R510" s="459">
        <v>39356.400000000001</v>
      </c>
      <c r="S510" s="262"/>
      <c r="T510" s="106" t="s">
        <v>127</v>
      </c>
      <c r="U510" s="106" t="s">
        <v>778</v>
      </c>
      <c r="V510" s="720" t="s">
        <v>3238</v>
      </c>
      <c r="W510" s="106"/>
      <c r="X510" s="106"/>
    </row>
    <row r="511" spans="1:24" s="10" customFormat="1">
      <c r="A511" s="69" t="s">
        <v>3236</v>
      </c>
      <c r="B511" s="69" t="s">
        <v>3189</v>
      </c>
      <c r="C511" s="69"/>
      <c r="D511" s="87">
        <v>2014</v>
      </c>
      <c r="E511" s="69" t="s">
        <v>3939</v>
      </c>
      <c r="F511" s="69"/>
      <c r="G511" s="87" t="s">
        <v>1182</v>
      </c>
      <c r="H511" s="71">
        <v>41905</v>
      </c>
      <c r="I511" s="182">
        <v>1567</v>
      </c>
      <c r="J511" s="71"/>
      <c r="K511" s="69"/>
      <c r="L511" s="106" t="s">
        <v>776</v>
      </c>
      <c r="M511" s="106" t="s">
        <v>2882</v>
      </c>
      <c r="N511" s="106" t="s">
        <v>340</v>
      </c>
      <c r="O511" s="106">
        <v>0.2</v>
      </c>
      <c r="P511" s="906">
        <v>0.7</v>
      </c>
      <c r="Q511" s="901">
        <f t="shared" si="7"/>
        <v>404.3</v>
      </c>
      <c r="R511" s="459">
        <v>405</v>
      </c>
      <c r="S511" s="262"/>
      <c r="T511" s="106" t="s">
        <v>127</v>
      </c>
      <c r="U511" s="106" t="s">
        <v>3239</v>
      </c>
      <c r="V511" s="720" t="s">
        <v>3240</v>
      </c>
      <c r="W511" s="106"/>
      <c r="X511" s="106"/>
    </row>
    <row r="512" spans="1:24" s="10" customFormat="1">
      <c r="A512" s="69" t="s">
        <v>3236</v>
      </c>
      <c r="B512" s="69" t="s">
        <v>3189</v>
      </c>
      <c r="C512" s="69"/>
      <c r="D512" s="87">
        <v>2014</v>
      </c>
      <c r="E512" s="69" t="s">
        <v>3939</v>
      </c>
      <c r="F512" s="69"/>
      <c r="G512" s="87" t="s">
        <v>1182</v>
      </c>
      <c r="H512" s="71">
        <v>41884</v>
      </c>
      <c r="I512" s="182">
        <v>1054</v>
      </c>
      <c r="J512" s="71"/>
      <c r="K512" s="69"/>
      <c r="L512" s="106" t="s">
        <v>127</v>
      </c>
      <c r="M512" s="106" t="s">
        <v>1769</v>
      </c>
      <c r="N512" s="106" t="s">
        <v>340</v>
      </c>
      <c r="O512" s="106">
        <v>0.2</v>
      </c>
      <c r="P512" s="906">
        <v>524.72</v>
      </c>
      <c r="Q512" s="901">
        <f t="shared" ref="Q512:Q521" si="8">R512-P512</f>
        <v>303812.88</v>
      </c>
      <c r="R512" s="459">
        <v>304337.59999999998</v>
      </c>
      <c r="S512" s="262"/>
      <c r="T512" s="106" t="s">
        <v>127</v>
      </c>
      <c r="U512" s="106" t="s">
        <v>1770</v>
      </c>
      <c r="V512" s="720" t="s">
        <v>3241</v>
      </c>
      <c r="W512" s="106"/>
      <c r="X512" s="106"/>
    </row>
    <row r="513" spans="1:24" s="10" customFormat="1">
      <c r="A513" s="69" t="s">
        <v>3236</v>
      </c>
      <c r="B513" s="69" t="s">
        <v>3189</v>
      </c>
      <c r="C513" s="69"/>
      <c r="D513" s="87">
        <v>2014</v>
      </c>
      <c r="E513" s="69" t="s">
        <v>3939</v>
      </c>
      <c r="F513" s="69"/>
      <c r="G513" s="87" t="s">
        <v>1182</v>
      </c>
      <c r="H513" s="71">
        <v>41887</v>
      </c>
      <c r="I513" s="182">
        <v>1059</v>
      </c>
      <c r="J513" s="71"/>
      <c r="K513" s="69"/>
      <c r="L513" s="106" t="s">
        <v>127</v>
      </c>
      <c r="M513" s="106" t="s">
        <v>1769</v>
      </c>
      <c r="N513" s="106" t="s">
        <v>340</v>
      </c>
      <c r="O513" s="106">
        <v>0.2</v>
      </c>
      <c r="P513" s="906">
        <v>446.76</v>
      </c>
      <c r="Q513" s="901">
        <f t="shared" si="8"/>
        <v>258674.97</v>
      </c>
      <c r="R513" s="459">
        <v>259121.73</v>
      </c>
      <c r="S513" s="262"/>
      <c r="T513" s="106" t="s">
        <v>127</v>
      </c>
      <c r="U513" s="106" t="s">
        <v>1770</v>
      </c>
      <c r="V513" s="720" t="s">
        <v>3241</v>
      </c>
      <c r="W513" s="106"/>
      <c r="X513" s="106"/>
    </row>
    <row r="514" spans="1:24" s="10" customFormat="1">
      <c r="A514" s="69" t="s">
        <v>3236</v>
      </c>
      <c r="B514" s="69" t="s">
        <v>3189</v>
      </c>
      <c r="C514" s="69"/>
      <c r="D514" s="87">
        <v>2014</v>
      </c>
      <c r="E514" s="69" t="s">
        <v>3939</v>
      </c>
      <c r="F514" s="69"/>
      <c r="G514" s="87" t="s">
        <v>1182</v>
      </c>
      <c r="H514" s="71">
        <v>41885</v>
      </c>
      <c r="I514" s="182" t="s">
        <v>3242</v>
      </c>
      <c r="J514" s="71"/>
      <c r="K514" s="69"/>
      <c r="L514" s="106" t="s">
        <v>3243</v>
      </c>
      <c r="M514" s="106" t="s">
        <v>127</v>
      </c>
      <c r="N514" s="106" t="s">
        <v>3244</v>
      </c>
      <c r="O514" s="106">
        <v>0.2</v>
      </c>
      <c r="P514" s="906">
        <f>R514*O514/100</f>
        <v>23.2</v>
      </c>
      <c r="Q514" s="901">
        <f t="shared" si="8"/>
        <v>11576.8</v>
      </c>
      <c r="R514" s="459">
        <v>11600</v>
      </c>
      <c r="S514" s="262"/>
      <c r="T514" s="106" t="s">
        <v>127</v>
      </c>
      <c r="U514" s="106" t="s">
        <v>3245</v>
      </c>
      <c r="V514" s="720" t="s">
        <v>2147</v>
      </c>
      <c r="W514" s="106"/>
      <c r="X514" s="106"/>
    </row>
    <row r="515" spans="1:24" s="10" customFormat="1">
      <c r="A515" s="69" t="s">
        <v>3247</v>
      </c>
      <c r="B515" s="69" t="s">
        <v>3192</v>
      </c>
      <c r="C515" s="69" t="s">
        <v>1532</v>
      </c>
      <c r="D515" s="87">
        <v>2014</v>
      </c>
      <c r="E515" s="69" t="s">
        <v>3248</v>
      </c>
      <c r="F515" s="69"/>
      <c r="G515" s="87" t="s">
        <v>1079</v>
      </c>
      <c r="H515" s="71">
        <v>41844</v>
      </c>
      <c r="I515" s="182">
        <v>47</v>
      </c>
      <c r="J515" s="71"/>
      <c r="K515" s="69"/>
      <c r="L515" s="106" t="s">
        <v>1108</v>
      </c>
      <c r="M515" s="106" t="s">
        <v>2290</v>
      </c>
      <c r="N515" s="106" t="s">
        <v>995</v>
      </c>
      <c r="O515" s="106"/>
      <c r="P515" s="906"/>
      <c r="Q515" s="901">
        <f t="shared" si="8"/>
        <v>641025.16</v>
      </c>
      <c r="R515" s="459">
        <v>641025.16</v>
      </c>
      <c r="S515" s="262"/>
      <c r="T515" s="106" t="s">
        <v>127</v>
      </c>
      <c r="U515" s="106" t="s">
        <v>611</v>
      </c>
      <c r="V515" s="720" t="s">
        <v>3249</v>
      </c>
      <c r="W515" s="106"/>
      <c r="X515" s="106"/>
    </row>
    <row r="516" spans="1:24" s="10" customFormat="1">
      <c r="A516" s="69" t="s">
        <v>3247</v>
      </c>
      <c r="B516" s="69" t="s">
        <v>3192</v>
      </c>
      <c r="C516" s="69" t="s">
        <v>1533</v>
      </c>
      <c r="D516" s="87">
        <v>2014</v>
      </c>
      <c r="E516" s="69" t="s">
        <v>3248</v>
      </c>
      <c r="F516" s="69"/>
      <c r="G516" s="87" t="s">
        <v>1079</v>
      </c>
      <c r="H516" s="71">
        <v>41886</v>
      </c>
      <c r="I516" s="182">
        <v>50</v>
      </c>
      <c r="J516" s="71"/>
      <c r="K516" s="69"/>
      <c r="L516" s="106" t="s">
        <v>1108</v>
      </c>
      <c r="M516" s="106" t="s">
        <v>2290</v>
      </c>
      <c r="N516" s="106" t="s">
        <v>1008</v>
      </c>
      <c r="O516" s="106"/>
      <c r="P516" s="906"/>
      <c r="Q516" s="901">
        <f t="shared" si="8"/>
        <v>601613.05000000005</v>
      </c>
      <c r="R516" s="459">
        <v>601613.05000000005</v>
      </c>
      <c r="S516" s="262"/>
      <c r="T516" s="106" t="s">
        <v>127</v>
      </c>
      <c r="U516" s="106" t="s">
        <v>2513</v>
      </c>
      <c r="V516" s="720" t="s">
        <v>2713</v>
      </c>
      <c r="W516" s="106"/>
      <c r="X516" s="106"/>
    </row>
    <row r="517" spans="1:24" s="10" customFormat="1">
      <c r="A517" s="69" t="s">
        <v>3247</v>
      </c>
      <c r="B517" s="69" t="s">
        <v>3192</v>
      </c>
      <c r="C517" s="69" t="s">
        <v>1534</v>
      </c>
      <c r="D517" s="87">
        <v>2014</v>
      </c>
      <c r="E517" s="69" t="s">
        <v>3248</v>
      </c>
      <c r="F517" s="69"/>
      <c r="G517" s="87" t="s">
        <v>1079</v>
      </c>
      <c r="H517" s="71">
        <v>41918</v>
      </c>
      <c r="I517" s="182">
        <v>66</v>
      </c>
      <c r="J517" s="71"/>
      <c r="K517" s="69"/>
      <c r="L517" s="106" t="s">
        <v>1108</v>
      </c>
      <c r="M517" s="106" t="s">
        <v>2290</v>
      </c>
      <c r="N517" s="106" t="s">
        <v>1008</v>
      </c>
      <c r="O517" s="106"/>
      <c r="P517" s="906"/>
      <c r="Q517" s="901">
        <f t="shared" si="8"/>
        <v>1176613.3700000001</v>
      </c>
      <c r="R517" s="459">
        <v>1176613.3700000001</v>
      </c>
      <c r="S517" s="262"/>
      <c r="T517" s="106" t="s">
        <v>127</v>
      </c>
      <c r="U517" s="106" t="s">
        <v>2502</v>
      </c>
      <c r="V517" s="720" t="s">
        <v>2499</v>
      </c>
      <c r="W517" s="106"/>
      <c r="X517" s="106"/>
    </row>
    <row r="518" spans="1:24" s="10" customFormat="1">
      <c r="A518" s="69" t="s">
        <v>1031</v>
      </c>
      <c r="B518" s="69" t="s">
        <v>693</v>
      </c>
      <c r="C518" s="69"/>
      <c r="D518" s="87">
        <v>2014</v>
      </c>
      <c r="E518" s="69" t="s">
        <v>3945</v>
      </c>
      <c r="F518" s="69"/>
      <c r="G518" s="87" t="s">
        <v>683</v>
      </c>
      <c r="H518" s="71">
        <v>41778</v>
      </c>
      <c r="I518" s="182">
        <v>751</v>
      </c>
      <c r="J518" s="71"/>
      <c r="K518" s="69"/>
      <c r="L518" s="106" t="s">
        <v>776</v>
      </c>
      <c r="M518" s="106" t="s">
        <v>2882</v>
      </c>
      <c r="N518" s="106" t="s">
        <v>340</v>
      </c>
      <c r="O518" s="106"/>
      <c r="P518" s="906"/>
      <c r="Q518" s="901"/>
      <c r="R518" s="459">
        <v>634.38</v>
      </c>
      <c r="S518" s="262"/>
      <c r="T518" s="106" t="s">
        <v>127</v>
      </c>
      <c r="U518" s="106" t="s">
        <v>2717</v>
      </c>
      <c r="V518" s="720" t="s">
        <v>3946</v>
      </c>
      <c r="W518" s="106"/>
      <c r="X518" s="106"/>
    </row>
    <row r="519" spans="1:24" s="10" customFormat="1">
      <c r="A519" s="69" t="s">
        <v>3247</v>
      </c>
      <c r="B519" s="69" t="s">
        <v>3192</v>
      </c>
      <c r="C519" s="69"/>
      <c r="D519" s="87">
        <v>2014</v>
      </c>
      <c r="E519" s="69" t="s">
        <v>3248</v>
      </c>
      <c r="F519" s="69"/>
      <c r="G519" s="87" t="s">
        <v>1079</v>
      </c>
      <c r="H519" s="71">
        <v>41779</v>
      </c>
      <c r="I519" s="182">
        <v>504</v>
      </c>
      <c r="J519" s="71">
        <v>41780</v>
      </c>
      <c r="K519" s="69">
        <v>3170</v>
      </c>
      <c r="L519" s="106" t="s">
        <v>127</v>
      </c>
      <c r="M519" s="106" t="s">
        <v>3250</v>
      </c>
      <c r="N519" s="106" t="s">
        <v>1104</v>
      </c>
      <c r="O519" s="106"/>
      <c r="P519" s="906"/>
      <c r="Q519" s="901">
        <f t="shared" si="8"/>
        <v>22620</v>
      </c>
      <c r="R519" s="459">
        <v>22620</v>
      </c>
      <c r="S519" s="262">
        <v>22620</v>
      </c>
      <c r="T519" s="106" t="s">
        <v>127</v>
      </c>
      <c r="U519" s="106" t="s">
        <v>1105</v>
      </c>
      <c r="V519" s="720" t="s">
        <v>3251</v>
      </c>
      <c r="W519" s="106"/>
      <c r="X519" s="106"/>
    </row>
    <row r="520" spans="1:24" s="10" customFormat="1">
      <c r="A520" s="69" t="s">
        <v>695</v>
      </c>
      <c r="B520" s="69" t="s">
        <v>3188</v>
      </c>
      <c r="C520" s="69"/>
      <c r="D520" s="87">
        <v>2014</v>
      </c>
      <c r="E520" s="69" t="s">
        <v>3941</v>
      </c>
      <c r="F520" s="69"/>
      <c r="G520" s="87" t="s">
        <v>683</v>
      </c>
      <c r="H520" s="71">
        <v>41885</v>
      </c>
      <c r="I520" s="182">
        <v>50</v>
      </c>
      <c r="J520" s="71"/>
      <c r="K520" s="69"/>
      <c r="L520" s="106" t="s">
        <v>3258</v>
      </c>
      <c r="M520" s="106" t="s">
        <v>127</v>
      </c>
      <c r="N520" s="106" t="s">
        <v>340</v>
      </c>
      <c r="O520" s="106">
        <v>0.2</v>
      </c>
      <c r="P520" s="906">
        <v>134.68</v>
      </c>
      <c r="Q520" s="901">
        <f t="shared" si="8"/>
        <v>67203.320000000007</v>
      </c>
      <c r="R520" s="459">
        <v>67338</v>
      </c>
      <c r="S520" s="262"/>
      <c r="T520" s="106" t="s">
        <v>127</v>
      </c>
      <c r="U520" s="106" t="s">
        <v>1428</v>
      </c>
      <c r="V520" s="720" t="s">
        <v>2184</v>
      </c>
      <c r="W520" s="106"/>
      <c r="X520" s="106"/>
    </row>
    <row r="521" spans="1:24" s="10" customFormat="1">
      <c r="A521" s="69" t="s">
        <v>695</v>
      </c>
      <c r="B521" s="69" t="s">
        <v>3188</v>
      </c>
      <c r="C521" s="69"/>
      <c r="D521" s="87">
        <v>2014</v>
      </c>
      <c r="E521" s="69" t="s">
        <v>3941</v>
      </c>
      <c r="F521" s="69"/>
      <c r="G521" s="87" t="s">
        <v>683</v>
      </c>
      <c r="H521" s="71">
        <v>41879</v>
      </c>
      <c r="I521" s="182">
        <v>1410</v>
      </c>
      <c r="J521" s="71"/>
      <c r="K521" s="69"/>
      <c r="L521" s="106" t="s">
        <v>776</v>
      </c>
      <c r="M521" s="106" t="s">
        <v>2882</v>
      </c>
      <c r="N521" s="106" t="s">
        <v>340</v>
      </c>
      <c r="O521" s="106">
        <v>0.2</v>
      </c>
      <c r="P521" s="906">
        <v>27.27</v>
      </c>
      <c r="Q521" s="901">
        <f t="shared" si="8"/>
        <v>13609.76</v>
      </c>
      <c r="R521" s="459">
        <v>13637.03</v>
      </c>
      <c r="S521" s="262"/>
      <c r="T521" s="106" t="s">
        <v>127</v>
      </c>
      <c r="U521" s="106" t="s">
        <v>778</v>
      </c>
      <c r="V521" s="720" t="s">
        <v>3259</v>
      </c>
      <c r="W521" s="106"/>
      <c r="X521" s="106"/>
    </row>
    <row r="522" spans="1:24" s="10" customFormat="1">
      <c r="A522" s="69" t="s">
        <v>695</v>
      </c>
      <c r="B522" s="69" t="s">
        <v>3188</v>
      </c>
      <c r="C522" s="69"/>
      <c r="D522" s="87">
        <v>2014</v>
      </c>
      <c r="E522" s="69" t="s">
        <v>3941</v>
      </c>
      <c r="F522" s="69"/>
      <c r="G522" s="87" t="s">
        <v>683</v>
      </c>
      <c r="H522" s="71">
        <v>41886</v>
      </c>
      <c r="I522" s="182">
        <v>1445</v>
      </c>
      <c r="J522" s="71"/>
      <c r="K522" s="69"/>
      <c r="L522" s="106" t="s">
        <v>776</v>
      </c>
      <c r="M522" s="106" t="s">
        <v>2882</v>
      </c>
      <c r="N522" s="106" t="s">
        <v>340</v>
      </c>
      <c r="O522" s="106">
        <v>0.2</v>
      </c>
      <c r="P522" s="906">
        <v>1.19</v>
      </c>
      <c r="Q522" s="901">
        <f t="shared" ref="Q522:Q535" si="9">R522-P522</f>
        <v>594.80999999999995</v>
      </c>
      <c r="R522" s="459">
        <v>596</v>
      </c>
      <c r="S522" s="262"/>
      <c r="T522" s="106" t="s">
        <v>127</v>
      </c>
      <c r="U522" s="106" t="s">
        <v>343</v>
      </c>
      <c r="V522" s="720" t="s">
        <v>3259</v>
      </c>
      <c r="W522" s="106"/>
      <c r="X522" s="106"/>
    </row>
    <row r="523" spans="1:24" s="10" customFormat="1">
      <c r="A523" s="69" t="s">
        <v>695</v>
      </c>
      <c r="B523" s="69" t="s">
        <v>3188</v>
      </c>
      <c r="C523" s="69"/>
      <c r="D523" s="87">
        <v>2014</v>
      </c>
      <c r="E523" s="69" t="s">
        <v>3941</v>
      </c>
      <c r="F523" s="69"/>
      <c r="G523" s="87" t="s">
        <v>683</v>
      </c>
      <c r="H523" s="71">
        <v>41879</v>
      </c>
      <c r="I523" s="182">
        <v>1411</v>
      </c>
      <c r="J523" s="71"/>
      <c r="K523" s="69"/>
      <c r="L523" s="106" t="s">
        <v>776</v>
      </c>
      <c r="M523" s="106" t="s">
        <v>2882</v>
      </c>
      <c r="N523" s="106" t="s">
        <v>340</v>
      </c>
      <c r="O523" s="106">
        <v>0.2</v>
      </c>
      <c r="P523" s="906">
        <v>7.17</v>
      </c>
      <c r="Q523" s="901">
        <f t="shared" si="9"/>
        <v>3577.74</v>
      </c>
      <c r="R523" s="459">
        <v>3584.91</v>
      </c>
      <c r="S523" s="262"/>
      <c r="T523" s="106" t="s">
        <v>127</v>
      </c>
      <c r="U523" s="106" t="s">
        <v>778</v>
      </c>
      <c r="V523" s="720" t="s">
        <v>3259</v>
      </c>
      <c r="W523" s="106"/>
      <c r="X523" s="106"/>
    </row>
    <row r="524" spans="1:24" s="10" customFormat="1">
      <c r="A524" s="69" t="s">
        <v>695</v>
      </c>
      <c r="B524" s="69" t="s">
        <v>3188</v>
      </c>
      <c r="C524" s="69"/>
      <c r="D524" s="87">
        <v>2014</v>
      </c>
      <c r="E524" s="69" t="s">
        <v>3941</v>
      </c>
      <c r="F524" s="69"/>
      <c r="G524" s="87" t="s">
        <v>683</v>
      </c>
      <c r="H524" s="71">
        <v>41879</v>
      </c>
      <c r="I524" s="182">
        <v>1412</v>
      </c>
      <c r="J524" s="71"/>
      <c r="K524" s="69"/>
      <c r="L524" s="106" t="s">
        <v>776</v>
      </c>
      <c r="M524" s="106" t="s">
        <v>2882</v>
      </c>
      <c r="N524" s="106" t="s">
        <v>340</v>
      </c>
      <c r="O524" s="106">
        <v>0.2</v>
      </c>
      <c r="P524" s="906">
        <v>3.44</v>
      </c>
      <c r="Q524" s="901">
        <f t="shared" si="9"/>
        <v>1717.72</v>
      </c>
      <c r="R524" s="459">
        <v>1721.16</v>
      </c>
      <c r="S524" s="262"/>
      <c r="T524" s="106" t="s">
        <v>127</v>
      </c>
      <c r="U524" s="106" t="s">
        <v>778</v>
      </c>
      <c r="V524" s="720" t="s">
        <v>3259</v>
      </c>
      <c r="W524" s="106"/>
      <c r="X524" s="106"/>
    </row>
    <row r="525" spans="1:24" s="10" customFormat="1">
      <c r="A525" s="212" t="s">
        <v>948</v>
      </c>
      <c r="B525" s="69" t="s">
        <v>3193</v>
      </c>
      <c r="C525" s="69" t="s">
        <v>1532</v>
      </c>
      <c r="D525" s="87">
        <v>2014</v>
      </c>
      <c r="E525" s="69" t="s">
        <v>3262</v>
      </c>
      <c r="F525" s="69"/>
      <c r="G525" s="87" t="s">
        <v>2490</v>
      </c>
      <c r="H525" s="71">
        <v>41856</v>
      </c>
      <c r="I525" s="182">
        <v>463</v>
      </c>
      <c r="J525" s="71">
        <v>41863</v>
      </c>
      <c r="K525" s="69">
        <v>4</v>
      </c>
      <c r="L525" s="106" t="s">
        <v>127</v>
      </c>
      <c r="M525" s="106" t="s">
        <v>3260</v>
      </c>
      <c r="N525" s="106" t="s">
        <v>611</v>
      </c>
      <c r="O525" s="106">
        <v>0</v>
      </c>
      <c r="P525" s="906">
        <v>0</v>
      </c>
      <c r="Q525" s="901">
        <f t="shared" si="9"/>
        <v>751627.22</v>
      </c>
      <c r="R525" s="459">
        <v>751627.22</v>
      </c>
      <c r="S525" s="262">
        <v>751627.22</v>
      </c>
      <c r="T525" s="106" t="s">
        <v>127</v>
      </c>
      <c r="U525" s="106" t="s">
        <v>611</v>
      </c>
      <c r="V525" s="720" t="s">
        <v>3263</v>
      </c>
      <c r="W525" s="106"/>
      <c r="X525" s="106"/>
    </row>
    <row r="526" spans="1:24" s="10" customFormat="1">
      <c r="A526" s="212" t="s">
        <v>948</v>
      </c>
      <c r="B526" s="69" t="s">
        <v>3193</v>
      </c>
      <c r="C526" s="69" t="s">
        <v>1533</v>
      </c>
      <c r="D526" s="87">
        <v>2014</v>
      </c>
      <c r="E526" s="69" t="s">
        <v>3262</v>
      </c>
      <c r="F526" s="69"/>
      <c r="G526" s="87" t="s">
        <v>2490</v>
      </c>
      <c r="H526" s="71">
        <v>41879</v>
      </c>
      <c r="I526" s="182">
        <v>474</v>
      </c>
      <c r="J526" s="71">
        <v>41883</v>
      </c>
      <c r="K526" s="69">
        <v>5</v>
      </c>
      <c r="L526" s="106" t="s">
        <v>127</v>
      </c>
      <c r="M526" s="106" t="s">
        <v>3260</v>
      </c>
      <c r="N526" s="106" t="s">
        <v>1008</v>
      </c>
      <c r="O526" s="106">
        <v>0</v>
      </c>
      <c r="P526" s="906">
        <v>0</v>
      </c>
      <c r="Q526" s="901">
        <f t="shared" si="9"/>
        <v>512284.27</v>
      </c>
      <c r="R526" s="459">
        <v>512284.27</v>
      </c>
      <c r="S526" s="262">
        <v>512284.27</v>
      </c>
      <c r="T526" s="106" t="s">
        <v>127</v>
      </c>
      <c r="U526" s="106" t="s">
        <v>2513</v>
      </c>
      <c r="V526" s="720" t="s">
        <v>2043</v>
      </c>
      <c r="W526" s="106"/>
      <c r="X526" s="106"/>
    </row>
    <row r="527" spans="1:24" s="10" customFormat="1">
      <c r="A527" s="212" t="s">
        <v>948</v>
      </c>
      <c r="B527" s="69" t="s">
        <v>3193</v>
      </c>
      <c r="C527" s="69" t="s">
        <v>1534</v>
      </c>
      <c r="D527" s="87">
        <v>2014</v>
      </c>
      <c r="E527" s="69" t="s">
        <v>3262</v>
      </c>
      <c r="F527" s="69"/>
      <c r="G527" s="87" t="s">
        <v>2490</v>
      </c>
      <c r="H527" s="71">
        <v>41885</v>
      </c>
      <c r="I527" s="182">
        <v>481</v>
      </c>
      <c r="J527" s="71">
        <v>41886</v>
      </c>
      <c r="K527" s="69"/>
      <c r="L527" s="106" t="s">
        <v>127</v>
      </c>
      <c r="M527" s="106" t="s">
        <v>3260</v>
      </c>
      <c r="N527" s="106" t="s">
        <v>1008</v>
      </c>
      <c r="O527" s="106">
        <v>0</v>
      </c>
      <c r="P527" s="906">
        <v>0</v>
      </c>
      <c r="Q527" s="901">
        <f>R527-P527</f>
        <v>253325.16</v>
      </c>
      <c r="R527" s="459">
        <v>253325.16</v>
      </c>
      <c r="S527" s="262">
        <v>253325.16</v>
      </c>
      <c r="T527" s="106" t="s">
        <v>127</v>
      </c>
      <c r="U527" s="106" t="s">
        <v>2502</v>
      </c>
      <c r="V527" s="720" t="s">
        <v>2413</v>
      </c>
      <c r="W527" s="106"/>
      <c r="X527" s="106"/>
    </row>
    <row r="528" spans="1:24" s="10" customFormat="1">
      <c r="A528" s="212" t="s">
        <v>948</v>
      </c>
      <c r="B528" s="69" t="s">
        <v>3193</v>
      </c>
      <c r="C528" s="69" t="s">
        <v>2460</v>
      </c>
      <c r="D528" s="87">
        <v>2014</v>
      </c>
      <c r="E528" s="69" t="s">
        <v>3262</v>
      </c>
      <c r="F528" s="69"/>
      <c r="G528" s="87" t="s">
        <v>2490</v>
      </c>
      <c r="H528" s="71">
        <v>41919</v>
      </c>
      <c r="I528" s="182">
        <v>501</v>
      </c>
      <c r="J528" s="71">
        <v>41921</v>
      </c>
      <c r="K528" s="69">
        <v>10</v>
      </c>
      <c r="L528" s="106" t="s">
        <v>127</v>
      </c>
      <c r="M528" s="106" t="s">
        <v>3260</v>
      </c>
      <c r="N528" s="106" t="s">
        <v>1008</v>
      </c>
      <c r="O528" s="106">
        <v>0</v>
      </c>
      <c r="P528" s="906">
        <v>0</v>
      </c>
      <c r="Q528" s="901">
        <f t="shared" si="9"/>
        <v>334505.93</v>
      </c>
      <c r="R528" s="459">
        <v>334505.93</v>
      </c>
      <c r="S528" s="262">
        <v>334505.93</v>
      </c>
      <c r="T528" s="106" t="s">
        <v>127</v>
      </c>
      <c r="U528" s="106" t="s">
        <v>2533</v>
      </c>
      <c r="V528" s="720" t="s">
        <v>3264</v>
      </c>
      <c r="W528" s="106"/>
      <c r="X528" s="106"/>
    </row>
    <row r="529" spans="1:24" s="10" customFormat="1">
      <c r="A529" s="69" t="s">
        <v>1033</v>
      </c>
      <c r="B529" s="69" t="s">
        <v>693</v>
      </c>
      <c r="C529" s="69"/>
      <c r="D529" s="87">
        <v>2014</v>
      </c>
      <c r="E529" s="69" t="s">
        <v>1398</v>
      </c>
      <c r="F529" s="69"/>
      <c r="G529" s="87" t="s">
        <v>683</v>
      </c>
      <c r="H529" s="71">
        <v>41887</v>
      </c>
      <c r="I529" s="182">
        <v>1454</v>
      </c>
      <c r="J529" s="71"/>
      <c r="K529" s="69"/>
      <c r="L529" s="106" t="s">
        <v>776</v>
      </c>
      <c r="M529" s="106" t="s">
        <v>2882</v>
      </c>
      <c r="N529" s="106" t="s">
        <v>340</v>
      </c>
      <c r="O529" s="106">
        <v>0</v>
      </c>
      <c r="P529" s="906">
        <v>0</v>
      </c>
      <c r="Q529" s="901">
        <f t="shared" si="9"/>
        <v>596</v>
      </c>
      <c r="R529" s="459">
        <v>596</v>
      </c>
      <c r="S529" s="262"/>
      <c r="T529" s="106" t="s">
        <v>127</v>
      </c>
      <c r="U529" s="106" t="s">
        <v>343</v>
      </c>
      <c r="V529" s="720" t="s">
        <v>2590</v>
      </c>
      <c r="W529" s="106"/>
      <c r="X529" s="106"/>
    </row>
    <row r="530" spans="1:24" s="10" customFormat="1">
      <c r="A530" s="69" t="s">
        <v>1032</v>
      </c>
      <c r="B530" s="69" t="s">
        <v>693</v>
      </c>
      <c r="C530" s="69"/>
      <c r="D530" s="87">
        <v>2014</v>
      </c>
      <c r="E530" s="69" t="s">
        <v>2354</v>
      </c>
      <c r="F530" s="69"/>
      <c r="G530" s="87" t="s">
        <v>683</v>
      </c>
      <c r="H530" s="71">
        <v>41887</v>
      </c>
      <c r="I530" s="182">
        <v>1459</v>
      </c>
      <c r="J530" s="71"/>
      <c r="K530" s="69"/>
      <c r="L530" s="106" t="s">
        <v>776</v>
      </c>
      <c r="M530" s="106" t="s">
        <v>2882</v>
      </c>
      <c r="N530" s="106" t="s">
        <v>340</v>
      </c>
      <c r="O530" s="106">
        <v>0</v>
      </c>
      <c r="P530" s="906">
        <v>0</v>
      </c>
      <c r="Q530" s="901">
        <f t="shared" si="9"/>
        <v>1235.01</v>
      </c>
      <c r="R530" s="459">
        <v>1235.01</v>
      </c>
      <c r="S530" s="262"/>
      <c r="T530" s="106" t="s">
        <v>127</v>
      </c>
      <c r="U530" s="106" t="s">
        <v>343</v>
      </c>
      <c r="V530" s="720" t="s">
        <v>3318</v>
      </c>
      <c r="W530" s="106"/>
      <c r="X530" s="106"/>
    </row>
    <row r="531" spans="1:24" s="10" customFormat="1">
      <c r="A531" s="69" t="s">
        <v>1033</v>
      </c>
      <c r="B531" s="69" t="s">
        <v>693</v>
      </c>
      <c r="C531" s="69"/>
      <c r="D531" s="87">
        <v>2014</v>
      </c>
      <c r="E531" s="69" t="s">
        <v>1398</v>
      </c>
      <c r="F531" s="69"/>
      <c r="G531" s="87" t="s">
        <v>683</v>
      </c>
      <c r="H531" s="71">
        <v>41893</v>
      </c>
      <c r="I531" s="182">
        <v>1503</v>
      </c>
      <c r="J531" s="71"/>
      <c r="K531" s="69"/>
      <c r="L531" s="106" t="s">
        <v>776</v>
      </c>
      <c r="M531" s="106" t="s">
        <v>2882</v>
      </c>
      <c r="N531" s="106" t="s">
        <v>340</v>
      </c>
      <c r="O531" s="106">
        <v>0</v>
      </c>
      <c r="P531" s="906">
        <v>0</v>
      </c>
      <c r="Q531" s="901">
        <f t="shared" si="9"/>
        <v>350</v>
      </c>
      <c r="R531" s="459">
        <v>350</v>
      </c>
      <c r="S531" s="262"/>
      <c r="T531" s="106" t="s">
        <v>127</v>
      </c>
      <c r="U531" s="106" t="s">
        <v>2940</v>
      </c>
      <c r="V531" s="720" t="s">
        <v>3319</v>
      </c>
      <c r="W531" s="106"/>
      <c r="X531" s="106"/>
    </row>
    <row r="532" spans="1:24" s="10" customFormat="1">
      <c r="A532" s="69" t="s">
        <v>1033</v>
      </c>
      <c r="B532" s="69" t="s">
        <v>693</v>
      </c>
      <c r="C532" s="69"/>
      <c r="D532" s="87">
        <v>2014</v>
      </c>
      <c r="E532" s="69" t="s">
        <v>1398</v>
      </c>
      <c r="F532" s="69"/>
      <c r="G532" s="87" t="s">
        <v>683</v>
      </c>
      <c r="H532" s="71">
        <v>41893</v>
      </c>
      <c r="I532" s="182">
        <v>1504</v>
      </c>
      <c r="J532" s="71"/>
      <c r="K532" s="69"/>
      <c r="L532" s="106" t="s">
        <v>776</v>
      </c>
      <c r="M532" s="106" t="s">
        <v>2882</v>
      </c>
      <c r="N532" s="106" t="s">
        <v>340</v>
      </c>
      <c r="O532" s="106">
        <v>0</v>
      </c>
      <c r="P532" s="906">
        <v>0</v>
      </c>
      <c r="Q532" s="901">
        <f t="shared" si="9"/>
        <v>946</v>
      </c>
      <c r="R532" s="459">
        <v>946</v>
      </c>
      <c r="S532" s="262"/>
      <c r="T532" s="106" t="s">
        <v>127</v>
      </c>
      <c r="U532" s="106" t="s">
        <v>778</v>
      </c>
      <c r="V532" s="720" t="s">
        <v>3320</v>
      </c>
      <c r="W532" s="106"/>
      <c r="X532" s="106"/>
    </row>
    <row r="533" spans="1:24" s="10" customFormat="1">
      <c r="A533" s="69" t="s">
        <v>1033</v>
      </c>
      <c r="B533" s="69" t="s">
        <v>693</v>
      </c>
      <c r="C533" s="69"/>
      <c r="D533" s="87">
        <v>2014</v>
      </c>
      <c r="E533" s="69" t="s">
        <v>1398</v>
      </c>
      <c r="F533" s="69"/>
      <c r="G533" s="87" t="s">
        <v>683</v>
      </c>
      <c r="H533" s="71">
        <v>41915</v>
      </c>
      <c r="I533" s="182">
        <v>1643</v>
      </c>
      <c r="J533" s="71"/>
      <c r="K533" s="69"/>
      <c r="L533" s="106" t="s">
        <v>776</v>
      </c>
      <c r="M533" s="106" t="s">
        <v>2882</v>
      </c>
      <c r="N533" s="106" t="s">
        <v>340</v>
      </c>
      <c r="O533" s="106">
        <v>0</v>
      </c>
      <c r="P533" s="906">
        <v>0</v>
      </c>
      <c r="Q533" s="901">
        <f t="shared" si="9"/>
        <v>634.38</v>
      </c>
      <c r="R533" s="459">
        <v>634.38</v>
      </c>
      <c r="S533" s="262"/>
      <c r="T533" s="106" t="s">
        <v>127</v>
      </c>
      <c r="U533" s="106" t="s">
        <v>778</v>
      </c>
      <c r="V533" s="720" t="s">
        <v>3321</v>
      </c>
      <c r="W533" s="106"/>
      <c r="X533" s="106"/>
    </row>
    <row r="534" spans="1:24" s="10" customFormat="1">
      <c r="A534" s="69" t="s">
        <v>3322</v>
      </c>
      <c r="B534" s="69" t="s">
        <v>718</v>
      </c>
      <c r="C534" s="69"/>
      <c r="D534" s="87">
        <v>2014</v>
      </c>
      <c r="E534" s="69" t="s">
        <v>3327</v>
      </c>
      <c r="F534" s="69" t="s">
        <v>260</v>
      </c>
      <c r="G534" s="87" t="s">
        <v>683</v>
      </c>
      <c r="H534" s="71">
        <v>41890</v>
      </c>
      <c r="I534" s="182">
        <v>1474</v>
      </c>
      <c r="J534" s="71"/>
      <c r="K534" s="69"/>
      <c r="L534" s="106" t="s">
        <v>776</v>
      </c>
      <c r="M534" s="106" t="s">
        <v>2882</v>
      </c>
      <c r="N534" s="106" t="s">
        <v>340</v>
      </c>
      <c r="O534" s="106">
        <v>0</v>
      </c>
      <c r="P534" s="906">
        <v>0</v>
      </c>
      <c r="Q534" s="901">
        <f t="shared" si="9"/>
        <v>1322.19</v>
      </c>
      <c r="R534" s="459">
        <v>1322.19</v>
      </c>
      <c r="S534" s="262"/>
      <c r="T534" s="106" t="s">
        <v>127</v>
      </c>
      <c r="U534" s="106" t="s">
        <v>778</v>
      </c>
      <c r="V534" s="720" t="s">
        <v>3328</v>
      </c>
      <c r="W534" s="106"/>
      <c r="X534" s="106"/>
    </row>
    <row r="535" spans="1:24" s="10" customFormat="1">
      <c r="A535" s="69" t="s">
        <v>3332</v>
      </c>
      <c r="B535" s="69" t="s">
        <v>718</v>
      </c>
      <c r="C535" s="69"/>
      <c r="D535" s="87">
        <v>2014</v>
      </c>
      <c r="E535" s="69" t="s">
        <v>3333</v>
      </c>
      <c r="F535" s="69"/>
      <c r="G535" s="87" t="s">
        <v>683</v>
      </c>
      <c r="H535" s="71">
        <v>41915</v>
      </c>
      <c r="I535" s="182">
        <v>1648</v>
      </c>
      <c r="J535" s="71"/>
      <c r="K535" s="69"/>
      <c r="L535" s="106" t="s">
        <v>776</v>
      </c>
      <c r="M535" s="106" t="s">
        <v>2882</v>
      </c>
      <c r="N535" s="106" t="s">
        <v>340</v>
      </c>
      <c r="O535" s="106">
        <v>0</v>
      </c>
      <c r="P535" s="906">
        <v>0</v>
      </c>
      <c r="Q535" s="901">
        <f t="shared" si="9"/>
        <v>620.79</v>
      </c>
      <c r="R535" s="459">
        <v>620.79</v>
      </c>
      <c r="S535" s="262"/>
      <c r="T535" s="106" t="s">
        <v>127</v>
      </c>
      <c r="U535" s="106" t="s">
        <v>778</v>
      </c>
      <c r="V535" s="720" t="s">
        <v>3334</v>
      </c>
      <c r="W535" s="106"/>
      <c r="X535" s="106"/>
    </row>
    <row r="536" spans="1:24" s="10" customFormat="1">
      <c r="A536" s="69" t="s">
        <v>3332</v>
      </c>
      <c r="B536" s="69" t="s">
        <v>718</v>
      </c>
      <c r="C536" s="69"/>
      <c r="D536" s="87">
        <v>2014</v>
      </c>
      <c r="E536" s="69" t="s">
        <v>3333</v>
      </c>
      <c r="F536" s="69"/>
      <c r="G536" s="87" t="s">
        <v>683</v>
      </c>
      <c r="H536" s="71">
        <v>41920</v>
      </c>
      <c r="I536" s="182">
        <v>1666</v>
      </c>
      <c r="J536" s="71"/>
      <c r="K536" s="69"/>
      <c r="L536" s="106" t="s">
        <v>776</v>
      </c>
      <c r="M536" s="106" t="s">
        <v>2882</v>
      </c>
      <c r="N536" s="106" t="s">
        <v>340</v>
      </c>
      <c r="O536" s="106">
        <v>0</v>
      </c>
      <c r="P536" s="906">
        <v>0</v>
      </c>
      <c r="Q536" s="901">
        <f t="shared" ref="Q536:Q545" si="10">R536-P536</f>
        <v>2597.88</v>
      </c>
      <c r="R536" s="459">
        <v>2597.88</v>
      </c>
      <c r="S536" s="262"/>
      <c r="T536" s="106" t="s">
        <v>127</v>
      </c>
      <c r="U536" s="106" t="s">
        <v>778</v>
      </c>
      <c r="V536" s="720" t="s">
        <v>3334</v>
      </c>
      <c r="W536" s="106"/>
      <c r="X536" s="106"/>
    </row>
    <row r="537" spans="1:24" s="10" customFormat="1">
      <c r="A537" s="69" t="s">
        <v>3337</v>
      </c>
      <c r="B537" s="69" t="s">
        <v>718</v>
      </c>
      <c r="C537" s="69"/>
      <c r="D537" s="87">
        <v>2014</v>
      </c>
      <c r="E537" s="69" t="s">
        <v>3353</v>
      </c>
      <c r="F537" s="69"/>
      <c r="G537" s="87" t="s">
        <v>683</v>
      </c>
      <c r="H537" s="71">
        <v>41890</v>
      </c>
      <c r="I537" s="182">
        <v>1475</v>
      </c>
      <c r="J537" s="71"/>
      <c r="K537" s="69"/>
      <c r="L537" s="106" t="s">
        <v>776</v>
      </c>
      <c r="M537" s="106" t="s">
        <v>2882</v>
      </c>
      <c r="N537" s="106" t="s">
        <v>340</v>
      </c>
      <c r="O537" s="106">
        <v>0</v>
      </c>
      <c r="P537" s="906">
        <v>0</v>
      </c>
      <c r="Q537" s="901">
        <f t="shared" si="10"/>
        <v>1111.3499999999999</v>
      </c>
      <c r="R537" s="459">
        <v>1111.3499999999999</v>
      </c>
      <c r="S537" s="262"/>
      <c r="T537" s="106" t="s">
        <v>127</v>
      </c>
      <c r="U537" s="106" t="s">
        <v>778</v>
      </c>
      <c r="V537" s="720" t="s">
        <v>3357</v>
      </c>
      <c r="W537" s="106"/>
      <c r="X537" s="106"/>
    </row>
    <row r="538" spans="1:24" s="10" customFormat="1">
      <c r="A538" s="69" t="s">
        <v>3337</v>
      </c>
      <c r="B538" s="69" t="s">
        <v>718</v>
      </c>
      <c r="C538" s="69"/>
      <c r="D538" s="87">
        <v>2014</v>
      </c>
      <c r="E538" s="69" t="s">
        <v>3353</v>
      </c>
      <c r="F538" s="69"/>
      <c r="G538" s="87" t="s">
        <v>683</v>
      </c>
      <c r="H538" s="71">
        <v>41892</v>
      </c>
      <c r="I538" s="182" t="s">
        <v>3358</v>
      </c>
      <c r="J538" s="71"/>
      <c r="K538" s="69"/>
      <c r="L538" s="106" t="s">
        <v>776</v>
      </c>
      <c r="M538" s="106" t="s">
        <v>2882</v>
      </c>
      <c r="N538" s="106" t="s">
        <v>340</v>
      </c>
      <c r="O538" s="106">
        <v>0</v>
      </c>
      <c r="P538" s="906">
        <v>0</v>
      </c>
      <c r="Q538" s="901">
        <f t="shared" si="10"/>
        <v>14848</v>
      </c>
      <c r="R538" s="459">
        <v>14848</v>
      </c>
      <c r="S538" s="262"/>
      <c r="T538" s="106" t="s">
        <v>127</v>
      </c>
      <c r="U538" s="106" t="s">
        <v>778</v>
      </c>
      <c r="V538" s="720" t="s">
        <v>3359</v>
      </c>
      <c r="W538" s="106"/>
      <c r="X538" s="106"/>
    </row>
    <row r="539" spans="1:24" s="10" customFormat="1">
      <c r="A539" s="69" t="s">
        <v>3337</v>
      </c>
      <c r="B539" s="69" t="s">
        <v>718</v>
      </c>
      <c r="C539" s="69"/>
      <c r="D539" s="87">
        <v>2014</v>
      </c>
      <c r="E539" s="69" t="s">
        <v>3353</v>
      </c>
      <c r="F539" s="69"/>
      <c r="G539" s="87" t="s">
        <v>683</v>
      </c>
      <c r="H539" s="71">
        <v>41919</v>
      </c>
      <c r="I539" s="182">
        <v>1662</v>
      </c>
      <c r="J539" s="71"/>
      <c r="K539" s="69"/>
      <c r="L539" s="106" t="s">
        <v>776</v>
      </c>
      <c r="M539" s="106" t="s">
        <v>2882</v>
      </c>
      <c r="N539" s="106" t="s">
        <v>340</v>
      </c>
      <c r="O539" s="106">
        <v>0</v>
      </c>
      <c r="P539" s="906">
        <v>0</v>
      </c>
      <c r="Q539" s="901">
        <f t="shared" si="10"/>
        <v>15229.5</v>
      </c>
      <c r="R539" s="459">
        <v>15229.5</v>
      </c>
      <c r="S539" s="262"/>
      <c r="T539" s="106" t="s">
        <v>127</v>
      </c>
      <c r="U539" s="106" t="s">
        <v>778</v>
      </c>
      <c r="V539" s="720" t="s">
        <v>3360</v>
      </c>
      <c r="W539" s="106"/>
      <c r="X539" s="106"/>
    </row>
    <row r="540" spans="1:24" s="10" customFormat="1">
      <c r="A540" s="69" t="s">
        <v>3337</v>
      </c>
      <c r="B540" s="69" t="s">
        <v>718</v>
      </c>
      <c r="C540" s="69"/>
      <c r="D540" s="87">
        <v>2014</v>
      </c>
      <c r="E540" s="69" t="s">
        <v>3353</v>
      </c>
      <c r="F540" s="69"/>
      <c r="G540" s="87" t="s">
        <v>683</v>
      </c>
      <c r="H540" s="71">
        <v>41914</v>
      </c>
      <c r="I540" s="182">
        <v>1632</v>
      </c>
      <c r="J540" s="71"/>
      <c r="K540" s="69"/>
      <c r="L540" s="106" t="s">
        <v>776</v>
      </c>
      <c r="M540" s="106" t="s">
        <v>2882</v>
      </c>
      <c r="N540" s="106" t="s">
        <v>340</v>
      </c>
      <c r="O540" s="106">
        <v>0</v>
      </c>
      <c r="P540" s="906">
        <v>0</v>
      </c>
      <c r="Q540" s="901">
        <f t="shared" si="10"/>
        <v>3104</v>
      </c>
      <c r="R540" s="459">
        <v>3104</v>
      </c>
      <c r="S540" s="262"/>
      <c r="T540" s="106" t="s">
        <v>127</v>
      </c>
      <c r="U540" s="106" t="s">
        <v>778</v>
      </c>
      <c r="V540" s="720" t="s">
        <v>3360</v>
      </c>
      <c r="W540" s="106"/>
      <c r="X540" s="106"/>
    </row>
    <row r="541" spans="1:24" s="10" customFormat="1" ht="15.75">
      <c r="A541" s="497" t="s">
        <v>1031</v>
      </c>
      <c r="B541" s="497" t="s">
        <v>3190</v>
      </c>
      <c r="C541" s="497"/>
      <c r="D541" s="932">
        <v>2014</v>
      </c>
      <c r="E541" s="497" t="s">
        <v>3366</v>
      </c>
      <c r="F541" s="497"/>
      <c r="G541" s="932" t="s">
        <v>683</v>
      </c>
      <c r="H541" s="933">
        <v>41849</v>
      </c>
      <c r="I541" s="562">
        <v>34</v>
      </c>
      <c r="J541" s="933"/>
      <c r="K541" s="497"/>
      <c r="L541" s="934" t="s">
        <v>3371</v>
      </c>
      <c r="M541" s="934" t="s">
        <v>127</v>
      </c>
      <c r="N541" s="934" t="s">
        <v>340</v>
      </c>
      <c r="O541" s="934">
        <v>0</v>
      </c>
      <c r="P541" s="935">
        <v>0</v>
      </c>
      <c r="Q541" s="942">
        <f t="shared" si="10"/>
        <v>1160</v>
      </c>
      <c r="R541" s="566">
        <v>1160</v>
      </c>
      <c r="S541" s="936"/>
      <c r="T541" s="934" t="s">
        <v>127</v>
      </c>
      <c r="U541" s="934" t="s">
        <v>3372</v>
      </c>
      <c r="V541" s="937" t="s">
        <v>3388</v>
      </c>
      <c r="W541" s="934"/>
      <c r="X541" s="934"/>
    </row>
    <row r="542" spans="1:24" s="10" customFormat="1" ht="15.75">
      <c r="A542" s="497" t="s">
        <v>1031</v>
      </c>
      <c r="B542" s="497" t="s">
        <v>3190</v>
      </c>
      <c r="C542" s="497"/>
      <c r="D542" s="932">
        <v>2014</v>
      </c>
      <c r="E542" s="497" t="s">
        <v>3366</v>
      </c>
      <c r="F542" s="497"/>
      <c r="G542" s="932" t="s">
        <v>683</v>
      </c>
      <c r="H542" s="933">
        <v>41849</v>
      </c>
      <c r="I542" s="562">
        <v>38</v>
      </c>
      <c r="J542" s="933"/>
      <c r="K542" s="497"/>
      <c r="L542" s="934" t="s">
        <v>3371</v>
      </c>
      <c r="M542" s="934" t="s">
        <v>127</v>
      </c>
      <c r="N542" s="934" t="s">
        <v>1561</v>
      </c>
      <c r="O542" s="934">
        <v>0</v>
      </c>
      <c r="P542" s="935">
        <v>0</v>
      </c>
      <c r="Q542" s="942">
        <f t="shared" si="10"/>
        <v>2030</v>
      </c>
      <c r="R542" s="566">
        <v>2030</v>
      </c>
      <c r="S542" s="936"/>
      <c r="T542" s="934" t="s">
        <v>2703</v>
      </c>
      <c r="U542" s="934" t="s">
        <v>3389</v>
      </c>
      <c r="V542" s="937" t="s">
        <v>3388</v>
      </c>
      <c r="W542" s="934"/>
      <c r="X542" s="934"/>
    </row>
    <row r="543" spans="1:24" s="10" customFormat="1" ht="15.75">
      <c r="A543" s="497" t="s">
        <v>1031</v>
      </c>
      <c r="B543" s="497" t="s">
        <v>3190</v>
      </c>
      <c r="C543" s="497"/>
      <c r="D543" s="932">
        <v>2014</v>
      </c>
      <c r="E543" s="497" t="s">
        <v>3366</v>
      </c>
      <c r="F543" s="497"/>
      <c r="G543" s="932" t="s">
        <v>683</v>
      </c>
      <c r="H543" s="933">
        <v>41848</v>
      </c>
      <c r="I543" s="562">
        <v>30</v>
      </c>
      <c r="J543" s="933"/>
      <c r="K543" s="497"/>
      <c r="L543" s="934" t="s">
        <v>3371</v>
      </c>
      <c r="M543" s="934" t="s">
        <v>127</v>
      </c>
      <c r="N543" s="934" t="s">
        <v>340</v>
      </c>
      <c r="O543" s="934">
        <v>0</v>
      </c>
      <c r="P543" s="935">
        <v>0</v>
      </c>
      <c r="Q543" s="942">
        <f t="shared" si="10"/>
        <v>18270</v>
      </c>
      <c r="R543" s="566">
        <v>18270</v>
      </c>
      <c r="S543" s="936"/>
      <c r="T543" s="934" t="s">
        <v>127</v>
      </c>
      <c r="U543" s="934" t="s">
        <v>1468</v>
      </c>
      <c r="V543" s="937" t="s">
        <v>3388</v>
      </c>
      <c r="W543" s="934"/>
      <c r="X543" s="934"/>
    </row>
    <row r="544" spans="1:24" s="10" customFormat="1" ht="15.75">
      <c r="A544" s="497" t="s">
        <v>1031</v>
      </c>
      <c r="B544" s="497" t="s">
        <v>3190</v>
      </c>
      <c r="C544" s="497"/>
      <c r="D544" s="932">
        <v>2014</v>
      </c>
      <c r="E544" s="497" t="s">
        <v>3366</v>
      </c>
      <c r="F544" s="497"/>
      <c r="G544" s="932" t="s">
        <v>683</v>
      </c>
      <c r="H544" s="933">
        <v>41849</v>
      </c>
      <c r="I544" s="562">
        <v>35</v>
      </c>
      <c r="J544" s="933"/>
      <c r="K544" s="497"/>
      <c r="L544" s="934" t="s">
        <v>3371</v>
      </c>
      <c r="M544" s="934" t="s">
        <v>127</v>
      </c>
      <c r="N544" s="934" t="s">
        <v>340</v>
      </c>
      <c r="O544" s="934">
        <v>0</v>
      </c>
      <c r="P544" s="935">
        <v>0</v>
      </c>
      <c r="Q544" s="942">
        <f t="shared" si="10"/>
        <v>1160</v>
      </c>
      <c r="R544" s="566">
        <v>1160</v>
      </c>
      <c r="S544" s="936"/>
      <c r="T544" s="934" t="s">
        <v>127</v>
      </c>
      <c r="U544" s="934" t="s">
        <v>3372</v>
      </c>
      <c r="V544" s="937" t="s">
        <v>3388</v>
      </c>
      <c r="W544" s="934"/>
      <c r="X544" s="934"/>
    </row>
    <row r="545" spans="1:24" s="10" customFormat="1" ht="15.75">
      <c r="A545" s="497" t="s">
        <v>1031</v>
      </c>
      <c r="B545" s="497" t="s">
        <v>3190</v>
      </c>
      <c r="C545" s="497"/>
      <c r="D545" s="932">
        <v>2014</v>
      </c>
      <c r="E545" s="497" t="s">
        <v>3366</v>
      </c>
      <c r="F545" s="497"/>
      <c r="G545" s="932" t="s">
        <v>683</v>
      </c>
      <c r="H545" s="933">
        <v>41848</v>
      </c>
      <c r="I545" s="562">
        <v>29</v>
      </c>
      <c r="J545" s="933"/>
      <c r="K545" s="497"/>
      <c r="L545" s="934" t="s">
        <v>3371</v>
      </c>
      <c r="M545" s="934" t="s">
        <v>127</v>
      </c>
      <c r="N545" s="934" t="s">
        <v>340</v>
      </c>
      <c r="O545" s="934">
        <v>0</v>
      </c>
      <c r="P545" s="935">
        <v>0</v>
      </c>
      <c r="Q545" s="942">
        <f t="shared" si="10"/>
        <v>18270</v>
      </c>
      <c r="R545" s="566">
        <v>18270</v>
      </c>
      <c r="S545" s="936"/>
      <c r="T545" s="934" t="s">
        <v>127</v>
      </c>
      <c r="U545" s="934" t="s">
        <v>1468</v>
      </c>
      <c r="V545" s="937" t="s">
        <v>3388</v>
      </c>
      <c r="W545" s="934"/>
      <c r="X545" s="934"/>
    </row>
    <row r="546" spans="1:24" s="10" customFormat="1" ht="15.75">
      <c r="A546" s="497" t="s">
        <v>1031</v>
      </c>
      <c r="B546" s="497" t="s">
        <v>3190</v>
      </c>
      <c r="C546" s="497"/>
      <c r="D546" s="932">
        <v>2014</v>
      </c>
      <c r="E546" s="497" t="s">
        <v>3366</v>
      </c>
      <c r="F546" s="497"/>
      <c r="G546" s="932" t="s">
        <v>683</v>
      </c>
      <c r="H546" s="933">
        <v>41849</v>
      </c>
      <c r="I546" s="562">
        <v>39</v>
      </c>
      <c r="J546" s="933"/>
      <c r="K546" s="497"/>
      <c r="L546" s="934" t="s">
        <v>3371</v>
      </c>
      <c r="M546" s="934" t="s">
        <v>127</v>
      </c>
      <c r="N546" s="934" t="s">
        <v>1561</v>
      </c>
      <c r="O546" s="934">
        <v>0</v>
      </c>
      <c r="P546" s="935">
        <v>0</v>
      </c>
      <c r="Q546" s="942">
        <v>2030</v>
      </c>
      <c r="R546" s="566">
        <v>2030</v>
      </c>
      <c r="S546" s="936"/>
      <c r="T546" s="934" t="s">
        <v>2703</v>
      </c>
      <c r="U546" s="934" t="s">
        <v>3389</v>
      </c>
      <c r="V546" s="937" t="s">
        <v>3388</v>
      </c>
      <c r="W546" s="934"/>
      <c r="X546" s="934"/>
    </row>
    <row r="547" spans="1:24" s="10" customFormat="1" ht="15.75">
      <c r="A547" s="497" t="s">
        <v>1031</v>
      </c>
      <c r="B547" s="497" t="s">
        <v>3190</v>
      </c>
      <c r="C547" s="497"/>
      <c r="D547" s="932">
        <v>2014</v>
      </c>
      <c r="E547" s="497" t="s">
        <v>3366</v>
      </c>
      <c r="F547" s="497"/>
      <c r="G547" s="932" t="s">
        <v>683</v>
      </c>
      <c r="H547" s="933">
        <v>41848</v>
      </c>
      <c r="I547" s="562">
        <v>28</v>
      </c>
      <c r="J547" s="933"/>
      <c r="K547" s="497"/>
      <c r="L547" s="934" t="s">
        <v>3371</v>
      </c>
      <c r="M547" s="934" t="s">
        <v>127</v>
      </c>
      <c r="N547" s="934" t="s">
        <v>340</v>
      </c>
      <c r="O547" s="934">
        <v>0</v>
      </c>
      <c r="P547" s="935">
        <v>0</v>
      </c>
      <c r="Q547" s="942">
        <f t="shared" ref="Q547:Q553" si="11">R547-P547</f>
        <v>18270</v>
      </c>
      <c r="R547" s="566">
        <v>18270</v>
      </c>
      <c r="S547" s="936"/>
      <c r="T547" s="934" t="s">
        <v>127</v>
      </c>
      <c r="U547" s="934" t="s">
        <v>1468</v>
      </c>
      <c r="V547" s="937" t="s">
        <v>3390</v>
      </c>
      <c r="W547" s="934"/>
      <c r="X547" s="934"/>
    </row>
    <row r="548" spans="1:24" s="10" customFormat="1" ht="15.75">
      <c r="A548" s="497" t="s">
        <v>1031</v>
      </c>
      <c r="B548" s="497" t="s">
        <v>3190</v>
      </c>
      <c r="C548" s="497"/>
      <c r="D548" s="932">
        <v>2014</v>
      </c>
      <c r="E548" s="497" t="s">
        <v>3366</v>
      </c>
      <c r="F548" s="497"/>
      <c r="G548" s="932" t="s">
        <v>683</v>
      </c>
      <c r="H548" s="933">
        <v>41849</v>
      </c>
      <c r="I548" s="562">
        <v>33</v>
      </c>
      <c r="J548" s="933"/>
      <c r="K548" s="497"/>
      <c r="L548" s="934" t="s">
        <v>3371</v>
      </c>
      <c r="M548" s="934" t="s">
        <v>127</v>
      </c>
      <c r="N548" s="934" t="s">
        <v>340</v>
      </c>
      <c r="O548" s="934">
        <v>0</v>
      </c>
      <c r="P548" s="935">
        <v>0</v>
      </c>
      <c r="Q548" s="942">
        <f t="shared" si="11"/>
        <v>1160</v>
      </c>
      <c r="R548" s="566">
        <v>1160</v>
      </c>
      <c r="S548" s="936"/>
      <c r="T548" s="934" t="s">
        <v>127</v>
      </c>
      <c r="U548" s="934" t="s">
        <v>3372</v>
      </c>
      <c r="V548" s="937" t="s">
        <v>3390</v>
      </c>
      <c r="W548" s="934"/>
      <c r="X548" s="934"/>
    </row>
    <row r="549" spans="1:24" s="10" customFormat="1" ht="15.75">
      <c r="A549" s="497" t="s">
        <v>1031</v>
      </c>
      <c r="B549" s="497" t="s">
        <v>3190</v>
      </c>
      <c r="C549" s="497"/>
      <c r="D549" s="932">
        <v>2014</v>
      </c>
      <c r="E549" s="497" t="s">
        <v>3366</v>
      </c>
      <c r="F549" s="497"/>
      <c r="G549" s="932" t="s">
        <v>683</v>
      </c>
      <c r="H549" s="933">
        <v>41849</v>
      </c>
      <c r="I549" s="562">
        <v>37</v>
      </c>
      <c r="J549" s="933"/>
      <c r="K549" s="497"/>
      <c r="L549" s="934" t="s">
        <v>3371</v>
      </c>
      <c r="M549" s="934" t="s">
        <v>127</v>
      </c>
      <c r="N549" s="934" t="s">
        <v>1561</v>
      </c>
      <c r="O549" s="934">
        <v>0</v>
      </c>
      <c r="P549" s="935">
        <v>0</v>
      </c>
      <c r="Q549" s="942">
        <f t="shared" si="11"/>
        <v>2030</v>
      </c>
      <c r="R549" s="566">
        <v>2030</v>
      </c>
      <c r="S549" s="936"/>
      <c r="T549" s="934" t="s">
        <v>2703</v>
      </c>
      <c r="U549" s="934" t="s">
        <v>3389</v>
      </c>
      <c r="V549" s="937" t="s">
        <v>3390</v>
      </c>
      <c r="W549" s="934"/>
      <c r="X549" s="934"/>
    </row>
    <row r="550" spans="1:24" s="10" customFormat="1" ht="15.75">
      <c r="A550" s="497" t="s">
        <v>1031</v>
      </c>
      <c r="B550" s="497" t="s">
        <v>3190</v>
      </c>
      <c r="C550" s="497"/>
      <c r="D550" s="932">
        <v>2014</v>
      </c>
      <c r="E550" s="497" t="s">
        <v>3366</v>
      </c>
      <c r="F550" s="497"/>
      <c r="G550" s="932" t="s">
        <v>683</v>
      </c>
      <c r="H550" s="933">
        <v>41848</v>
      </c>
      <c r="I550" s="562">
        <v>27</v>
      </c>
      <c r="J550" s="933"/>
      <c r="K550" s="497"/>
      <c r="L550" s="934" t="s">
        <v>3371</v>
      </c>
      <c r="M550" s="934" t="s">
        <v>127</v>
      </c>
      <c r="N550" s="934" t="s">
        <v>340</v>
      </c>
      <c r="O550" s="934">
        <v>0</v>
      </c>
      <c r="P550" s="935">
        <v>0</v>
      </c>
      <c r="Q550" s="942">
        <f t="shared" si="11"/>
        <v>15750</v>
      </c>
      <c r="R550" s="566">
        <v>15750</v>
      </c>
      <c r="S550" s="936"/>
      <c r="T550" s="934" t="s">
        <v>127</v>
      </c>
      <c r="U550" s="934" t="s">
        <v>1468</v>
      </c>
      <c r="V550" s="937" t="s">
        <v>3391</v>
      </c>
      <c r="W550" s="934"/>
      <c r="X550" s="934"/>
    </row>
    <row r="551" spans="1:24" s="10" customFormat="1" ht="15.75">
      <c r="A551" s="497" t="s">
        <v>1031</v>
      </c>
      <c r="B551" s="497" t="s">
        <v>3190</v>
      </c>
      <c r="C551" s="497"/>
      <c r="D551" s="932">
        <v>2014</v>
      </c>
      <c r="E551" s="497" t="s">
        <v>3366</v>
      </c>
      <c r="F551" s="497"/>
      <c r="G551" s="932" t="s">
        <v>683</v>
      </c>
      <c r="H551" s="933">
        <v>41849</v>
      </c>
      <c r="I551" s="562">
        <v>32</v>
      </c>
      <c r="J551" s="933"/>
      <c r="K551" s="497"/>
      <c r="L551" s="934" t="s">
        <v>3371</v>
      </c>
      <c r="M551" s="934" t="s">
        <v>127</v>
      </c>
      <c r="N551" s="934" t="s">
        <v>340</v>
      </c>
      <c r="O551" s="934">
        <v>0</v>
      </c>
      <c r="P551" s="935">
        <v>0</v>
      </c>
      <c r="Q551" s="942">
        <f t="shared" si="11"/>
        <v>1160</v>
      </c>
      <c r="R551" s="566">
        <v>1160</v>
      </c>
      <c r="S551" s="936"/>
      <c r="T551" s="934" t="s">
        <v>127</v>
      </c>
      <c r="U551" s="934" t="s">
        <v>3372</v>
      </c>
      <c r="V551" s="937" t="s">
        <v>3391</v>
      </c>
      <c r="W551" s="934"/>
      <c r="X551" s="934"/>
    </row>
    <row r="552" spans="1:24" s="10" customFormat="1" ht="15.75">
      <c r="A552" s="497" t="s">
        <v>1031</v>
      </c>
      <c r="B552" s="497" t="s">
        <v>3190</v>
      </c>
      <c r="C552" s="497"/>
      <c r="D552" s="932">
        <v>2014</v>
      </c>
      <c r="E552" s="497" t="s">
        <v>3366</v>
      </c>
      <c r="F552" s="497"/>
      <c r="G552" s="932" t="s">
        <v>683</v>
      </c>
      <c r="H552" s="933">
        <v>41849</v>
      </c>
      <c r="I552" s="562">
        <v>36</v>
      </c>
      <c r="J552" s="933"/>
      <c r="K552" s="497"/>
      <c r="L552" s="934" t="s">
        <v>3371</v>
      </c>
      <c r="M552" s="934" t="s">
        <v>127</v>
      </c>
      <c r="N552" s="934" t="s">
        <v>1561</v>
      </c>
      <c r="O552" s="934">
        <v>0</v>
      </c>
      <c r="P552" s="935">
        <v>0</v>
      </c>
      <c r="Q552" s="942">
        <f t="shared" si="11"/>
        <v>2030</v>
      </c>
      <c r="R552" s="566">
        <v>2030</v>
      </c>
      <c r="S552" s="936"/>
      <c r="T552" s="934" t="s">
        <v>127</v>
      </c>
      <c r="U552" s="934" t="s">
        <v>3389</v>
      </c>
      <c r="V552" s="937" t="s">
        <v>3391</v>
      </c>
      <c r="W552" s="934"/>
      <c r="X552" s="934"/>
    </row>
    <row r="553" spans="1:24" s="10" customFormat="1">
      <c r="A553" s="69" t="s">
        <v>1031</v>
      </c>
      <c r="B553" s="69" t="s">
        <v>3190</v>
      </c>
      <c r="C553" s="69"/>
      <c r="D553" s="87">
        <v>2014</v>
      </c>
      <c r="E553" s="69" t="s">
        <v>3366</v>
      </c>
      <c r="F553" s="69"/>
      <c r="G553" s="87" t="s">
        <v>683</v>
      </c>
      <c r="H553" s="71">
        <v>41856</v>
      </c>
      <c r="I553" s="182">
        <v>42</v>
      </c>
      <c r="J553" s="71"/>
      <c r="K553" s="69"/>
      <c r="L553" s="106" t="s">
        <v>3371</v>
      </c>
      <c r="M553" s="106" t="s">
        <v>127</v>
      </c>
      <c r="N553" s="106" t="s">
        <v>340</v>
      </c>
      <c r="O553" s="106">
        <v>0</v>
      </c>
      <c r="P553" s="906">
        <v>0</v>
      </c>
      <c r="Q553" s="901">
        <f t="shared" si="11"/>
        <v>13050</v>
      </c>
      <c r="R553" s="459">
        <v>13050</v>
      </c>
      <c r="S553" s="262"/>
      <c r="T553" s="106" t="s">
        <v>127</v>
      </c>
      <c r="U553" s="106" t="s">
        <v>1468</v>
      </c>
      <c r="V553" s="720" t="s">
        <v>3370</v>
      </c>
      <c r="W553" s="106"/>
      <c r="X553" s="106"/>
    </row>
    <row r="554" spans="1:24" s="10" customFormat="1">
      <c r="A554" s="69" t="s">
        <v>1031</v>
      </c>
      <c r="B554" s="69" t="s">
        <v>3190</v>
      </c>
      <c r="C554" s="69"/>
      <c r="D554" s="87">
        <v>2014</v>
      </c>
      <c r="E554" s="69" t="s">
        <v>3366</v>
      </c>
      <c r="F554" s="69"/>
      <c r="G554" s="87" t="s">
        <v>683</v>
      </c>
      <c r="H554" s="71">
        <v>41856</v>
      </c>
      <c r="I554" s="182">
        <v>45</v>
      </c>
      <c r="J554" s="71"/>
      <c r="K554" s="69"/>
      <c r="L554" s="106" t="s">
        <v>3371</v>
      </c>
      <c r="M554" s="106" t="s">
        <v>127</v>
      </c>
      <c r="N554" s="106" t="s">
        <v>340</v>
      </c>
      <c r="O554" s="106">
        <v>0</v>
      </c>
      <c r="P554" s="906">
        <v>0</v>
      </c>
      <c r="Q554" s="901">
        <f t="shared" ref="Q554:Q560" si="12">R554-P554</f>
        <v>870</v>
      </c>
      <c r="R554" s="459">
        <v>870</v>
      </c>
      <c r="S554" s="262"/>
      <c r="T554" s="106" t="s">
        <v>127</v>
      </c>
      <c r="U554" s="106" t="s">
        <v>3372</v>
      </c>
      <c r="V554" s="720" t="s">
        <v>3370</v>
      </c>
      <c r="W554" s="106"/>
      <c r="X554" s="106"/>
    </row>
    <row r="555" spans="1:24" s="10" customFormat="1">
      <c r="A555" s="69" t="s">
        <v>1031</v>
      </c>
      <c r="B555" s="69" t="s">
        <v>3190</v>
      </c>
      <c r="C555" s="69"/>
      <c r="D555" s="87">
        <v>2014</v>
      </c>
      <c r="E555" s="69" t="s">
        <v>3366</v>
      </c>
      <c r="F555" s="69"/>
      <c r="G555" s="87" t="s">
        <v>683</v>
      </c>
      <c r="H555" s="71">
        <v>41856</v>
      </c>
      <c r="I555" s="182">
        <v>48</v>
      </c>
      <c r="J555" s="71"/>
      <c r="K555" s="69"/>
      <c r="L555" s="106" t="s">
        <v>3371</v>
      </c>
      <c r="M555" s="106" t="s">
        <v>127</v>
      </c>
      <c r="N555" s="106" t="s">
        <v>1561</v>
      </c>
      <c r="O555" s="106">
        <v>0</v>
      </c>
      <c r="P555" s="906">
        <v>0</v>
      </c>
      <c r="Q555" s="901">
        <f t="shared" si="12"/>
        <v>1740</v>
      </c>
      <c r="R555" s="459">
        <v>1740</v>
      </c>
      <c r="S555" s="262"/>
      <c r="T555" s="106" t="s">
        <v>2703</v>
      </c>
      <c r="U555" s="106" t="s">
        <v>3373</v>
      </c>
      <c r="V555" s="720" t="s">
        <v>3370</v>
      </c>
      <c r="W555" s="106"/>
      <c r="X555" s="106"/>
    </row>
    <row r="556" spans="1:24" s="10" customFormat="1">
      <c r="A556" s="69" t="s">
        <v>1031</v>
      </c>
      <c r="B556" s="69" t="s">
        <v>3190</v>
      </c>
      <c r="C556" s="69"/>
      <c r="D556" s="87">
        <v>2014</v>
      </c>
      <c r="E556" s="69" t="s">
        <v>3366</v>
      </c>
      <c r="F556" s="69"/>
      <c r="G556" s="87" t="s">
        <v>683</v>
      </c>
      <c r="H556" s="71">
        <v>41858</v>
      </c>
      <c r="I556" s="182">
        <v>57</v>
      </c>
      <c r="J556" s="71"/>
      <c r="K556" s="69"/>
      <c r="L556" s="106" t="s">
        <v>3371</v>
      </c>
      <c r="M556" s="106" t="s">
        <v>127</v>
      </c>
      <c r="N556" s="106" t="s">
        <v>1561</v>
      </c>
      <c r="O556" s="106">
        <v>0</v>
      </c>
      <c r="P556" s="906">
        <v>0</v>
      </c>
      <c r="Q556" s="901">
        <f t="shared" si="12"/>
        <v>1160</v>
      </c>
      <c r="R556" s="459">
        <v>1160</v>
      </c>
      <c r="S556" s="262"/>
      <c r="T556" s="106">
        <v>4</v>
      </c>
      <c r="U556" s="106" t="s">
        <v>3374</v>
      </c>
      <c r="V556" s="720" t="s">
        <v>3370</v>
      </c>
      <c r="W556" s="106"/>
      <c r="X556" s="106"/>
    </row>
    <row r="557" spans="1:24" s="10" customFormat="1">
      <c r="A557" s="69" t="s">
        <v>1031</v>
      </c>
      <c r="B557" s="69" t="s">
        <v>3190</v>
      </c>
      <c r="C557" s="69"/>
      <c r="D557" s="87">
        <v>2014</v>
      </c>
      <c r="E557" s="69" t="s">
        <v>3366</v>
      </c>
      <c r="F557" s="69"/>
      <c r="G557" s="87" t="s">
        <v>683</v>
      </c>
      <c r="H557" s="71">
        <v>41857</v>
      </c>
      <c r="I557" s="182">
        <v>54</v>
      </c>
      <c r="J557" s="71"/>
      <c r="K557" s="69"/>
      <c r="L557" s="106" t="s">
        <v>3371</v>
      </c>
      <c r="M557" s="106" t="s">
        <v>127</v>
      </c>
      <c r="N557" s="106" t="s">
        <v>1561</v>
      </c>
      <c r="O557" s="106">
        <v>0</v>
      </c>
      <c r="P557" s="906">
        <v>0</v>
      </c>
      <c r="Q557" s="901">
        <f t="shared" si="12"/>
        <v>2320</v>
      </c>
      <c r="R557" s="459">
        <v>2320</v>
      </c>
      <c r="S557" s="262"/>
      <c r="T557" s="106" t="s">
        <v>127</v>
      </c>
      <c r="U557" s="106" t="s">
        <v>3375</v>
      </c>
      <c r="V557" s="720" t="s">
        <v>3370</v>
      </c>
      <c r="W557" s="106"/>
      <c r="X557" s="106"/>
    </row>
    <row r="558" spans="1:24" s="10" customFormat="1">
      <c r="A558" s="69" t="s">
        <v>1031</v>
      </c>
      <c r="B558" s="69" t="s">
        <v>3190</v>
      </c>
      <c r="C558" s="69"/>
      <c r="D558" s="87">
        <v>2014</v>
      </c>
      <c r="E558" s="69" t="s">
        <v>3366</v>
      </c>
      <c r="F558" s="69"/>
      <c r="G558" s="87" t="s">
        <v>683</v>
      </c>
      <c r="H558" s="71">
        <v>41856</v>
      </c>
      <c r="I558" s="182">
        <v>40</v>
      </c>
      <c r="J558" s="71"/>
      <c r="K558" s="69"/>
      <c r="L558" s="106" t="s">
        <v>3371</v>
      </c>
      <c r="M558" s="106" t="s">
        <v>127</v>
      </c>
      <c r="N558" s="106" t="s">
        <v>340</v>
      </c>
      <c r="O558" s="106">
        <v>0</v>
      </c>
      <c r="P558" s="906">
        <v>0</v>
      </c>
      <c r="Q558" s="901">
        <f t="shared" si="12"/>
        <v>18270</v>
      </c>
      <c r="R558" s="459">
        <v>18270</v>
      </c>
      <c r="S558" s="262"/>
      <c r="T558" s="106" t="s">
        <v>127</v>
      </c>
      <c r="U558" s="106" t="s">
        <v>1468</v>
      </c>
      <c r="V558" s="720" t="s">
        <v>3376</v>
      </c>
      <c r="W558" s="106"/>
      <c r="X558" s="106"/>
    </row>
    <row r="559" spans="1:24" s="10" customFormat="1">
      <c r="A559" s="69" t="s">
        <v>1031</v>
      </c>
      <c r="B559" s="69" t="s">
        <v>3190</v>
      </c>
      <c r="C559" s="69"/>
      <c r="D559" s="87">
        <v>2014</v>
      </c>
      <c r="E559" s="69" t="s">
        <v>3366</v>
      </c>
      <c r="F559" s="69"/>
      <c r="G559" s="87" t="s">
        <v>683</v>
      </c>
      <c r="H559" s="71">
        <v>41856</v>
      </c>
      <c r="I559" s="182">
        <v>43</v>
      </c>
      <c r="J559" s="71"/>
      <c r="K559" s="69"/>
      <c r="L559" s="106" t="s">
        <v>3371</v>
      </c>
      <c r="M559" s="106" t="s">
        <v>127</v>
      </c>
      <c r="N559" s="106" t="s">
        <v>340</v>
      </c>
      <c r="O559" s="106">
        <v>0</v>
      </c>
      <c r="P559" s="906">
        <v>0</v>
      </c>
      <c r="Q559" s="901">
        <f t="shared" si="12"/>
        <v>1160</v>
      </c>
      <c r="R559" s="459">
        <v>1160</v>
      </c>
      <c r="S559" s="262"/>
      <c r="T559" s="106" t="s">
        <v>127</v>
      </c>
      <c r="U559" s="106" t="s">
        <v>3372</v>
      </c>
      <c r="V559" s="720" t="s">
        <v>3376</v>
      </c>
      <c r="W559" s="106"/>
      <c r="X559" s="106"/>
    </row>
    <row r="560" spans="1:24" s="10" customFormat="1">
      <c r="A560" s="69" t="s">
        <v>1031</v>
      </c>
      <c r="B560" s="69" t="s">
        <v>3190</v>
      </c>
      <c r="C560" s="69"/>
      <c r="D560" s="87">
        <v>2014</v>
      </c>
      <c r="E560" s="69" t="s">
        <v>3366</v>
      </c>
      <c r="F560" s="69"/>
      <c r="G560" s="87" t="s">
        <v>683</v>
      </c>
      <c r="H560" s="71">
        <v>41856</v>
      </c>
      <c r="I560" s="182">
        <v>46</v>
      </c>
      <c r="J560" s="71"/>
      <c r="K560" s="69"/>
      <c r="L560" s="106" t="s">
        <v>3371</v>
      </c>
      <c r="M560" s="106" t="s">
        <v>127</v>
      </c>
      <c r="N560" s="106" t="s">
        <v>1561</v>
      </c>
      <c r="O560" s="106">
        <v>0</v>
      </c>
      <c r="P560" s="906">
        <v>0</v>
      </c>
      <c r="Q560" s="901">
        <f t="shared" si="12"/>
        <v>1740</v>
      </c>
      <c r="R560" s="459">
        <v>1740</v>
      </c>
      <c r="S560" s="262"/>
      <c r="T560" s="106" t="s">
        <v>2703</v>
      </c>
      <c r="U560" s="106" t="s">
        <v>3373</v>
      </c>
      <c r="V560" s="720" t="s">
        <v>3376</v>
      </c>
      <c r="W560" s="106"/>
      <c r="X560" s="106"/>
    </row>
    <row r="561" spans="1:24" s="10" customFormat="1">
      <c r="A561" s="69" t="s">
        <v>1031</v>
      </c>
      <c r="B561" s="69" t="s">
        <v>3190</v>
      </c>
      <c r="C561" s="69"/>
      <c r="D561" s="87">
        <v>2014</v>
      </c>
      <c r="E561" s="69" t="s">
        <v>3366</v>
      </c>
      <c r="F561" s="69"/>
      <c r="G561" s="87" t="s">
        <v>683</v>
      </c>
      <c r="H561" s="71">
        <v>41858</v>
      </c>
      <c r="I561" s="182">
        <v>55</v>
      </c>
      <c r="J561" s="71"/>
      <c r="K561" s="69"/>
      <c r="L561" s="106" t="s">
        <v>3371</v>
      </c>
      <c r="M561" s="106" t="s">
        <v>127</v>
      </c>
      <c r="N561" s="106" t="s">
        <v>1561</v>
      </c>
      <c r="O561" s="106">
        <v>0</v>
      </c>
      <c r="P561" s="906">
        <v>0</v>
      </c>
      <c r="Q561" s="901">
        <f t="shared" ref="Q561:Q567" si="13">R561-P561</f>
        <v>1044</v>
      </c>
      <c r="R561" s="459">
        <v>1044</v>
      </c>
      <c r="S561" s="262"/>
      <c r="T561" s="106">
        <v>3</v>
      </c>
      <c r="U561" s="106" t="s">
        <v>1773</v>
      </c>
      <c r="V561" s="720" t="s">
        <v>3376</v>
      </c>
      <c r="W561" s="106"/>
      <c r="X561" s="106"/>
    </row>
    <row r="562" spans="1:24" s="10" customFormat="1">
      <c r="A562" s="69" t="s">
        <v>1031</v>
      </c>
      <c r="B562" s="69" t="s">
        <v>3190</v>
      </c>
      <c r="C562" s="69"/>
      <c r="D562" s="87">
        <v>2014</v>
      </c>
      <c r="E562" s="69" t="s">
        <v>3366</v>
      </c>
      <c r="F562" s="69"/>
      <c r="G562" s="87" t="s">
        <v>683</v>
      </c>
      <c r="H562" s="71">
        <v>41857</v>
      </c>
      <c r="I562" s="182">
        <v>52</v>
      </c>
      <c r="J562" s="71"/>
      <c r="K562" s="69"/>
      <c r="L562" s="106" t="s">
        <v>3371</v>
      </c>
      <c r="M562" s="106" t="s">
        <v>127</v>
      </c>
      <c r="N562" s="106" t="s">
        <v>1561</v>
      </c>
      <c r="O562" s="106">
        <v>0</v>
      </c>
      <c r="P562" s="906">
        <v>0</v>
      </c>
      <c r="Q562" s="901">
        <f t="shared" si="13"/>
        <v>2320</v>
      </c>
      <c r="R562" s="459">
        <v>2320</v>
      </c>
      <c r="S562" s="262"/>
      <c r="T562" s="106" t="s">
        <v>127</v>
      </c>
      <c r="U562" s="106" t="s">
        <v>3375</v>
      </c>
      <c r="V562" s="720" t="s">
        <v>3376</v>
      </c>
      <c r="W562" s="106"/>
      <c r="X562" s="106"/>
    </row>
    <row r="563" spans="1:24" s="10" customFormat="1">
      <c r="A563" s="69" t="s">
        <v>1031</v>
      </c>
      <c r="B563" s="69" t="s">
        <v>3190</v>
      </c>
      <c r="C563" s="69"/>
      <c r="D563" s="87">
        <v>2014</v>
      </c>
      <c r="E563" s="69" t="s">
        <v>3366</v>
      </c>
      <c r="F563" s="69"/>
      <c r="G563" s="87" t="s">
        <v>683</v>
      </c>
      <c r="H563" s="71">
        <v>41856</v>
      </c>
      <c r="I563" s="182">
        <v>41</v>
      </c>
      <c r="J563" s="71"/>
      <c r="K563" s="69"/>
      <c r="L563" s="106" t="s">
        <v>3371</v>
      </c>
      <c r="M563" s="106" t="s">
        <v>127</v>
      </c>
      <c r="N563" s="106" t="s">
        <v>340</v>
      </c>
      <c r="O563" s="106">
        <v>0</v>
      </c>
      <c r="P563" s="906">
        <v>0</v>
      </c>
      <c r="Q563" s="901">
        <f t="shared" si="13"/>
        <v>28710</v>
      </c>
      <c r="R563" s="459">
        <v>28710</v>
      </c>
      <c r="S563" s="262"/>
      <c r="T563" s="106" t="s">
        <v>127</v>
      </c>
      <c r="U563" s="106" t="s">
        <v>1468</v>
      </c>
      <c r="V563" s="720" t="s">
        <v>3377</v>
      </c>
      <c r="W563" s="106"/>
      <c r="X563" s="106"/>
    </row>
    <row r="564" spans="1:24" s="10" customFormat="1">
      <c r="A564" s="69" t="s">
        <v>1031</v>
      </c>
      <c r="B564" s="69" t="s">
        <v>3190</v>
      </c>
      <c r="C564" s="69"/>
      <c r="D564" s="87">
        <v>2014</v>
      </c>
      <c r="E564" s="69" t="s">
        <v>3366</v>
      </c>
      <c r="F564" s="69"/>
      <c r="G564" s="87" t="s">
        <v>683</v>
      </c>
      <c r="H564" s="71">
        <v>41856</v>
      </c>
      <c r="I564" s="182">
        <v>44</v>
      </c>
      <c r="J564" s="71"/>
      <c r="K564" s="69"/>
      <c r="L564" s="106" t="s">
        <v>3371</v>
      </c>
      <c r="M564" s="106" t="s">
        <v>127</v>
      </c>
      <c r="N564" s="106" t="s">
        <v>340</v>
      </c>
      <c r="O564" s="106">
        <v>0</v>
      </c>
      <c r="P564" s="906">
        <v>0</v>
      </c>
      <c r="Q564" s="901">
        <f t="shared" si="13"/>
        <v>1740</v>
      </c>
      <c r="R564" s="459">
        <v>1740</v>
      </c>
      <c r="S564" s="262"/>
      <c r="T564" s="106" t="s">
        <v>127</v>
      </c>
      <c r="U564" s="106" t="s">
        <v>3372</v>
      </c>
      <c r="V564" s="720" t="s">
        <v>3377</v>
      </c>
      <c r="W564" s="106"/>
      <c r="X564" s="106"/>
    </row>
    <row r="565" spans="1:24" s="10" customFormat="1">
      <c r="A565" s="69" t="s">
        <v>1031</v>
      </c>
      <c r="B565" s="69" t="s">
        <v>3190</v>
      </c>
      <c r="C565" s="69"/>
      <c r="D565" s="87">
        <v>2014</v>
      </c>
      <c r="E565" s="69" t="s">
        <v>3366</v>
      </c>
      <c r="F565" s="69"/>
      <c r="G565" s="87" t="s">
        <v>683</v>
      </c>
      <c r="H565" s="71">
        <v>41856</v>
      </c>
      <c r="I565" s="182">
        <v>47</v>
      </c>
      <c r="J565" s="71"/>
      <c r="K565" s="69"/>
      <c r="L565" s="106" t="s">
        <v>3371</v>
      </c>
      <c r="M565" s="106" t="s">
        <v>127</v>
      </c>
      <c r="N565" s="106" t="s">
        <v>1561</v>
      </c>
      <c r="O565" s="106">
        <v>0</v>
      </c>
      <c r="P565" s="906">
        <v>0</v>
      </c>
      <c r="Q565" s="901">
        <f t="shared" si="13"/>
        <v>1044</v>
      </c>
      <c r="R565" s="459">
        <v>1044</v>
      </c>
      <c r="S565" s="262"/>
      <c r="T565" s="106">
        <v>3</v>
      </c>
      <c r="U565" s="106" t="s">
        <v>1773</v>
      </c>
      <c r="V565" s="720" t="s">
        <v>3377</v>
      </c>
      <c r="W565" s="106"/>
      <c r="X565" s="106"/>
    </row>
    <row r="566" spans="1:24" s="10" customFormat="1">
      <c r="A566" s="69" t="s">
        <v>1031</v>
      </c>
      <c r="B566" s="69" t="s">
        <v>3190</v>
      </c>
      <c r="C566" s="69"/>
      <c r="D566" s="87">
        <v>2014</v>
      </c>
      <c r="E566" s="69" t="s">
        <v>3366</v>
      </c>
      <c r="F566" s="69"/>
      <c r="G566" s="87" t="s">
        <v>683</v>
      </c>
      <c r="H566" s="71">
        <v>41857</v>
      </c>
      <c r="I566" s="182">
        <v>53</v>
      </c>
      <c r="J566" s="71"/>
      <c r="K566" s="69"/>
      <c r="L566" s="106" t="s">
        <v>3371</v>
      </c>
      <c r="M566" s="106" t="s">
        <v>127</v>
      </c>
      <c r="N566" s="106" t="s">
        <v>1561</v>
      </c>
      <c r="O566" s="106">
        <v>0</v>
      </c>
      <c r="P566" s="906">
        <v>0</v>
      </c>
      <c r="Q566" s="901">
        <f t="shared" si="13"/>
        <v>2320</v>
      </c>
      <c r="R566" s="459">
        <v>2320</v>
      </c>
      <c r="S566" s="262"/>
      <c r="T566" s="106" t="s">
        <v>127</v>
      </c>
      <c r="U566" s="106" t="s">
        <v>3375</v>
      </c>
      <c r="V566" s="720" t="s">
        <v>3377</v>
      </c>
      <c r="W566" s="106"/>
      <c r="X566" s="106"/>
    </row>
    <row r="567" spans="1:24" s="10" customFormat="1">
      <c r="A567" s="69" t="s">
        <v>948</v>
      </c>
      <c r="B567" s="69" t="s">
        <v>718</v>
      </c>
      <c r="C567" s="69"/>
      <c r="D567" s="87">
        <v>2014</v>
      </c>
      <c r="E567" s="69" t="s">
        <v>3340</v>
      </c>
      <c r="F567" s="69"/>
      <c r="G567" s="87" t="s">
        <v>683</v>
      </c>
      <c r="H567" s="71">
        <v>41887</v>
      </c>
      <c r="I567" s="182">
        <v>1458</v>
      </c>
      <c r="J567" s="71"/>
      <c r="K567" s="69"/>
      <c r="L567" s="106" t="s">
        <v>776</v>
      </c>
      <c r="M567" s="106" t="s">
        <v>2882</v>
      </c>
      <c r="N567" s="106" t="s">
        <v>340</v>
      </c>
      <c r="O567" s="106">
        <v>0</v>
      </c>
      <c r="P567" s="906">
        <v>0</v>
      </c>
      <c r="Q567" s="901">
        <f t="shared" si="13"/>
        <v>5510.3</v>
      </c>
      <c r="R567" s="459">
        <v>5510.3</v>
      </c>
      <c r="S567" s="262"/>
      <c r="T567" s="106" t="s">
        <v>127</v>
      </c>
      <c r="U567" s="106" t="s">
        <v>778</v>
      </c>
      <c r="V567" s="720"/>
      <c r="W567" s="106"/>
      <c r="X567" s="106"/>
    </row>
    <row r="568" spans="1:24" s="10" customFormat="1">
      <c r="A568" s="69" t="s">
        <v>948</v>
      </c>
      <c r="B568" s="69" t="s">
        <v>718</v>
      </c>
      <c r="C568" s="69"/>
      <c r="D568" s="87">
        <v>2014</v>
      </c>
      <c r="E568" s="69" t="s">
        <v>3340</v>
      </c>
      <c r="F568" s="69"/>
      <c r="G568" s="87" t="s">
        <v>683</v>
      </c>
      <c r="H568" s="71">
        <v>41890</v>
      </c>
      <c r="I568" s="182">
        <v>1471</v>
      </c>
      <c r="J568" s="71"/>
      <c r="K568" s="69"/>
      <c r="L568" s="106" t="s">
        <v>776</v>
      </c>
      <c r="M568" s="106" t="s">
        <v>2882</v>
      </c>
      <c r="N568" s="106" t="s">
        <v>340</v>
      </c>
      <c r="O568" s="106">
        <v>0</v>
      </c>
      <c r="P568" s="906">
        <v>0</v>
      </c>
      <c r="Q568" s="901">
        <f t="shared" ref="Q568:Q576" si="14">R568-P568</f>
        <v>1767</v>
      </c>
      <c r="R568" s="459">
        <v>1767</v>
      </c>
      <c r="S568" s="262"/>
      <c r="T568" s="106" t="s">
        <v>127</v>
      </c>
      <c r="U568" s="106" t="s">
        <v>778</v>
      </c>
      <c r="V568" s="720"/>
      <c r="W568" s="106"/>
      <c r="X568" s="106"/>
    </row>
    <row r="569" spans="1:24" s="10" customFormat="1">
      <c r="A569" s="69" t="s">
        <v>948</v>
      </c>
      <c r="B569" s="69" t="s">
        <v>718</v>
      </c>
      <c r="C569" s="69"/>
      <c r="D569" s="87">
        <v>2014</v>
      </c>
      <c r="E569" s="69" t="s">
        <v>3340</v>
      </c>
      <c r="F569" s="69"/>
      <c r="G569" s="87" t="s">
        <v>683</v>
      </c>
      <c r="H569" s="71">
        <v>41890</v>
      </c>
      <c r="I569" s="182">
        <v>1470</v>
      </c>
      <c r="J569" s="71"/>
      <c r="K569" s="69"/>
      <c r="L569" s="106" t="s">
        <v>776</v>
      </c>
      <c r="M569" s="106" t="s">
        <v>2882</v>
      </c>
      <c r="N569" s="106" t="s">
        <v>340</v>
      </c>
      <c r="O569" s="106">
        <v>0</v>
      </c>
      <c r="P569" s="906">
        <v>0</v>
      </c>
      <c r="Q569" s="901">
        <f t="shared" si="14"/>
        <v>180.69</v>
      </c>
      <c r="R569" s="459">
        <v>180.69</v>
      </c>
      <c r="S569" s="262"/>
      <c r="T569" s="106" t="s">
        <v>127</v>
      </c>
      <c r="U569" s="106" t="s">
        <v>778</v>
      </c>
      <c r="V569" s="720"/>
      <c r="W569" s="106"/>
      <c r="X569" s="106"/>
    </row>
    <row r="570" spans="1:24" s="10" customFormat="1">
      <c r="A570" s="69" t="s">
        <v>948</v>
      </c>
      <c r="B570" s="69" t="s">
        <v>718</v>
      </c>
      <c r="C570" s="69"/>
      <c r="D570" s="87">
        <v>2014</v>
      </c>
      <c r="E570" s="69" t="s">
        <v>3340</v>
      </c>
      <c r="F570" s="69"/>
      <c r="G570" s="87" t="s">
        <v>683</v>
      </c>
      <c r="H570" s="71">
        <v>41890</v>
      </c>
      <c r="I570" s="182">
        <v>1469</v>
      </c>
      <c r="J570" s="71"/>
      <c r="K570" s="69"/>
      <c r="L570" s="106" t="s">
        <v>776</v>
      </c>
      <c r="M570" s="106" t="s">
        <v>2882</v>
      </c>
      <c r="N570" s="106" t="s">
        <v>340</v>
      </c>
      <c r="O570" s="106">
        <v>0</v>
      </c>
      <c r="P570" s="906">
        <v>0</v>
      </c>
      <c r="Q570" s="901">
        <f t="shared" si="14"/>
        <v>3995</v>
      </c>
      <c r="R570" s="459">
        <v>3995</v>
      </c>
      <c r="S570" s="262"/>
      <c r="T570" s="106" t="s">
        <v>127</v>
      </c>
      <c r="U570" s="106" t="s">
        <v>778</v>
      </c>
      <c r="V570" s="720"/>
      <c r="W570" s="106"/>
      <c r="X570" s="106"/>
    </row>
    <row r="571" spans="1:24" s="10" customFormat="1">
      <c r="A571" s="69" t="s">
        <v>948</v>
      </c>
      <c r="B571" s="69" t="s">
        <v>718</v>
      </c>
      <c r="C571" s="69"/>
      <c r="D571" s="87">
        <v>2014</v>
      </c>
      <c r="E571" s="69" t="s">
        <v>3340</v>
      </c>
      <c r="F571" s="69"/>
      <c r="G571" s="87" t="s">
        <v>683</v>
      </c>
      <c r="H571" s="71">
        <v>41890</v>
      </c>
      <c r="I571" s="182">
        <v>1468</v>
      </c>
      <c r="J571" s="71"/>
      <c r="K571" s="69"/>
      <c r="L571" s="106" t="s">
        <v>776</v>
      </c>
      <c r="M571" s="106" t="s">
        <v>2882</v>
      </c>
      <c r="N571" s="106" t="s">
        <v>340</v>
      </c>
      <c r="O571" s="106">
        <v>0</v>
      </c>
      <c r="P571" s="906">
        <v>0</v>
      </c>
      <c r="Q571" s="901">
        <f t="shared" si="14"/>
        <v>855.72</v>
      </c>
      <c r="R571" s="459">
        <v>855.72</v>
      </c>
      <c r="S571" s="262"/>
      <c r="T571" s="106" t="s">
        <v>127</v>
      </c>
      <c r="U571" s="106" t="s">
        <v>778</v>
      </c>
      <c r="V571" s="720"/>
      <c r="W571" s="106"/>
      <c r="X571" s="106"/>
    </row>
    <row r="572" spans="1:24" s="10" customFormat="1">
      <c r="A572" s="69" t="s">
        <v>695</v>
      </c>
      <c r="B572" s="69" t="s">
        <v>718</v>
      </c>
      <c r="C572" s="69"/>
      <c r="D572" s="87">
        <v>2014</v>
      </c>
      <c r="E572" s="69" t="s">
        <v>3916</v>
      </c>
      <c r="F572" s="69"/>
      <c r="G572" s="87" t="s">
        <v>683</v>
      </c>
      <c r="H572" s="71">
        <v>41890</v>
      </c>
      <c r="I572" s="182">
        <v>1479</v>
      </c>
      <c r="J572" s="71"/>
      <c r="K572" s="69"/>
      <c r="L572" s="106" t="s">
        <v>776</v>
      </c>
      <c r="M572" s="106" t="s">
        <v>2882</v>
      </c>
      <c r="N572" s="106" t="s">
        <v>340</v>
      </c>
      <c r="O572" s="106">
        <v>0</v>
      </c>
      <c r="P572" s="906">
        <v>0</v>
      </c>
      <c r="Q572" s="901">
        <f t="shared" si="14"/>
        <v>1147.3</v>
      </c>
      <c r="R572" s="459">
        <v>1147.3</v>
      </c>
      <c r="S572" s="262"/>
      <c r="T572" s="106" t="s">
        <v>127</v>
      </c>
      <c r="U572" s="106" t="s">
        <v>778</v>
      </c>
      <c r="V572" s="720" t="s">
        <v>3399</v>
      </c>
      <c r="W572" s="106"/>
      <c r="X572" s="106"/>
    </row>
    <row r="573" spans="1:24" s="10" customFormat="1">
      <c r="A573" s="69" t="s">
        <v>948</v>
      </c>
      <c r="B573" s="69" t="s">
        <v>718</v>
      </c>
      <c r="C573" s="69"/>
      <c r="D573" s="87">
        <v>2014</v>
      </c>
      <c r="E573" s="69" t="s">
        <v>2568</v>
      </c>
      <c r="F573" s="69"/>
      <c r="G573" s="87" t="s">
        <v>683</v>
      </c>
      <c r="H573" s="71">
        <v>41890</v>
      </c>
      <c r="I573" s="182">
        <v>1472</v>
      </c>
      <c r="J573" s="71"/>
      <c r="K573" s="69"/>
      <c r="L573" s="106" t="s">
        <v>776</v>
      </c>
      <c r="M573" s="106" t="s">
        <v>2882</v>
      </c>
      <c r="N573" s="106" t="s">
        <v>340</v>
      </c>
      <c r="O573" s="106">
        <v>0</v>
      </c>
      <c r="P573" s="906">
        <v>0</v>
      </c>
      <c r="Q573" s="901">
        <f t="shared" si="14"/>
        <v>353.39</v>
      </c>
      <c r="R573" s="459">
        <v>353.39</v>
      </c>
      <c r="S573" s="262"/>
      <c r="T573" s="106"/>
      <c r="U573" s="106" t="s">
        <v>778</v>
      </c>
      <c r="V573" s="720" t="s">
        <v>2540</v>
      </c>
      <c r="W573" s="106"/>
      <c r="X573" s="106"/>
    </row>
    <row r="574" spans="1:24" s="10" customFormat="1">
      <c r="A574" s="69" t="s">
        <v>3315</v>
      </c>
      <c r="B574" s="69" t="s">
        <v>3439</v>
      </c>
      <c r="C574" s="69"/>
      <c r="D574" s="87">
        <v>2014</v>
      </c>
      <c r="E574" s="69" t="s">
        <v>3042</v>
      </c>
      <c r="F574" s="69"/>
      <c r="G574" s="87" t="s">
        <v>1182</v>
      </c>
      <c r="H574" s="71">
        <v>41879</v>
      </c>
      <c r="I574" s="182">
        <v>1407</v>
      </c>
      <c r="J574" s="71">
        <v>41904</v>
      </c>
      <c r="K574" s="69">
        <v>557</v>
      </c>
      <c r="L574" s="106" t="s">
        <v>776</v>
      </c>
      <c r="M574" s="106" t="s">
        <v>2882</v>
      </c>
      <c r="N574" s="106" t="s">
        <v>340</v>
      </c>
      <c r="O574" s="106">
        <v>0.2</v>
      </c>
      <c r="P574" s="906">
        <f>20470.68*O574/200</f>
        <v>20.470680000000002</v>
      </c>
      <c r="Q574" s="901">
        <f t="shared" si="14"/>
        <v>11852.52932</v>
      </c>
      <c r="R574" s="459">
        <f>23746/2</f>
        <v>11873</v>
      </c>
      <c r="S574" s="262"/>
      <c r="T574" s="106"/>
      <c r="U574" s="106" t="s">
        <v>778</v>
      </c>
      <c r="V574" s="720" t="s">
        <v>3232</v>
      </c>
      <c r="W574" s="106"/>
      <c r="X574" s="106"/>
    </row>
    <row r="575" spans="1:24" s="10" customFormat="1">
      <c r="A575" s="69" t="s">
        <v>3315</v>
      </c>
      <c r="B575" s="69" t="s">
        <v>3437</v>
      </c>
      <c r="C575" s="69"/>
      <c r="D575" s="87">
        <v>2014</v>
      </c>
      <c r="E575" s="69" t="s">
        <v>3114</v>
      </c>
      <c r="F575" s="69"/>
      <c r="G575" s="87" t="s">
        <v>1182</v>
      </c>
      <c r="H575" s="71">
        <v>41884</v>
      </c>
      <c r="I575" s="182" t="s">
        <v>3221</v>
      </c>
      <c r="J575" s="71"/>
      <c r="K575" s="69"/>
      <c r="L575" s="106" t="s">
        <v>127</v>
      </c>
      <c r="M575" s="106" t="s">
        <v>2075</v>
      </c>
      <c r="N575" s="106" t="s">
        <v>340</v>
      </c>
      <c r="O575" s="106">
        <v>0.2</v>
      </c>
      <c r="P575" s="906">
        <f>14750*O575/200</f>
        <v>14.75</v>
      </c>
      <c r="Q575" s="901">
        <f t="shared" si="14"/>
        <v>8540.25</v>
      </c>
      <c r="R575" s="459">
        <f>17110/2</f>
        <v>8555</v>
      </c>
      <c r="S575" s="262">
        <v>8552.64</v>
      </c>
      <c r="T575" s="106"/>
      <c r="U575" s="106" t="s">
        <v>3109</v>
      </c>
      <c r="V575" s="720" t="s">
        <v>3446</v>
      </c>
      <c r="W575" s="106"/>
      <c r="X575" s="106"/>
    </row>
    <row r="576" spans="1:24" s="10" customFormat="1">
      <c r="A576" s="69" t="s">
        <v>3316</v>
      </c>
      <c r="B576" s="69" t="s">
        <v>3058</v>
      </c>
      <c r="C576" s="69"/>
      <c r="D576" s="87">
        <v>2014</v>
      </c>
      <c r="E576" s="69" t="s">
        <v>3907</v>
      </c>
      <c r="F576" s="69"/>
      <c r="G576" s="87" t="s">
        <v>1182</v>
      </c>
      <c r="H576" s="71">
        <v>41904</v>
      </c>
      <c r="I576" s="182">
        <v>56</v>
      </c>
      <c r="J576" s="71"/>
      <c r="K576" s="69"/>
      <c r="L576" s="106" t="s">
        <v>1108</v>
      </c>
      <c r="M576" s="106" t="s">
        <v>2290</v>
      </c>
      <c r="N576" s="106" t="s">
        <v>1561</v>
      </c>
      <c r="O576" s="106">
        <v>0.2</v>
      </c>
      <c r="P576" s="906">
        <f>R576*O576/100</f>
        <v>49.88</v>
      </c>
      <c r="Q576" s="901">
        <f t="shared" si="14"/>
        <v>24890.12</v>
      </c>
      <c r="R576" s="459">
        <v>24940</v>
      </c>
      <c r="S576" s="262"/>
      <c r="T576" s="106">
        <v>22</v>
      </c>
      <c r="U576" s="106" t="s">
        <v>3402</v>
      </c>
      <c r="V576" s="720" t="s">
        <v>2622</v>
      </c>
      <c r="W576" s="106"/>
      <c r="X576" s="106"/>
    </row>
    <row r="577" spans="1:24" s="10" customFormat="1">
      <c r="A577" s="69" t="s">
        <v>3018</v>
      </c>
      <c r="B577" s="69" t="s">
        <v>3431</v>
      </c>
      <c r="C577" s="69"/>
      <c r="D577" s="87">
        <v>2014</v>
      </c>
      <c r="E577" s="69" t="s">
        <v>3029</v>
      </c>
      <c r="F577" s="69"/>
      <c r="G577" s="87" t="s">
        <v>1182</v>
      </c>
      <c r="H577" s="71">
        <v>41904</v>
      </c>
      <c r="I577" s="182">
        <v>54</v>
      </c>
      <c r="J577" s="71"/>
      <c r="K577" s="69"/>
      <c r="L577" s="106" t="s">
        <v>1108</v>
      </c>
      <c r="M577" s="106" t="s">
        <v>2290</v>
      </c>
      <c r="N577" s="106" t="s">
        <v>1561</v>
      </c>
      <c r="O577" s="106">
        <v>0.2</v>
      </c>
      <c r="P577" s="906">
        <f>25950*O577/100</f>
        <v>51.9</v>
      </c>
      <c r="Q577" s="901">
        <f>R577-P577</f>
        <v>30050.1</v>
      </c>
      <c r="R577" s="459">
        <v>30102</v>
      </c>
      <c r="S577" s="262">
        <v>30093.7</v>
      </c>
      <c r="T577" s="106">
        <v>26</v>
      </c>
      <c r="U577" s="106" t="s">
        <v>3402</v>
      </c>
      <c r="V577" s="720" t="s">
        <v>2614</v>
      </c>
      <c r="W577" s="106"/>
      <c r="X577" s="106"/>
    </row>
    <row r="578" spans="1:24" s="10" customFormat="1">
      <c r="A578" s="69" t="s">
        <v>3315</v>
      </c>
      <c r="B578" s="69" t="s">
        <v>3428</v>
      </c>
      <c r="C578" s="69"/>
      <c r="D578" s="87">
        <v>2014</v>
      </c>
      <c r="E578" s="69" t="s">
        <v>3036</v>
      </c>
      <c r="F578" s="69"/>
      <c r="G578" s="87" t="s">
        <v>1182</v>
      </c>
      <c r="H578" s="71">
        <v>41904</v>
      </c>
      <c r="I578" s="182">
        <v>55</v>
      </c>
      <c r="J578" s="71"/>
      <c r="K578" s="69"/>
      <c r="L578" s="106" t="s">
        <v>1108</v>
      </c>
      <c r="M578" s="106" t="s">
        <v>2290</v>
      </c>
      <c r="N578" s="106" t="s">
        <v>1561</v>
      </c>
      <c r="O578" s="106">
        <v>0.2</v>
      </c>
      <c r="P578" s="906">
        <f>32950*O578/100</f>
        <v>65.900000000000006</v>
      </c>
      <c r="Q578" s="901">
        <f t="shared" ref="Q578:Q584" si="15">R578-P578</f>
        <v>38156.1</v>
      </c>
      <c r="R578" s="459">
        <v>38222</v>
      </c>
      <c r="S578" s="262">
        <v>38211.46</v>
      </c>
      <c r="T578" s="106">
        <v>33</v>
      </c>
      <c r="U578" s="106" t="s">
        <v>3402</v>
      </c>
      <c r="V578" s="720" t="s">
        <v>2625</v>
      </c>
      <c r="W578" s="106"/>
      <c r="X578" s="106"/>
    </row>
    <row r="579" spans="1:24" s="10" customFormat="1">
      <c r="A579" s="69" t="s">
        <v>3018</v>
      </c>
      <c r="B579" s="69" t="s">
        <v>3440</v>
      </c>
      <c r="C579" s="69"/>
      <c r="D579" s="87">
        <v>2014</v>
      </c>
      <c r="E579" s="69" t="s">
        <v>3019</v>
      </c>
      <c r="F579" s="69"/>
      <c r="G579" s="87" t="s">
        <v>1182</v>
      </c>
      <c r="H579" s="71">
        <v>41904</v>
      </c>
      <c r="I579" s="182">
        <v>57</v>
      </c>
      <c r="J579" s="71"/>
      <c r="K579" s="69"/>
      <c r="L579" s="106" t="s">
        <v>1108</v>
      </c>
      <c r="M579" s="106" t="s">
        <v>2290</v>
      </c>
      <c r="N579" s="106" t="s">
        <v>1561</v>
      </c>
      <c r="O579" s="106">
        <v>0.2</v>
      </c>
      <c r="P579" s="906">
        <f>15700*O579/100</f>
        <v>31.4</v>
      </c>
      <c r="Q579" s="901">
        <f t="shared" si="15"/>
        <v>18180.599999999999</v>
      </c>
      <c r="R579" s="459">
        <v>18212</v>
      </c>
      <c r="S579" s="262">
        <v>18206.98</v>
      </c>
      <c r="T579" s="106">
        <v>16</v>
      </c>
      <c r="U579" s="106" t="s">
        <v>3402</v>
      </c>
      <c r="V579" s="720" t="s">
        <v>2626</v>
      </c>
      <c r="W579" s="106"/>
      <c r="X579" s="106"/>
    </row>
    <row r="580" spans="1:24" s="10" customFormat="1">
      <c r="A580" s="69" t="s">
        <v>3316</v>
      </c>
      <c r="B580" s="69" t="s">
        <v>3053</v>
      </c>
      <c r="C580" s="69"/>
      <c r="D580" s="87">
        <v>2014</v>
      </c>
      <c r="E580" s="69" t="s">
        <v>3908</v>
      </c>
      <c r="F580" s="69"/>
      <c r="G580" s="87" t="s">
        <v>1182</v>
      </c>
      <c r="H580" s="71">
        <v>41904</v>
      </c>
      <c r="I580" s="182">
        <v>60</v>
      </c>
      <c r="J580" s="71"/>
      <c r="K580" s="69"/>
      <c r="L580" s="106" t="s">
        <v>1108</v>
      </c>
      <c r="M580" s="106" t="s">
        <v>2290</v>
      </c>
      <c r="N580" s="106" t="s">
        <v>1561</v>
      </c>
      <c r="O580" s="106">
        <v>0.2</v>
      </c>
      <c r="P580" s="906">
        <f>R580*O580/100</f>
        <v>43.152000000000001</v>
      </c>
      <c r="Q580" s="901">
        <f t="shared" si="15"/>
        <v>21532.848000000002</v>
      </c>
      <c r="R580" s="459">
        <v>21576</v>
      </c>
      <c r="S580" s="262"/>
      <c r="T580" s="106">
        <v>19</v>
      </c>
      <c r="U580" s="106" t="s">
        <v>3402</v>
      </c>
      <c r="V580" s="720" t="s">
        <v>2595</v>
      </c>
      <c r="W580" s="106"/>
      <c r="X580" s="106"/>
    </row>
    <row r="581" spans="1:24" s="10" customFormat="1">
      <c r="A581" s="69" t="s">
        <v>3315</v>
      </c>
      <c r="B581" s="69" t="s">
        <v>3439</v>
      </c>
      <c r="C581" s="69"/>
      <c r="D581" s="87">
        <v>2014</v>
      </c>
      <c r="E581" s="69" t="s">
        <v>3042</v>
      </c>
      <c r="F581" s="69"/>
      <c r="G581" s="87" t="s">
        <v>1182</v>
      </c>
      <c r="H581" s="71">
        <v>41904</v>
      </c>
      <c r="I581" s="182">
        <v>59</v>
      </c>
      <c r="J581" s="71"/>
      <c r="K581" s="69"/>
      <c r="L581" s="106" t="s">
        <v>1108</v>
      </c>
      <c r="M581" s="106" t="s">
        <v>2290</v>
      </c>
      <c r="N581" s="106" t="s">
        <v>1561</v>
      </c>
      <c r="O581" s="106">
        <v>0.2</v>
      </c>
      <c r="P581" s="906">
        <f>10800*O581/100</f>
        <v>21.6</v>
      </c>
      <c r="Q581" s="901">
        <f t="shared" si="15"/>
        <v>12506.4</v>
      </c>
      <c r="R581" s="459">
        <v>12528</v>
      </c>
      <c r="S581" s="262">
        <v>12524.54</v>
      </c>
      <c r="T581" s="106">
        <v>9</v>
      </c>
      <c r="U581" s="106" t="s">
        <v>3403</v>
      </c>
      <c r="V581" s="720" t="s">
        <v>2573</v>
      </c>
      <c r="W581" s="106"/>
      <c r="X581" s="106"/>
    </row>
    <row r="582" spans="1:24" s="10" customFormat="1">
      <c r="A582" s="69" t="s">
        <v>3315</v>
      </c>
      <c r="B582" s="69" t="s">
        <v>3439</v>
      </c>
      <c r="C582" s="69"/>
      <c r="D582" s="87">
        <v>2014</v>
      </c>
      <c r="E582" s="69" t="s">
        <v>3042</v>
      </c>
      <c r="F582" s="69"/>
      <c r="G582" s="87" t="s">
        <v>1182</v>
      </c>
      <c r="H582" s="71">
        <v>41904</v>
      </c>
      <c r="I582" s="182">
        <v>58</v>
      </c>
      <c r="J582" s="71"/>
      <c r="K582" s="69"/>
      <c r="L582" s="106" t="s">
        <v>1108</v>
      </c>
      <c r="M582" s="106" t="s">
        <v>2290</v>
      </c>
      <c r="N582" s="106" t="s">
        <v>1561</v>
      </c>
      <c r="O582" s="106">
        <v>0.2</v>
      </c>
      <c r="P582" s="906">
        <f>11050*O582/100</f>
        <v>22.1</v>
      </c>
      <c r="Q582" s="901">
        <f t="shared" si="15"/>
        <v>12795.9</v>
      </c>
      <c r="R582" s="459">
        <v>12818</v>
      </c>
      <c r="S582" s="262">
        <v>12814.46</v>
      </c>
      <c r="T582" s="106">
        <v>13</v>
      </c>
      <c r="U582" s="106" t="s">
        <v>1757</v>
      </c>
      <c r="V582" s="720" t="s">
        <v>2573</v>
      </c>
      <c r="W582" s="106"/>
      <c r="X582" s="106"/>
    </row>
    <row r="583" spans="1:24" s="10" customFormat="1">
      <c r="A583" s="69" t="s">
        <v>3018</v>
      </c>
      <c r="B583" s="69" t="s">
        <v>3438</v>
      </c>
      <c r="C583" s="69"/>
      <c r="D583" s="87">
        <v>2014</v>
      </c>
      <c r="E583" s="69" t="s">
        <v>3112</v>
      </c>
      <c r="F583" s="69"/>
      <c r="G583" s="87" t="s">
        <v>1182</v>
      </c>
      <c r="H583" s="71">
        <v>41904</v>
      </c>
      <c r="I583" s="182">
        <v>61</v>
      </c>
      <c r="J583" s="71"/>
      <c r="K583" s="69"/>
      <c r="L583" s="106" t="s">
        <v>1108</v>
      </c>
      <c r="M583" s="106" t="s">
        <v>2290</v>
      </c>
      <c r="N583" s="106" t="s">
        <v>1561</v>
      </c>
      <c r="O583" s="106">
        <v>0.2</v>
      </c>
      <c r="P583" s="906">
        <f>32950*O583/100</f>
        <v>65.900000000000006</v>
      </c>
      <c r="Q583" s="901">
        <f t="shared" si="15"/>
        <v>38156.1</v>
      </c>
      <c r="R583" s="459">
        <v>38222</v>
      </c>
      <c r="S583" s="262">
        <v>38211.46</v>
      </c>
      <c r="T583" s="106">
        <v>33</v>
      </c>
      <c r="U583" s="106" t="s">
        <v>3402</v>
      </c>
      <c r="V583" s="720" t="s">
        <v>2594</v>
      </c>
      <c r="W583" s="106"/>
      <c r="X583" s="106"/>
    </row>
    <row r="584" spans="1:24" s="10" customFormat="1">
      <c r="A584" s="69" t="s">
        <v>3315</v>
      </c>
      <c r="B584" s="69" t="s">
        <v>3437</v>
      </c>
      <c r="C584" s="69"/>
      <c r="D584" s="87">
        <v>2014</v>
      </c>
      <c r="E584" s="69" t="s">
        <v>3114</v>
      </c>
      <c r="F584" s="69"/>
      <c r="G584" s="87" t="s">
        <v>1182</v>
      </c>
      <c r="H584" s="71">
        <v>41904</v>
      </c>
      <c r="I584" s="182">
        <v>62</v>
      </c>
      <c r="J584" s="71"/>
      <c r="K584" s="69"/>
      <c r="L584" s="106" t="s">
        <v>1108</v>
      </c>
      <c r="M584" s="106" t="s">
        <v>2290</v>
      </c>
      <c r="N584" s="106" t="s">
        <v>1561</v>
      </c>
      <c r="O584" s="106">
        <v>0.2</v>
      </c>
      <c r="P584" s="906">
        <f>45260*O584/100</f>
        <v>90.52</v>
      </c>
      <c r="Q584" s="901">
        <f t="shared" si="15"/>
        <v>52411.08</v>
      </c>
      <c r="R584" s="459">
        <v>52501.599999999999</v>
      </c>
      <c r="S584" s="262">
        <v>52487.12</v>
      </c>
      <c r="T584" s="106">
        <f>26+19.3</f>
        <v>45.3</v>
      </c>
      <c r="U584" s="106" t="s">
        <v>3402</v>
      </c>
      <c r="V584" s="720" t="s">
        <v>3404</v>
      </c>
      <c r="W584" s="106"/>
      <c r="X584" s="106"/>
    </row>
    <row r="585" spans="1:24" s="10" customFormat="1">
      <c r="A585" s="69" t="s">
        <v>3316</v>
      </c>
      <c r="B585" s="69" t="s">
        <v>3055</v>
      </c>
      <c r="C585" s="69"/>
      <c r="D585" s="87">
        <v>2014</v>
      </c>
      <c r="E585" s="69" t="s">
        <v>3910</v>
      </c>
      <c r="F585" s="69"/>
      <c r="G585" s="87" t="s">
        <v>1182</v>
      </c>
      <c r="H585" s="71">
        <v>41904</v>
      </c>
      <c r="I585" s="182">
        <v>63</v>
      </c>
      <c r="J585" s="71"/>
      <c r="K585" s="69"/>
      <c r="L585" s="106" t="s">
        <v>1108</v>
      </c>
      <c r="M585" s="106" t="s">
        <v>2290</v>
      </c>
      <c r="N585" s="106" t="s">
        <v>1561</v>
      </c>
      <c r="O585" s="106">
        <v>0.2</v>
      </c>
      <c r="P585" s="906">
        <f>R585*O585/100</f>
        <v>71.688000000000002</v>
      </c>
      <c r="Q585" s="901">
        <f t="shared" ref="Q585:Q613" si="16">R585-P585</f>
        <v>35772.311999999998</v>
      </c>
      <c r="R585" s="459">
        <v>35844</v>
      </c>
      <c r="S585" s="262"/>
      <c r="T585" s="106">
        <v>31</v>
      </c>
      <c r="U585" s="106" t="s">
        <v>3402</v>
      </c>
      <c r="V585" s="720" t="s">
        <v>2591</v>
      </c>
      <c r="W585" s="106"/>
      <c r="X585" s="106"/>
    </row>
    <row r="586" spans="1:24" s="10" customFormat="1">
      <c r="A586" s="69" t="s">
        <v>3018</v>
      </c>
      <c r="B586" s="69" t="s">
        <v>3431</v>
      </c>
      <c r="C586" s="69"/>
      <c r="D586" s="87">
        <v>2014</v>
      </c>
      <c r="E586" s="69" t="s">
        <v>3029</v>
      </c>
      <c r="F586" s="69"/>
      <c r="G586" s="87" t="s">
        <v>1182</v>
      </c>
      <c r="H586" s="71">
        <v>41834</v>
      </c>
      <c r="I586" s="182">
        <v>1143</v>
      </c>
      <c r="J586" s="71"/>
      <c r="K586" s="69"/>
      <c r="L586" s="106" t="s">
        <v>776</v>
      </c>
      <c r="M586" s="106" t="s">
        <v>2882</v>
      </c>
      <c r="N586" s="106" t="s">
        <v>340</v>
      </c>
      <c r="O586" s="106">
        <v>0.2</v>
      </c>
      <c r="P586" s="906">
        <f>12804.31*O586/100</f>
        <v>25.608620000000002</v>
      </c>
      <c r="Q586" s="901">
        <f t="shared" si="16"/>
        <v>14827.391379999999</v>
      </c>
      <c r="R586" s="459">
        <v>14853</v>
      </c>
      <c r="S586" s="262">
        <f>R586</f>
        <v>14853</v>
      </c>
      <c r="T586" s="106" t="s">
        <v>127</v>
      </c>
      <c r="U586" s="106"/>
      <c r="V586" s="720"/>
      <c r="W586" s="106"/>
      <c r="X586" s="106"/>
    </row>
    <row r="587" spans="1:24" s="10" customFormat="1">
      <c r="A587" s="69" t="s">
        <v>3018</v>
      </c>
      <c r="B587" s="69" t="s">
        <v>3431</v>
      </c>
      <c r="C587" s="69"/>
      <c r="D587" s="87">
        <v>2014</v>
      </c>
      <c r="E587" s="69" t="s">
        <v>3029</v>
      </c>
      <c r="F587" s="69"/>
      <c r="G587" s="87" t="s">
        <v>1182</v>
      </c>
      <c r="H587" s="71">
        <v>41963</v>
      </c>
      <c r="I587" s="182">
        <v>1887</v>
      </c>
      <c r="J587" s="71"/>
      <c r="K587" s="69"/>
      <c r="L587" s="106" t="s">
        <v>776</v>
      </c>
      <c r="M587" s="106" t="s">
        <v>2882</v>
      </c>
      <c r="N587" s="106" t="s">
        <v>340</v>
      </c>
      <c r="O587" s="106">
        <v>0.2</v>
      </c>
      <c r="P587" s="1052">
        <f>R587*O587/100</f>
        <v>70.918000000000006</v>
      </c>
      <c r="Q587" s="1052">
        <f t="shared" si="16"/>
        <v>35388.082000000002</v>
      </c>
      <c r="R587" s="1053">
        <v>35459</v>
      </c>
      <c r="S587" s="262"/>
      <c r="T587" s="106" t="s">
        <v>127</v>
      </c>
      <c r="U587" s="106"/>
      <c r="V587" s="1051" t="s">
        <v>3455</v>
      </c>
      <c r="W587" s="106"/>
      <c r="X587" s="106"/>
    </row>
    <row r="588" spans="1:24" s="10" customFormat="1">
      <c r="A588" s="69" t="s">
        <v>3018</v>
      </c>
      <c r="B588" s="69" t="s">
        <v>3431</v>
      </c>
      <c r="C588" s="69"/>
      <c r="D588" s="87">
        <v>2014</v>
      </c>
      <c r="E588" s="69" t="s">
        <v>3029</v>
      </c>
      <c r="F588" s="69"/>
      <c r="G588" s="87" t="s">
        <v>1182</v>
      </c>
      <c r="H588" s="71">
        <v>41963</v>
      </c>
      <c r="I588" s="182">
        <v>1891</v>
      </c>
      <c r="J588" s="71"/>
      <c r="K588" s="69"/>
      <c r="L588" s="106" t="s">
        <v>776</v>
      </c>
      <c r="M588" s="106" t="s">
        <v>2882</v>
      </c>
      <c r="N588" s="106" t="s">
        <v>340</v>
      </c>
      <c r="O588" s="106">
        <v>0.2</v>
      </c>
      <c r="P588" s="1052">
        <f>36345.69*O588/100</f>
        <v>72.691380000000009</v>
      </c>
      <c r="Q588" s="1052">
        <f t="shared" si="16"/>
        <v>42088.308620000003</v>
      </c>
      <c r="R588" s="1053">
        <v>42161</v>
      </c>
      <c r="S588" s="262"/>
      <c r="T588" s="106" t="s">
        <v>127</v>
      </c>
      <c r="U588" s="106"/>
      <c r="V588" s="1051" t="s">
        <v>3455</v>
      </c>
      <c r="W588" s="106"/>
      <c r="X588" s="106"/>
    </row>
    <row r="589" spans="1:24" s="10" customFormat="1">
      <c r="A589" s="69" t="s">
        <v>3018</v>
      </c>
      <c r="B589" s="69" t="s">
        <v>3431</v>
      </c>
      <c r="C589" s="69"/>
      <c r="D589" s="87">
        <v>2014</v>
      </c>
      <c r="E589" s="69" t="s">
        <v>3029</v>
      </c>
      <c r="F589" s="69"/>
      <c r="G589" s="87" t="s">
        <v>1182</v>
      </c>
      <c r="H589" s="71">
        <v>41963</v>
      </c>
      <c r="I589" s="182">
        <v>1890</v>
      </c>
      <c r="J589" s="71"/>
      <c r="K589" s="69"/>
      <c r="L589" s="106" t="s">
        <v>776</v>
      </c>
      <c r="M589" s="106" t="s">
        <v>2882</v>
      </c>
      <c r="N589" s="106" t="s">
        <v>340</v>
      </c>
      <c r="O589" s="106">
        <v>0.2</v>
      </c>
      <c r="P589" s="1052">
        <f>34000*O589/100</f>
        <v>68</v>
      </c>
      <c r="Q589" s="1052">
        <f t="shared" si="16"/>
        <v>39372</v>
      </c>
      <c r="R589" s="1053">
        <v>39440</v>
      </c>
      <c r="S589" s="262"/>
      <c r="T589" s="106" t="s">
        <v>127</v>
      </c>
      <c r="U589" s="106"/>
      <c r="V589" s="1051" t="s">
        <v>3455</v>
      </c>
      <c r="W589" s="106"/>
      <c r="X589" s="106"/>
    </row>
    <row r="590" spans="1:24" s="10" customFormat="1">
      <c r="A590" s="69" t="s">
        <v>3018</v>
      </c>
      <c r="B590" s="69" t="s">
        <v>3431</v>
      </c>
      <c r="C590" s="69"/>
      <c r="D590" s="87">
        <v>2014</v>
      </c>
      <c r="E590" s="69" t="s">
        <v>3029</v>
      </c>
      <c r="F590" s="69"/>
      <c r="G590" s="87" t="s">
        <v>1182</v>
      </c>
      <c r="H590" s="71">
        <v>41963</v>
      </c>
      <c r="I590" s="182">
        <v>1889</v>
      </c>
      <c r="J590" s="71"/>
      <c r="K590" s="69"/>
      <c r="L590" s="106" t="s">
        <v>776</v>
      </c>
      <c r="M590" s="106" t="s">
        <v>2882</v>
      </c>
      <c r="N590" s="106" t="s">
        <v>340</v>
      </c>
      <c r="O590" s="106">
        <v>0.2</v>
      </c>
      <c r="P590" s="1052">
        <f>R590*O590/100</f>
        <v>79.367999999999995</v>
      </c>
      <c r="Q590" s="1052">
        <f t="shared" si="16"/>
        <v>39604.631999999998</v>
      </c>
      <c r="R590" s="1053">
        <v>39684</v>
      </c>
      <c r="S590" s="262"/>
      <c r="T590" s="106" t="s">
        <v>127</v>
      </c>
      <c r="U590" s="106"/>
      <c r="V590" s="1051" t="s">
        <v>3455</v>
      </c>
      <c r="W590" s="106"/>
      <c r="X590" s="106"/>
    </row>
    <row r="591" spans="1:24" s="10" customFormat="1">
      <c r="A591" s="69" t="s">
        <v>3018</v>
      </c>
      <c r="B591" s="69" t="s">
        <v>3431</v>
      </c>
      <c r="C591" s="69"/>
      <c r="D591" s="87">
        <v>2014</v>
      </c>
      <c r="E591" s="69" t="s">
        <v>3029</v>
      </c>
      <c r="F591" s="69"/>
      <c r="G591" s="87" t="s">
        <v>1182</v>
      </c>
      <c r="H591" s="71">
        <v>41979</v>
      </c>
      <c r="I591" s="182">
        <v>77</v>
      </c>
      <c r="J591" s="71"/>
      <c r="K591" s="69"/>
      <c r="L591" s="106" t="s">
        <v>1108</v>
      </c>
      <c r="M591" s="106" t="s">
        <v>2290</v>
      </c>
      <c r="N591" s="106" t="s">
        <v>1561</v>
      </c>
      <c r="O591" s="106">
        <v>0.2</v>
      </c>
      <c r="P591" s="906">
        <f>10750*O591/100</f>
        <v>21.5</v>
      </c>
      <c r="Q591" s="901">
        <f t="shared" si="16"/>
        <v>12448.5</v>
      </c>
      <c r="R591" s="459">
        <v>12470</v>
      </c>
      <c r="S591" s="262">
        <v>12466.56</v>
      </c>
      <c r="T591" s="106"/>
      <c r="U591" s="106" t="s">
        <v>3434</v>
      </c>
      <c r="V591" s="720" t="s">
        <v>3435</v>
      </c>
      <c r="W591" s="106"/>
      <c r="X591" s="106"/>
    </row>
    <row r="592" spans="1:24" s="10" customFormat="1">
      <c r="A592" s="69" t="s">
        <v>3018</v>
      </c>
      <c r="B592" s="69" t="s">
        <v>3440</v>
      </c>
      <c r="C592" s="69"/>
      <c r="D592" s="87">
        <v>2014</v>
      </c>
      <c r="E592" s="69" t="s">
        <v>3019</v>
      </c>
      <c r="F592" s="69"/>
      <c r="G592" s="87" t="s">
        <v>1182</v>
      </c>
      <c r="H592" s="71">
        <v>41979</v>
      </c>
      <c r="I592" s="182">
        <v>74</v>
      </c>
      <c r="J592" s="71"/>
      <c r="K592" s="69"/>
      <c r="L592" s="106" t="s">
        <v>1108</v>
      </c>
      <c r="M592" s="106" t="s">
        <v>2290</v>
      </c>
      <c r="N592" s="106" t="s">
        <v>1561</v>
      </c>
      <c r="O592" s="106">
        <v>0.2</v>
      </c>
      <c r="P592" s="906">
        <f>8700*O592/100</f>
        <v>17.399999999999999</v>
      </c>
      <c r="Q592" s="901">
        <f t="shared" si="16"/>
        <v>10074.6</v>
      </c>
      <c r="R592" s="459">
        <v>10092</v>
      </c>
      <c r="S592" s="262">
        <v>10089.209999999999</v>
      </c>
      <c r="T592" s="106"/>
      <c r="U592" s="106"/>
      <c r="V592" s="720"/>
      <c r="W592" s="106"/>
      <c r="X592" s="106"/>
    </row>
    <row r="593" spans="1:24" s="10" customFormat="1">
      <c r="A593" s="69" t="s">
        <v>3315</v>
      </c>
      <c r="B593" s="69" t="s">
        <v>3439</v>
      </c>
      <c r="C593" s="69"/>
      <c r="D593" s="87">
        <v>2014</v>
      </c>
      <c r="E593" s="69" t="s">
        <v>3042</v>
      </c>
      <c r="F593" s="69"/>
      <c r="G593" s="87" t="s">
        <v>1182</v>
      </c>
      <c r="H593" s="71">
        <v>41979</v>
      </c>
      <c r="I593" s="182">
        <v>75</v>
      </c>
      <c r="J593" s="71"/>
      <c r="K593" s="69"/>
      <c r="L593" s="106" t="s">
        <v>1108</v>
      </c>
      <c r="M593" s="106" t="s">
        <v>2290</v>
      </c>
      <c r="N593" s="106" t="s">
        <v>1561</v>
      </c>
      <c r="O593" s="106">
        <v>0.2</v>
      </c>
      <c r="P593" s="906">
        <f>9900*O593/100</f>
        <v>19.8</v>
      </c>
      <c r="Q593" s="901">
        <f t="shared" si="16"/>
        <v>11464.2</v>
      </c>
      <c r="R593" s="459">
        <v>11484</v>
      </c>
      <c r="S593" s="262">
        <v>11480.83</v>
      </c>
      <c r="T593" s="106"/>
      <c r="U593" s="106"/>
      <c r="V593" s="720"/>
      <c r="W593" s="106"/>
      <c r="X593" s="106"/>
    </row>
    <row r="594" spans="1:24" s="10" customFormat="1">
      <c r="A594" s="69" t="s">
        <v>3315</v>
      </c>
      <c r="B594" s="69" t="s">
        <v>3439</v>
      </c>
      <c r="C594" s="69"/>
      <c r="D594" s="87">
        <v>2014</v>
      </c>
      <c r="E594" s="69" t="s">
        <v>3042</v>
      </c>
      <c r="F594" s="69"/>
      <c r="G594" s="87" t="s">
        <v>1182</v>
      </c>
      <c r="H594" s="71">
        <v>41830</v>
      </c>
      <c r="I594" s="182">
        <v>1111</v>
      </c>
      <c r="J594" s="71"/>
      <c r="K594" s="69"/>
      <c r="L594" s="106" t="s">
        <v>776</v>
      </c>
      <c r="M594" s="106" t="s">
        <v>2882</v>
      </c>
      <c r="N594" s="106" t="s">
        <v>340</v>
      </c>
      <c r="O594" s="106">
        <v>0.2</v>
      </c>
      <c r="P594" s="906">
        <f>24354.87*O594/100</f>
        <v>48.709740000000004</v>
      </c>
      <c r="Q594" s="901">
        <f t="shared" si="16"/>
        <v>28202.940260000003</v>
      </c>
      <c r="R594" s="459">
        <v>28251.65</v>
      </c>
      <c r="S594" s="262">
        <f>R594</f>
        <v>28251.65</v>
      </c>
      <c r="T594" s="106"/>
      <c r="U594" s="106"/>
      <c r="V594" s="720"/>
      <c r="W594" s="106"/>
      <c r="X594" s="106"/>
    </row>
    <row r="595" spans="1:24" s="10" customFormat="1">
      <c r="A595" s="69" t="s">
        <v>3018</v>
      </c>
      <c r="B595" s="69" t="s">
        <v>3438</v>
      </c>
      <c r="C595" s="69"/>
      <c r="D595" s="87">
        <v>2014</v>
      </c>
      <c r="E595" s="69" t="s">
        <v>3112</v>
      </c>
      <c r="F595" s="69"/>
      <c r="G595" s="87" t="s">
        <v>1182</v>
      </c>
      <c r="H595" s="71">
        <v>41979</v>
      </c>
      <c r="I595" s="182">
        <v>72</v>
      </c>
      <c r="J595" s="71"/>
      <c r="K595" s="69"/>
      <c r="L595" s="106" t="s">
        <v>1108</v>
      </c>
      <c r="M595" s="106" t="s">
        <v>2290</v>
      </c>
      <c r="N595" s="106" t="s">
        <v>1561</v>
      </c>
      <c r="O595" s="106">
        <v>0.2</v>
      </c>
      <c r="P595" s="906">
        <f>14850*O595/100</f>
        <v>29.7</v>
      </c>
      <c r="Q595" s="901">
        <f t="shared" si="16"/>
        <v>17196.3</v>
      </c>
      <c r="R595" s="459">
        <v>17226</v>
      </c>
      <c r="S595" s="262">
        <v>17221.240000000002</v>
      </c>
      <c r="T595" s="106"/>
      <c r="U595" s="106"/>
      <c r="V595" s="720"/>
      <c r="W595" s="106"/>
      <c r="X595" s="106"/>
    </row>
    <row r="596" spans="1:24" s="1037" customFormat="1">
      <c r="A596" s="69" t="s">
        <v>3018</v>
      </c>
      <c r="B596" s="69" t="s">
        <v>3438</v>
      </c>
      <c r="C596" s="69"/>
      <c r="D596" s="87">
        <v>2014</v>
      </c>
      <c r="E596" s="69" t="s">
        <v>3112</v>
      </c>
      <c r="F596" s="1029"/>
      <c r="G596" s="1030" t="s">
        <v>1182</v>
      </c>
      <c r="H596" s="1031">
        <v>41915</v>
      </c>
      <c r="I596" s="1032">
        <v>1641</v>
      </c>
      <c r="J596" s="1031"/>
      <c r="K596" s="1029"/>
      <c r="L596" s="106" t="s">
        <v>776</v>
      </c>
      <c r="M596" s="1033" t="s">
        <v>2882</v>
      </c>
      <c r="N596" s="1033" t="s">
        <v>340</v>
      </c>
      <c r="O596" s="1033">
        <v>0.2</v>
      </c>
      <c r="P596" s="906">
        <f>9556.03*O596/200</f>
        <v>9.5560299999999998</v>
      </c>
      <c r="Q596" s="901">
        <f t="shared" si="16"/>
        <v>3876.2239699999996</v>
      </c>
      <c r="R596" s="1034">
        <f>11085/2-1656.72</f>
        <v>3885.7799999999997</v>
      </c>
      <c r="S596" s="1035">
        <v>4902.16</v>
      </c>
      <c r="T596" s="1033"/>
      <c r="U596" s="1033"/>
      <c r="V596" s="1036" t="s">
        <v>3496</v>
      </c>
      <c r="W596" s="1033"/>
      <c r="X596" s="1033"/>
    </row>
    <row r="597" spans="1:24" s="10" customFormat="1">
      <c r="A597" s="69" t="s">
        <v>3315</v>
      </c>
      <c r="B597" s="69" t="s">
        <v>3437</v>
      </c>
      <c r="C597" s="69"/>
      <c r="D597" s="87">
        <v>2014</v>
      </c>
      <c r="E597" s="69" t="s">
        <v>3114</v>
      </c>
      <c r="F597" s="69"/>
      <c r="G597" s="1030" t="s">
        <v>1182</v>
      </c>
      <c r="H597" s="1031">
        <v>41915</v>
      </c>
      <c r="I597" s="1032">
        <v>1641</v>
      </c>
      <c r="J597" s="71">
        <v>41922</v>
      </c>
      <c r="K597" s="69">
        <v>558</v>
      </c>
      <c r="L597" s="106" t="s">
        <v>776</v>
      </c>
      <c r="M597" s="1033" t="s">
        <v>2882</v>
      </c>
      <c r="N597" s="1033" t="s">
        <v>340</v>
      </c>
      <c r="O597" s="106">
        <v>0.2</v>
      </c>
      <c r="P597" s="906">
        <f>9556.03*O597/200</f>
        <v>9.5560299999999998</v>
      </c>
      <c r="Q597" s="901">
        <f t="shared" si="16"/>
        <v>7189.6639700000005</v>
      </c>
      <c r="R597" s="1034">
        <f>11085/2+1656.72</f>
        <v>7199.22</v>
      </c>
      <c r="S597" s="262">
        <v>8219.2199999999993</v>
      </c>
      <c r="T597" s="106"/>
      <c r="U597" s="106"/>
      <c r="V597" s="1036" t="s">
        <v>3497</v>
      </c>
      <c r="W597" s="106"/>
      <c r="X597" s="106"/>
    </row>
    <row r="598" spans="1:24" s="10" customFormat="1">
      <c r="A598" s="69" t="s">
        <v>3018</v>
      </c>
      <c r="B598" s="69" t="s">
        <v>3438</v>
      </c>
      <c r="C598" s="69"/>
      <c r="D598" s="87">
        <v>2014</v>
      </c>
      <c r="E598" s="69" t="s">
        <v>3112</v>
      </c>
      <c r="F598" s="69"/>
      <c r="G598" s="1030" t="s">
        <v>1182</v>
      </c>
      <c r="H598" s="71">
        <v>41915</v>
      </c>
      <c r="I598" s="182">
        <v>1640</v>
      </c>
      <c r="J598" s="71"/>
      <c r="K598" s="69"/>
      <c r="L598" s="106" t="s">
        <v>776</v>
      </c>
      <c r="M598" s="1033" t="s">
        <v>2882</v>
      </c>
      <c r="N598" s="1033" t="s">
        <v>340</v>
      </c>
      <c r="O598" s="106">
        <v>0.2</v>
      </c>
      <c r="P598" s="906">
        <f>1758.62*O598/200</f>
        <v>1.7586199999999999</v>
      </c>
      <c r="Q598" s="901">
        <f t="shared" si="16"/>
        <v>1018.24138</v>
      </c>
      <c r="R598" s="459">
        <f>2040/2</f>
        <v>1020</v>
      </c>
      <c r="S598" s="1067">
        <v>4902.16</v>
      </c>
      <c r="T598" s="106"/>
      <c r="U598" s="106"/>
      <c r="V598" s="1036" t="s">
        <v>3447</v>
      </c>
      <c r="W598" s="106"/>
      <c r="X598" s="106"/>
    </row>
    <row r="599" spans="1:24" s="10" customFormat="1">
      <c r="A599" s="69" t="s">
        <v>3315</v>
      </c>
      <c r="B599" s="69" t="s">
        <v>3437</v>
      </c>
      <c r="C599" s="69"/>
      <c r="D599" s="87">
        <v>2014</v>
      </c>
      <c r="E599" s="69" t="s">
        <v>3114</v>
      </c>
      <c r="F599" s="69"/>
      <c r="G599" s="1030" t="s">
        <v>1182</v>
      </c>
      <c r="H599" s="71">
        <v>41915</v>
      </c>
      <c r="I599" s="182">
        <v>1640</v>
      </c>
      <c r="J599" s="71"/>
      <c r="K599" s="69"/>
      <c r="L599" s="106" t="s">
        <v>776</v>
      </c>
      <c r="M599" s="1033" t="s">
        <v>2882</v>
      </c>
      <c r="N599" s="1033" t="s">
        <v>340</v>
      </c>
      <c r="O599" s="106">
        <v>0.2</v>
      </c>
      <c r="P599" s="906">
        <f>1758.62*O599/200</f>
        <v>1.7586199999999999</v>
      </c>
      <c r="Q599" s="901">
        <f t="shared" si="16"/>
        <v>1018.24138</v>
      </c>
      <c r="R599" s="459">
        <f>2040/2</f>
        <v>1020</v>
      </c>
      <c r="S599" s="262"/>
      <c r="T599" s="106"/>
      <c r="U599" s="106"/>
      <c r="V599" s="1036" t="s">
        <v>3447</v>
      </c>
      <c r="W599" s="106"/>
      <c r="X599" s="106"/>
    </row>
    <row r="600" spans="1:24" s="10" customFormat="1">
      <c r="A600" s="69" t="s">
        <v>3315</v>
      </c>
      <c r="B600" s="69" t="s">
        <v>3437</v>
      </c>
      <c r="C600" s="69"/>
      <c r="D600" s="87">
        <v>2014</v>
      </c>
      <c r="E600" s="69" t="s">
        <v>3114</v>
      </c>
      <c r="F600" s="69"/>
      <c r="G600" s="87" t="s">
        <v>1182</v>
      </c>
      <c r="H600" s="71">
        <v>41979</v>
      </c>
      <c r="I600" s="182">
        <v>73</v>
      </c>
      <c r="J600" s="71"/>
      <c r="K600" s="69"/>
      <c r="L600" s="106" t="s">
        <v>1108</v>
      </c>
      <c r="M600" s="106" t="s">
        <v>2290</v>
      </c>
      <c r="N600" s="106" t="s">
        <v>340</v>
      </c>
      <c r="O600" s="106">
        <v>0.2</v>
      </c>
      <c r="P600" s="906">
        <f>16050*O600/100</f>
        <v>32.1</v>
      </c>
      <c r="Q600" s="901">
        <f t="shared" si="16"/>
        <v>18585.900000000001</v>
      </c>
      <c r="R600" s="459">
        <v>18618</v>
      </c>
      <c r="S600" s="262">
        <v>18612.86</v>
      </c>
      <c r="T600" s="106"/>
      <c r="U600" s="106"/>
      <c r="V600" s="720" t="s">
        <v>3454</v>
      </c>
      <c r="W600" s="106"/>
      <c r="X600" s="106"/>
    </row>
    <row r="601" spans="1:24" s="10" customFormat="1">
      <c r="A601" s="69" t="s">
        <v>3236</v>
      </c>
      <c r="B601" s="69" t="s">
        <v>3189</v>
      </c>
      <c r="C601" s="69"/>
      <c r="D601" s="87">
        <v>2014</v>
      </c>
      <c r="E601" s="69" t="s">
        <v>3939</v>
      </c>
      <c r="F601" s="69"/>
      <c r="G601" s="87" t="s">
        <v>1182</v>
      </c>
      <c r="H601" s="71">
        <v>41915</v>
      </c>
      <c r="I601" s="182">
        <v>1646</v>
      </c>
      <c r="J601" s="71"/>
      <c r="K601" s="69"/>
      <c r="L601" s="106" t="s">
        <v>776</v>
      </c>
      <c r="M601" s="106" t="s">
        <v>2882</v>
      </c>
      <c r="N601" s="106" t="s">
        <v>340</v>
      </c>
      <c r="O601" s="106">
        <v>0.2</v>
      </c>
      <c r="P601" s="906">
        <f t="shared" ref="P601:P613" si="17">R601*O601/100</f>
        <v>0.23396</v>
      </c>
      <c r="Q601" s="901">
        <f t="shared" si="16"/>
        <v>116.74604000000001</v>
      </c>
      <c r="R601" s="459">
        <v>116.98</v>
      </c>
      <c r="S601" s="262"/>
      <c r="T601" s="106" t="s">
        <v>127</v>
      </c>
      <c r="U601" s="106" t="s">
        <v>3476</v>
      </c>
      <c r="V601" s="720" t="s">
        <v>3475</v>
      </c>
      <c r="W601" s="106"/>
      <c r="X601" s="106"/>
    </row>
    <row r="602" spans="1:24" s="10" customFormat="1">
      <c r="A602" s="69" t="s">
        <v>3236</v>
      </c>
      <c r="B602" s="69" t="s">
        <v>3189</v>
      </c>
      <c r="C602" s="69"/>
      <c r="D602" s="87">
        <v>2014</v>
      </c>
      <c r="E602" s="69" t="s">
        <v>3939</v>
      </c>
      <c r="F602" s="69"/>
      <c r="G602" s="87" t="s">
        <v>1182</v>
      </c>
      <c r="H602" s="71">
        <v>41927</v>
      </c>
      <c r="I602" s="182">
        <v>1080</v>
      </c>
      <c r="J602" s="71"/>
      <c r="K602" s="69"/>
      <c r="L602" s="106" t="s">
        <v>127</v>
      </c>
      <c r="M602" s="106" t="s">
        <v>1769</v>
      </c>
      <c r="N602" s="106" t="s">
        <v>340</v>
      </c>
      <c r="O602" s="106">
        <v>0.2</v>
      </c>
      <c r="P602" s="906">
        <f t="shared" si="17"/>
        <v>48.72</v>
      </c>
      <c r="Q602" s="901">
        <f t="shared" si="16"/>
        <v>24311.279999999999</v>
      </c>
      <c r="R602" s="459">
        <v>24360</v>
      </c>
      <c r="S602" s="262"/>
      <c r="T602" s="106" t="s">
        <v>127</v>
      </c>
      <c r="U602" s="106" t="s">
        <v>3477</v>
      </c>
      <c r="V602" s="720" t="s">
        <v>2702</v>
      </c>
      <c r="W602" s="106"/>
      <c r="X602" s="106"/>
    </row>
    <row r="603" spans="1:24" s="10" customFormat="1">
      <c r="A603" s="69" t="s">
        <v>3236</v>
      </c>
      <c r="B603" s="69" t="s">
        <v>3189</v>
      </c>
      <c r="C603" s="69"/>
      <c r="D603" s="87">
        <v>2014</v>
      </c>
      <c r="E603" s="69" t="s">
        <v>3939</v>
      </c>
      <c r="F603" s="69"/>
      <c r="G603" s="87" t="s">
        <v>1182</v>
      </c>
      <c r="H603" s="71">
        <v>41939</v>
      </c>
      <c r="I603" s="182">
        <v>1772</v>
      </c>
      <c r="J603" s="71"/>
      <c r="K603" s="69"/>
      <c r="L603" s="106" t="s">
        <v>776</v>
      </c>
      <c r="M603" s="106" t="s">
        <v>2882</v>
      </c>
      <c r="N603" s="106" t="s">
        <v>340</v>
      </c>
      <c r="O603" s="106">
        <v>0.2</v>
      </c>
      <c r="P603" s="906">
        <f t="shared" si="17"/>
        <v>30.464000000000002</v>
      </c>
      <c r="Q603" s="901">
        <f t="shared" si="16"/>
        <v>15201.536</v>
      </c>
      <c r="R603" s="459">
        <v>15232</v>
      </c>
      <c r="S603" s="262"/>
      <c r="T603" s="106"/>
      <c r="U603" s="106" t="s">
        <v>3478</v>
      </c>
      <c r="V603" s="720" t="s">
        <v>3479</v>
      </c>
      <c r="W603" s="106"/>
      <c r="X603" s="106"/>
    </row>
    <row r="604" spans="1:24" s="10" customFormat="1">
      <c r="A604" s="69" t="s">
        <v>3236</v>
      </c>
      <c r="B604" s="69" t="s">
        <v>3189</v>
      </c>
      <c r="C604" s="69"/>
      <c r="D604" s="87">
        <v>2014</v>
      </c>
      <c r="E604" s="69" t="s">
        <v>3939</v>
      </c>
      <c r="F604" s="69"/>
      <c r="G604" s="87" t="s">
        <v>1182</v>
      </c>
      <c r="H604" s="71">
        <v>41939</v>
      </c>
      <c r="I604" s="182">
        <v>1773</v>
      </c>
      <c r="J604" s="71"/>
      <c r="K604" s="69"/>
      <c r="L604" s="106" t="s">
        <v>776</v>
      </c>
      <c r="M604" s="106" t="s">
        <v>2882</v>
      </c>
      <c r="N604" s="106" t="s">
        <v>340</v>
      </c>
      <c r="O604" s="106">
        <v>0.2</v>
      </c>
      <c r="P604" s="906">
        <f t="shared" si="17"/>
        <v>26.836000000000002</v>
      </c>
      <c r="Q604" s="901">
        <f t="shared" si="16"/>
        <v>13391.164000000001</v>
      </c>
      <c r="R604" s="459">
        <v>13418</v>
      </c>
      <c r="S604" s="262"/>
      <c r="T604" s="106" t="s">
        <v>127</v>
      </c>
      <c r="U604" s="106" t="s">
        <v>3480</v>
      </c>
      <c r="V604" s="720" t="s">
        <v>3479</v>
      </c>
      <c r="W604" s="106"/>
      <c r="X604" s="106"/>
    </row>
    <row r="605" spans="1:24" s="10" customFormat="1">
      <c r="A605" s="69" t="s">
        <v>3236</v>
      </c>
      <c r="B605" s="69" t="s">
        <v>3189</v>
      </c>
      <c r="C605" s="69"/>
      <c r="D605" s="87">
        <v>2014</v>
      </c>
      <c r="E605" s="69" t="s">
        <v>3939</v>
      </c>
      <c r="F605" s="69"/>
      <c r="G605" s="87" t="s">
        <v>1182</v>
      </c>
      <c r="H605" s="71">
        <v>41940</v>
      </c>
      <c r="I605" s="182">
        <v>1781</v>
      </c>
      <c r="J605" s="71"/>
      <c r="K605" s="69"/>
      <c r="L605" s="106" t="s">
        <v>776</v>
      </c>
      <c r="M605" s="106" t="s">
        <v>2882</v>
      </c>
      <c r="N605" s="106" t="s">
        <v>340</v>
      </c>
      <c r="O605" s="106">
        <v>0.2</v>
      </c>
      <c r="P605" s="906">
        <f t="shared" si="17"/>
        <v>4.1760000000000002</v>
      </c>
      <c r="Q605" s="901">
        <f t="shared" si="16"/>
        <v>2083.8240000000001</v>
      </c>
      <c r="R605" s="459">
        <v>2088</v>
      </c>
      <c r="S605" s="262"/>
      <c r="T605" s="106" t="s">
        <v>127</v>
      </c>
      <c r="U605" s="106" t="s">
        <v>343</v>
      </c>
      <c r="V605" s="720" t="s">
        <v>3481</v>
      </c>
      <c r="W605" s="106"/>
      <c r="X605" s="106"/>
    </row>
    <row r="606" spans="1:24" s="10" customFormat="1">
      <c r="A606" s="69" t="s">
        <v>3236</v>
      </c>
      <c r="B606" s="69" t="s">
        <v>3189</v>
      </c>
      <c r="C606" s="69"/>
      <c r="D606" s="87">
        <v>2014</v>
      </c>
      <c r="E606" s="69" t="s">
        <v>3939</v>
      </c>
      <c r="F606" s="69"/>
      <c r="G606" s="87" t="s">
        <v>1182</v>
      </c>
      <c r="H606" s="71">
        <v>41963</v>
      </c>
      <c r="I606" s="182">
        <v>1884</v>
      </c>
      <c r="J606" s="71"/>
      <c r="K606" s="69"/>
      <c r="L606" s="106" t="s">
        <v>776</v>
      </c>
      <c r="M606" s="106" t="s">
        <v>2882</v>
      </c>
      <c r="N606" s="106" t="s">
        <v>340</v>
      </c>
      <c r="O606" s="106">
        <v>0.2</v>
      </c>
      <c r="P606" s="906">
        <f t="shared" si="17"/>
        <v>66.39403999999999</v>
      </c>
      <c r="Q606" s="901">
        <f t="shared" si="16"/>
        <v>33130.625959999998</v>
      </c>
      <c r="R606" s="459">
        <v>33197.019999999997</v>
      </c>
      <c r="S606" s="262"/>
      <c r="T606" s="106" t="s">
        <v>127</v>
      </c>
      <c r="U606" s="106" t="s">
        <v>3480</v>
      </c>
      <c r="V606" s="720" t="s">
        <v>3482</v>
      </c>
      <c r="W606" s="106"/>
      <c r="X606" s="106"/>
    </row>
    <row r="607" spans="1:24" s="10" customFormat="1">
      <c r="A607" s="69" t="s">
        <v>3236</v>
      </c>
      <c r="B607" s="69" t="s">
        <v>3189</v>
      </c>
      <c r="C607" s="69"/>
      <c r="D607" s="87">
        <v>2014</v>
      </c>
      <c r="E607" s="69" t="s">
        <v>3939</v>
      </c>
      <c r="F607" s="69"/>
      <c r="G607" s="87" t="s">
        <v>1182</v>
      </c>
      <c r="H607" s="71">
        <v>41963</v>
      </c>
      <c r="I607" s="182">
        <v>1885</v>
      </c>
      <c r="J607" s="71"/>
      <c r="K607" s="69"/>
      <c r="L607" s="106" t="s">
        <v>776</v>
      </c>
      <c r="M607" s="106" t="s">
        <v>2882</v>
      </c>
      <c r="N607" s="106" t="s">
        <v>340</v>
      </c>
      <c r="O607" s="106">
        <v>0.2</v>
      </c>
      <c r="P607" s="906">
        <f t="shared" si="17"/>
        <v>12.68</v>
      </c>
      <c r="Q607" s="901">
        <f t="shared" si="16"/>
        <v>6327.32</v>
      </c>
      <c r="R607" s="459">
        <v>6340</v>
      </c>
      <c r="S607" s="1063"/>
      <c r="T607" s="106" t="s">
        <v>127</v>
      </c>
      <c r="U607" s="106" t="s">
        <v>3478</v>
      </c>
      <c r="V607" s="720" t="s">
        <v>3482</v>
      </c>
      <c r="W607" s="106"/>
      <c r="X607" s="106"/>
    </row>
    <row r="608" spans="1:24" s="10" customFormat="1">
      <c r="A608" s="69" t="s">
        <v>3236</v>
      </c>
      <c r="B608" s="69" t="s">
        <v>3189</v>
      </c>
      <c r="C608" s="69"/>
      <c r="D608" s="87">
        <v>2014</v>
      </c>
      <c r="E608" s="69" t="s">
        <v>3939</v>
      </c>
      <c r="F608" s="69"/>
      <c r="G608" s="87" t="s">
        <v>1182</v>
      </c>
      <c r="H608" s="71">
        <v>41963</v>
      </c>
      <c r="I608" s="182">
        <v>1095</v>
      </c>
      <c r="J608" s="71"/>
      <c r="K608" s="69"/>
      <c r="L608" s="106" t="s">
        <v>127</v>
      </c>
      <c r="M608" s="106" t="s">
        <v>1769</v>
      </c>
      <c r="N608" s="106" t="s">
        <v>340</v>
      </c>
      <c r="O608" s="106">
        <v>0.2</v>
      </c>
      <c r="P608" s="906">
        <f t="shared" si="17"/>
        <v>31.570560000000004</v>
      </c>
      <c r="Q608" s="901">
        <f t="shared" si="16"/>
        <v>15753.709440000001</v>
      </c>
      <c r="R608" s="459">
        <v>15785.28</v>
      </c>
      <c r="S608" s="262"/>
      <c r="T608" s="106" t="s">
        <v>127</v>
      </c>
      <c r="U608" s="106" t="s">
        <v>3483</v>
      </c>
      <c r="V608" s="720" t="s">
        <v>3484</v>
      </c>
      <c r="W608" s="106"/>
      <c r="X608" s="106"/>
    </row>
    <row r="609" spans="1:24" s="10" customFormat="1">
      <c r="A609" s="69" t="s">
        <v>3236</v>
      </c>
      <c r="B609" s="69" t="s">
        <v>3189</v>
      </c>
      <c r="C609" s="69"/>
      <c r="D609" s="87">
        <v>2014</v>
      </c>
      <c r="E609" s="69" t="s">
        <v>3939</v>
      </c>
      <c r="F609" s="69"/>
      <c r="G609" s="87" t="s">
        <v>1182</v>
      </c>
      <c r="H609" s="71">
        <v>41975</v>
      </c>
      <c r="I609" s="182">
        <v>1940</v>
      </c>
      <c r="J609" s="71"/>
      <c r="K609" s="69"/>
      <c r="L609" s="106" t="s">
        <v>776</v>
      </c>
      <c r="M609" s="106" t="s">
        <v>2882</v>
      </c>
      <c r="N609" s="106" t="s">
        <v>340</v>
      </c>
      <c r="O609" s="106">
        <v>0.2</v>
      </c>
      <c r="P609" s="906">
        <f t="shared" si="17"/>
        <v>1.3620000000000001</v>
      </c>
      <c r="Q609" s="901">
        <f t="shared" si="16"/>
        <v>679.63800000000003</v>
      </c>
      <c r="R609" s="459">
        <v>681</v>
      </c>
      <c r="S609" s="262"/>
      <c r="T609" s="106" t="s">
        <v>127</v>
      </c>
      <c r="U609" s="106" t="s">
        <v>2061</v>
      </c>
      <c r="V609" s="720" t="s">
        <v>3485</v>
      </c>
      <c r="W609" s="106"/>
      <c r="X609" s="106"/>
    </row>
    <row r="610" spans="1:24" s="10" customFormat="1">
      <c r="A610" s="69" t="s">
        <v>3236</v>
      </c>
      <c r="B610" s="69" t="s">
        <v>3189</v>
      </c>
      <c r="C610" s="69"/>
      <c r="D610" s="87">
        <v>2014</v>
      </c>
      <c r="E610" s="69" t="s">
        <v>3939</v>
      </c>
      <c r="F610" s="69"/>
      <c r="G610" s="87" t="s">
        <v>1182</v>
      </c>
      <c r="H610" s="71">
        <v>41975</v>
      </c>
      <c r="I610" s="182">
        <v>1939</v>
      </c>
      <c r="J610" s="71"/>
      <c r="K610" s="69"/>
      <c r="L610" s="106" t="s">
        <v>776</v>
      </c>
      <c r="M610" s="106" t="s">
        <v>2882</v>
      </c>
      <c r="N610" s="106" t="s">
        <v>340</v>
      </c>
      <c r="O610" s="106">
        <v>0.2</v>
      </c>
      <c r="P610" s="906">
        <f t="shared" si="17"/>
        <v>5.44</v>
      </c>
      <c r="Q610" s="901">
        <f t="shared" si="16"/>
        <v>2714.56</v>
      </c>
      <c r="R610" s="459">
        <v>2720</v>
      </c>
      <c r="S610" s="262"/>
      <c r="T610" s="106" t="s">
        <v>127</v>
      </c>
      <c r="U610" s="106" t="s">
        <v>3478</v>
      </c>
      <c r="V610" s="720" t="s">
        <v>3485</v>
      </c>
      <c r="W610" s="106"/>
      <c r="X610" s="106"/>
    </row>
    <row r="611" spans="1:24" s="10" customFormat="1">
      <c r="A611" s="69" t="s">
        <v>3236</v>
      </c>
      <c r="B611" s="69" t="s">
        <v>3189</v>
      </c>
      <c r="C611" s="69"/>
      <c r="D611" s="87">
        <v>2014</v>
      </c>
      <c r="E611" s="69" t="s">
        <v>3939</v>
      </c>
      <c r="F611" s="69"/>
      <c r="G611" s="87" t="s">
        <v>1182</v>
      </c>
      <c r="H611" s="71">
        <v>41975</v>
      </c>
      <c r="I611" s="182">
        <v>1938</v>
      </c>
      <c r="J611" s="71"/>
      <c r="K611" s="69"/>
      <c r="L611" s="106" t="s">
        <v>776</v>
      </c>
      <c r="M611" s="106" t="s">
        <v>2882</v>
      </c>
      <c r="N611" s="106" t="s">
        <v>340</v>
      </c>
      <c r="O611" s="106">
        <v>0.2</v>
      </c>
      <c r="P611" s="906">
        <f t="shared" si="17"/>
        <v>29.088900000000002</v>
      </c>
      <c r="Q611" s="901">
        <f t="shared" si="16"/>
        <v>14515.3611</v>
      </c>
      <c r="R611" s="459">
        <v>14544.45</v>
      </c>
      <c r="S611" s="262"/>
      <c r="T611" s="106" t="s">
        <v>127</v>
      </c>
      <c r="U611" s="106" t="s">
        <v>3480</v>
      </c>
      <c r="V611" s="720" t="s">
        <v>3485</v>
      </c>
      <c r="W611" s="106"/>
      <c r="X611" s="106"/>
    </row>
    <row r="612" spans="1:24" s="10" customFormat="1">
      <c r="A612" s="69" t="s">
        <v>3236</v>
      </c>
      <c r="B612" s="69" t="s">
        <v>3189</v>
      </c>
      <c r="C612" s="69"/>
      <c r="D612" s="87">
        <v>2014</v>
      </c>
      <c r="E612" s="69" t="s">
        <v>3939</v>
      </c>
      <c r="F612" s="69"/>
      <c r="G612" s="87" t="s">
        <v>1182</v>
      </c>
      <c r="H612" s="71">
        <v>41991</v>
      </c>
      <c r="I612" s="182">
        <v>2074</v>
      </c>
      <c r="J612" s="71"/>
      <c r="K612" s="69"/>
      <c r="L612" s="106" t="s">
        <v>776</v>
      </c>
      <c r="M612" s="106" t="s">
        <v>2882</v>
      </c>
      <c r="N612" s="106" t="s">
        <v>340</v>
      </c>
      <c r="O612" s="106">
        <v>0.2</v>
      </c>
      <c r="P612" s="906">
        <f t="shared" si="17"/>
        <v>88.42649999999999</v>
      </c>
      <c r="Q612" s="901">
        <f t="shared" si="16"/>
        <v>44124.823499999999</v>
      </c>
      <c r="R612" s="459">
        <v>44213.25</v>
      </c>
      <c r="S612" s="262"/>
      <c r="T612" s="106" t="s">
        <v>127</v>
      </c>
      <c r="U612" s="106" t="s">
        <v>2061</v>
      </c>
      <c r="V612" s="720" t="s">
        <v>3486</v>
      </c>
      <c r="W612" s="106"/>
      <c r="X612" s="106"/>
    </row>
    <row r="613" spans="1:24" s="10" customFormat="1">
      <c r="A613" s="69" t="s">
        <v>3236</v>
      </c>
      <c r="B613" s="69" t="s">
        <v>3189</v>
      </c>
      <c r="C613" s="69"/>
      <c r="D613" s="87">
        <v>2014</v>
      </c>
      <c r="E613" s="69" t="s">
        <v>3939</v>
      </c>
      <c r="F613" s="69"/>
      <c r="G613" s="87" t="s">
        <v>1182</v>
      </c>
      <c r="H613" s="71">
        <v>41976</v>
      </c>
      <c r="I613" s="182">
        <v>2362</v>
      </c>
      <c r="J613" s="71"/>
      <c r="K613" s="69"/>
      <c r="L613" s="106" t="s">
        <v>127</v>
      </c>
      <c r="M613" s="106" t="s">
        <v>3487</v>
      </c>
      <c r="N613" s="106" t="s">
        <v>1561</v>
      </c>
      <c r="O613" s="106">
        <v>0.2</v>
      </c>
      <c r="P613" s="906">
        <f t="shared" si="17"/>
        <v>339.36959999999999</v>
      </c>
      <c r="Q613" s="901">
        <f t="shared" si="16"/>
        <v>169345.43039999998</v>
      </c>
      <c r="R613" s="459">
        <v>169684.8</v>
      </c>
      <c r="S613" s="262"/>
      <c r="T613" s="106" t="s">
        <v>3488</v>
      </c>
      <c r="U613" s="106" t="s">
        <v>3489</v>
      </c>
      <c r="V613" s="720" t="s">
        <v>3490</v>
      </c>
      <c r="W613" s="106"/>
      <c r="X613" s="106"/>
    </row>
    <row r="614" spans="1:24" s="10" customFormat="1">
      <c r="A614" s="69" t="s">
        <v>3491</v>
      </c>
      <c r="B614" s="69" t="s">
        <v>3194</v>
      </c>
      <c r="C614" s="69" t="s">
        <v>1532</v>
      </c>
      <c r="D614" s="87">
        <v>2014</v>
      </c>
      <c r="E614" s="69" t="s">
        <v>3252</v>
      </c>
      <c r="F614" s="69"/>
      <c r="G614" s="87" t="s">
        <v>1182</v>
      </c>
      <c r="H614" s="71">
        <v>41926</v>
      </c>
      <c r="I614" s="182">
        <v>46</v>
      </c>
      <c r="J614" s="71"/>
      <c r="K614" s="69"/>
      <c r="L614" s="106" t="s">
        <v>3492</v>
      </c>
      <c r="M614" s="106" t="s">
        <v>3493</v>
      </c>
      <c r="N614" s="106" t="s">
        <v>1008</v>
      </c>
      <c r="O614" s="106">
        <v>0.2</v>
      </c>
      <c r="P614" s="906">
        <v>956.8</v>
      </c>
      <c r="Q614" s="901">
        <f>R614</f>
        <v>221977.17</v>
      </c>
      <c r="R614" s="459">
        <v>221977.17</v>
      </c>
      <c r="S614" s="262"/>
      <c r="T614" s="106"/>
      <c r="U614" s="106" t="s">
        <v>611</v>
      </c>
      <c r="V614" s="720"/>
      <c r="W614" s="106"/>
      <c r="X614" s="106"/>
    </row>
    <row r="615" spans="1:24" s="10" customFormat="1" ht="45.75" customHeight="1">
      <c r="A615" s="69" t="s">
        <v>3491</v>
      </c>
      <c r="B615" s="69" t="s">
        <v>3194</v>
      </c>
      <c r="C615" s="69" t="s">
        <v>1533</v>
      </c>
      <c r="D615" s="87">
        <v>2014</v>
      </c>
      <c r="E615" s="69" t="s">
        <v>3252</v>
      </c>
      <c r="F615" s="69"/>
      <c r="G615" s="87" t="s">
        <v>1182</v>
      </c>
      <c r="H615" s="71">
        <v>41926</v>
      </c>
      <c r="I615" s="182">
        <v>48</v>
      </c>
      <c r="J615" s="71"/>
      <c r="K615" s="69"/>
      <c r="L615" s="106" t="s">
        <v>3492</v>
      </c>
      <c r="M615" s="106" t="s">
        <v>3493</v>
      </c>
      <c r="N615" s="106" t="s">
        <v>1008</v>
      </c>
      <c r="O615" s="106">
        <v>0.5</v>
      </c>
      <c r="P615" s="906">
        <v>713.26</v>
      </c>
      <c r="Q615" s="901">
        <f>R615</f>
        <v>123279</v>
      </c>
      <c r="R615" s="459">
        <v>123279</v>
      </c>
      <c r="S615" s="262"/>
      <c r="T615" s="106" t="s">
        <v>127</v>
      </c>
      <c r="U615" s="106" t="s">
        <v>2513</v>
      </c>
      <c r="V615" s="220" t="s">
        <v>3494</v>
      </c>
      <c r="W615" s="106"/>
      <c r="X615" s="106"/>
    </row>
    <row r="616" spans="1:24" s="10" customFormat="1">
      <c r="A616" s="69" t="s">
        <v>3491</v>
      </c>
      <c r="B616" s="69" t="s">
        <v>3194</v>
      </c>
      <c r="C616" s="69" t="s">
        <v>1534</v>
      </c>
      <c r="D616" s="87">
        <v>2014</v>
      </c>
      <c r="E616" s="69" t="s">
        <v>3252</v>
      </c>
      <c r="F616" s="69"/>
      <c r="G616" s="87" t="s">
        <v>1182</v>
      </c>
      <c r="H616" s="71">
        <v>41976</v>
      </c>
      <c r="I616" s="182">
        <v>54</v>
      </c>
      <c r="J616" s="71"/>
      <c r="K616" s="69"/>
      <c r="L616" s="106" t="s">
        <v>3492</v>
      </c>
      <c r="M616" s="106" t="s">
        <v>3493</v>
      </c>
      <c r="N616" s="106" t="s">
        <v>1008</v>
      </c>
      <c r="O616" s="106">
        <v>0.5</v>
      </c>
      <c r="P616" s="906">
        <v>1221.29</v>
      </c>
      <c r="Q616" s="901">
        <f>R616</f>
        <v>211087.29</v>
      </c>
      <c r="R616" s="459">
        <v>211087.29</v>
      </c>
      <c r="S616" s="262"/>
      <c r="T616" s="106"/>
      <c r="U616" s="106" t="s">
        <v>2502</v>
      </c>
      <c r="V616" s="720"/>
      <c r="W616" s="106"/>
      <c r="X616" s="106"/>
    </row>
    <row r="617" spans="1:24" s="10" customFormat="1">
      <c r="A617" s="69" t="s">
        <v>3491</v>
      </c>
      <c r="B617" s="69" t="s">
        <v>3194</v>
      </c>
      <c r="C617" s="69" t="s">
        <v>2460</v>
      </c>
      <c r="D617" s="87">
        <v>2014</v>
      </c>
      <c r="E617" s="69" t="s">
        <v>3252</v>
      </c>
      <c r="F617" s="69"/>
      <c r="G617" s="87" t="s">
        <v>1182</v>
      </c>
      <c r="H617" s="71">
        <v>41990</v>
      </c>
      <c r="I617" s="182">
        <v>67</v>
      </c>
      <c r="J617" s="71"/>
      <c r="K617" s="69"/>
      <c r="L617" s="106" t="s">
        <v>3492</v>
      </c>
      <c r="M617" s="106" t="s">
        <v>3493</v>
      </c>
      <c r="N617" s="106" t="s">
        <v>1008</v>
      </c>
      <c r="O617" s="106">
        <v>0.5</v>
      </c>
      <c r="P617" s="906">
        <v>1679.15</v>
      </c>
      <c r="Q617" s="901">
        <f>R617</f>
        <v>290223.88</v>
      </c>
      <c r="R617" s="459">
        <v>290223.88</v>
      </c>
      <c r="S617" s="262"/>
      <c r="T617" s="106"/>
      <c r="U617" s="106" t="s">
        <v>2533</v>
      </c>
      <c r="V617" s="720"/>
      <c r="W617" s="106"/>
      <c r="X617" s="106"/>
    </row>
    <row r="618" spans="1:24" s="10" customFormat="1">
      <c r="A618" s="69" t="s">
        <v>3315</v>
      </c>
      <c r="B618" s="69" t="s">
        <v>3428</v>
      </c>
      <c r="C618" s="69"/>
      <c r="D618" s="87">
        <v>2014</v>
      </c>
      <c r="E618" s="69" t="s">
        <v>3036</v>
      </c>
      <c r="F618" s="69"/>
      <c r="G618" s="87" t="s">
        <v>1182</v>
      </c>
      <c r="H618" s="71">
        <v>41979</v>
      </c>
      <c r="I618" s="182">
        <v>76</v>
      </c>
      <c r="J618" s="71"/>
      <c r="K618" s="69"/>
      <c r="L618" s="106" t="s">
        <v>1108</v>
      </c>
      <c r="M618" s="106" t="s">
        <v>2290</v>
      </c>
      <c r="N618" s="106" t="s">
        <v>1561</v>
      </c>
      <c r="O618" s="106">
        <v>0.2</v>
      </c>
      <c r="P618" s="906">
        <f>R618*O618/100</f>
        <v>24.94</v>
      </c>
      <c r="Q618" s="901">
        <f t="shared" ref="Q618:Q634" si="18">R618-P618</f>
        <v>12445.06</v>
      </c>
      <c r="R618" s="459">
        <v>12470</v>
      </c>
      <c r="S618" s="262">
        <v>12466.56</v>
      </c>
      <c r="T618" s="106">
        <v>11</v>
      </c>
      <c r="U618" s="106" t="s">
        <v>3402</v>
      </c>
      <c r="V618" s="720" t="s">
        <v>2622</v>
      </c>
      <c r="W618" s="106"/>
      <c r="X618" s="106"/>
    </row>
    <row r="619" spans="1:24" s="10" customFormat="1">
      <c r="A619" s="69" t="s">
        <v>2963</v>
      </c>
      <c r="B619" s="69" t="s">
        <v>3089</v>
      </c>
      <c r="C619" s="69"/>
      <c r="D619" s="87">
        <v>2014</v>
      </c>
      <c r="E619" s="69" t="s">
        <v>2964</v>
      </c>
      <c r="F619" s="69"/>
      <c r="G619" s="87" t="s">
        <v>3090</v>
      </c>
      <c r="H619" s="71">
        <v>41887</v>
      </c>
      <c r="I619" s="182">
        <v>1460</v>
      </c>
      <c r="J619" s="71"/>
      <c r="K619" s="69"/>
      <c r="L619" s="106" t="s">
        <v>776</v>
      </c>
      <c r="M619" s="106" t="s">
        <v>2882</v>
      </c>
      <c r="N619" s="106" t="s">
        <v>340</v>
      </c>
      <c r="O619" s="106">
        <v>0.2</v>
      </c>
      <c r="P619" s="906">
        <f t="shared" ref="P619:P634" si="19">R619*O619/100</f>
        <v>1.2050799999999999</v>
      </c>
      <c r="Q619" s="901">
        <f t="shared" si="18"/>
        <v>601.33492000000001</v>
      </c>
      <c r="R619" s="459">
        <v>602.54</v>
      </c>
      <c r="S619" s="262"/>
      <c r="T619" s="106"/>
      <c r="U619" s="106" t="s">
        <v>778</v>
      </c>
      <c r="V619" s="720" t="s">
        <v>3503</v>
      </c>
      <c r="W619" s="106"/>
      <c r="X619" s="106"/>
    </row>
    <row r="620" spans="1:24" s="10" customFormat="1">
      <c r="A620" s="69" t="s">
        <v>2963</v>
      </c>
      <c r="B620" s="69" t="s">
        <v>3089</v>
      </c>
      <c r="C620" s="69"/>
      <c r="D620" s="87">
        <v>2014</v>
      </c>
      <c r="E620" s="69" t="s">
        <v>2964</v>
      </c>
      <c r="F620" s="69"/>
      <c r="G620" s="87" t="s">
        <v>3090</v>
      </c>
      <c r="H620" s="71">
        <v>41890</v>
      </c>
      <c r="I620" s="182">
        <v>1476</v>
      </c>
      <c r="J620" s="71"/>
      <c r="K620" s="69"/>
      <c r="L620" s="106" t="s">
        <v>776</v>
      </c>
      <c r="M620" s="106" t="s">
        <v>2882</v>
      </c>
      <c r="N620" s="106" t="s">
        <v>340</v>
      </c>
      <c r="O620" s="106">
        <v>0.2</v>
      </c>
      <c r="P620" s="906">
        <f t="shared" si="19"/>
        <v>1.1261400000000001</v>
      </c>
      <c r="Q620" s="901">
        <f t="shared" si="18"/>
        <v>561.94386000000009</v>
      </c>
      <c r="R620" s="459">
        <v>563.07000000000005</v>
      </c>
      <c r="S620" s="262"/>
      <c r="T620" s="106"/>
      <c r="U620" s="106" t="s">
        <v>778</v>
      </c>
      <c r="V620" s="720" t="s">
        <v>3503</v>
      </c>
      <c r="W620" s="106"/>
      <c r="X620" s="106"/>
    </row>
    <row r="621" spans="1:24" s="10" customFormat="1">
      <c r="A621" s="69" t="s">
        <v>2963</v>
      </c>
      <c r="B621" s="69" t="s">
        <v>3089</v>
      </c>
      <c r="C621" s="69"/>
      <c r="D621" s="87">
        <v>2014</v>
      </c>
      <c r="E621" s="69" t="s">
        <v>2964</v>
      </c>
      <c r="F621" s="69"/>
      <c r="G621" s="87" t="s">
        <v>3090</v>
      </c>
      <c r="H621" s="71">
        <v>41890</v>
      </c>
      <c r="I621" s="182">
        <v>1477</v>
      </c>
      <c r="J621" s="71"/>
      <c r="K621" s="69"/>
      <c r="L621" s="106" t="s">
        <v>776</v>
      </c>
      <c r="M621" s="106" t="s">
        <v>2882</v>
      </c>
      <c r="N621" s="106" t="s">
        <v>340</v>
      </c>
      <c r="O621" s="106">
        <v>0.2</v>
      </c>
      <c r="P621" s="906">
        <f t="shared" si="19"/>
        <v>0.40556000000000003</v>
      </c>
      <c r="Q621" s="901">
        <f t="shared" si="18"/>
        <v>202.37443999999999</v>
      </c>
      <c r="R621" s="459">
        <v>202.78</v>
      </c>
      <c r="S621" s="262"/>
      <c r="T621" s="106"/>
      <c r="U621" s="106" t="s">
        <v>778</v>
      </c>
      <c r="V621" s="720" t="s">
        <v>3503</v>
      </c>
      <c r="W621" s="106"/>
      <c r="X621" s="106"/>
    </row>
    <row r="622" spans="1:24" s="10" customFormat="1">
      <c r="A622" s="69" t="s">
        <v>2963</v>
      </c>
      <c r="B622" s="69" t="s">
        <v>3089</v>
      </c>
      <c r="C622" s="69"/>
      <c r="D622" s="87">
        <v>2014</v>
      </c>
      <c r="E622" s="69" t="s">
        <v>2964</v>
      </c>
      <c r="F622" s="69"/>
      <c r="G622" s="87" t="s">
        <v>3090</v>
      </c>
      <c r="H622" s="71">
        <v>41982</v>
      </c>
      <c r="I622" s="182">
        <v>2011</v>
      </c>
      <c r="J622" s="71"/>
      <c r="K622" s="69"/>
      <c r="L622" s="106" t="s">
        <v>776</v>
      </c>
      <c r="M622" s="106" t="s">
        <v>2882</v>
      </c>
      <c r="N622" s="106" t="s">
        <v>340</v>
      </c>
      <c r="O622" s="106">
        <v>0.2</v>
      </c>
      <c r="P622" s="906">
        <f t="shared" si="19"/>
        <v>0.46660000000000001</v>
      </c>
      <c r="Q622" s="901">
        <f t="shared" si="18"/>
        <v>232.83340000000001</v>
      </c>
      <c r="R622" s="459">
        <v>233.3</v>
      </c>
      <c r="S622" s="262"/>
      <c r="T622" s="106"/>
      <c r="U622" s="106" t="s">
        <v>778</v>
      </c>
      <c r="V622" s="720" t="s">
        <v>3504</v>
      </c>
      <c r="W622" s="106"/>
      <c r="X622" s="106"/>
    </row>
    <row r="623" spans="1:24" s="10" customFormat="1">
      <c r="A623" s="69" t="s">
        <v>2963</v>
      </c>
      <c r="B623" s="69" t="s">
        <v>3089</v>
      </c>
      <c r="C623" s="69"/>
      <c r="D623" s="87">
        <v>2014</v>
      </c>
      <c r="E623" s="69" t="s">
        <v>2964</v>
      </c>
      <c r="F623" s="69"/>
      <c r="G623" s="87" t="s">
        <v>3090</v>
      </c>
      <c r="H623" s="71">
        <v>41982</v>
      </c>
      <c r="I623" s="182">
        <v>2010</v>
      </c>
      <c r="J623" s="71"/>
      <c r="K623" s="69"/>
      <c r="L623" s="106" t="s">
        <v>776</v>
      </c>
      <c r="M623" s="106" t="s">
        <v>2882</v>
      </c>
      <c r="N623" s="106" t="s">
        <v>340</v>
      </c>
      <c r="O623" s="106">
        <v>0.2</v>
      </c>
      <c r="P623" s="906">
        <f t="shared" si="19"/>
        <v>0.62400000000000011</v>
      </c>
      <c r="Q623" s="901">
        <f t="shared" si="18"/>
        <v>311.37599999999998</v>
      </c>
      <c r="R623" s="459">
        <v>312</v>
      </c>
      <c r="S623" s="262"/>
      <c r="T623" s="106"/>
      <c r="U623" s="106" t="s">
        <v>778</v>
      </c>
      <c r="V623" s="720" t="s">
        <v>3504</v>
      </c>
      <c r="W623" s="106"/>
      <c r="X623" s="106"/>
    </row>
    <row r="624" spans="1:24" s="10" customFormat="1">
      <c r="A624" s="69" t="s">
        <v>2963</v>
      </c>
      <c r="B624" s="69" t="s">
        <v>3089</v>
      </c>
      <c r="C624" s="69"/>
      <c r="D624" s="87">
        <v>2014</v>
      </c>
      <c r="E624" s="69" t="s">
        <v>2964</v>
      </c>
      <c r="F624" s="69"/>
      <c r="G624" s="87" t="s">
        <v>3090</v>
      </c>
      <c r="H624" s="71">
        <v>41982</v>
      </c>
      <c r="I624" s="182">
        <v>2009</v>
      </c>
      <c r="J624" s="71"/>
      <c r="K624" s="69"/>
      <c r="L624" s="106" t="s">
        <v>776</v>
      </c>
      <c r="M624" s="106" t="s">
        <v>2882</v>
      </c>
      <c r="N624" s="106" t="s">
        <v>340</v>
      </c>
      <c r="O624" s="106">
        <v>0.2</v>
      </c>
      <c r="P624" s="906">
        <f t="shared" si="19"/>
        <v>5.8816000000000006</v>
      </c>
      <c r="Q624" s="901">
        <f t="shared" si="18"/>
        <v>2934.9184</v>
      </c>
      <c r="R624" s="459">
        <v>2940.8</v>
      </c>
      <c r="S624" s="262"/>
      <c r="T624" s="106"/>
      <c r="U624" s="106" t="s">
        <v>778</v>
      </c>
      <c r="V624" s="720" t="s">
        <v>3504</v>
      </c>
      <c r="W624" s="106"/>
      <c r="X624" s="106"/>
    </row>
    <row r="625" spans="1:24" s="10" customFormat="1">
      <c r="A625" s="69" t="s">
        <v>2963</v>
      </c>
      <c r="B625" s="69" t="s">
        <v>3089</v>
      </c>
      <c r="C625" s="69"/>
      <c r="D625" s="87">
        <v>2014</v>
      </c>
      <c r="E625" s="69" t="s">
        <v>2964</v>
      </c>
      <c r="F625" s="69"/>
      <c r="G625" s="87" t="s">
        <v>3090</v>
      </c>
      <c r="H625" s="71">
        <v>41982</v>
      </c>
      <c r="I625" s="182">
        <v>2008</v>
      </c>
      <c r="J625" s="71"/>
      <c r="K625" s="69"/>
      <c r="L625" s="106" t="s">
        <v>776</v>
      </c>
      <c r="M625" s="106" t="s">
        <v>2882</v>
      </c>
      <c r="N625" s="106" t="s">
        <v>340</v>
      </c>
      <c r="O625" s="106">
        <v>0.2</v>
      </c>
      <c r="P625" s="906">
        <f t="shared" si="19"/>
        <v>5.8670600000000004</v>
      </c>
      <c r="Q625" s="901">
        <f t="shared" si="18"/>
        <v>2927.6629400000002</v>
      </c>
      <c r="R625" s="459">
        <v>2933.53</v>
      </c>
      <c r="S625" s="262"/>
      <c r="T625" s="106"/>
      <c r="U625" s="106" t="s">
        <v>778</v>
      </c>
      <c r="V625" s="720" t="s">
        <v>3504</v>
      </c>
      <c r="W625" s="106"/>
      <c r="X625" s="106"/>
    </row>
    <row r="626" spans="1:24" s="10" customFormat="1">
      <c r="A626" s="69" t="s">
        <v>2963</v>
      </c>
      <c r="B626" s="69" t="s">
        <v>3089</v>
      </c>
      <c r="C626" s="69"/>
      <c r="D626" s="87">
        <v>2014</v>
      </c>
      <c r="E626" s="69" t="s">
        <v>2964</v>
      </c>
      <c r="F626" s="69"/>
      <c r="G626" s="87" t="s">
        <v>3090</v>
      </c>
      <c r="H626" s="71">
        <v>41982</v>
      </c>
      <c r="I626" s="182">
        <v>2007</v>
      </c>
      <c r="J626" s="71"/>
      <c r="K626" s="69"/>
      <c r="L626" s="106" t="s">
        <v>776</v>
      </c>
      <c r="M626" s="106" t="s">
        <v>2882</v>
      </c>
      <c r="N626" s="106" t="s">
        <v>340</v>
      </c>
      <c r="O626" s="106">
        <v>0.2</v>
      </c>
      <c r="P626" s="906">
        <f t="shared" si="19"/>
        <v>1.3174999999999999</v>
      </c>
      <c r="Q626" s="901">
        <f t="shared" si="18"/>
        <v>657.4325</v>
      </c>
      <c r="R626" s="459">
        <v>658.75</v>
      </c>
      <c r="S626" s="262"/>
      <c r="T626" s="106"/>
      <c r="U626" s="106" t="s">
        <v>778</v>
      </c>
      <c r="V626" s="720" t="s">
        <v>3504</v>
      </c>
      <c r="W626" s="106"/>
      <c r="X626" s="106"/>
    </row>
    <row r="627" spans="1:24" s="10" customFormat="1">
      <c r="A627" s="69" t="s">
        <v>2963</v>
      </c>
      <c r="B627" s="69" t="s">
        <v>3089</v>
      </c>
      <c r="C627" s="69"/>
      <c r="D627" s="87">
        <v>2014</v>
      </c>
      <c r="E627" s="69" t="s">
        <v>2964</v>
      </c>
      <c r="F627" s="69"/>
      <c r="G627" s="87" t="s">
        <v>3090</v>
      </c>
      <c r="H627" s="71">
        <v>41982</v>
      </c>
      <c r="I627" s="182">
        <v>2006</v>
      </c>
      <c r="J627" s="71"/>
      <c r="K627" s="69"/>
      <c r="L627" s="106" t="s">
        <v>776</v>
      </c>
      <c r="M627" s="106" t="s">
        <v>2882</v>
      </c>
      <c r="N627" s="106" t="s">
        <v>340</v>
      </c>
      <c r="O627" s="106">
        <v>0.2</v>
      </c>
      <c r="P627" s="906">
        <f t="shared" si="19"/>
        <v>4.3334000000000001</v>
      </c>
      <c r="Q627" s="901">
        <f t="shared" si="18"/>
        <v>2162.3665999999998</v>
      </c>
      <c r="R627" s="459">
        <v>2166.6999999999998</v>
      </c>
      <c r="S627" s="262"/>
      <c r="T627" s="106"/>
      <c r="U627" s="106" t="s">
        <v>778</v>
      </c>
      <c r="V627" s="720" t="s">
        <v>3504</v>
      </c>
      <c r="W627" s="106"/>
      <c r="X627" s="106"/>
    </row>
    <row r="628" spans="1:24" s="10" customFormat="1">
      <c r="A628" s="69" t="s">
        <v>2963</v>
      </c>
      <c r="B628" s="69" t="s">
        <v>3089</v>
      </c>
      <c r="C628" s="69"/>
      <c r="D628" s="87">
        <v>2014</v>
      </c>
      <c r="E628" s="69" t="s">
        <v>2964</v>
      </c>
      <c r="F628" s="69"/>
      <c r="G628" s="87" t="s">
        <v>3090</v>
      </c>
      <c r="H628" s="71">
        <v>41982</v>
      </c>
      <c r="I628" s="182">
        <v>2005</v>
      </c>
      <c r="J628" s="71"/>
      <c r="K628" s="69"/>
      <c r="L628" s="106" t="s">
        <v>776</v>
      </c>
      <c r="M628" s="106" t="s">
        <v>2882</v>
      </c>
      <c r="N628" s="106" t="s">
        <v>340</v>
      </c>
      <c r="O628" s="106">
        <v>0.2</v>
      </c>
      <c r="P628" s="906">
        <f t="shared" si="19"/>
        <v>0.14859999999999998</v>
      </c>
      <c r="Q628" s="901">
        <f t="shared" si="18"/>
        <v>74.151399999999995</v>
      </c>
      <c r="R628" s="459">
        <v>74.3</v>
      </c>
      <c r="S628" s="262"/>
      <c r="T628" s="106"/>
      <c r="U628" s="106" t="s">
        <v>778</v>
      </c>
      <c r="V628" s="720" t="s">
        <v>3504</v>
      </c>
      <c r="W628" s="106"/>
      <c r="X628" s="106"/>
    </row>
    <row r="629" spans="1:24" s="10" customFormat="1">
      <c r="A629" s="69" t="s">
        <v>2963</v>
      </c>
      <c r="B629" s="69" t="s">
        <v>3089</v>
      </c>
      <c r="C629" s="69"/>
      <c r="D629" s="87">
        <v>2014</v>
      </c>
      <c r="E629" s="69" t="s">
        <v>2964</v>
      </c>
      <c r="F629" s="69"/>
      <c r="G629" s="87" t="s">
        <v>3090</v>
      </c>
      <c r="H629" s="71">
        <v>41982</v>
      </c>
      <c r="I629" s="182">
        <v>2004</v>
      </c>
      <c r="J629" s="71"/>
      <c r="K629" s="69"/>
      <c r="L629" s="106" t="s">
        <v>776</v>
      </c>
      <c r="M629" s="106" t="s">
        <v>2882</v>
      </c>
      <c r="N629" s="106" t="s">
        <v>340</v>
      </c>
      <c r="O629" s="106">
        <v>0.2</v>
      </c>
      <c r="P629" s="906">
        <f t="shared" si="19"/>
        <v>0.57600000000000007</v>
      </c>
      <c r="Q629" s="901">
        <f t="shared" si="18"/>
        <v>287.42399999999998</v>
      </c>
      <c r="R629" s="459">
        <v>288</v>
      </c>
      <c r="S629" s="262"/>
      <c r="T629" s="106"/>
      <c r="U629" s="106" t="s">
        <v>778</v>
      </c>
      <c r="V629" s="720" t="s">
        <v>3504</v>
      </c>
      <c r="W629" s="106"/>
      <c r="X629" s="106"/>
    </row>
    <row r="630" spans="1:24" s="10" customFormat="1">
      <c r="A630" s="69" t="s">
        <v>2963</v>
      </c>
      <c r="B630" s="69" t="s">
        <v>3089</v>
      </c>
      <c r="C630" s="69"/>
      <c r="D630" s="87">
        <v>2014</v>
      </c>
      <c r="E630" s="69" t="s">
        <v>2964</v>
      </c>
      <c r="F630" s="69"/>
      <c r="G630" s="87" t="s">
        <v>3090</v>
      </c>
      <c r="H630" s="71">
        <v>41982</v>
      </c>
      <c r="I630" s="182">
        <v>2003</v>
      </c>
      <c r="J630" s="71"/>
      <c r="K630" s="69"/>
      <c r="L630" s="106" t="s">
        <v>776</v>
      </c>
      <c r="M630" s="106" t="s">
        <v>2882</v>
      </c>
      <c r="N630" s="106" t="s">
        <v>340</v>
      </c>
      <c r="O630" s="106">
        <v>0.2</v>
      </c>
      <c r="P630" s="906">
        <f t="shared" si="19"/>
        <v>1.08</v>
      </c>
      <c r="Q630" s="901">
        <f t="shared" si="18"/>
        <v>538.91999999999996</v>
      </c>
      <c r="R630" s="459">
        <v>540</v>
      </c>
      <c r="S630" s="262"/>
      <c r="T630" s="106"/>
      <c r="U630" s="106" t="s">
        <v>690</v>
      </c>
      <c r="V630" s="720" t="s">
        <v>3504</v>
      </c>
      <c r="W630" s="106"/>
      <c r="X630" s="106"/>
    </row>
    <row r="631" spans="1:24" s="10" customFormat="1">
      <c r="A631" s="69" t="s">
        <v>2963</v>
      </c>
      <c r="B631" s="69" t="s">
        <v>3089</v>
      </c>
      <c r="C631" s="69"/>
      <c r="D631" s="87">
        <v>2014</v>
      </c>
      <c r="E631" s="69" t="s">
        <v>2964</v>
      </c>
      <c r="F631" s="69"/>
      <c r="G631" s="87" t="s">
        <v>3090</v>
      </c>
      <c r="H631" s="71">
        <v>41982</v>
      </c>
      <c r="I631" s="182">
        <v>2002</v>
      </c>
      <c r="J631" s="71"/>
      <c r="K631" s="69"/>
      <c r="L631" s="106" t="s">
        <v>776</v>
      </c>
      <c r="M631" s="106" t="s">
        <v>2882</v>
      </c>
      <c r="N631" s="106" t="s">
        <v>340</v>
      </c>
      <c r="O631" s="106">
        <v>0.2</v>
      </c>
      <c r="P631" s="906">
        <f t="shared" si="19"/>
        <v>3.35</v>
      </c>
      <c r="Q631" s="901">
        <f t="shared" si="18"/>
        <v>1671.65</v>
      </c>
      <c r="R631" s="459">
        <v>1675</v>
      </c>
      <c r="S631" s="262"/>
      <c r="T631" s="106"/>
      <c r="U631" s="106" t="s">
        <v>778</v>
      </c>
      <c r="V631" s="720" t="s">
        <v>3504</v>
      </c>
      <c r="W631" s="106"/>
      <c r="X631" s="106"/>
    </row>
    <row r="632" spans="1:24" s="10" customFormat="1">
      <c r="A632" s="69" t="s">
        <v>2963</v>
      </c>
      <c r="B632" s="69" t="s">
        <v>3089</v>
      </c>
      <c r="C632" s="69"/>
      <c r="D632" s="87">
        <v>2014</v>
      </c>
      <c r="E632" s="69" t="s">
        <v>2964</v>
      </c>
      <c r="F632" s="69"/>
      <c r="G632" s="87" t="s">
        <v>3090</v>
      </c>
      <c r="H632" s="71">
        <v>41982</v>
      </c>
      <c r="I632" s="182">
        <v>2000</v>
      </c>
      <c r="J632" s="71"/>
      <c r="K632" s="69"/>
      <c r="L632" s="106" t="s">
        <v>776</v>
      </c>
      <c r="M632" s="106" t="s">
        <v>2882</v>
      </c>
      <c r="N632" s="106" t="s">
        <v>340</v>
      </c>
      <c r="O632" s="106">
        <v>0.2</v>
      </c>
      <c r="P632" s="906">
        <f t="shared" si="19"/>
        <v>1.6846000000000001</v>
      </c>
      <c r="Q632" s="901">
        <f t="shared" si="18"/>
        <v>840.61539999999991</v>
      </c>
      <c r="R632" s="459">
        <v>842.3</v>
      </c>
      <c r="S632" s="262"/>
      <c r="T632" s="106"/>
      <c r="U632" s="106" t="s">
        <v>778</v>
      </c>
      <c r="V632" s="720" t="s">
        <v>3504</v>
      </c>
      <c r="W632" s="106"/>
      <c r="X632" s="106"/>
    </row>
    <row r="633" spans="1:24" s="10" customFormat="1">
      <c r="A633" s="69" t="s">
        <v>2963</v>
      </c>
      <c r="B633" s="69" t="s">
        <v>3089</v>
      </c>
      <c r="C633" s="69"/>
      <c r="D633" s="87">
        <v>2014</v>
      </c>
      <c r="E633" s="69" t="s">
        <v>2964</v>
      </c>
      <c r="F633" s="69"/>
      <c r="G633" s="87" t="s">
        <v>3090</v>
      </c>
      <c r="H633" s="71">
        <v>41982</v>
      </c>
      <c r="I633" s="182">
        <v>1999</v>
      </c>
      <c r="J633" s="71"/>
      <c r="K633" s="69"/>
      <c r="L633" s="106" t="s">
        <v>776</v>
      </c>
      <c r="M633" s="106" t="s">
        <v>2882</v>
      </c>
      <c r="N633" s="106" t="s">
        <v>340</v>
      </c>
      <c r="O633" s="106">
        <v>0.2</v>
      </c>
      <c r="P633" s="906">
        <f t="shared" si="19"/>
        <v>3.2953800000000002</v>
      </c>
      <c r="Q633" s="901">
        <f t="shared" si="18"/>
        <v>1644.39462</v>
      </c>
      <c r="R633" s="459">
        <v>1647.69</v>
      </c>
      <c r="S633" s="262"/>
      <c r="T633" s="106"/>
      <c r="U633" s="106" t="s">
        <v>778</v>
      </c>
      <c r="V633" s="720" t="s">
        <v>3504</v>
      </c>
      <c r="W633" s="106"/>
      <c r="X633" s="106"/>
    </row>
    <row r="634" spans="1:24" s="10" customFormat="1">
      <c r="A634" s="69" t="s">
        <v>2963</v>
      </c>
      <c r="B634" s="69" t="s">
        <v>3089</v>
      </c>
      <c r="C634" s="69"/>
      <c r="D634" s="87">
        <v>2014</v>
      </c>
      <c r="E634" s="69" t="s">
        <v>2964</v>
      </c>
      <c r="F634" s="69"/>
      <c r="G634" s="87" t="s">
        <v>3090</v>
      </c>
      <c r="H634" s="71">
        <v>41982</v>
      </c>
      <c r="I634" s="182">
        <v>1998</v>
      </c>
      <c r="J634" s="71"/>
      <c r="K634" s="69"/>
      <c r="L634" s="106" t="s">
        <v>776</v>
      </c>
      <c r="M634" s="106" t="s">
        <v>2882</v>
      </c>
      <c r="N634" s="106" t="s">
        <v>340</v>
      </c>
      <c r="O634" s="106">
        <v>0.2</v>
      </c>
      <c r="P634" s="906">
        <f t="shared" si="19"/>
        <v>0.19640000000000002</v>
      </c>
      <c r="Q634" s="901">
        <f t="shared" si="18"/>
        <v>98.003600000000006</v>
      </c>
      <c r="R634" s="459">
        <v>98.2</v>
      </c>
      <c r="S634" s="262"/>
      <c r="T634" s="106"/>
      <c r="U634" s="106" t="s">
        <v>778</v>
      </c>
      <c r="V634" s="720" t="s">
        <v>3504</v>
      </c>
      <c r="W634" s="106"/>
      <c r="X634" s="106"/>
    </row>
    <row r="635" spans="1:24" s="445" customFormat="1" ht="41.25" customHeight="1">
      <c r="A635" s="439" t="s">
        <v>2963</v>
      </c>
      <c r="B635" s="439" t="s">
        <v>3089</v>
      </c>
      <c r="C635" s="439"/>
      <c r="D635" s="440">
        <v>2014</v>
      </c>
      <c r="E635" s="439" t="s">
        <v>2964</v>
      </c>
      <c r="F635" s="439"/>
      <c r="G635" s="440" t="s">
        <v>3090</v>
      </c>
      <c r="H635" s="441"/>
      <c r="I635" s="442">
        <v>2001</v>
      </c>
      <c r="J635" s="441"/>
      <c r="K635" s="439"/>
      <c r="L635" s="443" t="s">
        <v>776</v>
      </c>
      <c r="M635" s="443" t="s">
        <v>2882</v>
      </c>
      <c r="N635" s="443" t="s">
        <v>340</v>
      </c>
      <c r="O635" s="443"/>
      <c r="P635" s="908">
        <f t="shared" ref="P635:P661" si="20">R635*O635/100</f>
        <v>0</v>
      </c>
      <c r="Q635" s="903">
        <f t="shared" ref="Q635:Q661" si="21">R635-P635</f>
        <v>0</v>
      </c>
      <c r="R635" s="458"/>
      <c r="S635" s="444"/>
      <c r="T635" s="443"/>
      <c r="U635" s="443" t="s">
        <v>778</v>
      </c>
      <c r="V635" s="1069" t="s">
        <v>3542</v>
      </c>
      <c r="W635" s="443"/>
      <c r="X635" s="443"/>
    </row>
    <row r="636" spans="1:24" s="10" customFormat="1">
      <c r="A636" s="69" t="s">
        <v>2963</v>
      </c>
      <c r="B636" s="69" t="s">
        <v>3089</v>
      </c>
      <c r="C636" s="69"/>
      <c r="D636" s="87">
        <v>2014</v>
      </c>
      <c r="E636" s="69" t="s">
        <v>2964</v>
      </c>
      <c r="F636" s="69"/>
      <c r="G636" s="87" t="s">
        <v>3090</v>
      </c>
      <c r="H636" s="71">
        <v>41982</v>
      </c>
      <c r="I636" s="182">
        <v>1992</v>
      </c>
      <c r="J636" s="71"/>
      <c r="K636" s="69"/>
      <c r="L636" s="106" t="s">
        <v>776</v>
      </c>
      <c r="M636" s="106" t="s">
        <v>2882</v>
      </c>
      <c r="N636" s="106" t="s">
        <v>340</v>
      </c>
      <c r="O636" s="106">
        <v>0.2</v>
      </c>
      <c r="P636" s="906">
        <f t="shared" si="20"/>
        <v>3.306</v>
      </c>
      <c r="Q636" s="901">
        <f t="shared" si="21"/>
        <v>1649.694</v>
      </c>
      <c r="R636" s="459">
        <v>1653</v>
      </c>
      <c r="S636" s="262"/>
      <c r="T636" s="106"/>
      <c r="U636" s="106" t="s">
        <v>778</v>
      </c>
      <c r="V636" s="720" t="s">
        <v>3505</v>
      </c>
      <c r="W636" s="106"/>
      <c r="X636" s="106"/>
    </row>
    <row r="637" spans="1:24" s="10" customFormat="1">
      <c r="A637" s="69" t="s">
        <v>2963</v>
      </c>
      <c r="B637" s="69" t="s">
        <v>3089</v>
      </c>
      <c r="C637" s="69"/>
      <c r="D637" s="87">
        <v>2014</v>
      </c>
      <c r="E637" s="69" t="s">
        <v>2964</v>
      </c>
      <c r="F637" s="69"/>
      <c r="G637" s="87" t="s">
        <v>3090</v>
      </c>
      <c r="H637" s="71">
        <v>41982</v>
      </c>
      <c r="I637" s="182">
        <v>1993</v>
      </c>
      <c r="J637" s="71"/>
      <c r="K637" s="69"/>
      <c r="L637" s="106" t="s">
        <v>776</v>
      </c>
      <c r="M637" s="106" t="s">
        <v>2882</v>
      </c>
      <c r="N637" s="106" t="s">
        <v>340</v>
      </c>
      <c r="O637" s="106">
        <v>0.2</v>
      </c>
      <c r="P637" s="906">
        <f t="shared" si="20"/>
        <v>0.72</v>
      </c>
      <c r="Q637" s="901">
        <f t="shared" si="21"/>
        <v>359.28</v>
      </c>
      <c r="R637" s="459">
        <v>360</v>
      </c>
      <c r="S637" s="262"/>
      <c r="T637" s="106"/>
      <c r="U637" s="106" t="s">
        <v>778</v>
      </c>
      <c r="V637" s="720" t="s">
        <v>3505</v>
      </c>
      <c r="W637" s="106"/>
      <c r="X637" s="106"/>
    </row>
    <row r="638" spans="1:24" s="10" customFormat="1">
      <c r="A638" s="69" t="s">
        <v>2963</v>
      </c>
      <c r="B638" s="69" t="s">
        <v>3089</v>
      </c>
      <c r="C638" s="69"/>
      <c r="D638" s="87">
        <v>2014</v>
      </c>
      <c r="E638" s="69" t="s">
        <v>2964</v>
      </c>
      <c r="F638" s="69"/>
      <c r="G638" s="87" t="s">
        <v>3090</v>
      </c>
      <c r="H638" s="71">
        <v>41982</v>
      </c>
      <c r="I638" s="182">
        <v>1980</v>
      </c>
      <c r="J638" s="71"/>
      <c r="K638" s="69"/>
      <c r="L638" s="106" t="s">
        <v>776</v>
      </c>
      <c r="M638" s="106" t="s">
        <v>2882</v>
      </c>
      <c r="N638" s="106" t="s">
        <v>340</v>
      </c>
      <c r="O638" s="106">
        <v>0.2</v>
      </c>
      <c r="P638" s="906">
        <f t="shared" si="20"/>
        <v>0.3</v>
      </c>
      <c r="Q638" s="901">
        <f t="shared" si="21"/>
        <v>149.69999999999999</v>
      </c>
      <c r="R638" s="459">
        <v>150</v>
      </c>
      <c r="S638" s="262"/>
      <c r="T638" s="106"/>
      <c r="U638" s="106" t="s">
        <v>3506</v>
      </c>
      <c r="V638" s="720" t="s">
        <v>3507</v>
      </c>
      <c r="W638" s="106"/>
      <c r="X638" s="106"/>
    </row>
    <row r="639" spans="1:24" s="10" customFormat="1">
      <c r="A639" s="69" t="s">
        <v>2963</v>
      </c>
      <c r="B639" s="69" t="s">
        <v>3089</v>
      </c>
      <c r="C639" s="69"/>
      <c r="D639" s="87">
        <v>2014</v>
      </c>
      <c r="E639" s="69" t="s">
        <v>2964</v>
      </c>
      <c r="F639" s="69"/>
      <c r="G639" s="87" t="s">
        <v>3090</v>
      </c>
      <c r="H639" s="71">
        <v>41982</v>
      </c>
      <c r="I639" s="182">
        <v>1981</v>
      </c>
      <c r="J639" s="71"/>
      <c r="K639" s="69"/>
      <c r="L639" s="106" t="s">
        <v>776</v>
      </c>
      <c r="M639" s="106" t="s">
        <v>2882</v>
      </c>
      <c r="N639" s="106" t="s">
        <v>340</v>
      </c>
      <c r="O639" s="106">
        <v>0.2</v>
      </c>
      <c r="P639" s="906">
        <f t="shared" si="20"/>
        <v>6.2400000000000004E-2</v>
      </c>
      <c r="Q639" s="901">
        <f t="shared" si="21"/>
        <v>31.137599999999999</v>
      </c>
      <c r="R639" s="459">
        <v>31.2</v>
      </c>
      <c r="S639" s="262"/>
      <c r="T639" s="106"/>
      <c r="U639" s="106" t="s">
        <v>3508</v>
      </c>
      <c r="V639" s="720" t="s">
        <v>3507</v>
      </c>
      <c r="W639" s="106"/>
      <c r="X639" s="106"/>
    </row>
    <row r="640" spans="1:24" s="10" customFormat="1">
      <c r="A640" s="69" t="s">
        <v>2963</v>
      </c>
      <c r="B640" s="69" t="s">
        <v>3089</v>
      </c>
      <c r="C640" s="69"/>
      <c r="D640" s="87">
        <v>2014</v>
      </c>
      <c r="E640" s="69" t="s">
        <v>2964</v>
      </c>
      <c r="F640" s="69"/>
      <c r="G640" s="87" t="s">
        <v>3090</v>
      </c>
      <c r="H640" s="71">
        <v>41982</v>
      </c>
      <c r="I640" s="182">
        <v>1982</v>
      </c>
      <c r="J640" s="71"/>
      <c r="K640" s="69"/>
      <c r="L640" s="106" t="s">
        <v>776</v>
      </c>
      <c r="M640" s="106" t="s">
        <v>2882</v>
      </c>
      <c r="N640" s="106" t="s">
        <v>340</v>
      </c>
      <c r="O640" s="106">
        <v>0.2</v>
      </c>
      <c r="P640" s="906">
        <f t="shared" si="20"/>
        <v>1.1399999999999999</v>
      </c>
      <c r="Q640" s="901">
        <f t="shared" si="21"/>
        <v>568.86</v>
      </c>
      <c r="R640" s="459">
        <v>570</v>
      </c>
      <c r="S640" s="262"/>
      <c r="T640" s="106"/>
      <c r="U640" s="106" t="s">
        <v>3506</v>
      </c>
      <c r="V640" s="720" t="s">
        <v>3507</v>
      </c>
      <c r="W640" s="106"/>
      <c r="X640" s="106"/>
    </row>
    <row r="641" spans="1:24" s="10" customFormat="1">
      <c r="A641" s="69" t="s">
        <v>2963</v>
      </c>
      <c r="B641" s="69" t="s">
        <v>3089</v>
      </c>
      <c r="C641" s="69"/>
      <c r="D641" s="87">
        <v>2014</v>
      </c>
      <c r="E641" s="69" t="s">
        <v>2964</v>
      </c>
      <c r="F641" s="69"/>
      <c r="G641" s="87" t="s">
        <v>3090</v>
      </c>
      <c r="H641" s="71">
        <v>41982</v>
      </c>
      <c r="I641" s="182">
        <v>1983</v>
      </c>
      <c r="J641" s="71"/>
      <c r="K641" s="69"/>
      <c r="L641" s="106" t="s">
        <v>776</v>
      </c>
      <c r="M641" s="106" t="s">
        <v>2882</v>
      </c>
      <c r="N641" s="106" t="s">
        <v>340</v>
      </c>
      <c r="O641" s="106">
        <v>0.2</v>
      </c>
      <c r="P641" s="906">
        <f t="shared" si="20"/>
        <v>0.30420000000000003</v>
      </c>
      <c r="Q641" s="901">
        <f t="shared" si="21"/>
        <v>151.79579999999999</v>
      </c>
      <c r="R641" s="459">
        <v>152.1</v>
      </c>
      <c r="S641" s="262"/>
      <c r="T641" s="106"/>
      <c r="U641" s="106" t="s">
        <v>778</v>
      </c>
      <c r="V641" s="720" t="s">
        <v>3507</v>
      </c>
      <c r="W641" s="106"/>
      <c r="X641" s="106"/>
    </row>
    <row r="642" spans="1:24" s="10" customFormat="1">
      <c r="A642" s="69" t="s">
        <v>2963</v>
      </c>
      <c r="B642" s="69" t="s">
        <v>3089</v>
      </c>
      <c r="C642" s="69"/>
      <c r="D642" s="87">
        <v>2014</v>
      </c>
      <c r="E642" s="69" t="s">
        <v>2964</v>
      </c>
      <c r="F642" s="69"/>
      <c r="G642" s="87" t="s">
        <v>3090</v>
      </c>
      <c r="H642" s="71">
        <v>41982</v>
      </c>
      <c r="I642" s="182">
        <v>1984</v>
      </c>
      <c r="J642" s="71"/>
      <c r="K642" s="69"/>
      <c r="L642" s="106" t="s">
        <v>776</v>
      </c>
      <c r="M642" s="106" t="s">
        <v>2882</v>
      </c>
      <c r="N642" s="106" t="s">
        <v>340</v>
      </c>
      <c r="O642" s="106">
        <v>0.2</v>
      </c>
      <c r="P642" s="906">
        <f t="shared" si="20"/>
        <v>3.2942</v>
      </c>
      <c r="Q642" s="901">
        <f t="shared" si="21"/>
        <v>1643.8057999999999</v>
      </c>
      <c r="R642" s="459">
        <v>1647.1</v>
      </c>
      <c r="S642" s="262"/>
      <c r="T642" s="106"/>
      <c r="U642" s="106" t="s">
        <v>778</v>
      </c>
      <c r="V642" s="720" t="s">
        <v>3507</v>
      </c>
      <c r="W642" s="106"/>
      <c r="X642" s="106"/>
    </row>
    <row r="643" spans="1:24" s="10" customFormat="1">
      <c r="A643" s="69" t="s">
        <v>2963</v>
      </c>
      <c r="B643" s="69" t="s">
        <v>3089</v>
      </c>
      <c r="C643" s="69"/>
      <c r="D643" s="87">
        <v>2014</v>
      </c>
      <c r="E643" s="69" t="s">
        <v>2964</v>
      </c>
      <c r="F643" s="69"/>
      <c r="G643" s="87" t="s">
        <v>3090</v>
      </c>
      <c r="H643" s="71">
        <v>41982</v>
      </c>
      <c r="I643" s="182">
        <v>1985</v>
      </c>
      <c r="J643" s="71"/>
      <c r="K643" s="69"/>
      <c r="L643" s="106" t="s">
        <v>776</v>
      </c>
      <c r="M643" s="106" t="s">
        <v>2882</v>
      </c>
      <c r="N643" s="106" t="s">
        <v>340</v>
      </c>
      <c r="O643" s="106">
        <v>0.2</v>
      </c>
      <c r="P643" s="906">
        <f t="shared" si="20"/>
        <v>1.6392000000000002</v>
      </c>
      <c r="Q643" s="901">
        <f t="shared" si="21"/>
        <v>817.96080000000006</v>
      </c>
      <c r="R643" s="459">
        <v>819.6</v>
      </c>
      <c r="S643" s="262"/>
      <c r="T643" s="106"/>
      <c r="U643" s="106" t="s">
        <v>778</v>
      </c>
      <c r="V643" s="720" t="s">
        <v>3507</v>
      </c>
      <c r="W643" s="106"/>
      <c r="X643" s="106"/>
    </row>
    <row r="644" spans="1:24" s="10" customFormat="1">
      <c r="A644" s="69" t="s">
        <v>2963</v>
      </c>
      <c r="B644" s="69" t="s">
        <v>3089</v>
      </c>
      <c r="C644" s="69"/>
      <c r="D644" s="87">
        <v>2014</v>
      </c>
      <c r="E644" s="69" t="s">
        <v>2964</v>
      </c>
      <c r="F644" s="69"/>
      <c r="G644" s="87" t="s">
        <v>3090</v>
      </c>
      <c r="H644" s="71">
        <v>41982</v>
      </c>
      <c r="I644" s="182">
        <v>1994</v>
      </c>
      <c r="J644" s="71"/>
      <c r="K644" s="69"/>
      <c r="L644" s="106" t="s">
        <v>776</v>
      </c>
      <c r="M644" s="106" t="s">
        <v>2882</v>
      </c>
      <c r="N644" s="106" t="s">
        <v>340</v>
      </c>
      <c r="O644" s="106">
        <v>0.2</v>
      </c>
      <c r="P644" s="906">
        <f t="shared" si="20"/>
        <v>0.99400000000000011</v>
      </c>
      <c r="Q644" s="901">
        <f t="shared" si="21"/>
        <v>496.00599999999997</v>
      </c>
      <c r="R644" s="459">
        <v>497</v>
      </c>
      <c r="S644" s="262"/>
      <c r="T644" s="106"/>
      <c r="U644" s="106" t="s">
        <v>690</v>
      </c>
      <c r="V644" s="720" t="s">
        <v>3511</v>
      </c>
      <c r="W644" s="106"/>
      <c r="X644" s="106"/>
    </row>
    <row r="645" spans="1:24" s="10" customFormat="1">
      <c r="A645" s="69" t="s">
        <v>2963</v>
      </c>
      <c r="B645" s="69" t="s">
        <v>3089</v>
      </c>
      <c r="C645" s="69"/>
      <c r="D645" s="87">
        <v>2014</v>
      </c>
      <c r="E645" s="69" t="s">
        <v>2964</v>
      </c>
      <c r="F645" s="69"/>
      <c r="G645" s="87" t="s">
        <v>3090</v>
      </c>
      <c r="H645" s="71">
        <v>41982</v>
      </c>
      <c r="I645" s="182">
        <v>1995</v>
      </c>
      <c r="J645" s="71"/>
      <c r="K645" s="69"/>
      <c r="L645" s="106" t="s">
        <v>776</v>
      </c>
      <c r="M645" s="106" t="s">
        <v>2882</v>
      </c>
      <c r="N645" s="106" t="s">
        <v>340</v>
      </c>
      <c r="O645" s="106">
        <v>0.2</v>
      </c>
      <c r="P645" s="906">
        <f t="shared" si="20"/>
        <v>1.8439800000000002</v>
      </c>
      <c r="Q645" s="901">
        <f t="shared" si="21"/>
        <v>920.14602000000002</v>
      </c>
      <c r="R645" s="459">
        <v>921.99</v>
      </c>
      <c r="S645" s="262"/>
      <c r="T645" s="106"/>
      <c r="U645" s="106" t="s">
        <v>778</v>
      </c>
      <c r="V645" s="720"/>
      <c r="W645" s="106"/>
      <c r="X645" s="106"/>
    </row>
    <row r="646" spans="1:24" s="10" customFormat="1">
      <c r="A646" s="69" t="s">
        <v>2963</v>
      </c>
      <c r="B646" s="69" t="s">
        <v>3089</v>
      </c>
      <c r="C646" s="69"/>
      <c r="D646" s="87">
        <v>2014</v>
      </c>
      <c r="E646" s="69" t="s">
        <v>2964</v>
      </c>
      <c r="F646" s="69"/>
      <c r="G646" s="87" t="s">
        <v>3090</v>
      </c>
      <c r="H646" s="71">
        <v>41982</v>
      </c>
      <c r="I646" s="182">
        <v>1996</v>
      </c>
      <c r="J646" s="71"/>
      <c r="K646" s="69"/>
      <c r="L646" s="106" t="s">
        <v>776</v>
      </c>
      <c r="M646" s="106" t="s">
        <v>2882</v>
      </c>
      <c r="N646" s="106" t="s">
        <v>340</v>
      </c>
      <c r="O646" s="106">
        <v>0.2</v>
      </c>
      <c r="P646" s="906">
        <f t="shared" si="20"/>
        <v>1.4022400000000002</v>
      </c>
      <c r="Q646" s="901">
        <f t="shared" si="21"/>
        <v>699.71776</v>
      </c>
      <c r="R646" s="459">
        <v>701.12</v>
      </c>
      <c r="S646" s="262"/>
      <c r="T646" s="106"/>
      <c r="U646" s="106"/>
      <c r="V646" s="720"/>
      <c r="W646" s="106"/>
      <c r="X646" s="106"/>
    </row>
    <row r="647" spans="1:24" s="10" customFormat="1">
      <c r="A647" s="69" t="s">
        <v>2963</v>
      </c>
      <c r="B647" s="69" t="s">
        <v>3089</v>
      </c>
      <c r="C647" s="69"/>
      <c r="D647" s="87">
        <v>2014</v>
      </c>
      <c r="E647" s="69" t="s">
        <v>2964</v>
      </c>
      <c r="F647" s="69"/>
      <c r="G647" s="87" t="s">
        <v>3090</v>
      </c>
      <c r="H647" s="71">
        <v>41982</v>
      </c>
      <c r="I647" s="182">
        <v>1997</v>
      </c>
      <c r="J647" s="71"/>
      <c r="K647" s="69"/>
      <c r="L647" s="106" t="s">
        <v>776</v>
      </c>
      <c r="M647" s="106" t="s">
        <v>2882</v>
      </c>
      <c r="N647" s="106" t="s">
        <v>340</v>
      </c>
      <c r="O647" s="106">
        <v>0.2</v>
      </c>
      <c r="P647" s="906">
        <f t="shared" si="20"/>
        <v>1.7718</v>
      </c>
      <c r="Q647" s="901">
        <f t="shared" si="21"/>
        <v>884.12819999999999</v>
      </c>
      <c r="R647" s="459">
        <v>885.9</v>
      </c>
      <c r="S647" s="262"/>
      <c r="T647" s="106"/>
      <c r="U647" s="106"/>
      <c r="V647" s="720"/>
      <c r="W647" s="106"/>
      <c r="X647" s="106"/>
    </row>
    <row r="648" spans="1:24" s="10" customFormat="1">
      <c r="A648" s="69" t="s">
        <v>2967</v>
      </c>
      <c r="B648" s="69" t="s">
        <v>3102</v>
      </c>
      <c r="C648" s="69"/>
      <c r="D648" s="87">
        <v>2014</v>
      </c>
      <c r="E648" s="69" t="s">
        <v>3940</v>
      </c>
      <c r="F648" s="69"/>
      <c r="G648" s="87" t="s">
        <v>3090</v>
      </c>
      <c r="H648" s="71">
        <v>41890</v>
      </c>
      <c r="I648" s="182">
        <v>1480</v>
      </c>
      <c r="J648" s="71"/>
      <c r="K648" s="69"/>
      <c r="L648" s="106" t="s">
        <v>776</v>
      </c>
      <c r="M648" s="106" t="s">
        <v>2882</v>
      </c>
      <c r="N648" s="106" t="s">
        <v>340</v>
      </c>
      <c r="O648" s="106">
        <v>0.2</v>
      </c>
      <c r="P648" s="906">
        <v>0.88</v>
      </c>
      <c r="Q648" s="901">
        <f t="shared" si="21"/>
        <v>509.62</v>
      </c>
      <c r="R648" s="459">
        <v>510.5</v>
      </c>
      <c r="S648" s="262"/>
      <c r="T648" s="106" t="s">
        <v>127</v>
      </c>
      <c r="U648" s="106" t="s">
        <v>690</v>
      </c>
      <c r="V648" s="720" t="s">
        <v>2399</v>
      </c>
      <c r="W648" s="106"/>
      <c r="X648" s="106"/>
    </row>
    <row r="649" spans="1:24" s="10" customFormat="1">
      <c r="A649" s="69" t="s">
        <v>2967</v>
      </c>
      <c r="B649" s="69" t="s">
        <v>3102</v>
      </c>
      <c r="C649" s="69"/>
      <c r="D649" s="87">
        <v>2014</v>
      </c>
      <c r="E649" s="69" t="s">
        <v>3940</v>
      </c>
      <c r="F649" s="69"/>
      <c r="G649" s="87" t="s">
        <v>3090</v>
      </c>
      <c r="H649" s="71">
        <v>41890</v>
      </c>
      <c r="I649" s="182">
        <v>1481</v>
      </c>
      <c r="J649" s="71"/>
      <c r="K649" s="69"/>
      <c r="L649" s="106" t="s">
        <v>776</v>
      </c>
      <c r="M649" s="106" t="s">
        <v>2882</v>
      </c>
      <c r="N649" s="106" t="s">
        <v>340</v>
      </c>
      <c r="O649" s="106">
        <v>0.2</v>
      </c>
      <c r="P649" s="906">
        <v>0.69</v>
      </c>
      <c r="Q649" s="901">
        <f t="shared" si="21"/>
        <v>399.21</v>
      </c>
      <c r="R649" s="459">
        <v>399.9</v>
      </c>
      <c r="S649" s="262"/>
      <c r="T649" s="106" t="s">
        <v>127</v>
      </c>
      <c r="U649" s="106" t="s">
        <v>778</v>
      </c>
      <c r="V649" s="720" t="s">
        <v>2399</v>
      </c>
      <c r="W649" s="106"/>
      <c r="X649" s="106"/>
    </row>
    <row r="650" spans="1:24" s="10" customFormat="1">
      <c r="A650" s="69" t="s">
        <v>2967</v>
      </c>
      <c r="B650" s="69" t="s">
        <v>3102</v>
      </c>
      <c r="C650" s="69"/>
      <c r="D650" s="87">
        <v>2014</v>
      </c>
      <c r="E650" s="69" t="s">
        <v>3940</v>
      </c>
      <c r="F650" s="69"/>
      <c r="G650" s="87" t="s">
        <v>3090</v>
      </c>
      <c r="H650" s="71">
        <v>41890</v>
      </c>
      <c r="I650" s="182">
        <v>1478</v>
      </c>
      <c r="J650" s="71"/>
      <c r="K650" s="69"/>
      <c r="L650" s="106" t="s">
        <v>776</v>
      </c>
      <c r="M650" s="106" t="s">
        <v>2882</v>
      </c>
      <c r="N650" s="106" t="s">
        <v>340</v>
      </c>
      <c r="O650" s="106">
        <v>0.2</v>
      </c>
      <c r="P650" s="906">
        <v>2.14</v>
      </c>
      <c r="Q650" s="901">
        <f t="shared" si="21"/>
        <v>1236.78</v>
      </c>
      <c r="R650" s="459">
        <v>1238.92</v>
      </c>
      <c r="S650" s="262"/>
      <c r="T650" s="106" t="s">
        <v>127</v>
      </c>
      <c r="U650" s="106" t="s">
        <v>778</v>
      </c>
      <c r="V650" s="720" t="s">
        <v>2399</v>
      </c>
      <c r="W650" s="106"/>
      <c r="X650" s="106"/>
    </row>
    <row r="651" spans="1:24" s="10" customFormat="1">
      <c r="A651" s="69" t="s">
        <v>2967</v>
      </c>
      <c r="B651" s="69" t="s">
        <v>3102</v>
      </c>
      <c r="C651" s="69"/>
      <c r="D651" s="87">
        <v>2014</v>
      </c>
      <c r="E651" s="69" t="s">
        <v>3940</v>
      </c>
      <c r="F651" s="69"/>
      <c r="G651" s="87" t="s">
        <v>3090</v>
      </c>
      <c r="H651" s="71">
        <v>41890</v>
      </c>
      <c r="I651" s="182">
        <v>1479</v>
      </c>
      <c r="J651" s="71"/>
      <c r="K651" s="69"/>
      <c r="L651" s="106" t="s">
        <v>776</v>
      </c>
      <c r="M651" s="106" t="s">
        <v>2882</v>
      </c>
      <c r="N651" s="106" t="s">
        <v>340</v>
      </c>
      <c r="O651" s="106">
        <v>0.2</v>
      </c>
      <c r="P651" s="906">
        <v>1.1000000000000001</v>
      </c>
      <c r="Q651" s="901">
        <f t="shared" si="21"/>
        <v>639.77</v>
      </c>
      <c r="R651" s="459">
        <v>640.87</v>
      </c>
      <c r="S651" s="262"/>
      <c r="T651" s="106" t="s">
        <v>127</v>
      </c>
      <c r="U651" s="106" t="s">
        <v>778</v>
      </c>
      <c r="V651" s="720" t="s">
        <v>2399</v>
      </c>
      <c r="W651" s="106"/>
      <c r="X651" s="106"/>
    </row>
    <row r="652" spans="1:24" s="10" customFormat="1">
      <c r="A652" s="69" t="s">
        <v>2967</v>
      </c>
      <c r="B652" s="69" t="s">
        <v>3102</v>
      </c>
      <c r="C652" s="69"/>
      <c r="D652" s="87">
        <v>2014</v>
      </c>
      <c r="E652" s="69" t="s">
        <v>3940</v>
      </c>
      <c r="F652" s="69"/>
      <c r="G652" s="87" t="s">
        <v>3090</v>
      </c>
      <c r="H652" s="71">
        <v>41890</v>
      </c>
      <c r="I652" s="182">
        <v>1482</v>
      </c>
      <c r="J652" s="71"/>
      <c r="K652" s="69"/>
      <c r="L652" s="106" t="s">
        <v>776</v>
      </c>
      <c r="M652" s="106" t="s">
        <v>2882</v>
      </c>
      <c r="N652" s="106" t="s">
        <v>340</v>
      </c>
      <c r="O652" s="106">
        <v>0.2</v>
      </c>
      <c r="P652" s="906">
        <v>0.14000000000000001</v>
      </c>
      <c r="Q652" s="901">
        <f t="shared" si="21"/>
        <v>79.16</v>
      </c>
      <c r="R652" s="459">
        <v>79.3</v>
      </c>
      <c r="S652" s="262"/>
      <c r="T652" s="106" t="s">
        <v>127</v>
      </c>
      <c r="U652" s="106" t="s">
        <v>778</v>
      </c>
      <c r="V652" s="720" t="s">
        <v>2399</v>
      </c>
      <c r="W652" s="106"/>
      <c r="X652" s="106"/>
    </row>
    <row r="653" spans="1:24" s="10" customFormat="1">
      <c r="A653" s="69" t="s">
        <v>2967</v>
      </c>
      <c r="B653" s="69" t="s">
        <v>3102</v>
      </c>
      <c r="C653" s="69"/>
      <c r="D653" s="87">
        <v>2014</v>
      </c>
      <c r="E653" s="69" t="s">
        <v>3940</v>
      </c>
      <c r="F653" s="69"/>
      <c r="G653" s="87" t="s">
        <v>3090</v>
      </c>
      <c r="H653" s="71">
        <v>41890</v>
      </c>
      <c r="I653" s="182">
        <v>1483</v>
      </c>
      <c r="J653" s="71"/>
      <c r="K653" s="69"/>
      <c r="L653" s="106" t="s">
        <v>776</v>
      </c>
      <c r="M653" s="106" t="s">
        <v>2882</v>
      </c>
      <c r="N653" s="106" t="s">
        <v>340</v>
      </c>
      <c r="O653" s="106">
        <v>0.2</v>
      </c>
      <c r="P653" s="906">
        <v>2.58</v>
      </c>
      <c r="Q653" s="901">
        <f t="shared" si="21"/>
        <v>1496.21</v>
      </c>
      <c r="R653" s="459">
        <v>1498.79</v>
      </c>
      <c r="S653" s="262"/>
      <c r="T653" s="106" t="s">
        <v>127</v>
      </c>
      <c r="U653" s="106" t="s">
        <v>778</v>
      </c>
      <c r="V653" s="720" t="s">
        <v>2399</v>
      </c>
      <c r="W653" s="106"/>
      <c r="X653" s="106"/>
    </row>
    <row r="654" spans="1:24" s="10" customFormat="1">
      <c r="A654" s="69" t="s">
        <v>2967</v>
      </c>
      <c r="B654" s="69" t="s">
        <v>3102</v>
      </c>
      <c r="C654" s="69"/>
      <c r="D654" s="87">
        <v>2014</v>
      </c>
      <c r="E654" s="69" t="s">
        <v>3940</v>
      </c>
      <c r="F654" s="69"/>
      <c r="G654" s="87" t="s">
        <v>3090</v>
      </c>
      <c r="H654" s="71">
        <v>41914</v>
      </c>
      <c r="I654" s="182">
        <v>1630</v>
      </c>
      <c r="J654" s="71"/>
      <c r="K654" s="69"/>
      <c r="L654" s="106" t="s">
        <v>776</v>
      </c>
      <c r="M654" s="106" t="s">
        <v>2882</v>
      </c>
      <c r="N654" s="106" t="s">
        <v>340</v>
      </c>
      <c r="O654" s="106">
        <v>0.2</v>
      </c>
      <c r="P654" s="906">
        <v>3.09</v>
      </c>
      <c r="Q654" s="901">
        <f t="shared" si="21"/>
        <v>1791.3200000000002</v>
      </c>
      <c r="R654" s="459">
        <v>1794.41</v>
      </c>
      <c r="S654" s="262"/>
      <c r="T654" s="106" t="s">
        <v>127</v>
      </c>
      <c r="U654" s="106" t="s">
        <v>778</v>
      </c>
      <c r="V654" s="720" t="s">
        <v>2349</v>
      </c>
      <c r="W654" s="106"/>
      <c r="X654" s="106"/>
    </row>
    <row r="655" spans="1:24" s="10" customFormat="1">
      <c r="A655" s="69" t="s">
        <v>2967</v>
      </c>
      <c r="B655" s="69" t="s">
        <v>3102</v>
      </c>
      <c r="C655" s="69"/>
      <c r="D655" s="87">
        <v>2014</v>
      </c>
      <c r="E655" s="69" t="s">
        <v>3940</v>
      </c>
      <c r="F655" s="69"/>
      <c r="G655" s="87" t="s">
        <v>3090</v>
      </c>
      <c r="H655" s="71">
        <v>41914</v>
      </c>
      <c r="I655" s="182">
        <v>1629</v>
      </c>
      <c r="J655" s="71"/>
      <c r="K655" s="69"/>
      <c r="L655" s="106" t="s">
        <v>776</v>
      </c>
      <c r="M655" s="106" t="s">
        <v>2882</v>
      </c>
      <c r="N655" s="106" t="s">
        <v>340</v>
      </c>
      <c r="O655" s="106">
        <v>0.2</v>
      </c>
      <c r="P655" s="906">
        <v>5.74</v>
      </c>
      <c r="Q655" s="901">
        <f t="shared" si="21"/>
        <v>3323.6400000000003</v>
      </c>
      <c r="R655" s="459">
        <v>3329.38</v>
      </c>
      <c r="S655" s="262"/>
      <c r="T655" s="106" t="s">
        <v>127</v>
      </c>
      <c r="U655" s="106" t="s">
        <v>778</v>
      </c>
      <c r="V655" s="720" t="s">
        <v>2349</v>
      </c>
      <c r="W655" s="106"/>
      <c r="X655" s="106"/>
    </row>
    <row r="656" spans="1:24" s="10" customFormat="1">
      <c r="A656" s="69" t="s">
        <v>2967</v>
      </c>
      <c r="B656" s="69" t="s">
        <v>3102</v>
      </c>
      <c r="C656" s="69"/>
      <c r="D656" s="87">
        <v>2014</v>
      </c>
      <c r="E656" s="69" t="s">
        <v>3940</v>
      </c>
      <c r="F656" s="69"/>
      <c r="G656" s="87" t="s">
        <v>3090</v>
      </c>
      <c r="H656" s="71">
        <v>41892</v>
      </c>
      <c r="I656" s="182">
        <v>179</v>
      </c>
      <c r="J656" s="71"/>
      <c r="K656" s="69"/>
      <c r="L656" s="106" t="s">
        <v>3518</v>
      </c>
      <c r="M656" s="106" t="s">
        <v>3519</v>
      </c>
      <c r="N656" s="106" t="s">
        <v>340</v>
      </c>
      <c r="O656" s="106"/>
      <c r="P656" s="906">
        <f t="shared" si="20"/>
        <v>0</v>
      </c>
      <c r="Q656" s="901">
        <f t="shared" si="21"/>
        <v>96662.8</v>
      </c>
      <c r="R656" s="459">
        <v>96662.8</v>
      </c>
      <c r="S656" s="262"/>
      <c r="T656" s="106" t="s">
        <v>127</v>
      </c>
      <c r="U656" s="106" t="s">
        <v>3520</v>
      </c>
      <c r="V656" s="720" t="s">
        <v>3541</v>
      </c>
      <c r="W656" s="106"/>
      <c r="X656" s="106"/>
    </row>
    <row r="657" spans="1:24" s="10" customFormat="1">
      <c r="A657" s="69" t="s">
        <v>2967</v>
      </c>
      <c r="B657" s="69" t="s">
        <v>3102</v>
      </c>
      <c r="C657" s="69"/>
      <c r="D657" s="87">
        <v>2014</v>
      </c>
      <c r="E657" s="69" t="s">
        <v>3940</v>
      </c>
      <c r="F657" s="69"/>
      <c r="G657" s="87" t="s">
        <v>3090</v>
      </c>
      <c r="H657" s="71">
        <v>41884</v>
      </c>
      <c r="I657" s="182" t="s">
        <v>3521</v>
      </c>
      <c r="J657" s="71"/>
      <c r="K657" s="69"/>
      <c r="L657" s="106" t="s">
        <v>3522</v>
      </c>
      <c r="M657" s="106" t="s">
        <v>3523</v>
      </c>
      <c r="N657" s="106" t="s">
        <v>340</v>
      </c>
      <c r="O657" s="106"/>
      <c r="P657" s="906">
        <f t="shared" si="20"/>
        <v>0</v>
      </c>
      <c r="Q657" s="901">
        <f t="shared" si="21"/>
        <v>496</v>
      </c>
      <c r="R657" s="459">
        <v>496</v>
      </c>
      <c r="S657" s="262"/>
      <c r="T657" s="106" t="s">
        <v>127</v>
      </c>
      <c r="U657" s="106" t="s">
        <v>778</v>
      </c>
      <c r="V657" s="720" t="s">
        <v>3541</v>
      </c>
      <c r="W657" s="106"/>
      <c r="X657" s="106"/>
    </row>
    <row r="658" spans="1:24" s="10" customFormat="1">
      <c r="A658" s="69" t="s">
        <v>2967</v>
      </c>
      <c r="B658" s="69" t="s">
        <v>3102</v>
      </c>
      <c r="C658" s="69"/>
      <c r="D658" s="87">
        <v>2014</v>
      </c>
      <c r="E658" s="69" t="s">
        <v>3940</v>
      </c>
      <c r="F658" s="69"/>
      <c r="G658" s="87" t="s">
        <v>3090</v>
      </c>
      <c r="H658" s="71">
        <v>41897</v>
      </c>
      <c r="I658" s="182">
        <v>10192</v>
      </c>
      <c r="J658" s="71"/>
      <c r="K658" s="69"/>
      <c r="L658" s="106" t="s">
        <v>127</v>
      </c>
      <c r="M658" s="106" t="s">
        <v>3524</v>
      </c>
      <c r="N658" s="106" t="s">
        <v>340</v>
      </c>
      <c r="O658" s="106"/>
      <c r="P658" s="906">
        <f t="shared" si="20"/>
        <v>0</v>
      </c>
      <c r="Q658" s="901">
        <f t="shared" si="21"/>
        <v>535.23</v>
      </c>
      <c r="R658" s="459">
        <v>535.23</v>
      </c>
      <c r="S658" s="262"/>
      <c r="T658" s="106" t="s">
        <v>127</v>
      </c>
      <c r="U658" s="106" t="s">
        <v>778</v>
      </c>
      <c r="V658" s="720" t="s">
        <v>3541</v>
      </c>
      <c r="W658" s="106"/>
      <c r="X658" s="106"/>
    </row>
    <row r="659" spans="1:24" s="10" customFormat="1">
      <c r="A659" s="69" t="s">
        <v>2967</v>
      </c>
      <c r="B659" s="69" t="s">
        <v>3102</v>
      </c>
      <c r="C659" s="69"/>
      <c r="D659" s="87">
        <v>2014</v>
      </c>
      <c r="E659" s="69" t="s">
        <v>3940</v>
      </c>
      <c r="F659" s="69"/>
      <c r="G659" s="87" t="s">
        <v>3090</v>
      </c>
      <c r="H659" s="71">
        <v>41873</v>
      </c>
      <c r="I659" s="182">
        <v>119</v>
      </c>
      <c r="J659" s="71"/>
      <c r="K659" s="69"/>
      <c r="L659" s="106" t="s">
        <v>3525</v>
      </c>
      <c r="M659" s="106" t="s">
        <v>127</v>
      </c>
      <c r="N659" s="106" t="s">
        <v>340</v>
      </c>
      <c r="O659" s="106"/>
      <c r="P659" s="906">
        <f t="shared" si="20"/>
        <v>0</v>
      </c>
      <c r="Q659" s="901">
        <f t="shared" si="21"/>
        <v>15776</v>
      </c>
      <c r="R659" s="459">
        <v>15776</v>
      </c>
      <c r="S659" s="262"/>
      <c r="T659" s="106" t="s">
        <v>127</v>
      </c>
      <c r="U659" s="106" t="s">
        <v>1370</v>
      </c>
      <c r="V659" s="720" t="s">
        <v>3541</v>
      </c>
      <c r="W659" s="106"/>
      <c r="X659" s="106"/>
    </row>
    <row r="660" spans="1:24" s="10" customFormat="1">
      <c r="A660" s="69" t="s">
        <v>2967</v>
      </c>
      <c r="B660" s="69" t="s">
        <v>3102</v>
      </c>
      <c r="C660" s="69"/>
      <c r="D660" s="87">
        <v>2014</v>
      </c>
      <c r="E660" s="69" t="s">
        <v>3940</v>
      </c>
      <c r="F660" s="69"/>
      <c r="G660" s="87" t="s">
        <v>3090</v>
      </c>
      <c r="H660" s="71">
        <v>41883</v>
      </c>
      <c r="I660" s="182" t="s">
        <v>3526</v>
      </c>
      <c r="J660" s="71"/>
      <c r="K660" s="69"/>
      <c r="L660" s="106" t="s">
        <v>127</v>
      </c>
      <c r="M660" s="106" t="s">
        <v>3527</v>
      </c>
      <c r="N660" s="106" t="s">
        <v>340</v>
      </c>
      <c r="O660" s="106"/>
      <c r="P660" s="906">
        <f t="shared" si="20"/>
        <v>0</v>
      </c>
      <c r="Q660" s="901">
        <f t="shared" si="21"/>
        <v>609.59</v>
      </c>
      <c r="R660" s="459">
        <v>609.59</v>
      </c>
      <c r="S660" s="262"/>
      <c r="T660" s="106" t="s">
        <v>127</v>
      </c>
      <c r="U660" s="106" t="s">
        <v>778</v>
      </c>
      <c r="V660" s="720" t="s">
        <v>3541</v>
      </c>
      <c r="W660" s="106"/>
      <c r="X660" s="106"/>
    </row>
    <row r="661" spans="1:24" s="10" customFormat="1">
      <c r="A661" s="69" t="s">
        <v>2967</v>
      </c>
      <c r="B661" s="69" t="s">
        <v>3102</v>
      </c>
      <c r="C661" s="69"/>
      <c r="D661" s="87">
        <v>2014</v>
      </c>
      <c r="E661" s="69" t="s">
        <v>3940</v>
      </c>
      <c r="F661" s="69"/>
      <c r="G661" s="87" t="s">
        <v>3090</v>
      </c>
      <c r="H661" s="71">
        <v>41884</v>
      </c>
      <c r="I661" s="182" t="s">
        <v>3528</v>
      </c>
      <c r="J661" s="71"/>
      <c r="K661" s="69"/>
      <c r="L661" s="106" t="s">
        <v>3529</v>
      </c>
      <c r="M661" s="106" t="s">
        <v>127</v>
      </c>
      <c r="N661" s="106" t="s">
        <v>340</v>
      </c>
      <c r="O661" s="106"/>
      <c r="P661" s="906">
        <f t="shared" si="20"/>
        <v>0</v>
      </c>
      <c r="Q661" s="901">
        <f t="shared" si="21"/>
        <v>3614.07</v>
      </c>
      <c r="R661" s="459">
        <v>3614.07</v>
      </c>
      <c r="S661" s="262"/>
      <c r="T661" s="106" t="s">
        <v>127</v>
      </c>
      <c r="U661" s="106" t="s">
        <v>3530</v>
      </c>
      <c r="V661" s="720" t="s">
        <v>3541</v>
      </c>
      <c r="W661" s="106"/>
      <c r="X661" s="106"/>
    </row>
    <row r="662" spans="1:24" s="10" customFormat="1">
      <c r="A662" s="69" t="s">
        <v>2967</v>
      </c>
      <c r="B662" s="69" t="s">
        <v>3102</v>
      </c>
      <c r="C662" s="69"/>
      <c r="D662" s="87">
        <v>2014</v>
      </c>
      <c r="E662" s="69" t="s">
        <v>3940</v>
      </c>
      <c r="F662" s="69"/>
      <c r="G662" s="87" t="s">
        <v>3090</v>
      </c>
      <c r="H662" s="71">
        <v>41849</v>
      </c>
      <c r="I662" s="182" t="s">
        <v>3531</v>
      </c>
      <c r="J662" s="71"/>
      <c r="K662" s="69"/>
      <c r="L662" s="106" t="s">
        <v>127</v>
      </c>
      <c r="M662" s="106" t="s">
        <v>3532</v>
      </c>
      <c r="N662" s="106" t="s">
        <v>340</v>
      </c>
      <c r="O662" s="106"/>
      <c r="P662" s="906">
        <f t="shared" ref="P662:P671" si="22">R662*O662/100</f>
        <v>0</v>
      </c>
      <c r="Q662" s="901">
        <f t="shared" ref="Q662:Q671" si="23">R662-P662</f>
        <v>1059</v>
      </c>
      <c r="R662" s="459">
        <v>1059</v>
      </c>
      <c r="S662" s="262"/>
      <c r="T662" s="106" t="s">
        <v>127</v>
      </c>
      <c r="U662" s="106" t="s">
        <v>778</v>
      </c>
      <c r="V662" s="720" t="s">
        <v>3541</v>
      </c>
      <c r="W662" s="106"/>
      <c r="X662" s="106"/>
    </row>
    <row r="663" spans="1:24" s="10" customFormat="1">
      <c r="A663" s="69" t="s">
        <v>2967</v>
      </c>
      <c r="B663" s="69" t="s">
        <v>3102</v>
      </c>
      <c r="C663" s="69"/>
      <c r="D663" s="87">
        <v>2014</v>
      </c>
      <c r="E663" s="69" t="s">
        <v>3940</v>
      </c>
      <c r="F663" s="69"/>
      <c r="G663" s="87" t="s">
        <v>3090</v>
      </c>
      <c r="H663" s="71">
        <v>41897</v>
      </c>
      <c r="I663" s="182" t="s">
        <v>3533</v>
      </c>
      <c r="J663" s="71"/>
      <c r="K663" s="69"/>
      <c r="L663" s="106" t="s">
        <v>127</v>
      </c>
      <c r="M663" s="106" t="s">
        <v>3532</v>
      </c>
      <c r="N663" s="106" t="s">
        <v>340</v>
      </c>
      <c r="O663" s="106"/>
      <c r="P663" s="906">
        <f t="shared" si="22"/>
        <v>0</v>
      </c>
      <c r="Q663" s="901">
        <f t="shared" si="23"/>
        <v>1703</v>
      </c>
      <c r="R663" s="459">
        <v>1703</v>
      </c>
      <c r="S663" s="262"/>
      <c r="T663" s="106" t="s">
        <v>127</v>
      </c>
      <c r="U663" s="106" t="s">
        <v>778</v>
      </c>
      <c r="V663" s="720" t="s">
        <v>3541</v>
      </c>
      <c r="W663" s="106"/>
      <c r="X663" s="106"/>
    </row>
    <row r="664" spans="1:24" s="10" customFormat="1">
      <c r="A664" s="69" t="s">
        <v>2967</v>
      </c>
      <c r="B664" s="69" t="s">
        <v>3102</v>
      </c>
      <c r="C664" s="69"/>
      <c r="D664" s="87">
        <v>2014</v>
      </c>
      <c r="E664" s="69" t="s">
        <v>3940</v>
      </c>
      <c r="F664" s="69"/>
      <c r="G664" s="87" t="s">
        <v>3090</v>
      </c>
      <c r="H664" s="71">
        <v>41884</v>
      </c>
      <c r="I664" s="182" t="s">
        <v>3534</v>
      </c>
      <c r="J664" s="71"/>
      <c r="K664" s="69"/>
      <c r="L664" s="106" t="s">
        <v>127</v>
      </c>
      <c r="M664" s="106" t="s">
        <v>3532</v>
      </c>
      <c r="N664" s="106" t="s">
        <v>340</v>
      </c>
      <c r="O664" s="106"/>
      <c r="P664" s="906">
        <f t="shared" si="22"/>
        <v>0</v>
      </c>
      <c r="Q664" s="901">
        <f t="shared" si="23"/>
        <v>442.99</v>
      </c>
      <c r="R664" s="459">
        <v>442.99</v>
      </c>
      <c r="S664" s="262"/>
      <c r="T664" s="106" t="s">
        <v>127</v>
      </c>
      <c r="U664" s="106" t="s">
        <v>778</v>
      </c>
      <c r="V664" s="720" t="s">
        <v>3541</v>
      </c>
      <c r="W664" s="106"/>
      <c r="X664" s="106"/>
    </row>
    <row r="665" spans="1:24" s="10" customFormat="1">
      <c r="A665" s="69" t="s">
        <v>2967</v>
      </c>
      <c r="B665" s="69" t="s">
        <v>3102</v>
      </c>
      <c r="C665" s="69"/>
      <c r="D665" s="87">
        <v>2014</v>
      </c>
      <c r="E665" s="69" t="s">
        <v>3940</v>
      </c>
      <c r="F665" s="69"/>
      <c r="G665" s="87" t="s">
        <v>3090</v>
      </c>
      <c r="H665" s="71">
        <v>41897</v>
      </c>
      <c r="I665" s="182" t="s">
        <v>3535</v>
      </c>
      <c r="J665" s="71"/>
      <c r="K665" s="69"/>
      <c r="L665" s="106" t="s">
        <v>127</v>
      </c>
      <c r="M665" s="106" t="s">
        <v>3532</v>
      </c>
      <c r="N665" s="106" t="s">
        <v>340</v>
      </c>
      <c r="O665" s="106"/>
      <c r="P665" s="906">
        <f t="shared" si="22"/>
        <v>0</v>
      </c>
      <c r="Q665" s="901">
        <f t="shared" si="23"/>
        <v>545</v>
      </c>
      <c r="R665" s="459">
        <v>545</v>
      </c>
      <c r="S665" s="262"/>
      <c r="T665" s="106" t="s">
        <v>127</v>
      </c>
      <c r="U665" s="106" t="s">
        <v>778</v>
      </c>
      <c r="V665" s="720" t="s">
        <v>3541</v>
      </c>
      <c r="W665" s="106"/>
      <c r="X665" s="106"/>
    </row>
    <row r="666" spans="1:24" s="10" customFormat="1">
      <c r="A666" s="69" t="s">
        <v>2967</v>
      </c>
      <c r="B666" s="69" t="s">
        <v>3102</v>
      </c>
      <c r="C666" s="69"/>
      <c r="D666" s="87">
        <v>2014</v>
      </c>
      <c r="E666" s="69" t="s">
        <v>3940</v>
      </c>
      <c r="F666" s="69"/>
      <c r="G666" s="87" t="s">
        <v>3090</v>
      </c>
      <c r="H666" s="71">
        <v>41884</v>
      </c>
      <c r="I666" s="182" t="s">
        <v>3536</v>
      </c>
      <c r="J666" s="71"/>
      <c r="K666" s="69"/>
      <c r="L666" s="106" t="s">
        <v>127</v>
      </c>
      <c r="M666" s="106" t="s">
        <v>3532</v>
      </c>
      <c r="N666" s="106" t="s">
        <v>340</v>
      </c>
      <c r="O666" s="106"/>
      <c r="P666" s="906">
        <f t="shared" si="22"/>
        <v>0</v>
      </c>
      <c r="Q666" s="901">
        <f t="shared" si="23"/>
        <v>459.83</v>
      </c>
      <c r="R666" s="459">
        <v>459.83</v>
      </c>
      <c r="S666" s="262"/>
      <c r="T666" s="106" t="s">
        <v>127</v>
      </c>
      <c r="U666" s="106" t="s">
        <v>778</v>
      </c>
      <c r="V666" s="720" t="s">
        <v>3541</v>
      </c>
      <c r="W666" s="106"/>
      <c r="X666" s="106"/>
    </row>
    <row r="667" spans="1:24" s="10" customFormat="1">
      <c r="A667" s="69" t="s">
        <v>2967</v>
      </c>
      <c r="B667" s="69" t="s">
        <v>3102</v>
      </c>
      <c r="C667" s="69"/>
      <c r="D667" s="87">
        <v>2014</v>
      </c>
      <c r="E667" s="69" t="s">
        <v>3940</v>
      </c>
      <c r="F667" s="69"/>
      <c r="G667" s="87" t="s">
        <v>3090</v>
      </c>
      <c r="H667" s="71">
        <v>41871</v>
      </c>
      <c r="I667" s="182">
        <v>881</v>
      </c>
      <c r="J667" s="71"/>
      <c r="K667" s="69"/>
      <c r="L667" s="106" t="s">
        <v>3537</v>
      </c>
      <c r="M667" s="106" t="s">
        <v>3538</v>
      </c>
      <c r="N667" s="106" t="s">
        <v>340</v>
      </c>
      <c r="O667" s="106"/>
      <c r="P667" s="906">
        <f t="shared" si="22"/>
        <v>0</v>
      </c>
      <c r="Q667" s="901">
        <f t="shared" si="23"/>
        <v>1800</v>
      </c>
      <c r="R667" s="459">
        <v>1800</v>
      </c>
      <c r="S667" s="262"/>
      <c r="T667" s="106" t="s">
        <v>127</v>
      </c>
      <c r="U667" s="106" t="s">
        <v>3539</v>
      </c>
      <c r="V667" s="720" t="s">
        <v>3541</v>
      </c>
      <c r="W667" s="106"/>
      <c r="X667" s="106"/>
    </row>
    <row r="668" spans="1:24" s="10" customFormat="1">
      <c r="A668" s="69" t="s">
        <v>2967</v>
      </c>
      <c r="B668" s="69" t="s">
        <v>3102</v>
      </c>
      <c r="C668" s="69"/>
      <c r="D668" s="87">
        <v>2014</v>
      </c>
      <c r="E668" s="69" t="s">
        <v>3940</v>
      </c>
      <c r="F668" s="69"/>
      <c r="G668" s="87" t="s">
        <v>3090</v>
      </c>
      <c r="H668" s="71">
        <v>41871</v>
      </c>
      <c r="I668" s="182">
        <v>880</v>
      </c>
      <c r="J668" s="71"/>
      <c r="K668" s="69"/>
      <c r="L668" s="106" t="s">
        <v>3537</v>
      </c>
      <c r="M668" s="106" t="s">
        <v>3538</v>
      </c>
      <c r="N668" s="106" t="s">
        <v>340</v>
      </c>
      <c r="O668" s="106"/>
      <c r="P668" s="906">
        <f t="shared" si="22"/>
        <v>0</v>
      </c>
      <c r="Q668" s="901">
        <f t="shared" si="23"/>
        <v>23000</v>
      </c>
      <c r="R668" s="459">
        <v>23000</v>
      </c>
      <c r="S668" s="262"/>
      <c r="T668" s="106" t="s">
        <v>127</v>
      </c>
      <c r="U668" s="106" t="s">
        <v>3539</v>
      </c>
      <c r="V668" s="720" t="s">
        <v>3541</v>
      </c>
      <c r="W668" s="106"/>
      <c r="X668" s="106"/>
    </row>
    <row r="669" spans="1:24" s="10" customFormat="1">
      <c r="A669" s="69" t="s">
        <v>2967</v>
      </c>
      <c r="B669" s="69" t="s">
        <v>3102</v>
      </c>
      <c r="C669" s="69"/>
      <c r="D669" s="87">
        <v>2014</v>
      </c>
      <c r="E669" s="69" t="s">
        <v>3940</v>
      </c>
      <c r="F669" s="69"/>
      <c r="G669" s="87" t="s">
        <v>3090</v>
      </c>
      <c r="H669" s="71">
        <v>41863</v>
      </c>
      <c r="I669" s="182">
        <v>1299</v>
      </c>
      <c r="J669" s="71"/>
      <c r="K669" s="69"/>
      <c r="L669" s="106" t="s">
        <v>776</v>
      </c>
      <c r="M669" s="106" t="s">
        <v>2882</v>
      </c>
      <c r="N669" s="106" t="s">
        <v>340</v>
      </c>
      <c r="O669" s="106"/>
      <c r="P669" s="906">
        <f t="shared" si="22"/>
        <v>0</v>
      </c>
      <c r="Q669" s="901">
        <f t="shared" si="23"/>
        <v>1749.37</v>
      </c>
      <c r="R669" s="459">
        <v>1749.37</v>
      </c>
      <c r="S669" s="262"/>
      <c r="T669" s="106" t="s">
        <v>127</v>
      </c>
      <c r="U669" s="106" t="s">
        <v>778</v>
      </c>
      <c r="V669" s="720" t="s">
        <v>3541</v>
      </c>
      <c r="W669" s="106"/>
      <c r="X669" s="106"/>
    </row>
    <row r="670" spans="1:24" s="10" customFormat="1">
      <c r="A670" s="69" t="s">
        <v>2967</v>
      </c>
      <c r="B670" s="69" t="s">
        <v>3102</v>
      </c>
      <c r="C670" s="69"/>
      <c r="D670" s="87">
        <v>2014</v>
      </c>
      <c r="E670" s="69" t="s">
        <v>3940</v>
      </c>
      <c r="F670" s="69"/>
      <c r="G670" s="87" t="s">
        <v>3090</v>
      </c>
      <c r="H670" s="71">
        <v>41880</v>
      </c>
      <c r="I670" s="182">
        <v>1424</v>
      </c>
      <c r="J670" s="71"/>
      <c r="K670" s="69"/>
      <c r="L670" s="106" t="s">
        <v>776</v>
      </c>
      <c r="M670" s="106" t="s">
        <v>2882</v>
      </c>
      <c r="N670" s="106" t="s">
        <v>340</v>
      </c>
      <c r="O670" s="106"/>
      <c r="P670" s="906">
        <f t="shared" si="22"/>
        <v>0</v>
      </c>
      <c r="Q670" s="901">
        <f t="shared" si="23"/>
        <v>685.5</v>
      </c>
      <c r="R670" s="459">
        <v>685.5</v>
      </c>
      <c r="S670" s="262"/>
      <c r="T670" s="106" t="s">
        <v>127</v>
      </c>
      <c r="U670" s="106" t="s">
        <v>778</v>
      </c>
      <c r="V670" s="720" t="s">
        <v>3541</v>
      </c>
      <c r="W670" s="106"/>
      <c r="X670" s="106"/>
    </row>
    <row r="671" spans="1:24" s="10" customFormat="1">
      <c r="A671" s="69" t="s">
        <v>2967</v>
      </c>
      <c r="B671" s="69" t="s">
        <v>3102</v>
      </c>
      <c r="C671" s="69"/>
      <c r="D671" s="87">
        <v>2014</v>
      </c>
      <c r="E671" s="69" t="s">
        <v>3940</v>
      </c>
      <c r="F671" s="69"/>
      <c r="G671" s="87" t="s">
        <v>3090</v>
      </c>
      <c r="H671" s="71">
        <v>41863</v>
      </c>
      <c r="I671" s="182" t="s">
        <v>127</v>
      </c>
      <c r="J671" s="71"/>
      <c r="K671" s="69"/>
      <c r="L671" s="106" t="s">
        <v>127</v>
      </c>
      <c r="M671" s="106" t="s">
        <v>3540</v>
      </c>
      <c r="N671" s="106" t="s">
        <v>340</v>
      </c>
      <c r="O671" s="106"/>
      <c r="P671" s="906">
        <f t="shared" si="22"/>
        <v>0</v>
      </c>
      <c r="Q671" s="901">
        <f t="shared" si="23"/>
        <v>32480</v>
      </c>
      <c r="R671" s="459">
        <v>32480</v>
      </c>
      <c r="S671" s="262"/>
      <c r="T671" s="106" t="s">
        <v>127</v>
      </c>
      <c r="U671" s="106" t="s">
        <v>778</v>
      </c>
      <c r="V671" s="720" t="s">
        <v>3541</v>
      </c>
      <c r="W671" s="106"/>
      <c r="X671" s="106"/>
    </row>
    <row r="672" spans="1:24" s="10" customFormat="1">
      <c r="A672" s="69" t="s">
        <v>3491</v>
      </c>
      <c r="B672" s="69" t="s">
        <v>3194</v>
      </c>
      <c r="C672" s="69" t="s">
        <v>2672</v>
      </c>
      <c r="D672" s="87">
        <v>2014</v>
      </c>
      <c r="E672" s="69" t="s">
        <v>3252</v>
      </c>
      <c r="F672" s="69"/>
      <c r="G672" s="87" t="s">
        <v>1182</v>
      </c>
      <c r="H672" s="71">
        <v>41990</v>
      </c>
      <c r="I672" s="182">
        <v>68</v>
      </c>
      <c r="J672" s="71"/>
      <c r="K672" s="69"/>
      <c r="L672" s="106" t="s">
        <v>3492</v>
      </c>
      <c r="M672" s="106" t="s">
        <v>3493</v>
      </c>
      <c r="N672" s="106" t="s">
        <v>1008</v>
      </c>
      <c r="O672" s="106">
        <v>0.5</v>
      </c>
      <c r="P672" s="906">
        <v>213.5</v>
      </c>
      <c r="Q672" s="901">
        <f>R672</f>
        <v>36901.339999999997</v>
      </c>
      <c r="R672" s="459">
        <v>36901.339999999997</v>
      </c>
      <c r="S672" s="262"/>
      <c r="T672" s="106"/>
      <c r="U672" s="106"/>
      <c r="V672" s="720"/>
      <c r="W672" s="106"/>
      <c r="X672" s="106"/>
    </row>
    <row r="673" spans="1:24" s="10" customFormat="1">
      <c r="A673" s="69" t="s">
        <v>3784</v>
      </c>
      <c r="B673" s="69" t="s">
        <v>718</v>
      </c>
      <c r="C673" s="69"/>
      <c r="D673" s="87">
        <v>2014</v>
      </c>
      <c r="E673" s="69" t="s">
        <v>3785</v>
      </c>
      <c r="F673" s="69"/>
      <c r="G673" s="87" t="s">
        <v>683</v>
      </c>
      <c r="H673" s="71">
        <v>41915</v>
      </c>
      <c r="I673" s="182">
        <v>1644</v>
      </c>
      <c r="J673" s="71"/>
      <c r="K673" s="69"/>
      <c r="L673" s="106" t="s">
        <v>776</v>
      </c>
      <c r="M673" s="106" t="s">
        <v>2882</v>
      </c>
      <c r="N673" s="106" t="s">
        <v>340</v>
      </c>
      <c r="O673" s="106">
        <v>0</v>
      </c>
      <c r="P673" s="906">
        <f>R673*O673/100</f>
        <v>0</v>
      </c>
      <c r="Q673" s="901">
        <f t="shared" ref="Q673:Q679" si="24">R673-P673</f>
        <v>4104.4799999999996</v>
      </c>
      <c r="R673" s="459">
        <v>4104.4799999999996</v>
      </c>
      <c r="S673" s="262"/>
      <c r="T673" s="106" t="s">
        <v>127</v>
      </c>
      <c r="U673" s="106" t="s">
        <v>2940</v>
      </c>
      <c r="V673" s="720" t="s">
        <v>3786</v>
      </c>
      <c r="W673" s="106"/>
      <c r="X673" s="106"/>
    </row>
    <row r="674" spans="1:24" s="10" customFormat="1">
      <c r="A674" s="69" t="s">
        <v>3784</v>
      </c>
      <c r="B674" s="69" t="s">
        <v>718</v>
      </c>
      <c r="C674" s="69"/>
      <c r="D674" s="87">
        <v>2014</v>
      </c>
      <c r="E674" s="69" t="s">
        <v>3785</v>
      </c>
      <c r="F674" s="69"/>
      <c r="G674" s="87" t="s">
        <v>683</v>
      </c>
      <c r="H674" s="71">
        <v>41920</v>
      </c>
      <c r="I674" s="182">
        <v>1665</v>
      </c>
      <c r="J674" s="71"/>
      <c r="K674" s="69"/>
      <c r="L674" s="106" t="s">
        <v>776</v>
      </c>
      <c r="M674" s="106" t="s">
        <v>2882</v>
      </c>
      <c r="N674" s="106" t="s">
        <v>340</v>
      </c>
      <c r="O674" s="106">
        <v>0</v>
      </c>
      <c r="P674" s="906">
        <v>0</v>
      </c>
      <c r="Q674" s="901">
        <f t="shared" si="24"/>
        <v>1443</v>
      </c>
      <c r="R674" s="459">
        <v>1443</v>
      </c>
      <c r="S674" s="262"/>
      <c r="T674" s="106" t="s">
        <v>127</v>
      </c>
      <c r="U674" s="106" t="s">
        <v>2717</v>
      </c>
      <c r="V674" s="720" t="s">
        <v>3786</v>
      </c>
      <c r="W674" s="106"/>
      <c r="X674" s="106"/>
    </row>
    <row r="675" spans="1:24" s="10" customFormat="1">
      <c r="A675" s="69" t="s">
        <v>3784</v>
      </c>
      <c r="B675" s="69" t="s">
        <v>718</v>
      </c>
      <c r="C675" s="69"/>
      <c r="D675" s="87">
        <v>2014</v>
      </c>
      <c r="E675" s="69" t="s">
        <v>3785</v>
      </c>
      <c r="F675" s="69"/>
      <c r="G675" s="87" t="s">
        <v>683</v>
      </c>
      <c r="H675" s="71">
        <v>41900</v>
      </c>
      <c r="I675" s="182">
        <v>1537</v>
      </c>
      <c r="J675" s="71"/>
      <c r="K675" s="69"/>
      <c r="L675" s="106" t="s">
        <v>776</v>
      </c>
      <c r="M675" s="106" t="s">
        <v>2882</v>
      </c>
      <c r="N675" s="106" t="s">
        <v>340</v>
      </c>
      <c r="O675" s="106">
        <v>0</v>
      </c>
      <c r="P675" s="906">
        <v>0</v>
      </c>
      <c r="Q675" s="901">
        <f t="shared" si="24"/>
        <v>14330.3</v>
      </c>
      <c r="R675" s="459">
        <v>14330.3</v>
      </c>
      <c r="S675" s="262"/>
      <c r="T675" s="106" t="s">
        <v>127</v>
      </c>
      <c r="U675" s="106" t="s">
        <v>690</v>
      </c>
      <c r="V675" s="720" t="s">
        <v>3786</v>
      </c>
      <c r="W675" s="106"/>
      <c r="X675" s="106"/>
    </row>
    <row r="676" spans="1:24" s="10" customFormat="1">
      <c r="A676" s="69" t="s">
        <v>1902</v>
      </c>
      <c r="B676" s="69" t="s">
        <v>127</v>
      </c>
      <c r="C676" s="69" t="s">
        <v>127</v>
      </c>
      <c r="D676" s="87">
        <v>2014</v>
      </c>
      <c r="E676" s="69" t="s">
        <v>2936</v>
      </c>
      <c r="F676" s="69"/>
      <c r="G676" s="87" t="s">
        <v>683</v>
      </c>
      <c r="H676" s="71">
        <v>41820</v>
      </c>
      <c r="I676" s="182">
        <v>1030</v>
      </c>
      <c r="J676" s="71"/>
      <c r="K676" s="69"/>
      <c r="L676" s="106" t="s">
        <v>776</v>
      </c>
      <c r="M676" s="106" t="s">
        <v>2882</v>
      </c>
      <c r="N676" s="106" t="s">
        <v>340</v>
      </c>
      <c r="O676" s="106">
        <v>0</v>
      </c>
      <c r="P676" s="906">
        <v>0</v>
      </c>
      <c r="Q676" s="901">
        <f t="shared" si="24"/>
        <v>2964.2</v>
      </c>
      <c r="R676" s="459">
        <v>2964.2</v>
      </c>
      <c r="S676" s="262"/>
      <c r="T676" s="106" t="s">
        <v>127</v>
      </c>
      <c r="U676" s="106" t="s">
        <v>690</v>
      </c>
      <c r="V676" s="720" t="s">
        <v>2514</v>
      </c>
      <c r="W676" s="106"/>
      <c r="X676" s="106"/>
    </row>
    <row r="677" spans="1:24" s="10" customFormat="1">
      <c r="A677" s="69" t="s">
        <v>1902</v>
      </c>
      <c r="B677" s="69" t="s">
        <v>127</v>
      </c>
      <c r="C677" s="69" t="s">
        <v>127</v>
      </c>
      <c r="D677" s="87">
        <v>2014</v>
      </c>
      <c r="E677" s="69" t="s">
        <v>2936</v>
      </c>
      <c r="F677" s="69"/>
      <c r="G677" s="87" t="s">
        <v>683</v>
      </c>
      <c r="H677" s="71">
        <v>41804</v>
      </c>
      <c r="I677" s="182">
        <v>940</v>
      </c>
      <c r="J677" s="71"/>
      <c r="K677" s="69"/>
      <c r="L677" s="106" t="s">
        <v>776</v>
      </c>
      <c r="M677" s="106" t="s">
        <v>2882</v>
      </c>
      <c r="N677" s="106" t="s">
        <v>340</v>
      </c>
      <c r="O677" s="106">
        <v>0</v>
      </c>
      <c r="P677" s="906">
        <v>0</v>
      </c>
      <c r="Q677" s="901">
        <f t="shared" si="24"/>
        <v>2040</v>
      </c>
      <c r="R677" s="459">
        <v>2040</v>
      </c>
      <c r="S677" s="262"/>
      <c r="T677" s="106" t="s">
        <v>127</v>
      </c>
      <c r="U677" s="106" t="s">
        <v>690</v>
      </c>
      <c r="V677" s="720" t="s">
        <v>3788</v>
      </c>
      <c r="W677" s="106"/>
      <c r="X677" s="106"/>
    </row>
    <row r="678" spans="1:24" s="10" customFormat="1">
      <c r="A678" s="69" t="s">
        <v>1902</v>
      </c>
      <c r="B678" s="69" t="s">
        <v>127</v>
      </c>
      <c r="C678" s="69" t="s">
        <v>127</v>
      </c>
      <c r="D678" s="87">
        <v>2014</v>
      </c>
      <c r="E678" s="69" t="s">
        <v>2936</v>
      </c>
      <c r="F678" s="69"/>
      <c r="G678" s="87" t="s">
        <v>683</v>
      </c>
      <c r="H678" s="71">
        <v>41804</v>
      </c>
      <c r="I678" s="182">
        <v>950</v>
      </c>
      <c r="J678" s="71"/>
      <c r="K678" s="69"/>
      <c r="L678" s="106" t="s">
        <v>776</v>
      </c>
      <c r="M678" s="106" t="s">
        <v>2882</v>
      </c>
      <c r="N678" s="106" t="s">
        <v>340</v>
      </c>
      <c r="O678" s="106">
        <v>0</v>
      </c>
      <c r="P678" s="906">
        <v>0</v>
      </c>
      <c r="Q678" s="901">
        <f t="shared" si="24"/>
        <v>14679.95</v>
      </c>
      <c r="R678" s="459">
        <v>14679.95</v>
      </c>
      <c r="S678" s="262"/>
      <c r="T678" s="106" t="s">
        <v>127</v>
      </c>
      <c r="U678" s="106" t="s">
        <v>690</v>
      </c>
      <c r="V678" s="720" t="s">
        <v>3789</v>
      </c>
      <c r="W678" s="106"/>
      <c r="X678" s="106"/>
    </row>
    <row r="679" spans="1:24" s="10" customFormat="1">
      <c r="A679" s="69" t="s">
        <v>3331</v>
      </c>
      <c r="B679" s="69" t="s">
        <v>3834</v>
      </c>
      <c r="C679" s="69"/>
      <c r="D679" s="87">
        <v>2014</v>
      </c>
      <c r="E679" s="69" t="s">
        <v>3835</v>
      </c>
      <c r="F679" s="69"/>
      <c r="G679" s="87" t="s">
        <v>683</v>
      </c>
      <c r="H679" s="71">
        <v>41991</v>
      </c>
      <c r="I679" s="182">
        <v>2071</v>
      </c>
      <c r="J679" s="71"/>
      <c r="K679" s="69"/>
      <c r="L679" s="106" t="s">
        <v>776</v>
      </c>
      <c r="M679" s="106" t="s">
        <v>2882</v>
      </c>
      <c r="N679" s="106" t="s">
        <v>340</v>
      </c>
      <c r="O679" s="106">
        <v>0</v>
      </c>
      <c r="P679" s="906">
        <v>0</v>
      </c>
      <c r="Q679" s="901">
        <f t="shared" si="24"/>
        <v>300</v>
      </c>
      <c r="R679" s="459">
        <v>300</v>
      </c>
      <c r="S679" s="262"/>
      <c r="T679" s="106" t="s">
        <v>127</v>
      </c>
      <c r="U679" s="106" t="s">
        <v>3836</v>
      </c>
      <c r="V679" s="720" t="s">
        <v>3837</v>
      </c>
      <c r="W679" s="106"/>
      <c r="X679" s="106"/>
    </row>
    <row r="680" spans="1:24" s="10" customFormat="1">
      <c r="A680" s="69" t="s">
        <v>3331</v>
      </c>
      <c r="B680" s="69" t="s">
        <v>3834</v>
      </c>
      <c r="C680" s="69"/>
      <c r="D680" s="87">
        <v>2014</v>
      </c>
      <c r="E680" s="69" t="s">
        <v>3835</v>
      </c>
      <c r="F680" s="69"/>
      <c r="G680" s="87" t="s">
        <v>683</v>
      </c>
      <c r="H680" s="71">
        <v>41991</v>
      </c>
      <c r="I680" s="182">
        <v>2070</v>
      </c>
      <c r="J680" s="71"/>
      <c r="K680" s="69"/>
      <c r="L680" s="106" t="s">
        <v>776</v>
      </c>
      <c r="M680" s="106" t="s">
        <v>2882</v>
      </c>
      <c r="N680" s="106" t="s">
        <v>340</v>
      </c>
      <c r="O680" s="106">
        <v>0</v>
      </c>
      <c r="P680" s="906">
        <v>0</v>
      </c>
      <c r="Q680" s="901">
        <f t="shared" ref="Q680:Q695" si="25">R680-P680</f>
        <v>2861.98</v>
      </c>
      <c r="R680" s="459">
        <v>2861.98</v>
      </c>
      <c r="S680" s="262"/>
      <c r="T680" s="106" t="s">
        <v>127</v>
      </c>
      <c r="U680" s="106" t="s">
        <v>778</v>
      </c>
      <c r="V680" s="720" t="s">
        <v>3837</v>
      </c>
      <c r="W680" s="106"/>
      <c r="X680" s="106"/>
    </row>
    <row r="681" spans="1:24" s="10" customFormat="1">
      <c r="A681" s="69" t="s">
        <v>3331</v>
      </c>
      <c r="B681" s="69" t="s">
        <v>3834</v>
      </c>
      <c r="C681" s="69"/>
      <c r="D681" s="87">
        <v>2014</v>
      </c>
      <c r="E681" s="69" t="s">
        <v>3835</v>
      </c>
      <c r="F681" s="69"/>
      <c r="G681" s="87" t="s">
        <v>683</v>
      </c>
      <c r="H681" s="71">
        <v>41982</v>
      </c>
      <c r="I681" s="182">
        <v>1991</v>
      </c>
      <c r="J681" s="71"/>
      <c r="K681" s="69"/>
      <c r="L681" s="106" t="s">
        <v>776</v>
      </c>
      <c r="M681" s="106" t="s">
        <v>2882</v>
      </c>
      <c r="N681" s="106" t="s">
        <v>340</v>
      </c>
      <c r="O681" s="106">
        <v>0</v>
      </c>
      <c r="P681" s="906">
        <v>0</v>
      </c>
      <c r="Q681" s="901">
        <f t="shared" si="25"/>
        <v>387</v>
      </c>
      <c r="R681" s="459">
        <v>387</v>
      </c>
      <c r="S681" s="262"/>
      <c r="T681" s="106" t="s">
        <v>127</v>
      </c>
      <c r="U681" s="106" t="s">
        <v>3838</v>
      </c>
      <c r="V681" s="720" t="s">
        <v>3839</v>
      </c>
      <c r="W681" s="106"/>
      <c r="X681" s="106"/>
    </row>
    <row r="682" spans="1:24" s="10" customFormat="1">
      <c r="A682" s="69" t="s">
        <v>3331</v>
      </c>
      <c r="B682" s="69" t="s">
        <v>3834</v>
      </c>
      <c r="C682" s="69"/>
      <c r="D682" s="87">
        <v>2014</v>
      </c>
      <c r="E682" s="69" t="s">
        <v>3835</v>
      </c>
      <c r="F682" s="69"/>
      <c r="G682" s="87" t="s">
        <v>683</v>
      </c>
      <c r="H682" s="71">
        <v>41982</v>
      </c>
      <c r="I682" s="182">
        <v>1976</v>
      </c>
      <c r="J682" s="71"/>
      <c r="K682" s="69"/>
      <c r="L682" s="106" t="s">
        <v>776</v>
      </c>
      <c r="M682" s="106" t="s">
        <v>2882</v>
      </c>
      <c r="N682" s="106" t="s">
        <v>340</v>
      </c>
      <c r="O682" s="106">
        <v>0</v>
      </c>
      <c r="P682" s="906">
        <v>0</v>
      </c>
      <c r="Q682" s="901">
        <f t="shared" si="25"/>
        <v>4230</v>
      </c>
      <c r="R682" s="459">
        <v>4230</v>
      </c>
      <c r="S682" s="262"/>
      <c r="T682" s="106" t="s">
        <v>127</v>
      </c>
      <c r="U682" s="106" t="s">
        <v>690</v>
      </c>
      <c r="V682" s="720" t="s">
        <v>3840</v>
      </c>
      <c r="W682" s="106"/>
      <c r="X682" s="106"/>
    </row>
    <row r="683" spans="1:24" s="10" customFormat="1">
      <c r="A683" s="69" t="s">
        <v>3331</v>
      </c>
      <c r="B683" s="69" t="s">
        <v>3834</v>
      </c>
      <c r="C683" s="69"/>
      <c r="D683" s="87">
        <v>2014</v>
      </c>
      <c r="E683" s="69" t="s">
        <v>3835</v>
      </c>
      <c r="F683" s="69"/>
      <c r="G683" s="87" t="s">
        <v>683</v>
      </c>
      <c r="H683" s="71">
        <v>41982</v>
      </c>
      <c r="I683" s="182">
        <v>1975</v>
      </c>
      <c r="J683" s="71"/>
      <c r="K683" s="69"/>
      <c r="L683" s="106" t="s">
        <v>776</v>
      </c>
      <c r="M683" s="106" t="s">
        <v>2882</v>
      </c>
      <c r="N683" s="106" t="s">
        <v>340</v>
      </c>
      <c r="O683" s="106">
        <v>0</v>
      </c>
      <c r="P683" s="906">
        <v>0</v>
      </c>
      <c r="Q683" s="901">
        <f t="shared" si="25"/>
        <v>2126</v>
      </c>
      <c r="R683" s="459">
        <v>2126</v>
      </c>
      <c r="S683" s="262"/>
      <c r="T683" s="106" t="s">
        <v>127</v>
      </c>
      <c r="U683" s="106" t="s">
        <v>778</v>
      </c>
      <c r="V683" s="720" t="s">
        <v>3840</v>
      </c>
      <c r="W683" s="106"/>
      <c r="X683" s="106"/>
    </row>
    <row r="684" spans="1:24" s="10" customFormat="1">
      <c r="A684" s="69" t="s">
        <v>1118</v>
      </c>
      <c r="B684" s="69" t="s">
        <v>3846</v>
      </c>
      <c r="C684" s="69" t="s">
        <v>655</v>
      </c>
      <c r="D684" s="87">
        <v>2014</v>
      </c>
      <c r="E684" s="69" t="s">
        <v>3848</v>
      </c>
      <c r="F684" s="69"/>
      <c r="G684" s="87" t="s">
        <v>683</v>
      </c>
      <c r="H684" s="71">
        <v>41990</v>
      </c>
      <c r="I684" s="182" t="s">
        <v>3849</v>
      </c>
      <c r="J684" s="71"/>
      <c r="K684" s="69"/>
      <c r="L684" s="106" t="s">
        <v>1961</v>
      </c>
      <c r="M684" s="106" t="s">
        <v>1965</v>
      </c>
      <c r="N684" s="106" t="s">
        <v>340</v>
      </c>
      <c r="O684" s="106">
        <v>0</v>
      </c>
      <c r="P684" s="906">
        <v>0</v>
      </c>
      <c r="Q684" s="901">
        <f t="shared" si="25"/>
        <v>8949.89</v>
      </c>
      <c r="R684" s="459">
        <v>8949.89</v>
      </c>
      <c r="S684" s="262"/>
      <c r="T684" s="106" t="s">
        <v>127</v>
      </c>
      <c r="U684" s="106" t="s">
        <v>778</v>
      </c>
      <c r="V684" s="720" t="s">
        <v>3850</v>
      </c>
      <c r="W684" s="106"/>
      <c r="X684" s="106"/>
    </row>
    <row r="685" spans="1:24" s="10" customFormat="1">
      <c r="A685" s="69" t="s">
        <v>1118</v>
      </c>
      <c r="B685" s="69" t="s">
        <v>718</v>
      </c>
      <c r="C685" s="69"/>
      <c r="D685" s="87">
        <v>2014</v>
      </c>
      <c r="E685" s="91" t="s">
        <v>3855</v>
      </c>
      <c r="F685" s="69"/>
      <c r="G685" s="87" t="s">
        <v>683</v>
      </c>
      <c r="H685" s="71">
        <v>41939</v>
      </c>
      <c r="I685" s="182">
        <v>1776</v>
      </c>
      <c r="J685" s="71"/>
      <c r="K685" s="69"/>
      <c r="L685" s="106" t="s">
        <v>776</v>
      </c>
      <c r="M685" s="106" t="s">
        <v>2882</v>
      </c>
      <c r="N685" s="106" t="s">
        <v>340</v>
      </c>
      <c r="O685" s="106">
        <v>0</v>
      </c>
      <c r="P685" s="906">
        <v>0</v>
      </c>
      <c r="Q685" s="901">
        <f t="shared" si="25"/>
        <v>22180</v>
      </c>
      <c r="R685" s="459">
        <v>22180</v>
      </c>
      <c r="S685" s="262"/>
      <c r="T685" s="106" t="s">
        <v>127</v>
      </c>
      <c r="U685" s="106" t="s">
        <v>778</v>
      </c>
      <c r="V685" s="720" t="s">
        <v>3859</v>
      </c>
      <c r="W685" s="106"/>
      <c r="X685" s="106"/>
    </row>
    <row r="686" spans="1:24" s="10" customFormat="1">
      <c r="A686" s="69" t="s">
        <v>1118</v>
      </c>
      <c r="B686" s="69" t="s">
        <v>718</v>
      </c>
      <c r="C686" s="69"/>
      <c r="D686" s="87">
        <v>2014</v>
      </c>
      <c r="E686" s="91" t="s">
        <v>3855</v>
      </c>
      <c r="F686" s="69"/>
      <c r="G686" s="87" t="s">
        <v>683</v>
      </c>
      <c r="H686" s="71">
        <v>41939</v>
      </c>
      <c r="I686" s="182">
        <v>1777</v>
      </c>
      <c r="J686" s="71"/>
      <c r="K686" s="69"/>
      <c r="L686" s="106" t="s">
        <v>776</v>
      </c>
      <c r="M686" s="106" t="s">
        <v>2882</v>
      </c>
      <c r="N686" s="106" t="s">
        <v>340</v>
      </c>
      <c r="O686" s="106">
        <v>0</v>
      </c>
      <c r="P686" s="906">
        <v>0</v>
      </c>
      <c r="Q686" s="901">
        <f t="shared" si="25"/>
        <v>7855</v>
      </c>
      <c r="R686" s="459">
        <v>7855</v>
      </c>
      <c r="S686" s="262"/>
      <c r="T686" s="106" t="s">
        <v>127</v>
      </c>
      <c r="U686" s="106" t="s">
        <v>778</v>
      </c>
      <c r="V686" s="720" t="s">
        <v>3859</v>
      </c>
      <c r="W686" s="106"/>
      <c r="X686" s="106"/>
    </row>
    <row r="687" spans="1:24" s="10" customFormat="1">
      <c r="A687" s="69" t="s">
        <v>1118</v>
      </c>
      <c r="B687" s="69" t="s">
        <v>718</v>
      </c>
      <c r="C687" s="69"/>
      <c r="D687" s="87">
        <v>2014</v>
      </c>
      <c r="E687" s="91" t="s">
        <v>3855</v>
      </c>
      <c r="F687" s="69"/>
      <c r="G687" s="87" t="s">
        <v>683</v>
      </c>
      <c r="H687" s="71">
        <v>41915</v>
      </c>
      <c r="I687" s="182">
        <v>1639</v>
      </c>
      <c r="J687" s="71"/>
      <c r="K687" s="69"/>
      <c r="L687" s="106" t="s">
        <v>776</v>
      </c>
      <c r="M687" s="106" t="s">
        <v>2882</v>
      </c>
      <c r="N687" s="106" t="s">
        <v>340</v>
      </c>
      <c r="O687" s="106">
        <v>0</v>
      </c>
      <c r="P687" s="906">
        <v>0</v>
      </c>
      <c r="Q687" s="901">
        <f t="shared" si="25"/>
        <v>1165</v>
      </c>
      <c r="R687" s="459">
        <v>1165</v>
      </c>
      <c r="S687" s="262"/>
      <c r="T687" s="106" t="s">
        <v>127</v>
      </c>
      <c r="U687" s="106" t="s">
        <v>2717</v>
      </c>
      <c r="V687" s="720" t="s">
        <v>2522</v>
      </c>
      <c r="W687" s="106"/>
      <c r="X687" s="106"/>
    </row>
    <row r="688" spans="1:24" s="10" customFormat="1">
      <c r="A688" s="69" t="s">
        <v>1118</v>
      </c>
      <c r="B688" s="69" t="s">
        <v>718</v>
      </c>
      <c r="C688" s="69"/>
      <c r="D688" s="87">
        <v>2014</v>
      </c>
      <c r="E688" s="91" t="s">
        <v>3855</v>
      </c>
      <c r="F688" s="69"/>
      <c r="G688" s="87" t="s">
        <v>683</v>
      </c>
      <c r="H688" s="71">
        <v>41934</v>
      </c>
      <c r="I688" s="182">
        <v>30</v>
      </c>
      <c r="J688" s="71"/>
      <c r="K688" s="69"/>
      <c r="L688" s="106" t="s">
        <v>776</v>
      </c>
      <c r="M688" s="106" t="s">
        <v>2882</v>
      </c>
      <c r="N688" s="106" t="s">
        <v>340</v>
      </c>
      <c r="O688" s="106">
        <v>0</v>
      </c>
      <c r="P688" s="906">
        <v>0</v>
      </c>
      <c r="Q688" s="901">
        <f t="shared" si="25"/>
        <v>2320</v>
      </c>
      <c r="R688" s="459">
        <v>2320</v>
      </c>
      <c r="S688" s="262"/>
      <c r="T688" s="106" t="s">
        <v>127</v>
      </c>
      <c r="U688" s="106" t="s">
        <v>2940</v>
      </c>
      <c r="V688" s="720" t="s">
        <v>3860</v>
      </c>
      <c r="W688" s="106"/>
      <c r="X688" s="106"/>
    </row>
    <row r="689" spans="1:24" s="567" customFormat="1" ht="15.75">
      <c r="A689" s="564" t="s">
        <v>1118</v>
      </c>
      <c r="B689" s="564" t="s">
        <v>718</v>
      </c>
      <c r="C689" s="564"/>
      <c r="D689" s="564">
        <v>2014</v>
      </c>
      <c r="E689" s="1200" t="s">
        <v>3855</v>
      </c>
      <c r="F689" s="564"/>
      <c r="G689" s="564" t="s">
        <v>683</v>
      </c>
      <c r="H689" s="565">
        <v>41904</v>
      </c>
      <c r="I689" s="562">
        <v>1558</v>
      </c>
      <c r="J689" s="565"/>
      <c r="K689" s="564"/>
      <c r="L689" s="558" t="s">
        <v>776</v>
      </c>
      <c r="M689" s="558" t="s">
        <v>2882</v>
      </c>
      <c r="N689" s="558" t="s">
        <v>340</v>
      </c>
      <c r="O689" s="558">
        <v>0</v>
      </c>
      <c r="P689" s="942">
        <v>0</v>
      </c>
      <c r="Q689" s="942">
        <f t="shared" si="25"/>
        <v>31289</v>
      </c>
      <c r="R689" s="566">
        <v>31289</v>
      </c>
      <c r="S689" s="503"/>
      <c r="T689" s="558" t="s">
        <v>127</v>
      </c>
      <c r="U689" s="558" t="s">
        <v>778</v>
      </c>
      <c r="V689" s="1201" t="s">
        <v>1233</v>
      </c>
      <c r="W689" s="558"/>
      <c r="X689" s="558"/>
    </row>
    <row r="690" spans="1:24" s="567" customFormat="1" ht="15.75">
      <c r="A690" s="564" t="s">
        <v>1118</v>
      </c>
      <c r="B690" s="564" t="s">
        <v>718</v>
      </c>
      <c r="C690" s="564"/>
      <c r="D690" s="564">
        <v>2014</v>
      </c>
      <c r="E690" s="1200" t="s">
        <v>3855</v>
      </c>
      <c r="F690" s="564"/>
      <c r="G690" s="564" t="s">
        <v>683</v>
      </c>
      <c r="H690" s="565">
        <v>41879</v>
      </c>
      <c r="I690" s="562">
        <v>1409</v>
      </c>
      <c r="J690" s="565"/>
      <c r="K690" s="564"/>
      <c r="L690" s="558" t="s">
        <v>776</v>
      </c>
      <c r="M690" s="558" t="s">
        <v>2882</v>
      </c>
      <c r="N690" s="558" t="s">
        <v>340</v>
      </c>
      <c r="O690" s="558">
        <v>0</v>
      </c>
      <c r="P690" s="942">
        <v>0</v>
      </c>
      <c r="Q690" s="942">
        <f t="shared" si="25"/>
        <v>38089</v>
      </c>
      <c r="R690" s="566">
        <v>38089</v>
      </c>
      <c r="S690" s="503"/>
      <c r="T690" s="558" t="s">
        <v>127</v>
      </c>
      <c r="U690" s="558" t="s">
        <v>778</v>
      </c>
      <c r="V690" s="1201" t="s">
        <v>1233</v>
      </c>
      <c r="W690" s="558"/>
      <c r="X690" s="558"/>
    </row>
    <row r="691" spans="1:24" s="10" customFormat="1">
      <c r="A691" s="91" t="s">
        <v>3322</v>
      </c>
      <c r="B691" s="69" t="s">
        <v>718</v>
      </c>
      <c r="C691" s="69"/>
      <c r="D691" s="87">
        <v>2014</v>
      </c>
      <c r="E691" s="69" t="s">
        <v>3159</v>
      </c>
      <c r="F691" s="69"/>
      <c r="G691" s="87" t="s">
        <v>683</v>
      </c>
      <c r="H691" s="71">
        <v>41939</v>
      </c>
      <c r="I691" s="182">
        <v>1775</v>
      </c>
      <c r="J691" s="71"/>
      <c r="K691" s="69"/>
      <c r="L691" s="106" t="s">
        <v>776</v>
      </c>
      <c r="M691" s="106" t="s">
        <v>2882</v>
      </c>
      <c r="N691" s="106" t="s">
        <v>340</v>
      </c>
      <c r="O691" s="106">
        <v>0</v>
      </c>
      <c r="P691" s="906">
        <v>0</v>
      </c>
      <c r="Q691" s="901">
        <f t="shared" si="25"/>
        <v>12784</v>
      </c>
      <c r="R691" s="459">
        <v>12784</v>
      </c>
      <c r="S691" s="262"/>
      <c r="T691" s="106" t="s">
        <v>127</v>
      </c>
      <c r="U691" s="106" t="s">
        <v>690</v>
      </c>
      <c r="V691" s="720" t="s">
        <v>3861</v>
      </c>
      <c r="W691" s="106"/>
      <c r="X691" s="106"/>
    </row>
    <row r="692" spans="1:24" s="10" customFormat="1">
      <c r="A692" s="91" t="s">
        <v>3322</v>
      </c>
      <c r="B692" s="69" t="s">
        <v>718</v>
      </c>
      <c r="C692" s="69"/>
      <c r="D692" s="87">
        <v>2014</v>
      </c>
      <c r="E692" s="69" t="s">
        <v>3159</v>
      </c>
      <c r="F692" s="69"/>
      <c r="G692" s="87" t="s">
        <v>683</v>
      </c>
      <c r="H692" s="71">
        <v>41935</v>
      </c>
      <c r="I692" s="182" t="s">
        <v>3862</v>
      </c>
      <c r="J692" s="71"/>
      <c r="K692" s="69"/>
      <c r="L692" s="106" t="s">
        <v>127</v>
      </c>
      <c r="M692" s="106" t="s">
        <v>3863</v>
      </c>
      <c r="N692" s="106" t="s">
        <v>340</v>
      </c>
      <c r="O692" s="106">
        <v>0</v>
      </c>
      <c r="P692" s="906">
        <v>0</v>
      </c>
      <c r="Q692" s="901">
        <f t="shared" si="25"/>
        <v>3828</v>
      </c>
      <c r="R692" s="459">
        <v>3828</v>
      </c>
      <c r="S692" s="262"/>
      <c r="T692" s="106" t="s">
        <v>127</v>
      </c>
      <c r="U692" s="106" t="s">
        <v>2940</v>
      </c>
      <c r="V692" s="720" t="s">
        <v>2570</v>
      </c>
      <c r="W692" s="106"/>
      <c r="X692" s="106"/>
    </row>
    <row r="693" spans="1:24" s="10" customFormat="1">
      <c r="A693" s="69" t="s">
        <v>3337</v>
      </c>
      <c r="B693" s="69" t="s">
        <v>718</v>
      </c>
      <c r="C693" s="69"/>
      <c r="D693" s="87">
        <v>2014</v>
      </c>
      <c r="E693" s="69" t="s">
        <v>3353</v>
      </c>
      <c r="F693" s="69"/>
      <c r="G693" s="87" t="s">
        <v>683</v>
      </c>
      <c r="H693" s="71">
        <v>41982</v>
      </c>
      <c r="I693" s="182">
        <v>2022</v>
      </c>
      <c r="J693" s="71"/>
      <c r="K693" s="69"/>
      <c r="L693" s="106" t="s">
        <v>776</v>
      </c>
      <c r="M693" s="106" t="s">
        <v>2882</v>
      </c>
      <c r="N693" s="106" t="s">
        <v>340</v>
      </c>
      <c r="O693" s="106">
        <v>0</v>
      </c>
      <c r="P693" s="906">
        <v>0</v>
      </c>
      <c r="Q693" s="901">
        <f t="shared" si="25"/>
        <v>2183.86</v>
      </c>
      <c r="R693" s="459">
        <v>2183.86</v>
      </c>
      <c r="S693" s="262"/>
      <c r="T693" s="106" t="s">
        <v>127</v>
      </c>
      <c r="U693" s="106" t="s">
        <v>778</v>
      </c>
      <c r="V693" s="720" t="s">
        <v>3864</v>
      </c>
      <c r="W693" s="106"/>
      <c r="X693" s="106"/>
    </row>
    <row r="694" spans="1:24" s="10" customFormat="1">
      <c r="A694" s="69" t="s">
        <v>3871</v>
      </c>
      <c r="B694" s="69" t="s">
        <v>718</v>
      </c>
      <c r="C694" s="69"/>
      <c r="D694" s="87">
        <v>2014</v>
      </c>
      <c r="E694" s="69" t="s">
        <v>3872</v>
      </c>
      <c r="F694" s="69"/>
      <c r="G694" s="87" t="s">
        <v>683</v>
      </c>
      <c r="H694" s="71">
        <v>41935</v>
      </c>
      <c r="I694" s="182" t="s">
        <v>3873</v>
      </c>
      <c r="J694" s="71"/>
      <c r="K694" s="69"/>
      <c r="L694" s="106" t="s">
        <v>3874</v>
      </c>
      <c r="M694" s="106" t="s">
        <v>127</v>
      </c>
      <c r="N694" s="106" t="s">
        <v>340</v>
      </c>
      <c r="O694" s="106">
        <v>0</v>
      </c>
      <c r="P694" s="906">
        <v>0</v>
      </c>
      <c r="Q694" s="901">
        <f t="shared" si="25"/>
        <v>3248</v>
      </c>
      <c r="R694" s="459">
        <v>3248</v>
      </c>
      <c r="S694" s="262"/>
      <c r="T694" s="106" t="s">
        <v>127</v>
      </c>
      <c r="U694" s="106" t="s">
        <v>3875</v>
      </c>
      <c r="V694" s="720" t="s">
        <v>3876</v>
      </c>
      <c r="W694" s="106"/>
      <c r="X694" s="106"/>
    </row>
    <row r="695" spans="1:24" s="10" customFormat="1">
      <c r="A695" s="69" t="s">
        <v>3871</v>
      </c>
      <c r="B695" s="69" t="s">
        <v>718</v>
      </c>
      <c r="C695" s="69"/>
      <c r="D695" s="87">
        <v>2014</v>
      </c>
      <c r="E695" s="69" t="s">
        <v>3872</v>
      </c>
      <c r="F695" s="69"/>
      <c r="G695" s="87" t="s">
        <v>683</v>
      </c>
      <c r="H695" s="71">
        <v>41982</v>
      </c>
      <c r="I695" s="182">
        <v>2017</v>
      </c>
      <c r="J695" s="71"/>
      <c r="K695" s="69"/>
      <c r="L695" s="106" t="s">
        <v>776</v>
      </c>
      <c r="M695" s="106" t="s">
        <v>2882</v>
      </c>
      <c r="N695" s="106" t="s">
        <v>340</v>
      </c>
      <c r="O695" s="106">
        <v>0</v>
      </c>
      <c r="P695" s="906">
        <v>0</v>
      </c>
      <c r="Q695" s="901">
        <f t="shared" si="25"/>
        <v>4933.8900000000003</v>
      </c>
      <c r="R695" s="459">
        <v>4933.8900000000003</v>
      </c>
      <c r="S695" s="262"/>
      <c r="T695" s="106" t="s">
        <v>127</v>
      </c>
      <c r="U695" s="106" t="s">
        <v>778</v>
      </c>
      <c r="V695" s="720" t="s">
        <v>3877</v>
      </c>
      <c r="W695" s="106"/>
      <c r="X695" s="106"/>
    </row>
    <row r="696" spans="1:24" s="10" customFormat="1">
      <c r="A696" s="69" t="s">
        <v>1649</v>
      </c>
      <c r="B696" s="69" t="s">
        <v>718</v>
      </c>
      <c r="C696" s="69"/>
      <c r="D696" s="87">
        <v>2014</v>
      </c>
      <c r="E696" s="69" t="s">
        <v>1412</v>
      </c>
      <c r="F696" s="69"/>
      <c r="G696" s="87" t="s">
        <v>683</v>
      </c>
      <c r="H696" s="71">
        <v>41975</v>
      </c>
      <c r="I696" s="182">
        <v>1937</v>
      </c>
      <c r="J696" s="71"/>
      <c r="K696" s="69"/>
      <c r="L696" s="106" t="s">
        <v>776</v>
      </c>
      <c r="M696" s="106" t="s">
        <v>2882</v>
      </c>
      <c r="N696" s="106" t="s">
        <v>340</v>
      </c>
      <c r="O696" s="106">
        <v>0</v>
      </c>
      <c r="P696" s="906">
        <v>0</v>
      </c>
      <c r="Q696" s="901">
        <f t="shared" ref="Q696:Q702" si="26">R696-P696</f>
        <v>5136.88</v>
      </c>
      <c r="R696" s="459">
        <v>5136.88</v>
      </c>
      <c r="S696" s="262"/>
      <c r="T696" s="106" t="s">
        <v>127</v>
      </c>
      <c r="U696" s="106" t="s">
        <v>778</v>
      </c>
      <c r="V696" s="720" t="s">
        <v>3881</v>
      </c>
      <c r="W696" s="106"/>
      <c r="X696" s="106"/>
    </row>
    <row r="697" spans="1:24" s="10" customFormat="1">
      <c r="A697" s="69" t="s">
        <v>1649</v>
      </c>
      <c r="B697" s="69" t="s">
        <v>718</v>
      </c>
      <c r="C697" s="69"/>
      <c r="D697" s="87">
        <v>2014</v>
      </c>
      <c r="E697" s="69" t="s">
        <v>1412</v>
      </c>
      <c r="F697" s="69"/>
      <c r="G697" s="87" t="s">
        <v>683</v>
      </c>
      <c r="H697" s="71">
        <v>41975</v>
      </c>
      <c r="I697" s="182">
        <v>1935</v>
      </c>
      <c r="J697" s="71"/>
      <c r="K697" s="69"/>
      <c r="L697" s="106" t="s">
        <v>776</v>
      </c>
      <c r="M697" s="106" t="s">
        <v>2882</v>
      </c>
      <c r="N697" s="106" t="s">
        <v>340</v>
      </c>
      <c r="O697" s="106">
        <v>0</v>
      </c>
      <c r="P697" s="906">
        <v>0</v>
      </c>
      <c r="Q697" s="901">
        <f t="shared" si="26"/>
        <v>3254.38</v>
      </c>
      <c r="R697" s="459">
        <v>3254.38</v>
      </c>
      <c r="S697" s="262"/>
      <c r="T697" s="106" t="s">
        <v>127</v>
      </c>
      <c r="U697" s="106" t="s">
        <v>778</v>
      </c>
      <c r="V697" s="720" t="s">
        <v>3881</v>
      </c>
      <c r="W697" s="106"/>
      <c r="X697" s="106"/>
    </row>
    <row r="698" spans="1:24" s="10" customFormat="1">
      <c r="A698" s="69" t="s">
        <v>1649</v>
      </c>
      <c r="B698" s="69" t="s">
        <v>718</v>
      </c>
      <c r="C698" s="69"/>
      <c r="D698" s="87">
        <v>2014</v>
      </c>
      <c r="E698" s="69" t="s">
        <v>1412</v>
      </c>
      <c r="F698" s="69"/>
      <c r="G698" s="87" t="s">
        <v>683</v>
      </c>
      <c r="H698" s="71">
        <v>41982</v>
      </c>
      <c r="I698" s="182">
        <v>2016</v>
      </c>
      <c r="J698" s="71"/>
      <c r="K698" s="69"/>
      <c r="L698" s="106" t="s">
        <v>776</v>
      </c>
      <c r="M698" s="106" t="s">
        <v>2882</v>
      </c>
      <c r="N698" s="106" t="s">
        <v>340</v>
      </c>
      <c r="O698" s="106">
        <v>0</v>
      </c>
      <c r="P698" s="906">
        <v>0</v>
      </c>
      <c r="Q698" s="901">
        <f t="shared" si="26"/>
        <v>2598.31</v>
      </c>
      <c r="R698" s="459">
        <v>2598.31</v>
      </c>
      <c r="S698" s="262"/>
      <c r="T698" s="106" t="s">
        <v>127</v>
      </c>
      <c r="U698" s="106" t="s">
        <v>778</v>
      </c>
      <c r="V698" s="720" t="s">
        <v>3882</v>
      </c>
      <c r="W698" s="106"/>
      <c r="X698" s="106"/>
    </row>
    <row r="699" spans="1:24" s="10" customFormat="1">
      <c r="A699" s="69" t="s">
        <v>1649</v>
      </c>
      <c r="B699" s="69" t="s">
        <v>718</v>
      </c>
      <c r="C699" s="69"/>
      <c r="D699" s="87">
        <v>2014</v>
      </c>
      <c r="E699" s="69" t="s">
        <v>1412</v>
      </c>
      <c r="F699" s="69"/>
      <c r="G699" s="87" t="s">
        <v>683</v>
      </c>
      <c r="H699" s="71">
        <v>41982</v>
      </c>
      <c r="I699" s="182">
        <v>2015</v>
      </c>
      <c r="J699" s="71"/>
      <c r="K699" s="69"/>
      <c r="L699" s="106" t="s">
        <v>776</v>
      </c>
      <c r="M699" s="106" t="s">
        <v>2882</v>
      </c>
      <c r="N699" s="106" t="s">
        <v>340</v>
      </c>
      <c r="O699" s="106">
        <v>0</v>
      </c>
      <c r="P699" s="906">
        <v>0</v>
      </c>
      <c r="Q699" s="901">
        <f t="shared" si="26"/>
        <v>597.57000000000005</v>
      </c>
      <c r="R699" s="459">
        <v>597.57000000000005</v>
      </c>
      <c r="S699" s="262"/>
      <c r="T699" s="106" t="s">
        <v>127</v>
      </c>
      <c r="U699" s="106" t="s">
        <v>778</v>
      </c>
      <c r="V699" s="720" t="s">
        <v>3882</v>
      </c>
      <c r="W699" s="106"/>
      <c r="X699" s="106"/>
    </row>
    <row r="700" spans="1:24" s="10" customFormat="1">
      <c r="A700" s="69" t="s">
        <v>3337</v>
      </c>
      <c r="B700" s="69" t="s">
        <v>718</v>
      </c>
      <c r="C700" s="69"/>
      <c r="D700" s="87">
        <v>2014</v>
      </c>
      <c r="E700" s="69" t="s">
        <v>3917</v>
      </c>
      <c r="F700" s="69"/>
      <c r="G700" s="87" t="s">
        <v>683</v>
      </c>
      <c r="H700" s="71">
        <v>41982</v>
      </c>
      <c r="I700" s="182">
        <v>1988</v>
      </c>
      <c r="J700" s="71"/>
      <c r="K700" s="69"/>
      <c r="L700" s="106" t="s">
        <v>776</v>
      </c>
      <c r="M700" s="106" t="s">
        <v>2882</v>
      </c>
      <c r="N700" s="106" t="s">
        <v>340</v>
      </c>
      <c r="O700" s="106">
        <v>0</v>
      </c>
      <c r="P700" s="906">
        <v>0</v>
      </c>
      <c r="Q700" s="901">
        <f t="shared" si="26"/>
        <v>1410</v>
      </c>
      <c r="R700" s="459">
        <v>1410</v>
      </c>
      <c r="S700" s="262"/>
      <c r="T700" s="106" t="s">
        <v>127</v>
      </c>
      <c r="U700" s="106" t="s">
        <v>690</v>
      </c>
      <c r="V700" s="720" t="s">
        <v>3890</v>
      </c>
      <c r="W700" s="106"/>
      <c r="X700" s="106"/>
    </row>
    <row r="701" spans="1:24" s="10" customFormat="1">
      <c r="A701" s="69" t="s">
        <v>3337</v>
      </c>
      <c r="B701" s="69" t="s">
        <v>718</v>
      </c>
      <c r="C701" s="69"/>
      <c r="D701" s="87">
        <v>2014</v>
      </c>
      <c r="E701" s="69" t="s">
        <v>3917</v>
      </c>
      <c r="F701" s="69"/>
      <c r="G701" s="87" t="s">
        <v>683</v>
      </c>
      <c r="H701" s="71">
        <v>41982</v>
      </c>
      <c r="I701" s="182">
        <v>1987</v>
      </c>
      <c r="J701" s="71"/>
      <c r="K701" s="69"/>
      <c r="L701" s="106" t="s">
        <v>776</v>
      </c>
      <c r="M701" s="106" t="s">
        <v>2882</v>
      </c>
      <c r="N701" s="106" t="s">
        <v>340</v>
      </c>
      <c r="O701" s="106">
        <v>0</v>
      </c>
      <c r="P701" s="906">
        <v>0</v>
      </c>
      <c r="Q701" s="901">
        <f t="shared" si="26"/>
        <v>596</v>
      </c>
      <c r="R701" s="459">
        <v>596</v>
      </c>
      <c r="S701" s="262"/>
      <c r="T701" s="106" t="s">
        <v>127</v>
      </c>
      <c r="U701" s="106" t="s">
        <v>2717</v>
      </c>
      <c r="V701" s="720"/>
      <c r="W701" s="106"/>
      <c r="X701" s="106"/>
    </row>
    <row r="702" spans="1:24" s="10" customFormat="1">
      <c r="A702" s="69" t="s">
        <v>1643</v>
      </c>
      <c r="B702" s="69" t="s">
        <v>718</v>
      </c>
      <c r="C702" s="69"/>
      <c r="D702" s="87">
        <v>2014</v>
      </c>
      <c r="E702" s="69" t="s">
        <v>3892</v>
      </c>
      <c r="F702" s="69" t="s">
        <v>1538</v>
      </c>
      <c r="G702" s="87" t="s">
        <v>683</v>
      </c>
      <c r="H702" s="71">
        <v>41982</v>
      </c>
      <c r="I702" s="182">
        <v>2014</v>
      </c>
      <c r="J702" s="71"/>
      <c r="K702" s="69"/>
      <c r="L702" s="106" t="s">
        <v>776</v>
      </c>
      <c r="M702" s="106" t="s">
        <v>2882</v>
      </c>
      <c r="N702" s="106" t="s">
        <v>340</v>
      </c>
      <c r="O702" s="106">
        <v>0</v>
      </c>
      <c r="P702" s="906">
        <v>0</v>
      </c>
      <c r="Q702" s="901">
        <f t="shared" si="26"/>
        <v>192.06</v>
      </c>
      <c r="R702" s="459">
        <v>192.06</v>
      </c>
      <c r="S702" s="262"/>
      <c r="T702" s="106" t="s">
        <v>127</v>
      </c>
      <c r="U702" s="106" t="s">
        <v>778</v>
      </c>
      <c r="V702" s="720" t="s">
        <v>3893</v>
      </c>
      <c r="W702" s="106" t="s">
        <v>1538</v>
      </c>
      <c r="X702" s="106"/>
    </row>
    <row r="703" spans="1:24" s="10" customFormat="1">
      <c r="A703" s="69" t="s">
        <v>3331</v>
      </c>
      <c r="B703" s="69" t="s">
        <v>718</v>
      </c>
      <c r="C703" s="69"/>
      <c r="D703" s="87">
        <v>2014</v>
      </c>
      <c r="E703" s="69" t="s">
        <v>1408</v>
      </c>
      <c r="F703" s="69"/>
      <c r="G703" s="87" t="s">
        <v>683</v>
      </c>
      <c r="H703" s="71">
        <v>41982</v>
      </c>
      <c r="I703" s="182">
        <v>2012</v>
      </c>
      <c r="J703" s="71"/>
      <c r="K703" s="69"/>
      <c r="L703" s="106" t="s">
        <v>776</v>
      </c>
      <c r="M703" s="106" t="s">
        <v>2882</v>
      </c>
      <c r="N703" s="106" t="s">
        <v>340</v>
      </c>
      <c r="O703" s="106">
        <v>0</v>
      </c>
      <c r="P703" s="906">
        <v>0</v>
      </c>
      <c r="Q703" s="901">
        <f>R703-P703</f>
        <v>508</v>
      </c>
      <c r="R703" s="459">
        <v>508</v>
      </c>
      <c r="S703" s="262"/>
      <c r="T703" s="106" t="s">
        <v>127</v>
      </c>
      <c r="U703" s="106" t="s">
        <v>2717</v>
      </c>
      <c r="V703" s="720" t="s">
        <v>3894</v>
      </c>
      <c r="W703" s="106"/>
      <c r="X703" s="106"/>
    </row>
    <row r="704" spans="1:24" s="10" customFormat="1">
      <c r="A704" s="69" t="s">
        <v>3331</v>
      </c>
      <c r="B704" s="69" t="s">
        <v>718</v>
      </c>
      <c r="C704" s="69"/>
      <c r="D704" s="87">
        <v>2014</v>
      </c>
      <c r="E704" s="69" t="s">
        <v>1408</v>
      </c>
      <c r="F704" s="69"/>
      <c r="G704" s="87" t="s">
        <v>683</v>
      </c>
      <c r="H704" s="71">
        <v>41982</v>
      </c>
      <c r="I704" s="182">
        <v>2013</v>
      </c>
      <c r="J704" s="71"/>
      <c r="K704" s="69"/>
      <c r="L704" s="106" t="s">
        <v>776</v>
      </c>
      <c r="M704" s="106" t="s">
        <v>2882</v>
      </c>
      <c r="N704" s="106" t="s">
        <v>340</v>
      </c>
      <c r="O704" s="106">
        <v>0</v>
      </c>
      <c r="P704" s="906">
        <v>0</v>
      </c>
      <c r="Q704" s="901">
        <f>R704-P704</f>
        <v>317.19</v>
      </c>
      <c r="R704" s="459">
        <v>317.19</v>
      </c>
      <c r="S704" s="262"/>
      <c r="T704" s="106" t="s">
        <v>127</v>
      </c>
      <c r="U704" s="106" t="s">
        <v>2717</v>
      </c>
      <c r="V704" s="720" t="s">
        <v>3894</v>
      </c>
      <c r="W704" s="106"/>
      <c r="X704" s="106"/>
    </row>
    <row r="705" spans="1:24" s="10" customFormat="1">
      <c r="A705" s="69" t="s">
        <v>1418</v>
      </c>
      <c r="B705" s="69" t="s">
        <v>718</v>
      </c>
      <c r="C705" s="69"/>
      <c r="D705" s="87">
        <v>2014</v>
      </c>
      <c r="E705" s="69" t="s">
        <v>1419</v>
      </c>
      <c r="F705" s="69"/>
      <c r="G705" s="87" t="s">
        <v>683</v>
      </c>
      <c r="H705" s="71">
        <v>41982</v>
      </c>
      <c r="I705" s="182">
        <v>2018</v>
      </c>
      <c r="J705" s="71"/>
      <c r="K705" s="69"/>
      <c r="L705" s="106" t="s">
        <v>776</v>
      </c>
      <c r="M705" s="106" t="s">
        <v>2882</v>
      </c>
      <c r="N705" s="106" t="s">
        <v>340</v>
      </c>
      <c r="O705" s="106">
        <v>0</v>
      </c>
      <c r="P705" s="906">
        <v>0</v>
      </c>
      <c r="Q705" s="901">
        <f>R705-P705</f>
        <v>560.6</v>
      </c>
      <c r="R705" s="459">
        <v>560.6</v>
      </c>
      <c r="S705" s="262"/>
      <c r="T705" s="106" t="s">
        <v>127</v>
      </c>
      <c r="U705" s="106" t="s">
        <v>778</v>
      </c>
      <c r="V705" s="720" t="s">
        <v>3895</v>
      </c>
      <c r="W705" s="106" t="s">
        <v>1538</v>
      </c>
      <c r="X705" s="106"/>
    </row>
    <row r="706" spans="1:24" s="10" customFormat="1">
      <c r="A706" s="69" t="s">
        <v>2397</v>
      </c>
      <c r="B706" s="69" t="s">
        <v>718</v>
      </c>
      <c r="C706" s="69"/>
      <c r="D706" s="87">
        <v>2014</v>
      </c>
      <c r="E706" s="69" t="s">
        <v>2890</v>
      </c>
      <c r="F706" s="69"/>
      <c r="G706" s="87" t="s">
        <v>683</v>
      </c>
      <c r="H706" s="71">
        <v>41982</v>
      </c>
      <c r="I706" s="182">
        <v>1986</v>
      </c>
      <c r="J706" s="71"/>
      <c r="K706" s="69"/>
      <c r="L706" s="106" t="s">
        <v>776</v>
      </c>
      <c r="M706" s="106" t="s">
        <v>2882</v>
      </c>
      <c r="N706" s="106" t="s">
        <v>340</v>
      </c>
      <c r="O706" s="106"/>
      <c r="P706" s="906"/>
      <c r="Q706" s="901">
        <f>R706-P706</f>
        <v>403</v>
      </c>
      <c r="R706" s="459">
        <v>403</v>
      </c>
      <c r="S706" s="262"/>
      <c r="T706" s="106"/>
      <c r="U706" s="106" t="s">
        <v>778</v>
      </c>
      <c r="V706" s="720" t="s">
        <v>3896</v>
      </c>
      <c r="W706" s="106"/>
      <c r="X706" s="106"/>
    </row>
    <row r="707" spans="1:24" s="10" customFormat="1">
      <c r="A707" s="69" t="s">
        <v>3317</v>
      </c>
      <c r="B707" s="69" t="s">
        <v>718</v>
      </c>
      <c r="C707" s="69"/>
      <c r="D707" s="87">
        <v>2014</v>
      </c>
      <c r="E707" s="69" t="s">
        <v>3932</v>
      </c>
      <c r="F707" s="69"/>
      <c r="G707" s="87" t="s">
        <v>683</v>
      </c>
      <c r="H707" s="71">
        <v>41982</v>
      </c>
      <c r="I707" s="182">
        <v>1978</v>
      </c>
      <c r="J707" s="71"/>
      <c r="K707" s="69"/>
      <c r="L707" s="106" t="s">
        <v>776</v>
      </c>
      <c r="M707" s="106" t="s">
        <v>2882</v>
      </c>
      <c r="N707" s="106" t="s">
        <v>340</v>
      </c>
      <c r="O707" s="106">
        <v>0</v>
      </c>
      <c r="P707" s="906">
        <v>0</v>
      </c>
      <c r="Q707" s="901">
        <f>R707-P707</f>
        <v>90</v>
      </c>
      <c r="R707" s="459">
        <v>90</v>
      </c>
      <c r="S707" s="262"/>
      <c r="T707" s="106" t="s">
        <v>127</v>
      </c>
      <c r="U707" s="106" t="s">
        <v>3836</v>
      </c>
      <c r="V707" s="720" t="s">
        <v>3934</v>
      </c>
      <c r="W707" s="106"/>
      <c r="X707" s="106"/>
    </row>
    <row r="708" spans="1:24" s="10" customFormat="1">
      <c r="A708" s="69" t="s">
        <v>3317</v>
      </c>
      <c r="B708" s="69" t="s">
        <v>718</v>
      </c>
      <c r="C708" s="69"/>
      <c r="D708" s="87">
        <v>2014</v>
      </c>
      <c r="E708" s="69" t="s">
        <v>3932</v>
      </c>
      <c r="F708" s="69"/>
      <c r="G708" s="87" t="s">
        <v>683</v>
      </c>
      <c r="H708" s="71">
        <v>41982</v>
      </c>
      <c r="I708" s="182">
        <v>1979</v>
      </c>
      <c r="J708" s="71"/>
      <c r="K708" s="69"/>
      <c r="L708" s="106" t="s">
        <v>776</v>
      </c>
      <c r="M708" s="106" t="s">
        <v>2882</v>
      </c>
      <c r="N708" s="106" t="s">
        <v>340</v>
      </c>
      <c r="O708" s="106">
        <v>0</v>
      </c>
      <c r="P708" s="906">
        <v>0</v>
      </c>
      <c r="Q708" s="901">
        <f t="shared" ref="Q708:Q715" si="27">R708-P708</f>
        <v>1056.0999999999999</v>
      </c>
      <c r="R708" s="459">
        <v>1056.0999999999999</v>
      </c>
      <c r="S708" s="262"/>
      <c r="T708" s="106" t="s">
        <v>127</v>
      </c>
      <c r="U708" s="106" t="s">
        <v>778</v>
      </c>
      <c r="V708" s="720" t="s">
        <v>3934</v>
      </c>
      <c r="W708" s="106"/>
      <c r="X708" s="106"/>
    </row>
    <row r="709" spans="1:24" s="10" customFormat="1">
      <c r="A709" s="69" t="s">
        <v>695</v>
      </c>
      <c r="B709" s="69" t="s">
        <v>3927</v>
      </c>
      <c r="C709" s="69"/>
      <c r="D709" s="87">
        <v>2014</v>
      </c>
      <c r="E709" s="69" t="s">
        <v>3936</v>
      </c>
      <c r="F709" s="69"/>
      <c r="G709" s="87" t="s">
        <v>683</v>
      </c>
      <c r="H709" s="71">
        <v>41982</v>
      </c>
      <c r="I709" s="182">
        <v>1987</v>
      </c>
      <c r="J709" s="71"/>
      <c r="K709" s="69"/>
      <c r="L709" s="106" t="s">
        <v>776</v>
      </c>
      <c r="M709" s="106" t="s">
        <v>2882</v>
      </c>
      <c r="N709" s="106" t="s">
        <v>340</v>
      </c>
      <c r="O709" s="106">
        <v>0</v>
      </c>
      <c r="P709" s="906">
        <v>0</v>
      </c>
      <c r="Q709" s="901">
        <f t="shared" si="27"/>
        <v>596</v>
      </c>
      <c r="R709" s="459">
        <v>596</v>
      </c>
      <c r="S709" s="262"/>
      <c r="T709" s="106" t="s">
        <v>127</v>
      </c>
      <c r="U709" s="106" t="s">
        <v>2717</v>
      </c>
      <c r="V709" s="720" t="s">
        <v>3890</v>
      </c>
      <c r="W709" s="106"/>
      <c r="X709" s="106"/>
    </row>
    <row r="710" spans="1:24" s="10" customFormat="1">
      <c r="A710" s="69" t="s">
        <v>695</v>
      </c>
      <c r="B710" s="69" t="s">
        <v>3927</v>
      </c>
      <c r="C710" s="69"/>
      <c r="D710" s="87">
        <v>2014</v>
      </c>
      <c r="E710" s="69" t="s">
        <v>3936</v>
      </c>
      <c r="F710" s="69"/>
      <c r="G710" s="87" t="s">
        <v>683</v>
      </c>
      <c r="H710" s="71">
        <v>41982</v>
      </c>
      <c r="I710" s="182">
        <v>1988</v>
      </c>
      <c r="J710" s="71"/>
      <c r="K710" s="69"/>
      <c r="L710" s="106" t="s">
        <v>776</v>
      </c>
      <c r="M710" s="106" t="s">
        <v>2882</v>
      </c>
      <c r="N710" s="106" t="s">
        <v>340</v>
      </c>
      <c r="O710" s="106">
        <v>0</v>
      </c>
      <c r="P710" s="906">
        <v>0</v>
      </c>
      <c r="Q710" s="901">
        <f t="shared" si="27"/>
        <v>1410</v>
      </c>
      <c r="R710" s="459">
        <v>1410</v>
      </c>
      <c r="S710" s="262"/>
      <c r="T710" s="106" t="s">
        <v>127</v>
      </c>
      <c r="U710" s="106" t="s">
        <v>690</v>
      </c>
      <c r="V710" s="720" t="s">
        <v>3890</v>
      </c>
      <c r="W710" s="106"/>
      <c r="X710" s="106"/>
    </row>
    <row r="711" spans="1:24" s="10" customFormat="1">
      <c r="A711" s="69" t="s">
        <v>695</v>
      </c>
      <c r="B711" s="69" t="s">
        <v>3927</v>
      </c>
      <c r="C711" s="69"/>
      <c r="D711" s="87">
        <v>2014</v>
      </c>
      <c r="E711" s="69" t="s">
        <v>3936</v>
      </c>
      <c r="F711" s="69"/>
      <c r="G711" s="87" t="s">
        <v>683</v>
      </c>
      <c r="H711" s="71">
        <v>41939</v>
      </c>
      <c r="I711" s="182">
        <v>1774</v>
      </c>
      <c r="J711" s="71"/>
      <c r="K711" s="69"/>
      <c r="L711" s="106" t="s">
        <v>776</v>
      </c>
      <c r="M711" s="106" t="s">
        <v>2882</v>
      </c>
      <c r="N711" s="106" t="s">
        <v>340</v>
      </c>
      <c r="O711" s="106">
        <v>0</v>
      </c>
      <c r="P711" s="906">
        <v>0</v>
      </c>
      <c r="Q711" s="901">
        <f t="shared" si="27"/>
        <v>8296</v>
      </c>
      <c r="R711" s="459">
        <v>8296</v>
      </c>
      <c r="S711" s="262"/>
      <c r="T711" s="106" t="s">
        <v>127</v>
      </c>
      <c r="U711" s="106" t="s">
        <v>690</v>
      </c>
      <c r="V711" s="720" t="s">
        <v>3943</v>
      </c>
      <c r="W711" s="106"/>
      <c r="X711" s="106"/>
    </row>
    <row r="712" spans="1:24" s="10" customFormat="1">
      <c r="A712" s="69" t="s">
        <v>1033</v>
      </c>
      <c r="B712" s="69" t="s">
        <v>693</v>
      </c>
      <c r="C712" s="69"/>
      <c r="D712" s="87">
        <v>2014</v>
      </c>
      <c r="E712" s="69" t="s">
        <v>1398</v>
      </c>
      <c r="F712" s="69"/>
      <c r="G712" s="87" t="s">
        <v>683</v>
      </c>
      <c r="H712" s="71">
        <v>41982</v>
      </c>
      <c r="I712" s="182">
        <v>1990</v>
      </c>
      <c r="J712" s="71"/>
      <c r="K712" s="69"/>
      <c r="L712" s="106" t="s">
        <v>776</v>
      </c>
      <c r="M712" s="106" t="s">
        <v>2882</v>
      </c>
      <c r="N712" s="106" t="s">
        <v>340</v>
      </c>
      <c r="O712" s="106">
        <v>0</v>
      </c>
      <c r="P712" s="906">
        <v>0</v>
      </c>
      <c r="Q712" s="901">
        <f t="shared" si="27"/>
        <v>705</v>
      </c>
      <c r="R712" s="459">
        <v>705</v>
      </c>
      <c r="S712" s="262"/>
      <c r="T712" s="106" t="s">
        <v>127</v>
      </c>
      <c r="U712" s="106" t="s">
        <v>690</v>
      </c>
      <c r="V712" s="720" t="s">
        <v>3950</v>
      </c>
      <c r="W712" s="106"/>
      <c r="X712" s="106"/>
    </row>
    <row r="713" spans="1:24" s="10" customFormat="1">
      <c r="A713" s="69" t="s">
        <v>1033</v>
      </c>
      <c r="B713" s="69" t="s">
        <v>693</v>
      </c>
      <c r="C713" s="69"/>
      <c r="D713" s="87">
        <v>2014</v>
      </c>
      <c r="E713" s="69" t="s">
        <v>1398</v>
      </c>
      <c r="F713" s="69"/>
      <c r="G713" s="87" t="s">
        <v>683</v>
      </c>
      <c r="H713" s="71">
        <v>41982</v>
      </c>
      <c r="I713" s="182">
        <v>1989</v>
      </c>
      <c r="J713" s="71"/>
      <c r="K713" s="69"/>
      <c r="L713" s="106" t="s">
        <v>776</v>
      </c>
      <c r="M713" s="106" t="s">
        <v>2882</v>
      </c>
      <c r="N713" s="106" t="s">
        <v>340</v>
      </c>
      <c r="O713" s="106">
        <v>0</v>
      </c>
      <c r="P713" s="906">
        <v>0</v>
      </c>
      <c r="Q713" s="901">
        <f t="shared" si="27"/>
        <v>1044</v>
      </c>
      <c r="R713" s="459">
        <v>1044</v>
      </c>
      <c r="S713" s="262"/>
      <c r="T713" s="106" t="s">
        <v>127</v>
      </c>
      <c r="U713" s="106" t="s">
        <v>343</v>
      </c>
      <c r="V713" s="720" t="s">
        <v>3950</v>
      </c>
      <c r="W713" s="106"/>
      <c r="X713" s="106"/>
    </row>
    <row r="714" spans="1:24" s="10" customFormat="1">
      <c r="A714" s="69" t="s">
        <v>1033</v>
      </c>
      <c r="B714" s="69" t="s">
        <v>693</v>
      </c>
      <c r="C714" s="69"/>
      <c r="D714" s="87">
        <v>2014</v>
      </c>
      <c r="E714" s="69" t="s">
        <v>1398</v>
      </c>
      <c r="F714" s="69"/>
      <c r="G714" s="87" t="s">
        <v>683</v>
      </c>
      <c r="H714" s="71">
        <v>41982</v>
      </c>
      <c r="I714" s="182">
        <v>1977</v>
      </c>
      <c r="J714" s="71"/>
      <c r="K714" s="69"/>
      <c r="L714" s="106" t="s">
        <v>776</v>
      </c>
      <c r="M714" s="106" t="s">
        <v>2882</v>
      </c>
      <c r="N714" s="106" t="s">
        <v>340</v>
      </c>
      <c r="O714" s="106">
        <v>0</v>
      </c>
      <c r="P714" s="906">
        <v>0</v>
      </c>
      <c r="Q714" s="901">
        <f t="shared" si="27"/>
        <v>408</v>
      </c>
      <c r="R714" s="459">
        <v>408</v>
      </c>
      <c r="S714" s="262"/>
      <c r="T714" s="106" t="s">
        <v>127</v>
      </c>
      <c r="U714" s="106" t="s">
        <v>690</v>
      </c>
      <c r="V714" s="720" t="s">
        <v>3950</v>
      </c>
      <c r="W714" s="106"/>
      <c r="X714" s="106"/>
    </row>
    <row r="715" spans="1:24" s="10" customFormat="1">
      <c r="A715" s="69" t="s">
        <v>1033</v>
      </c>
      <c r="B715" s="69" t="s">
        <v>693</v>
      </c>
      <c r="C715" s="69"/>
      <c r="D715" s="87">
        <v>2014</v>
      </c>
      <c r="E715" s="69" t="s">
        <v>1398</v>
      </c>
      <c r="F715" s="69"/>
      <c r="G715" s="87" t="s">
        <v>683</v>
      </c>
      <c r="H715" s="71">
        <v>41982</v>
      </c>
      <c r="I715" s="182">
        <v>2024</v>
      </c>
      <c r="J715" s="71"/>
      <c r="K715" s="69"/>
      <c r="L715" s="106" t="s">
        <v>776</v>
      </c>
      <c r="M715" s="106" t="s">
        <v>2882</v>
      </c>
      <c r="N715" s="106" t="s">
        <v>340</v>
      </c>
      <c r="O715" s="106">
        <v>0</v>
      </c>
      <c r="P715" s="906">
        <v>0</v>
      </c>
      <c r="Q715" s="901">
        <f t="shared" si="27"/>
        <v>905</v>
      </c>
      <c r="R715" s="459">
        <v>905</v>
      </c>
      <c r="S715" s="262"/>
      <c r="T715" s="106" t="s">
        <v>127</v>
      </c>
      <c r="U715" s="106" t="s">
        <v>690</v>
      </c>
      <c r="V715" s="720" t="s">
        <v>3951</v>
      </c>
      <c r="W715" s="106"/>
      <c r="X715" s="106"/>
    </row>
    <row r="716" spans="1:24" s="10" customFormat="1">
      <c r="A716" s="69" t="s">
        <v>1033</v>
      </c>
      <c r="B716" s="69" t="s">
        <v>693</v>
      </c>
      <c r="C716" s="69"/>
      <c r="D716" s="87">
        <v>2014</v>
      </c>
      <c r="E716" s="69" t="s">
        <v>1398</v>
      </c>
      <c r="F716" s="69"/>
      <c r="G716" s="87" t="s">
        <v>683</v>
      </c>
      <c r="H716" s="71">
        <v>41982</v>
      </c>
      <c r="I716" s="182">
        <v>2023</v>
      </c>
      <c r="J716" s="71"/>
      <c r="K716" s="69"/>
      <c r="L716" s="106" t="s">
        <v>776</v>
      </c>
      <c r="M716" s="106" t="s">
        <v>2882</v>
      </c>
      <c r="N716" s="106" t="s">
        <v>340</v>
      </c>
      <c r="O716" s="106">
        <v>0</v>
      </c>
      <c r="P716" s="906">
        <v>0</v>
      </c>
      <c r="Q716" s="901">
        <f t="shared" ref="Q716:Q723" si="28">R716-P716</f>
        <v>4492</v>
      </c>
      <c r="R716" s="459">
        <v>4492</v>
      </c>
      <c r="S716" s="262"/>
      <c r="T716" s="106" t="s">
        <v>127</v>
      </c>
      <c r="U716" s="106" t="s">
        <v>3952</v>
      </c>
      <c r="V716" s="720" t="s">
        <v>3951</v>
      </c>
      <c r="W716" s="106"/>
      <c r="X716" s="106"/>
    </row>
    <row r="717" spans="1:24" s="10" customFormat="1">
      <c r="A717" s="69" t="s">
        <v>1033</v>
      </c>
      <c r="B717" s="69" t="s">
        <v>693</v>
      </c>
      <c r="C717" s="69"/>
      <c r="D717" s="87">
        <v>2014</v>
      </c>
      <c r="E717" s="69" t="s">
        <v>1398</v>
      </c>
      <c r="F717" s="69"/>
      <c r="G717" s="87" t="s">
        <v>683</v>
      </c>
      <c r="H717" s="71">
        <v>41982</v>
      </c>
      <c r="I717" s="182">
        <v>2025</v>
      </c>
      <c r="J717" s="71"/>
      <c r="K717" s="69"/>
      <c r="L717" s="106" t="s">
        <v>776</v>
      </c>
      <c r="M717" s="106" t="s">
        <v>2882</v>
      </c>
      <c r="N717" s="106" t="s">
        <v>340</v>
      </c>
      <c r="O717" s="106">
        <v>0</v>
      </c>
      <c r="P717" s="906">
        <v>0</v>
      </c>
      <c r="Q717" s="901">
        <f t="shared" si="28"/>
        <v>1044</v>
      </c>
      <c r="R717" s="459">
        <v>1044</v>
      </c>
      <c r="S717" s="262"/>
      <c r="T717" s="106" t="s">
        <v>127</v>
      </c>
      <c r="U717" s="106" t="s">
        <v>343</v>
      </c>
      <c r="V717" s="720" t="s">
        <v>3951</v>
      </c>
      <c r="W717" s="106"/>
      <c r="X717" s="106"/>
    </row>
    <row r="718" spans="1:24" s="10" customFormat="1">
      <c r="A718" s="69" t="s">
        <v>1033</v>
      </c>
      <c r="B718" s="69" t="s">
        <v>693</v>
      </c>
      <c r="C718" s="69"/>
      <c r="D718" s="87">
        <v>2014</v>
      </c>
      <c r="E718" s="69" t="s">
        <v>1398</v>
      </c>
      <c r="F718" s="69"/>
      <c r="G718" s="87" t="s">
        <v>683</v>
      </c>
      <c r="H718" s="71">
        <v>41982</v>
      </c>
      <c r="I718" s="182">
        <v>2026</v>
      </c>
      <c r="J718" s="71"/>
      <c r="K718" s="69"/>
      <c r="L718" s="106" t="s">
        <v>776</v>
      </c>
      <c r="M718" s="106" t="s">
        <v>2882</v>
      </c>
      <c r="N718" s="106" t="s">
        <v>340</v>
      </c>
      <c r="O718" s="106">
        <v>0</v>
      </c>
      <c r="P718" s="906">
        <v>0</v>
      </c>
      <c r="Q718" s="901">
        <f t="shared" si="28"/>
        <v>764.5</v>
      </c>
      <c r="R718" s="459">
        <v>764.5</v>
      </c>
      <c r="S718" s="262"/>
      <c r="T718" s="106" t="s">
        <v>127</v>
      </c>
      <c r="U718" s="106" t="s">
        <v>690</v>
      </c>
      <c r="V718" s="720" t="s">
        <v>3951</v>
      </c>
      <c r="W718" s="106"/>
      <c r="X718" s="106"/>
    </row>
    <row r="719" spans="1:24" s="10" customFormat="1">
      <c r="A719" s="69" t="s">
        <v>1033</v>
      </c>
      <c r="B719" s="69" t="s">
        <v>693</v>
      </c>
      <c r="C719" s="69"/>
      <c r="D719" s="87">
        <v>2014</v>
      </c>
      <c r="E719" s="69" t="s">
        <v>1398</v>
      </c>
      <c r="F719" s="69"/>
      <c r="G719" s="87" t="s">
        <v>683</v>
      </c>
      <c r="H719" s="71">
        <v>41982</v>
      </c>
      <c r="I719" s="182">
        <v>2027</v>
      </c>
      <c r="J719" s="71"/>
      <c r="K719" s="69"/>
      <c r="L719" s="106" t="s">
        <v>776</v>
      </c>
      <c r="M719" s="106" t="s">
        <v>2882</v>
      </c>
      <c r="N719" s="106" t="s">
        <v>340</v>
      </c>
      <c r="O719" s="106">
        <v>0</v>
      </c>
      <c r="P719" s="906">
        <v>0</v>
      </c>
      <c r="Q719" s="901">
        <f t="shared" si="28"/>
        <v>1044</v>
      </c>
      <c r="R719" s="459">
        <v>1044</v>
      </c>
      <c r="S719" s="262"/>
      <c r="T719" s="106" t="s">
        <v>127</v>
      </c>
      <c r="U719" s="106" t="s">
        <v>343</v>
      </c>
      <c r="V719" s="720" t="s">
        <v>3951</v>
      </c>
      <c r="W719" s="106"/>
      <c r="X719" s="106"/>
    </row>
    <row r="720" spans="1:24" s="10" customFormat="1">
      <c r="A720" s="69" t="s">
        <v>1033</v>
      </c>
      <c r="B720" s="69" t="s">
        <v>693</v>
      </c>
      <c r="C720" s="69"/>
      <c r="D720" s="87">
        <v>2014</v>
      </c>
      <c r="E720" s="69" t="s">
        <v>1398</v>
      </c>
      <c r="F720" s="69"/>
      <c r="G720" s="87" t="s">
        <v>683</v>
      </c>
      <c r="H720" s="71">
        <v>41982</v>
      </c>
      <c r="I720" s="182">
        <v>2028</v>
      </c>
      <c r="J720" s="71"/>
      <c r="K720" s="69"/>
      <c r="L720" s="106" t="s">
        <v>776</v>
      </c>
      <c r="M720" s="106" t="s">
        <v>2882</v>
      </c>
      <c r="N720" s="106" t="s">
        <v>340</v>
      </c>
      <c r="O720" s="106">
        <v>0</v>
      </c>
      <c r="P720" s="906">
        <v>0</v>
      </c>
      <c r="Q720" s="901">
        <f t="shared" si="28"/>
        <v>1301.57</v>
      </c>
      <c r="R720" s="459">
        <v>1301.57</v>
      </c>
      <c r="S720" s="262"/>
      <c r="T720" s="106" t="s">
        <v>127</v>
      </c>
      <c r="U720" s="106" t="s">
        <v>3953</v>
      </c>
      <c r="V720" s="720" t="s">
        <v>3951</v>
      </c>
      <c r="W720" s="106"/>
      <c r="X720" s="106"/>
    </row>
    <row r="721" spans="1:24" s="10" customFormat="1">
      <c r="A721" s="69" t="s">
        <v>1033</v>
      </c>
      <c r="B721" s="69" t="s">
        <v>693</v>
      </c>
      <c r="C721" s="69"/>
      <c r="D721" s="87">
        <v>2014</v>
      </c>
      <c r="E721" s="69" t="s">
        <v>1398</v>
      </c>
      <c r="F721" s="69"/>
      <c r="G721" s="87" t="s">
        <v>683</v>
      </c>
      <c r="H721" s="71">
        <v>41982</v>
      </c>
      <c r="I721" s="182">
        <v>2029</v>
      </c>
      <c r="J721" s="71"/>
      <c r="K721" s="69"/>
      <c r="L721" s="106" t="s">
        <v>776</v>
      </c>
      <c r="M721" s="106" t="s">
        <v>2882</v>
      </c>
      <c r="N721" s="106" t="s">
        <v>340</v>
      </c>
      <c r="O721" s="106">
        <v>0</v>
      </c>
      <c r="P721" s="906">
        <v>0</v>
      </c>
      <c r="Q721" s="901">
        <f t="shared" si="28"/>
        <v>1073.6099999999999</v>
      </c>
      <c r="R721" s="459">
        <v>1073.6099999999999</v>
      </c>
      <c r="S721" s="262"/>
      <c r="T721" s="106" t="s">
        <v>127</v>
      </c>
      <c r="U721" s="106" t="s">
        <v>778</v>
      </c>
      <c r="V721" s="720" t="s">
        <v>3951</v>
      </c>
      <c r="W721" s="106"/>
      <c r="X721" s="106"/>
    </row>
    <row r="722" spans="1:24" s="10" customFormat="1">
      <c r="A722" s="69" t="s">
        <v>1031</v>
      </c>
      <c r="B722" s="69" t="s">
        <v>3190</v>
      </c>
      <c r="C722" s="69"/>
      <c r="D722" s="87">
        <v>2014</v>
      </c>
      <c r="E722" s="69" t="s">
        <v>3366</v>
      </c>
      <c r="F722" s="69"/>
      <c r="G722" s="87" t="s">
        <v>683</v>
      </c>
      <c r="H722" s="71">
        <v>41858</v>
      </c>
      <c r="I722" s="182">
        <v>56</v>
      </c>
      <c r="J722" s="71"/>
      <c r="K722" s="69"/>
      <c r="L722" s="106" t="s">
        <v>3371</v>
      </c>
      <c r="M722" s="106" t="s">
        <v>127</v>
      </c>
      <c r="N722" s="106" t="s">
        <v>1561</v>
      </c>
      <c r="O722" s="106">
        <v>0</v>
      </c>
      <c r="P722" s="906">
        <v>0</v>
      </c>
      <c r="Q722" s="901">
        <f t="shared" si="28"/>
        <v>1044</v>
      </c>
      <c r="R722" s="459">
        <v>1044</v>
      </c>
      <c r="S722" s="262"/>
      <c r="T722" s="106" t="s">
        <v>127</v>
      </c>
      <c r="U722" s="106" t="s">
        <v>1773</v>
      </c>
      <c r="V722" s="720" t="s">
        <v>3377</v>
      </c>
      <c r="W722" s="106"/>
      <c r="X722" s="106"/>
    </row>
    <row r="723" spans="1:24" s="10" customFormat="1">
      <c r="A723" s="69" t="s">
        <v>1031</v>
      </c>
      <c r="B723" s="69" t="s">
        <v>693</v>
      </c>
      <c r="C723" s="69"/>
      <c r="D723" s="87">
        <v>2014</v>
      </c>
      <c r="E723" s="69" t="s">
        <v>3945</v>
      </c>
      <c r="F723" s="69"/>
      <c r="G723" s="87" t="s">
        <v>683</v>
      </c>
      <c r="H723" s="71">
        <v>41964</v>
      </c>
      <c r="I723" s="182">
        <v>1893</v>
      </c>
      <c r="J723" s="71"/>
      <c r="K723" s="69"/>
      <c r="L723" s="106" t="s">
        <v>776</v>
      </c>
      <c r="M723" s="106" t="s">
        <v>2882</v>
      </c>
      <c r="N723" s="106" t="s">
        <v>340</v>
      </c>
      <c r="O723" s="106">
        <v>0</v>
      </c>
      <c r="P723" s="906">
        <v>0</v>
      </c>
      <c r="Q723" s="901">
        <f t="shared" si="28"/>
        <v>6580</v>
      </c>
      <c r="R723" s="459">
        <v>6580</v>
      </c>
      <c r="S723" s="262"/>
      <c r="T723" s="106" t="s">
        <v>127</v>
      </c>
      <c r="U723" s="106" t="s">
        <v>778</v>
      </c>
      <c r="V723" s="720" t="s">
        <v>3986</v>
      </c>
      <c r="W723" s="106"/>
      <c r="X723" s="106"/>
    </row>
    <row r="724" spans="1:24" s="10" customFormat="1">
      <c r="A724" s="69" t="s">
        <v>1031</v>
      </c>
      <c r="B724" s="69" t="s">
        <v>693</v>
      </c>
      <c r="C724" s="69"/>
      <c r="D724" s="87">
        <v>2014</v>
      </c>
      <c r="E724" s="69" t="s">
        <v>3945</v>
      </c>
      <c r="F724" s="69"/>
      <c r="G724" s="87" t="s">
        <v>683</v>
      </c>
      <c r="H724" s="71">
        <v>41964</v>
      </c>
      <c r="I724" s="182">
        <v>1894</v>
      </c>
      <c r="J724" s="71"/>
      <c r="K724" s="69"/>
      <c r="L724" s="106" t="s">
        <v>776</v>
      </c>
      <c r="M724" s="106" t="s">
        <v>2882</v>
      </c>
      <c r="N724" s="106" t="s">
        <v>340</v>
      </c>
      <c r="O724" s="106">
        <v>0</v>
      </c>
      <c r="P724" s="906">
        <v>0</v>
      </c>
      <c r="Q724" s="901">
        <f>R724-P724</f>
        <v>2992</v>
      </c>
      <c r="R724" s="459">
        <v>2992</v>
      </c>
      <c r="S724" s="262"/>
      <c r="T724" s="106" t="s">
        <v>127</v>
      </c>
      <c r="U724" s="106" t="s">
        <v>690</v>
      </c>
      <c r="V724" s="720" t="s">
        <v>3986</v>
      </c>
      <c r="W724" s="106"/>
      <c r="X724" s="106"/>
    </row>
    <row r="725" spans="1:24" s="10" customFormat="1">
      <c r="A725" s="69" t="s">
        <v>2135</v>
      </c>
      <c r="B725" s="69" t="s">
        <v>718</v>
      </c>
      <c r="C725" s="69"/>
      <c r="D725" s="87">
        <v>2014</v>
      </c>
      <c r="E725" s="69" t="s">
        <v>4719</v>
      </c>
      <c r="F725" s="69"/>
      <c r="G725" s="87" t="s">
        <v>1182</v>
      </c>
      <c r="H725" s="71">
        <v>41968</v>
      </c>
      <c r="I725" s="182">
        <v>77</v>
      </c>
      <c r="J725" s="71"/>
      <c r="K725" s="69"/>
      <c r="L725" s="106" t="s">
        <v>127</v>
      </c>
      <c r="M725" s="106" t="s">
        <v>4080</v>
      </c>
      <c r="N725" s="106" t="s">
        <v>340</v>
      </c>
      <c r="O725" s="106">
        <v>0</v>
      </c>
      <c r="P725" s="906">
        <v>0</v>
      </c>
      <c r="Q725" s="901">
        <f>R725-P725</f>
        <v>42383.34</v>
      </c>
      <c r="R725" s="459">
        <v>42383.34</v>
      </c>
      <c r="S725" s="262"/>
      <c r="T725" s="106" t="s">
        <v>127</v>
      </c>
      <c r="U725" s="106" t="s">
        <v>778</v>
      </c>
      <c r="V725" s="720"/>
      <c r="W725" s="106"/>
      <c r="X725" s="106"/>
    </row>
    <row r="726" spans="1:24" s="10" customFormat="1">
      <c r="A726" s="69" t="s">
        <v>948</v>
      </c>
      <c r="B726" s="69" t="s">
        <v>718</v>
      </c>
      <c r="C726" s="69"/>
      <c r="D726" s="87">
        <v>2014</v>
      </c>
      <c r="E726" s="69" t="s">
        <v>3340</v>
      </c>
      <c r="F726" s="69"/>
      <c r="G726" s="87" t="s">
        <v>683</v>
      </c>
      <c r="H726" s="71">
        <v>42002</v>
      </c>
      <c r="I726" s="182">
        <v>2102</v>
      </c>
      <c r="J726" s="71"/>
      <c r="K726" s="69"/>
      <c r="L726" s="106" t="s">
        <v>776</v>
      </c>
      <c r="M726" s="106" t="s">
        <v>2882</v>
      </c>
      <c r="N726" s="106" t="s">
        <v>340</v>
      </c>
      <c r="O726" s="106">
        <v>0</v>
      </c>
      <c r="P726" s="906">
        <v>0</v>
      </c>
      <c r="Q726" s="901">
        <f>R726-P726</f>
        <v>5637.6</v>
      </c>
      <c r="R726" s="459">
        <v>5637.6</v>
      </c>
      <c r="S726" s="262"/>
      <c r="T726" s="106" t="s">
        <v>127</v>
      </c>
      <c r="U726" s="106" t="s">
        <v>3995</v>
      </c>
      <c r="V726" s="720" t="s">
        <v>3996</v>
      </c>
      <c r="W726" s="106"/>
      <c r="X726" s="106"/>
    </row>
    <row r="727" spans="1:24" s="10" customFormat="1">
      <c r="A727" s="69" t="s">
        <v>948</v>
      </c>
      <c r="B727" s="69" t="s">
        <v>718</v>
      </c>
      <c r="C727" s="69"/>
      <c r="D727" s="87">
        <v>2014</v>
      </c>
      <c r="E727" s="69" t="s">
        <v>3997</v>
      </c>
      <c r="F727" s="69"/>
      <c r="G727" s="87" t="s">
        <v>683</v>
      </c>
      <c r="H727" s="71">
        <v>41982</v>
      </c>
      <c r="I727" s="182">
        <v>2021</v>
      </c>
      <c r="J727" s="71"/>
      <c r="K727" s="69"/>
      <c r="L727" s="106" t="s">
        <v>776</v>
      </c>
      <c r="M727" s="106" t="s">
        <v>2882</v>
      </c>
      <c r="N727" s="106" t="s">
        <v>340</v>
      </c>
      <c r="O727" s="106">
        <v>0</v>
      </c>
      <c r="P727" s="906">
        <v>0</v>
      </c>
      <c r="Q727" s="901">
        <f t="shared" ref="Q727:Q736" si="29">R727-P727</f>
        <v>1790.5</v>
      </c>
      <c r="R727" s="459">
        <v>1790.5</v>
      </c>
      <c r="S727" s="262"/>
      <c r="T727" s="106" t="s">
        <v>127</v>
      </c>
      <c r="U727" s="106" t="s">
        <v>778</v>
      </c>
      <c r="V727" s="720" t="s">
        <v>3998</v>
      </c>
      <c r="W727" s="106"/>
      <c r="X727" s="106"/>
    </row>
    <row r="728" spans="1:24" s="10" customFormat="1">
      <c r="A728" s="69" t="s">
        <v>948</v>
      </c>
      <c r="B728" s="69" t="s">
        <v>718</v>
      </c>
      <c r="C728" s="69"/>
      <c r="D728" s="87">
        <v>2014</v>
      </c>
      <c r="E728" s="69" t="s">
        <v>3997</v>
      </c>
      <c r="F728" s="69"/>
      <c r="G728" s="87" t="s">
        <v>683</v>
      </c>
      <c r="H728" s="71">
        <v>41982</v>
      </c>
      <c r="I728" s="182">
        <v>2020</v>
      </c>
      <c r="J728" s="71"/>
      <c r="K728" s="69"/>
      <c r="L728" s="106" t="s">
        <v>776</v>
      </c>
      <c r="M728" s="106" t="s">
        <v>2882</v>
      </c>
      <c r="N728" s="106" t="s">
        <v>340</v>
      </c>
      <c r="O728" s="106">
        <v>0</v>
      </c>
      <c r="P728" s="906">
        <v>0</v>
      </c>
      <c r="Q728" s="901">
        <f t="shared" si="29"/>
        <v>2933.53</v>
      </c>
      <c r="R728" s="459">
        <v>2933.53</v>
      </c>
      <c r="S728" s="262"/>
      <c r="T728" s="106" t="s">
        <v>127</v>
      </c>
      <c r="U728" s="106" t="s">
        <v>778</v>
      </c>
      <c r="V728" s="720" t="s">
        <v>3998</v>
      </c>
      <c r="W728" s="106"/>
      <c r="X728" s="106"/>
    </row>
    <row r="729" spans="1:24" s="10" customFormat="1">
      <c r="A729" s="69" t="s">
        <v>948</v>
      </c>
      <c r="B729" s="69" t="s">
        <v>718</v>
      </c>
      <c r="C729" s="69"/>
      <c r="D729" s="87">
        <v>2014</v>
      </c>
      <c r="E729" s="69" t="s">
        <v>3997</v>
      </c>
      <c r="F729" s="69"/>
      <c r="G729" s="87" t="s">
        <v>683</v>
      </c>
      <c r="H729" s="71">
        <v>41982</v>
      </c>
      <c r="I729" s="182">
        <v>2019</v>
      </c>
      <c r="J729" s="71"/>
      <c r="K729" s="69"/>
      <c r="L729" s="106" t="s">
        <v>776</v>
      </c>
      <c r="M729" s="106" t="s">
        <v>2882</v>
      </c>
      <c r="N729" s="106" t="s">
        <v>340</v>
      </c>
      <c r="O729" s="106">
        <v>0</v>
      </c>
      <c r="P729" s="906">
        <v>0</v>
      </c>
      <c r="Q729" s="901">
        <f t="shared" si="29"/>
        <v>458.87</v>
      </c>
      <c r="R729" s="459">
        <v>458.87</v>
      </c>
      <c r="S729" s="262"/>
      <c r="T729" s="106" t="s">
        <v>127</v>
      </c>
      <c r="U729" s="106" t="s">
        <v>778</v>
      </c>
      <c r="V729" s="720" t="s">
        <v>3999</v>
      </c>
      <c r="W729" s="106"/>
      <c r="X729" s="106"/>
    </row>
    <row r="730" spans="1:24" s="10" customFormat="1">
      <c r="A730" s="69" t="s">
        <v>4046</v>
      </c>
      <c r="B730" s="69" t="s">
        <v>4048</v>
      </c>
      <c r="C730" s="69"/>
      <c r="D730" s="87">
        <v>2014</v>
      </c>
      <c r="E730" s="69" t="s">
        <v>4049</v>
      </c>
      <c r="F730" s="69" t="s">
        <v>1538</v>
      </c>
      <c r="G730" s="87" t="s">
        <v>4044</v>
      </c>
      <c r="H730" s="71">
        <v>41893</v>
      </c>
      <c r="I730" s="182" t="s">
        <v>4052</v>
      </c>
      <c r="J730" s="71"/>
      <c r="K730" s="69"/>
      <c r="L730" s="106" t="s">
        <v>127</v>
      </c>
      <c r="M730" s="106" t="s">
        <v>4053</v>
      </c>
      <c r="N730" s="106" t="s">
        <v>340</v>
      </c>
      <c r="O730" s="106">
        <v>0.2</v>
      </c>
      <c r="P730" s="906">
        <v>107.53</v>
      </c>
      <c r="Q730" s="901">
        <f t="shared" si="29"/>
        <v>62262.47</v>
      </c>
      <c r="R730" s="459">
        <v>62370</v>
      </c>
      <c r="S730" s="262"/>
      <c r="T730" s="106" t="s">
        <v>127</v>
      </c>
      <c r="U730" s="106" t="s">
        <v>778</v>
      </c>
      <c r="V730" s="720" t="s">
        <v>2565</v>
      </c>
      <c r="W730" s="106" t="s">
        <v>1538</v>
      </c>
      <c r="X730" s="106"/>
    </row>
    <row r="731" spans="1:24" s="10" customFormat="1">
      <c r="A731" s="69" t="s">
        <v>4046</v>
      </c>
      <c r="B731" s="69" t="s">
        <v>4055</v>
      </c>
      <c r="C731" s="69"/>
      <c r="D731" s="87">
        <v>2014</v>
      </c>
      <c r="E731" s="69" t="s">
        <v>4056</v>
      </c>
      <c r="F731" s="69" t="s">
        <v>1538</v>
      </c>
      <c r="G731" s="87" t="s">
        <v>4044</v>
      </c>
      <c r="H731" s="71">
        <v>41893</v>
      </c>
      <c r="I731" s="182" t="s">
        <v>4058</v>
      </c>
      <c r="J731" s="71"/>
      <c r="K731" s="69"/>
      <c r="L731" s="106" t="s">
        <v>127</v>
      </c>
      <c r="M731" s="106" t="s">
        <v>4053</v>
      </c>
      <c r="N731" s="106" t="s">
        <v>340</v>
      </c>
      <c r="O731" s="106">
        <v>0.2</v>
      </c>
      <c r="P731" s="906">
        <v>186.39</v>
      </c>
      <c r="Q731" s="901">
        <f t="shared" si="29"/>
        <v>107921.62</v>
      </c>
      <c r="R731" s="459">
        <v>108108.01</v>
      </c>
      <c r="S731" s="262"/>
      <c r="T731" s="106" t="s">
        <v>127</v>
      </c>
      <c r="U731" s="106" t="s">
        <v>778</v>
      </c>
      <c r="V731" s="720" t="s">
        <v>2532</v>
      </c>
      <c r="W731" s="106" t="s">
        <v>1538</v>
      </c>
      <c r="X731" s="106"/>
    </row>
    <row r="732" spans="1:24" s="10" customFormat="1">
      <c r="A732" s="69" t="s">
        <v>3247</v>
      </c>
      <c r="B732" s="69" t="s">
        <v>3192</v>
      </c>
      <c r="C732" s="69" t="s">
        <v>2460</v>
      </c>
      <c r="D732" s="87">
        <v>2014</v>
      </c>
      <c r="E732" s="69" t="s">
        <v>3248</v>
      </c>
      <c r="F732" s="69"/>
      <c r="G732" s="87" t="s">
        <v>1079</v>
      </c>
      <c r="H732" s="71">
        <v>41942</v>
      </c>
      <c r="I732" s="182">
        <v>67</v>
      </c>
      <c r="J732" s="71"/>
      <c r="K732" s="69"/>
      <c r="L732" s="106" t="s">
        <v>1108</v>
      </c>
      <c r="M732" s="106" t="s">
        <v>2290</v>
      </c>
      <c r="N732" s="106" t="s">
        <v>995</v>
      </c>
      <c r="O732" s="106">
        <v>0</v>
      </c>
      <c r="P732" s="906">
        <v>0</v>
      </c>
      <c r="Q732" s="901">
        <f t="shared" si="29"/>
        <v>144888.64000000001</v>
      </c>
      <c r="R732" s="459">
        <v>144888.64000000001</v>
      </c>
      <c r="S732" s="262"/>
      <c r="T732" s="106" t="s">
        <v>127</v>
      </c>
      <c r="U732" s="106" t="s">
        <v>1253</v>
      </c>
      <c r="V732" s="720" t="s">
        <v>4062</v>
      </c>
      <c r="W732" s="106"/>
      <c r="X732" s="106"/>
    </row>
    <row r="733" spans="1:24" s="10" customFormat="1">
      <c r="A733" s="212" t="s">
        <v>948</v>
      </c>
      <c r="B733" s="69" t="s">
        <v>3193</v>
      </c>
      <c r="C733" s="69" t="s">
        <v>2672</v>
      </c>
      <c r="D733" s="87">
        <v>2014</v>
      </c>
      <c r="E733" s="69" t="s">
        <v>3262</v>
      </c>
      <c r="F733" s="69"/>
      <c r="G733" s="87" t="s">
        <v>2490</v>
      </c>
      <c r="H733" s="71">
        <v>41943</v>
      </c>
      <c r="I733" s="182">
        <v>516</v>
      </c>
      <c r="J733" s="71">
        <v>41947</v>
      </c>
      <c r="K733" s="69">
        <v>11</v>
      </c>
      <c r="L733" s="106" t="s">
        <v>127</v>
      </c>
      <c r="M733" s="106" t="s">
        <v>3260</v>
      </c>
      <c r="N733" s="106" t="s">
        <v>1008</v>
      </c>
      <c r="O733" s="106">
        <v>0</v>
      </c>
      <c r="P733" s="906">
        <v>0</v>
      </c>
      <c r="Q733" s="901">
        <f t="shared" si="29"/>
        <v>279908.61</v>
      </c>
      <c r="R733" s="459">
        <v>279908.61</v>
      </c>
      <c r="S733" s="262">
        <v>279908.61</v>
      </c>
      <c r="T733" s="106" t="s">
        <v>127</v>
      </c>
      <c r="U733" s="106" t="s">
        <v>2673</v>
      </c>
      <c r="V733" s="720" t="s">
        <v>4072</v>
      </c>
      <c r="W733" s="106"/>
      <c r="X733" s="106"/>
    </row>
    <row r="734" spans="1:24" s="10" customFormat="1">
      <c r="A734" s="212" t="s">
        <v>948</v>
      </c>
      <c r="B734" s="69" t="s">
        <v>3193</v>
      </c>
      <c r="C734" s="69" t="s">
        <v>2845</v>
      </c>
      <c r="D734" s="87">
        <v>2014</v>
      </c>
      <c r="E734" s="69" t="s">
        <v>3262</v>
      </c>
      <c r="F734" s="69"/>
      <c r="G734" s="87" t="s">
        <v>2490</v>
      </c>
      <c r="H734" s="71">
        <v>41950</v>
      </c>
      <c r="I734" s="182">
        <v>523</v>
      </c>
      <c r="J734" s="71"/>
      <c r="K734" s="69"/>
      <c r="L734" s="106" t="s">
        <v>127</v>
      </c>
      <c r="M734" s="106" t="s">
        <v>3260</v>
      </c>
      <c r="N734" s="106" t="s">
        <v>1008</v>
      </c>
      <c r="O734" s="106">
        <v>0</v>
      </c>
      <c r="P734" s="906">
        <v>0</v>
      </c>
      <c r="Q734" s="901">
        <f t="shared" si="29"/>
        <v>310419.76</v>
      </c>
      <c r="R734" s="459">
        <v>310419.76</v>
      </c>
      <c r="S734" s="262">
        <v>310419.76</v>
      </c>
      <c r="T734" s="106" t="s">
        <v>127</v>
      </c>
      <c r="U734" s="106" t="s">
        <v>4073</v>
      </c>
      <c r="V734" s="720" t="s">
        <v>4074</v>
      </c>
      <c r="W734" s="106"/>
      <c r="X734" s="106"/>
    </row>
    <row r="735" spans="1:24" s="10" customFormat="1">
      <c r="A735" s="212" t="s">
        <v>948</v>
      </c>
      <c r="B735" s="69" t="s">
        <v>3193</v>
      </c>
      <c r="C735" s="69" t="s">
        <v>4070</v>
      </c>
      <c r="D735" s="87">
        <v>2014</v>
      </c>
      <c r="E735" s="69" t="s">
        <v>3262</v>
      </c>
      <c r="F735" s="69"/>
      <c r="G735" s="87" t="s">
        <v>2490</v>
      </c>
      <c r="H735" s="71">
        <v>41976</v>
      </c>
      <c r="I735" s="182">
        <v>531</v>
      </c>
      <c r="J735" s="71">
        <v>41978</v>
      </c>
      <c r="K735" s="69">
        <v>14</v>
      </c>
      <c r="L735" s="106" t="s">
        <v>127</v>
      </c>
      <c r="M735" s="106" t="s">
        <v>3260</v>
      </c>
      <c r="N735" s="106" t="s">
        <v>1008</v>
      </c>
      <c r="O735" s="106">
        <v>0</v>
      </c>
      <c r="P735" s="906">
        <v>0</v>
      </c>
      <c r="Q735" s="901">
        <f t="shared" si="29"/>
        <v>392888.76</v>
      </c>
      <c r="R735" s="459">
        <v>392888.76</v>
      </c>
      <c r="S735" s="262">
        <v>392888.76</v>
      </c>
      <c r="T735" s="106" t="s">
        <v>127</v>
      </c>
      <c r="U735" s="106" t="s">
        <v>4075</v>
      </c>
      <c r="V735" s="720" t="s">
        <v>4076</v>
      </c>
      <c r="W735" s="106"/>
      <c r="X735" s="106"/>
    </row>
    <row r="736" spans="1:24" s="10" customFormat="1">
      <c r="A736" s="212" t="s">
        <v>948</v>
      </c>
      <c r="B736" s="69" t="s">
        <v>3193</v>
      </c>
      <c r="C736" s="69" t="s">
        <v>4071</v>
      </c>
      <c r="D736" s="87">
        <v>2014</v>
      </c>
      <c r="E736" s="69" t="s">
        <v>3262</v>
      </c>
      <c r="F736" s="69"/>
      <c r="G736" s="87" t="s">
        <v>2490</v>
      </c>
      <c r="H736" s="71"/>
      <c r="I736" s="182"/>
      <c r="J736" s="71"/>
      <c r="K736" s="69">
        <v>116</v>
      </c>
      <c r="L736" s="106" t="s">
        <v>127</v>
      </c>
      <c r="M736" s="106" t="s">
        <v>3260</v>
      </c>
      <c r="N736" s="106" t="s">
        <v>995</v>
      </c>
      <c r="O736" s="106">
        <v>0</v>
      </c>
      <c r="P736" s="906">
        <v>0</v>
      </c>
      <c r="Q736" s="901">
        <f t="shared" si="29"/>
        <v>158590.10999999999</v>
      </c>
      <c r="R736" s="458">
        <v>158590.10999999999</v>
      </c>
      <c r="S736" s="262">
        <v>158590.10999999999</v>
      </c>
      <c r="T736" s="106" t="s">
        <v>127</v>
      </c>
      <c r="U736" s="106" t="s">
        <v>1253</v>
      </c>
      <c r="V736" s="720" t="s">
        <v>4077</v>
      </c>
      <c r="W736" s="106"/>
      <c r="X736" s="106"/>
    </row>
    <row r="737" spans="1:24" s="10" customFormat="1">
      <c r="A737" s="69" t="s">
        <v>3562</v>
      </c>
      <c r="B737" s="69" t="s">
        <v>127</v>
      </c>
      <c r="C737" s="69"/>
      <c r="D737" s="87">
        <v>2014</v>
      </c>
      <c r="E737" s="69" t="s">
        <v>4082</v>
      </c>
      <c r="F737" s="69" t="s">
        <v>1538</v>
      </c>
      <c r="G737" s="87" t="s">
        <v>683</v>
      </c>
      <c r="H737" s="71">
        <v>41904</v>
      </c>
      <c r="I737" s="182">
        <v>69</v>
      </c>
      <c r="J737" s="71"/>
      <c r="K737" s="69"/>
      <c r="L737" s="106" t="s">
        <v>127</v>
      </c>
      <c r="M737" s="106" t="s">
        <v>4080</v>
      </c>
      <c r="N737" s="106" t="s">
        <v>1104</v>
      </c>
      <c r="O737" s="106">
        <v>0</v>
      </c>
      <c r="P737" s="906">
        <v>0</v>
      </c>
      <c r="Q737" s="901">
        <f t="shared" ref="Q737:Q766" si="30">R737-P737</f>
        <v>17400</v>
      </c>
      <c r="R737" s="459">
        <v>17400</v>
      </c>
      <c r="S737" s="262"/>
      <c r="T737" s="106" t="s">
        <v>127</v>
      </c>
      <c r="U737" s="106" t="s">
        <v>1104</v>
      </c>
      <c r="V737" s="720" t="s">
        <v>4081</v>
      </c>
      <c r="W737" s="106" t="s">
        <v>1538</v>
      </c>
      <c r="X737" s="106"/>
    </row>
    <row r="738" spans="1:24" s="10" customFormat="1">
      <c r="A738" s="69" t="s">
        <v>3345</v>
      </c>
      <c r="B738" s="69" t="s">
        <v>1132</v>
      </c>
      <c r="C738" s="69"/>
      <c r="D738" s="87">
        <v>2013</v>
      </c>
      <c r="E738" s="69" t="s">
        <v>4366</v>
      </c>
      <c r="F738" s="69"/>
      <c r="G738" s="87" t="s">
        <v>683</v>
      </c>
      <c r="H738" s="71" t="s">
        <v>127</v>
      </c>
      <c r="I738" s="182" t="s">
        <v>127</v>
      </c>
      <c r="J738" s="71"/>
      <c r="K738" s="69">
        <v>112</v>
      </c>
      <c r="L738" s="106" t="s">
        <v>127</v>
      </c>
      <c r="M738" s="106" t="s">
        <v>127</v>
      </c>
      <c r="N738" s="106" t="s">
        <v>1359</v>
      </c>
      <c r="O738" s="106">
        <v>0</v>
      </c>
      <c r="P738" s="906">
        <f t="shared" ref="P738:P743" si="31">R738*O738/100</f>
        <v>0</v>
      </c>
      <c r="Q738" s="901">
        <f t="shared" si="30"/>
        <v>0</v>
      </c>
      <c r="R738" s="459">
        <v>0</v>
      </c>
      <c r="S738" s="262">
        <v>6910.16</v>
      </c>
      <c r="T738" s="106"/>
      <c r="U738" s="106"/>
      <c r="V738" s="720"/>
      <c r="W738" s="106"/>
      <c r="X738" s="106"/>
    </row>
    <row r="739" spans="1:24" s="10" customFormat="1">
      <c r="A739" s="69" t="s">
        <v>3345</v>
      </c>
      <c r="B739" s="69" t="s">
        <v>1132</v>
      </c>
      <c r="C739" s="69"/>
      <c r="D739" s="87">
        <v>2013</v>
      </c>
      <c r="E739" s="69" t="s">
        <v>4366</v>
      </c>
      <c r="F739" s="69"/>
      <c r="G739" s="87" t="s">
        <v>683</v>
      </c>
      <c r="H739" s="71" t="s">
        <v>127</v>
      </c>
      <c r="I739" s="182" t="s">
        <v>127</v>
      </c>
      <c r="J739" s="71"/>
      <c r="K739" s="69">
        <v>109</v>
      </c>
      <c r="L739" s="106" t="s">
        <v>127</v>
      </c>
      <c r="M739" s="106" t="s">
        <v>127</v>
      </c>
      <c r="N739" s="106" t="s">
        <v>1359</v>
      </c>
      <c r="O739" s="106">
        <v>0</v>
      </c>
      <c r="P739" s="906">
        <f t="shared" si="31"/>
        <v>0</v>
      </c>
      <c r="Q739" s="901">
        <f t="shared" si="30"/>
        <v>0</v>
      </c>
      <c r="R739" s="459">
        <v>0</v>
      </c>
      <c r="S739" s="262">
        <v>23805.83</v>
      </c>
      <c r="T739" s="106"/>
      <c r="U739" s="106"/>
      <c r="V739" s="720"/>
      <c r="W739" s="106"/>
      <c r="X739" s="106"/>
    </row>
    <row r="740" spans="1:24" s="10" customFormat="1">
      <c r="A740" s="69" t="s">
        <v>3345</v>
      </c>
      <c r="B740" s="69" t="s">
        <v>1132</v>
      </c>
      <c r="C740" s="69"/>
      <c r="D740" s="87">
        <v>2013</v>
      </c>
      <c r="E740" s="69" t="s">
        <v>4366</v>
      </c>
      <c r="F740" s="69"/>
      <c r="G740" s="87" t="s">
        <v>683</v>
      </c>
      <c r="H740" s="71" t="s">
        <v>127</v>
      </c>
      <c r="I740" s="182" t="s">
        <v>127</v>
      </c>
      <c r="J740" s="71"/>
      <c r="K740" s="69">
        <v>110</v>
      </c>
      <c r="L740" s="106" t="s">
        <v>127</v>
      </c>
      <c r="M740" s="106" t="s">
        <v>127</v>
      </c>
      <c r="N740" s="106" t="s">
        <v>1359</v>
      </c>
      <c r="O740" s="106">
        <v>0</v>
      </c>
      <c r="P740" s="906">
        <f t="shared" si="31"/>
        <v>0</v>
      </c>
      <c r="Q740" s="901">
        <f t="shared" si="30"/>
        <v>0</v>
      </c>
      <c r="R740" s="459">
        <v>0</v>
      </c>
      <c r="S740" s="262">
        <v>50095.83</v>
      </c>
      <c r="T740" s="106"/>
      <c r="U740" s="106"/>
      <c r="V740" s="720"/>
      <c r="W740" s="106"/>
      <c r="X740" s="106"/>
    </row>
    <row r="741" spans="1:24" s="10" customFormat="1">
      <c r="A741" s="69" t="s">
        <v>3345</v>
      </c>
      <c r="B741" s="69" t="s">
        <v>1132</v>
      </c>
      <c r="C741" s="69"/>
      <c r="D741" s="87">
        <v>2013</v>
      </c>
      <c r="E741" s="69" t="s">
        <v>4366</v>
      </c>
      <c r="F741" s="69"/>
      <c r="G741" s="87" t="s">
        <v>683</v>
      </c>
      <c r="H741" s="71" t="s">
        <v>127</v>
      </c>
      <c r="I741" s="182" t="s">
        <v>127</v>
      </c>
      <c r="J741" s="71"/>
      <c r="K741" s="69">
        <v>560</v>
      </c>
      <c r="L741" s="106" t="s">
        <v>127</v>
      </c>
      <c r="M741" s="106" t="s">
        <v>127</v>
      </c>
      <c r="N741" s="106" t="s">
        <v>1359</v>
      </c>
      <c r="O741" s="106">
        <v>0</v>
      </c>
      <c r="P741" s="906">
        <f t="shared" si="31"/>
        <v>0</v>
      </c>
      <c r="Q741" s="901">
        <f t="shared" si="30"/>
        <v>0</v>
      </c>
      <c r="R741" s="459">
        <v>0</v>
      </c>
      <c r="S741" s="262">
        <v>3200</v>
      </c>
      <c r="T741" s="106"/>
      <c r="U741" s="106"/>
      <c r="V741" s="720"/>
      <c r="W741" s="106"/>
      <c r="X741" s="106"/>
    </row>
    <row r="742" spans="1:24" s="10" customFormat="1">
      <c r="A742" s="69" t="s">
        <v>3345</v>
      </c>
      <c r="B742" s="69" t="s">
        <v>1132</v>
      </c>
      <c r="C742" s="69"/>
      <c r="D742" s="87">
        <v>2013</v>
      </c>
      <c r="E742" s="69" t="s">
        <v>4366</v>
      </c>
      <c r="F742" s="69"/>
      <c r="G742" s="87" t="s">
        <v>683</v>
      </c>
      <c r="H742" s="71" t="s">
        <v>127</v>
      </c>
      <c r="I742" s="182" t="s">
        <v>127</v>
      </c>
      <c r="J742" s="71"/>
      <c r="K742" s="69">
        <v>605</v>
      </c>
      <c r="L742" s="106" t="s">
        <v>127</v>
      </c>
      <c r="M742" s="106" t="s">
        <v>127</v>
      </c>
      <c r="N742" s="106" t="s">
        <v>1359</v>
      </c>
      <c r="O742" s="106">
        <v>0</v>
      </c>
      <c r="P742" s="906">
        <f t="shared" si="31"/>
        <v>0</v>
      </c>
      <c r="Q742" s="901">
        <f t="shared" si="30"/>
        <v>0</v>
      </c>
      <c r="R742" s="459">
        <v>0</v>
      </c>
      <c r="S742" s="262">
        <v>20000</v>
      </c>
      <c r="T742" s="106"/>
      <c r="U742" s="106"/>
      <c r="V742" s="720"/>
      <c r="W742" s="106"/>
      <c r="X742" s="106"/>
    </row>
    <row r="743" spans="1:24" s="10" customFormat="1">
      <c r="A743" s="69" t="s">
        <v>3750</v>
      </c>
      <c r="B743" s="69" t="s">
        <v>127</v>
      </c>
      <c r="C743" s="69"/>
      <c r="D743" s="87">
        <v>2014</v>
      </c>
      <c r="E743" s="69" t="s">
        <v>4390</v>
      </c>
      <c r="F743" s="69"/>
      <c r="G743" s="87" t="s">
        <v>683</v>
      </c>
      <c r="H743" s="71">
        <v>41745</v>
      </c>
      <c r="I743" s="182">
        <v>33</v>
      </c>
      <c r="J743" s="71"/>
      <c r="K743" s="69"/>
      <c r="L743" s="106" t="s">
        <v>127</v>
      </c>
      <c r="M743" s="106" t="s">
        <v>4080</v>
      </c>
      <c r="N743" s="106" t="s">
        <v>1104</v>
      </c>
      <c r="O743" s="106">
        <v>0</v>
      </c>
      <c r="P743" s="906">
        <f t="shared" si="31"/>
        <v>0</v>
      </c>
      <c r="Q743" s="901">
        <f t="shared" si="30"/>
        <v>135221.60999999999</v>
      </c>
      <c r="R743" s="459">
        <v>135221.60999999999</v>
      </c>
      <c r="S743" s="262"/>
      <c r="T743" s="106" t="s">
        <v>127</v>
      </c>
      <c r="U743" s="106" t="s">
        <v>1104</v>
      </c>
      <c r="V743" s="720" t="s">
        <v>2347</v>
      </c>
      <c r="W743" s="106"/>
      <c r="X743" s="106"/>
    </row>
    <row r="744" spans="1:24" s="10" customFormat="1" ht="24" customHeight="1">
      <c r="A744" s="69" t="s">
        <v>3551</v>
      </c>
      <c r="B744" s="69" t="s">
        <v>3548</v>
      </c>
      <c r="C744" s="69" t="s">
        <v>1533</v>
      </c>
      <c r="D744" s="87">
        <v>2015</v>
      </c>
      <c r="E744" s="7" t="s">
        <v>3552</v>
      </c>
      <c r="F744" s="69"/>
      <c r="G744" s="87" t="s">
        <v>1182</v>
      </c>
      <c r="H744" s="71">
        <v>42026</v>
      </c>
      <c r="I744" s="182">
        <v>123</v>
      </c>
      <c r="J744" s="71"/>
      <c r="K744" s="69"/>
      <c r="L744" s="106" t="s">
        <v>127</v>
      </c>
      <c r="M744" s="106" t="s">
        <v>3555</v>
      </c>
      <c r="N744" s="106" t="s">
        <v>1008</v>
      </c>
      <c r="O744" s="106">
        <v>0.5</v>
      </c>
      <c r="P744" s="906">
        <v>1008.59</v>
      </c>
      <c r="Q744" s="901">
        <f t="shared" si="30"/>
        <v>232984.44</v>
      </c>
      <c r="R744" s="459">
        <f>232984.44+P744</f>
        <v>233993.03</v>
      </c>
      <c r="S744" s="262">
        <v>265913.65000000002</v>
      </c>
      <c r="T744" s="106" t="s">
        <v>127</v>
      </c>
      <c r="U744" s="106" t="s">
        <v>2513</v>
      </c>
      <c r="V744" s="720" t="s">
        <v>3556</v>
      </c>
      <c r="W744" s="106"/>
      <c r="X744" s="106"/>
    </row>
    <row r="745" spans="1:24" s="10" customFormat="1" ht="25.5" customHeight="1">
      <c r="A745" s="69" t="s">
        <v>3553</v>
      </c>
      <c r="B745" s="69" t="s">
        <v>3545</v>
      </c>
      <c r="C745" s="69" t="s">
        <v>1533</v>
      </c>
      <c r="D745" s="87">
        <v>2015</v>
      </c>
      <c r="E745" s="7" t="s">
        <v>3554</v>
      </c>
      <c r="F745" s="69"/>
      <c r="G745" s="87" t="s">
        <v>1182</v>
      </c>
      <c r="H745" s="71">
        <v>42074</v>
      </c>
      <c r="I745" s="182">
        <v>133</v>
      </c>
      <c r="J745" s="71"/>
      <c r="K745" s="69"/>
      <c r="L745" s="106" t="s">
        <v>127</v>
      </c>
      <c r="M745" s="106" t="s">
        <v>3555</v>
      </c>
      <c r="N745" s="106" t="s">
        <v>1008</v>
      </c>
      <c r="O745" s="106">
        <v>0.5</v>
      </c>
      <c r="P745" s="906">
        <v>1194.28</v>
      </c>
      <c r="Q745" s="901">
        <f t="shared" si="30"/>
        <v>275878.68</v>
      </c>
      <c r="R745" s="459">
        <f>275878.68+P745</f>
        <v>277072.96000000002</v>
      </c>
      <c r="S745" s="262"/>
      <c r="T745" s="106" t="s">
        <v>127</v>
      </c>
      <c r="U745" s="106" t="s">
        <v>2513</v>
      </c>
      <c r="V745" s="720" t="s">
        <v>3557</v>
      </c>
      <c r="W745" s="106"/>
      <c r="X745" s="106"/>
    </row>
    <row r="746" spans="1:24" s="10" customFormat="1">
      <c r="A746" s="69" t="s">
        <v>3564</v>
      </c>
      <c r="B746" s="69" t="s">
        <v>3560</v>
      </c>
      <c r="C746" s="69"/>
      <c r="D746" s="87">
        <v>2015</v>
      </c>
      <c r="E746" s="69" t="s">
        <v>3563</v>
      </c>
      <c r="F746" s="69"/>
      <c r="G746" s="87" t="s">
        <v>1182</v>
      </c>
      <c r="H746" s="71"/>
      <c r="I746" s="182">
        <v>106</v>
      </c>
      <c r="J746" s="71"/>
      <c r="K746" s="69"/>
      <c r="L746" s="106"/>
      <c r="M746" s="106"/>
      <c r="N746" s="106"/>
      <c r="O746" s="106">
        <v>0.2</v>
      </c>
      <c r="P746" s="906">
        <f t="shared" ref="P746:P761" si="32">R746*O746/100</f>
        <v>15.08</v>
      </c>
      <c r="Q746" s="901">
        <f t="shared" si="30"/>
        <v>7524.92</v>
      </c>
      <c r="R746" s="459">
        <v>7540</v>
      </c>
      <c r="S746" s="262">
        <v>7524</v>
      </c>
      <c r="T746" s="106"/>
      <c r="U746" s="106"/>
      <c r="V746" s="720" t="s">
        <v>3565</v>
      </c>
      <c r="W746" s="106"/>
      <c r="X746" s="106"/>
    </row>
    <row r="747" spans="1:24" s="10" customFormat="1">
      <c r="A747" s="69" t="s">
        <v>3564</v>
      </c>
      <c r="B747" s="69" t="s">
        <v>3560</v>
      </c>
      <c r="C747" s="69" t="s">
        <v>1532</v>
      </c>
      <c r="D747" s="87">
        <v>2015</v>
      </c>
      <c r="E747" s="69" t="s">
        <v>3563</v>
      </c>
      <c r="F747" s="69"/>
      <c r="G747" s="87" t="s">
        <v>1182</v>
      </c>
      <c r="H747" s="71">
        <v>42047</v>
      </c>
      <c r="I747" s="182">
        <v>135</v>
      </c>
      <c r="J747" s="71"/>
      <c r="K747" s="69"/>
      <c r="L747" s="106" t="s">
        <v>127</v>
      </c>
      <c r="M747" s="106" t="s">
        <v>3566</v>
      </c>
      <c r="N747" s="106" t="s">
        <v>1008</v>
      </c>
      <c r="O747" s="106">
        <v>0</v>
      </c>
      <c r="P747" s="906">
        <f t="shared" si="32"/>
        <v>0</v>
      </c>
      <c r="Q747" s="901">
        <f t="shared" si="30"/>
        <v>589774.1</v>
      </c>
      <c r="R747" s="459">
        <v>589774.1</v>
      </c>
      <c r="S747" s="262">
        <v>589774</v>
      </c>
      <c r="T747" s="106" t="s">
        <v>127</v>
      </c>
      <c r="U747" s="106" t="s">
        <v>611</v>
      </c>
      <c r="V747" s="720" t="s">
        <v>3567</v>
      </c>
      <c r="W747" s="106"/>
      <c r="X747" s="106"/>
    </row>
    <row r="748" spans="1:24" s="10" customFormat="1">
      <c r="A748" s="69" t="s">
        <v>2397</v>
      </c>
      <c r="B748" s="69" t="s">
        <v>718</v>
      </c>
      <c r="C748" s="69"/>
      <c r="D748" s="87">
        <v>2015</v>
      </c>
      <c r="E748" s="69" t="s">
        <v>2890</v>
      </c>
      <c r="F748" s="69"/>
      <c r="G748" s="87" t="s">
        <v>683</v>
      </c>
      <c r="H748" s="71">
        <v>42054</v>
      </c>
      <c r="I748" s="182">
        <v>2370</v>
      </c>
      <c r="J748" s="71"/>
      <c r="K748" s="69"/>
      <c r="L748" s="106" t="s">
        <v>776</v>
      </c>
      <c r="M748" s="106" t="s">
        <v>2882</v>
      </c>
      <c r="N748" s="106" t="s">
        <v>340</v>
      </c>
      <c r="O748" s="106">
        <v>0</v>
      </c>
      <c r="P748" s="906">
        <f t="shared" si="32"/>
        <v>0</v>
      </c>
      <c r="Q748" s="901">
        <f t="shared" si="30"/>
        <v>1776.01</v>
      </c>
      <c r="R748" s="459">
        <v>1776.01</v>
      </c>
      <c r="S748" s="262"/>
      <c r="T748" s="106" t="s">
        <v>127</v>
      </c>
      <c r="U748" s="106" t="s">
        <v>778</v>
      </c>
      <c r="V748" s="720" t="s">
        <v>2186</v>
      </c>
      <c r="W748" s="106"/>
      <c r="X748" s="106"/>
    </row>
    <row r="749" spans="1:24" s="10" customFormat="1">
      <c r="A749" s="69" t="s">
        <v>4725</v>
      </c>
      <c r="B749" s="69" t="s">
        <v>718</v>
      </c>
      <c r="C749" s="69"/>
      <c r="D749" s="87">
        <v>2015</v>
      </c>
      <c r="E749" s="69" t="s">
        <v>4718</v>
      </c>
      <c r="F749" s="69"/>
      <c r="G749" s="87" t="s">
        <v>683</v>
      </c>
      <c r="H749" s="71">
        <v>42054</v>
      </c>
      <c r="I749" s="182">
        <v>2371</v>
      </c>
      <c r="J749" s="71"/>
      <c r="K749" s="69"/>
      <c r="L749" s="106" t="s">
        <v>776</v>
      </c>
      <c r="M749" s="106" t="s">
        <v>2882</v>
      </c>
      <c r="N749" s="106" t="s">
        <v>340</v>
      </c>
      <c r="O749" s="106">
        <v>0</v>
      </c>
      <c r="P749" s="906">
        <f t="shared" si="32"/>
        <v>0</v>
      </c>
      <c r="Q749" s="901">
        <f t="shared" si="30"/>
        <v>705</v>
      </c>
      <c r="R749" s="459">
        <v>705</v>
      </c>
      <c r="S749" s="262"/>
      <c r="T749" s="106" t="s">
        <v>127</v>
      </c>
      <c r="U749" s="106" t="s">
        <v>690</v>
      </c>
      <c r="V749" s="720" t="s">
        <v>2713</v>
      </c>
      <c r="W749" s="106"/>
      <c r="X749" s="106"/>
    </row>
    <row r="750" spans="1:24" s="10" customFormat="1">
      <c r="A750" s="69" t="s">
        <v>4725</v>
      </c>
      <c r="B750" s="69" t="s">
        <v>718</v>
      </c>
      <c r="C750" s="69"/>
      <c r="D750" s="87">
        <v>2015</v>
      </c>
      <c r="E750" s="69" t="s">
        <v>4718</v>
      </c>
      <c r="F750" s="69"/>
      <c r="G750" s="87" t="s">
        <v>683</v>
      </c>
      <c r="H750" s="71">
        <v>42054</v>
      </c>
      <c r="I750" s="182">
        <v>2372</v>
      </c>
      <c r="J750" s="71"/>
      <c r="K750" s="69"/>
      <c r="L750" s="106" t="s">
        <v>776</v>
      </c>
      <c r="M750" s="106" t="s">
        <v>2882</v>
      </c>
      <c r="N750" s="106" t="s">
        <v>340</v>
      </c>
      <c r="O750" s="106">
        <v>0</v>
      </c>
      <c r="P750" s="906">
        <f t="shared" si="32"/>
        <v>0</v>
      </c>
      <c r="Q750" s="901">
        <f t="shared" si="30"/>
        <v>152.9</v>
      </c>
      <c r="R750" s="459">
        <v>152.9</v>
      </c>
      <c r="S750" s="262"/>
      <c r="T750" s="106" t="s">
        <v>127</v>
      </c>
      <c r="U750" s="106" t="s">
        <v>2717</v>
      </c>
      <c r="V750" s="720" t="s">
        <v>2713</v>
      </c>
      <c r="W750" s="106"/>
      <c r="X750" s="106"/>
    </row>
    <row r="751" spans="1:24" s="10" customFormat="1">
      <c r="A751" s="69" t="s">
        <v>4728</v>
      </c>
      <c r="B751" s="69" t="s">
        <v>718</v>
      </c>
      <c r="C751" s="69"/>
      <c r="D751" s="87">
        <v>2015</v>
      </c>
      <c r="E751" s="69" t="s">
        <v>4727</v>
      </c>
      <c r="F751" s="69"/>
      <c r="G751" s="87" t="s">
        <v>683</v>
      </c>
      <c r="H751" s="71">
        <v>42054</v>
      </c>
      <c r="I751" s="182">
        <v>2373</v>
      </c>
      <c r="J751" s="71"/>
      <c r="K751" s="69"/>
      <c r="L751" s="106" t="s">
        <v>776</v>
      </c>
      <c r="M751" s="106" t="s">
        <v>2882</v>
      </c>
      <c r="N751" s="106" t="s">
        <v>340</v>
      </c>
      <c r="O751" s="106">
        <v>0</v>
      </c>
      <c r="P751" s="906">
        <f t="shared" si="32"/>
        <v>0</v>
      </c>
      <c r="Q751" s="901">
        <f t="shared" si="30"/>
        <v>184.24</v>
      </c>
      <c r="R751" s="459">
        <v>184.24</v>
      </c>
      <c r="S751" s="262"/>
      <c r="T751" s="106" t="s">
        <v>127</v>
      </c>
      <c r="U751" s="106" t="s">
        <v>778</v>
      </c>
      <c r="V751" s="720" t="s">
        <v>3503</v>
      </c>
      <c r="W751" s="106"/>
      <c r="X751" s="106"/>
    </row>
    <row r="752" spans="1:24" s="10" customFormat="1">
      <c r="A752" s="69" t="s">
        <v>4728</v>
      </c>
      <c r="B752" s="69" t="s">
        <v>718</v>
      </c>
      <c r="C752" s="69"/>
      <c r="D752" s="87">
        <v>2015</v>
      </c>
      <c r="E752" s="69" t="s">
        <v>4727</v>
      </c>
      <c r="F752" s="69"/>
      <c r="G752" s="87" t="s">
        <v>683</v>
      </c>
      <c r="H752" s="71">
        <v>42054</v>
      </c>
      <c r="I752" s="182">
        <v>2374</v>
      </c>
      <c r="J752" s="71"/>
      <c r="K752" s="69"/>
      <c r="L752" s="106" t="s">
        <v>776</v>
      </c>
      <c r="M752" s="106" t="s">
        <v>2882</v>
      </c>
      <c r="N752" s="106" t="s">
        <v>340</v>
      </c>
      <c r="O752" s="106">
        <v>0</v>
      </c>
      <c r="P752" s="906">
        <f t="shared" si="32"/>
        <v>0</v>
      </c>
      <c r="Q752" s="901">
        <f t="shared" si="30"/>
        <v>157.5</v>
      </c>
      <c r="R752" s="459">
        <v>157.5</v>
      </c>
      <c r="S752" s="262"/>
      <c r="T752" s="106" t="s">
        <v>127</v>
      </c>
      <c r="U752" s="106" t="s">
        <v>778</v>
      </c>
      <c r="V752" s="720" t="s">
        <v>3503</v>
      </c>
      <c r="W752" s="106"/>
      <c r="X752" s="106"/>
    </row>
    <row r="753" spans="1:24" s="10" customFormat="1">
      <c r="A753" s="69" t="s">
        <v>4728</v>
      </c>
      <c r="B753" s="69" t="s">
        <v>718</v>
      </c>
      <c r="C753" s="69"/>
      <c r="D753" s="87">
        <v>2015</v>
      </c>
      <c r="E753" s="69" t="s">
        <v>4727</v>
      </c>
      <c r="F753" s="69"/>
      <c r="G753" s="87" t="s">
        <v>683</v>
      </c>
      <c r="H753" s="71">
        <v>42054</v>
      </c>
      <c r="I753" s="182">
        <v>2375</v>
      </c>
      <c r="J753" s="71"/>
      <c r="K753" s="69"/>
      <c r="L753" s="106" t="s">
        <v>776</v>
      </c>
      <c r="M753" s="106" t="s">
        <v>2882</v>
      </c>
      <c r="N753" s="106" t="s">
        <v>340</v>
      </c>
      <c r="O753" s="106">
        <v>0</v>
      </c>
      <c r="P753" s="906">
        <f t="shared" si="32"/>
        <v>0</v>
      </c>
      <c r="Q753" s="901">
        <f t="shared" si="30"/>
        <v>102.7</v>
      </c>
      <c r="R753" s="459">
        <v>102.7</v>
      </c>
      <c r="S753" s="262"/>
      <c r="T753" s="106" t="s">
        <v>127</v>
      </c>
      <c r="U753" s="106" t="s">
        <v>778</v>
      </c>
      <c r="V753" s="720" t="s">
        <v>3503</v>
      </c>
      <c r="W753" s="106"/>
      <c r="X753" s="106"/>
    </row>
    <row r="754" spans="1:24" s="10" customFormat="1">
      <c r="A754" s="69" t="s">
        <v>4728</v>
      </c>
      <c r="B754" s="69" t="s">
        <v>718</v>
      </c>
      <c r="C754" s="69"/>
      <c r="D754" s="87">
        <v>2015</v>
      </c>
      <c r="E754" s="69" t="s">
        <v>4727</v>
      </c>
      <c r="F754" s="69"/>
      <c r="G754" s="87" t="s">
        <v>683</v>
      </c>
      <c r="H754" s="71">
        <v>42054</v>
      </c>
      <c r="I754" s="182">
        <v>2376</v>
      </c>
      <c r="J754" s="71"/>
      <c r="K754" s="69"/>
      <c r="L754" s="106" t="s">
        <v>776</v>
      </c>
      <c r="M754" s="106" t="s">
        <v>2882</v>
      </c>
      <c r="N754" s="106" t="s">
        <v>340</v>
      </c>
      <c r="O754" s="106">
        <v>0</v>
      </c>
      <c r="P754" s="906">
        <f t="shared" si="32"/>
        <v>0</v>
      </c>
      <c r="Q754" s="901">
        <f t="shared" si="30"/>
        <v>404.8</v>
      </c>
      <c r="R754" s="459">
        <v>404.8</v>
      </c>
      <c r="S754" s="262"/>
      <c r="T754" s="106" t="s">
        <v>127</v>
      </c>
      <c r="U754" s="106" t="s">
        <v>778</v>
      </c>
      <c r="V754" s="720" t="s">
        <v>3503</v>
      </c>
      <c r="W754" s="106"/>
      <c r="X754" s="106"/>
    </row>
    <row r="755" spans="1:24" s="10" customFormat="1">
      <c r="A755" s="69" t="s">
        <v>3337</v>
      </c>
      <c r="B755" s="69" t="s">
        <v>718</v>
      </c>
      <c r="C755" s="69"/>
      <c r="D755" s="87">
        <v>2015</v>
      </c>
      <c r="E755" s="69" t="s">
        <v>1409</v>
      </c>
      <c r="F755" s="69"/>
      <c r="G755" s="87" t="s">
        <v>683</v>
      </c>
      <c r="H755" s="71">
        <v>42054</v>
      </c>
      <c r="I755" s="182">
        <v>2377</v>
      </c>
      <c r="J755" s="71"/>
      <c r="K755" s="69"/>
      <c r="L755" s="106" t="s">
        <v>776</v>
      </c>
      <c r="M755" s="106" t="s">
        <v>2882</v>
      </c>
      <c r="N755" s="106" t="s">
        <v>340</v>
      </c>
      <c r="O755" s="106">
        <v>0</v>
      </c>
      <c r="P755" s="906">
        <f t="shared" si="32"/>
        <v>0</v>
      </c>
      <c r="Q755" s="901">
        <f t="shared" si="30"/>
        <v>1312</v>
      </c>
      <c r="R755" s="459">
        <v>1312</v>
      </c>
      <c r="S755" s="262"/>
      <c r="T755" s="106" t="s">
        <v>127</v>
      </c>
      <c r="U755" s="106" t="s">
        <v>778</v>
      </c>
      <c r="V755" s="720" t="s">
        <v>3357</v>
      </c>
      <c r="W755" s="106"/>
      <c r="X755" s="106"/>
    </row>
    <row r="756" spans="1:24" s="10" customFormat="1">
      <c r="A756" s="69" t="s">
        <v>3337</v>
      </c>
      <c r="B756" s="69" t="s">
        <v>718</v>
      </c>
      <c r="C756" s="69"/>
      <c r="D756" s="87">
        <v>2015</v>
      </c>
      <c r="E756" s="69" t="s">
        <v>1409</v>
      </c>
      <c r="F756" s="69"/>
      <c r="G756" s="87" t="s">
        <v>683</v>
      </c>
      <c r="H756" s="71">
        <v>42054</v>
      </c>
      <c r="I756" s="182">
        <v>2378</v>
      </c>
      <c r="J756" s="71"/>
      <c r="K756" s="69"/>
      <c r="L756" s="106" t="s">
        <v>776</v>
      </c>
      <c r="M756" s="106" t="s">
        <v>2882</v>
      </c>
      <c r="N756" s="106" t="s">
        <v>340</v>
      </c>
      <c r="O756" s="106">
        <v>0</v>
      </c>
      <c r="P756" s="906">
        <f t="shared" si="32"/>
        <v>0</v>
      </c>
      <c r="Q756" s="901">
        <f t="shared" si="30"/>
        <v>422.1</v>
      </c>
      <c r="R756" s="459">
        <v>422.1</v>
      </c>
      <c r="S756" s="262"/>
      <c r="T756" s="106" t="s">
        <v>127</v>
      </c>
      <c r="U756" s="106" t="s">
        <v>778</v>
      </c>
      <c r="V756" s="720" t="s">
        <v>3357</v>
      </c>
      <c r="W756" s="106"/>
      <c r="X756" s="106"/>
    </row>
    <row r="757" spans="1:24" s="10" customFormat="1">
      <c r="A757" s="69" t="s">
        <v>1033</v>
      </c>
      <c r="B757" s="69" t="s">
        <v>693</v>
      </c>
      <c r="C757" s="69"/>
      <c r="D757" s="87">
        <v>2015</v>
      </c>
      <c r="E757" s="69" t="s">
        <v>1398</v>
      </c>
      <c r="F757" s="69"/>
      <c r="G757" s="87" t="s">
        <v>683</v>
      </c>
      <c r="H757" s="71">
        <v>42054</v>
      </c>
      <c r="I757" s="182">
        <v>2379</v>
      </c>
      <c r="J757" s="71"/>
      <c r="K757" s="69"/>
      <c r="L757" s="106" t="s">
        <v>776</v>
      </c>
      <c r="M757" s="106" t="s">
        <v>2882</v>
      </c>
      <c r="N757" s="106" t="s">
        <v>340</v>
      </c>
      <c r="O757" s="106">
        <v>0</v>
      </c>
      <c r="P757" s="906">
        <f t="shared" si="32"/>
        <v>0</v>
      </c>
      <c r="Q757" s="901">
        <f t="shared" si="30"/>
        <v>750</v>
      </c>
      <c r="R757" s="459">
        <v>750</v>
      </c>
      <c r="S757" s="262"/>
      <c r="T757" s="106" t="s">
        <v>127</v>
      </c>
      <c r="U757" s="106" t="s">
        <v>778</v>
      </c>
      <c r="V757" s="720" t="s">
        <v>3328</v>
      </c>
      <c r="W757" s="106"/>
      <c r="X757" s="106"/>
    </row>
    <row r="758" spans="1:24" s="10" customFormat="1">
      <c r="A758" s="69" t="s">
        <v>2963</v>
      </c>
      <c r="B758" s="69" t="s">
        <v>718</v>
      </c>
      <c r="C758" s="69"/>
      <c r="D758" s="87">
        <v>2015</v>
      </c>
      <c r="E758" s="69" t="s">
        <v>4652</v>
      </c>
      <c r="F758" s="69"/>
      <c r="G758" s="87" t="s">
        <v>683</v>
      </c>
      <c r="H758" s="71">
        <v>42054</v>
      </c>
      <c r="I758" s="182">
        <v>2380</v>
      </c>
      <c r="J758" s="71"/>
      <c r="K758" s="69"/>
      <c r="L758" s="106" t="s">
        <v>776</v>
      </c>
      <c r="M758" s="106" t="s">
        <v>2882</v>
      </c>
      <c r="N758" s="106" t="s">
        <v>340</v>
      </c>
      <c r="O758" s="106">
        <v>0</v>
      </c>
      <c r="P758" s="906">
        <f t="shared" si="32"/>
        <v>0</v>
      </c>
      <c r="Q758" s="901">
        <f t="shared" si="30"/>
        <v>231</v>
      </c>
      <c r="R758" s="459">
        <v>231</v>
      </c>
      <c r="S758" s="262"/>
      <c r="T758" s="106" t="s">
        <v>127</v>
      </c>
      <c r="U758" s="106" t="s">
        <v>611</v>
      </c>
      <c r="V758" s="720" t="s">
        <v>3399</v>
      </c>
      <c r="W758" s="106"/>
      <c r="X758" s="106"/>
    </row>
    <row r="759" spans="1:24" s="10" customFormat="1">
      <c r="A759" s="69" t="s">
        <v>1033</v>
      </c>
      <c r="B759" s="69" t="s">
        <v>693</v>
      </c>
      <c r="C759" s="69"/>
      <c r="D759" s="87">
        <v>2015</v>
      </c>
      <c r="E759" s="69" t="s">
        <v>1398</v>
      </c>
      <c r="F759" s="69"/>
      <c r="G759" s="87" t="s">
        <v>683</v>
      </c>
      <c r="H759" s="71">
        <v>42054</v>
      </c>
      <c r="I759" s="182">
        <v>2381</v>
      </c>
      <c r="J759" s="71"/>
      <c r="K759" s="69"/>
      <c r="L759" s="106" t="s">
        <v>776</v>
      </c>
      <c r="M759" s="106" t="s">
        <v>2882</v>
      </c>
      <c r="N759" s="106" t="s">
        <v>340</v>
      </c>
      <c r="O759" s="106">
        <v>0</v>
      </c>
      <c r="P759" s="906">
        <f t="shared" si="32"/>
        <v>0</v>
      </c>
      <c r="Q759" s="901">
        <f t="shared" si="30"/>
        <v>141</v>
      </c>
      <c r="R759" s="459">
        <v>141</v>
      </c>
      <c r="S759" s="262"/>
      <c r="T759" s="106" t="s">
        <v>127</v>
      </c>
      <c r="U759" s="106" t="s">
        <v>690</v>
      </c>
      <c r="V759" s="720" t="s">
        <v>3318</v>
      </c>
      <c r="W759" s="106"/>
      <c r="X759" s="106"/>
    </row>
    <row r="760" spans="1:24" s="10" customFormat="1">
      <c r="A760" s="69" t="s">
        <v>1033</v>
      </c>
      <c r="B760" s="69" t="s">
        <v>693</v>
      </c>
      <c r="C760" s="69"/>
      <c r="D760" s="87">
        <v>2015</v>
      </c>
      <c r="E760" s="69" t="s">
        <v>1398</v>
      </c>
      <c r="F760" s="69"/>
      <c r="G760" s="87" t="s">
        <v>683</v>
      </c>
      <c r="H760" s="71">
        <v>42054</v>
      </c>
      <c r="I760" s="182">
        <v>2382</v>
      </c>
      <c r="J760" s="71"/>
      <c r="K760" s="69"/>
      <c r="L760" s="106" t="s">
        <v>776</v>
      </c>
      <c r="M760" s="106" t="s">
        <v>2882</v>
      </c>
      <c r="N760" s="106" t="s">
        <v>340</v>
      </c>
      <c r="O760" s="106">
        <v>0</v>
      </c>
      <c r="P760" s="906">
        <f t="shared" si="32"/>
        <v>0</v>
      </c>
      <c r="Q760" s="901">
        <f t="shared" si="30"/>
        <v>135</v>
      </c>
      <c r="R760" s="459">
        <v>135</v>
      </c>
      <c r="S760" s="262"/>
      <c r="T760" s="106" t="s">
        <v>127</v>
      </c>
      <c r="U760" s="106" t="s">
        <v>2022</v>
      </c>
      <c r="V760" s="720" t="s">
        <v>4717</v>
      </c>
      <c r="W760" s="106"/>
      <c r="X760" s="106"/>
    </row>
    <row r="761" spans="1:24" s="10" customFormat="1">
      <c r="A761" s="69" t="s">
        <v>1033</v>
      </c>
      <c r="B761" s="69" t="s">
        <v>693</v>
      </c>
      <c r="C761" s="69"/>
      <c r="D761" s="87">
        <v>2015</v>
      </c>
      <c r="E761" s="69" t="s">
        <v>1398</v>
      </c>
      <c r="F761" s="69"/>
      <c r="G761" s="87" t="s">
        <v>683</v>
      </c>
      <c r="H761" s="71">
        <v>42054</v>
      </c>
      <c r="I761" s="182">
        <v>2383</v>
      </c>
      <c r="J761" s="71"/>
      <c r="K761" s="69"/>
      <c r="L761" s="106" t="s">
        <v>776</v>
      </c>
      <c r="M761" s="106" t="s">
        <v>2882</v>
      </c>
      <c r="N761" s="106" t="s">
        <v>340</v>
      </c>
      <c r="O761" s="106">
        <v>0</v>
      </c>
      <c r="P761" s="906">
        <f t="shared" si="32"/>
        <v>0</v>
      </c>
      <c r="Q761" s="901">
        <f t="shared" si="30"/>
        <v>705</v>
      </c>
      <c r="R761" s="459">
        <v>705</v>
      </c>
      <c r="S761" s="262"/>
      <c r="T761" s="106" t="s">
        <v>127</v>
      </c>
      <c r="U761" s="106" t="s">
        <v>690</v>
      </c>
      <c r="V761" s="720" t="s">
        <v>2590</v>
      </c>
      <c r="W761" s="106"/>
      <c r="X761" s="106"/>
    </row>
    <row r="762" spans="1:24" s="10" customFormat="1">
      <c r="A762" s="69" t="s">
        <v>3572</v>
      </c>
      <c r="B762" s="69" t="s">
        <v>3569</v>
      </c>
      <c r="C762" s="69"/>
      <c r="D762" s="87">
        <v>2015</v>
      </c>
      <c r="E762" s="69" t="s">
        <v>3573</v>
      </c>
      <c r="F762" s="69"/>
      <c r="G762" s="87" t="s">
        <v>683</v>
      </c>
      <c r="H762" s="71">
        <v>42039</v>
      </c>
      <c r="I762" s="182">
        <v>1141</v>
      </c>
      <c r="J762" s="71"/>
      <c r="K762" s="69"/>
      <c r="L762" s="106" t="s">
        <v>127</v>
      </c>
      <c r="M762" s="106" t="s">
        <v>1769</v>
      </c>
      <c r="N762" s="106" t="s">
        <v>1008</v>
      </c>
      <c r="O762" s="106">
        <v>0.5</v>
      </c>
      <c r="P762" s="906">
        <f>81700.46*O762/100</f>
        <v>408.50230000000005</v>
      </c>
      <c r="Q762" s="901">
        <f t="shared" si="30"/>
        <v>94364.027700000006</v>
      </c>
      <c r="R762" s="459">
        <v>94772.53</v>
      </c>
      <c r="S762" s="262"/>
      <c r="T762" s="106" t="s">
        <v>127</v>
      </c>
      <c r="U762" s="106" t="s">
        <v>2513</v>
      </c>
      <c r="V762" s="720" t="s">
        <v>2751</v>
      </c>
      <c r="W762" s="106"/>
      <c r="X762" s="106"/>
    </row>
    <row r="763" spans="1:24" s="10" customFormat="1">
      <c r="A763" s="69" t="s">
        <v>1033</v>
      </c>
      <c r="B763" s="69" t="s">
        <v>693</v>
      </c>
      <c r="C763" s="69"/>
      <c r="D763" s="87">
        <v>2014</v>
      </c>
      <c r="E763" s="69" t="s">
        <v>2730</v>
      </c>
      <c r="F763" s="69"/>
      <c r="G763" s="87" t="s">
        <v>683</v>
      </c>
      <c r="H763" s="71">
        <v>41982</v>
      </c>
      <c r="I763" s="182">
        <v>1972</v>
      </c>
      <c r="J763" s="71"/>
      <c r="K763" s="69"/>
      <c r="L763" s="106" t="s">
        <v>776</v>
      </c>
      <c r="M763" s="106" t="s">
        <v>2882</v>
      </c>
      <c r="N763" s="106" t="s">
        <v>340</v>
      </c>
      <c r="O763" s="106">
        <v>0</v>
      </c>
      <c r="P763" s="906">
        <v>0</v>
      </c>
      <c r="Q763" s="901">
        <f t="shared" si="30"/>
        <v>596</v>
      </c>
      <c r="R763" s="459">
        <v>596</v>
      </c>
      <c r="S763" s="262"/>
      <c r="T763" s="106" t="s">
        <v>127</v>
      </c>
      <c r="U763" s="106" t="s">
        <v>2717</v>
      </c>
      <c r="V763" s="720" t="s">
        <v>3608</v>
      </c>
      <c r="W763" s="106"/>
      <c r="X763" s="106"/>
    </row>
    <row r="764" spans="1:24" s="10" customFormat="1">
      <c r="A764" s="69" t="s">
        <v>1033</v>
      </c>
      <c r="B764" s="69" t="s">
        <v>693</v>
      </c>
      <c r="C764" s="69"/>
      <c r="D764" s="87">
        <v>2014</v>
      </c>
      <c r="E764" s="69" t="s">
        <v>2730</v>
      </c>
      <c r="F764" s="69"/>
      <c r="G764" s="87" t="s">
        <v>683</v>
      </c>
      <c r="H764" s="71">
        <v>41982</v>
      </c>
      <c r="I764" s="182">
        <v>1971</v>
      </c>
      <c r="J764" s="71"/>
      <c r="K764" s="69"/>
      <c r="L764" s="106" t="s">
        <v>776</v>
      </c>
      <c r="M764" s="106" t="s">
        <v>2882</v>
      </c>
      <c r="N764" s="106" t="s">
        <v>340</v>
      </c>
      <c r="O764" s="106">
        <v>0</v>
      </c>
      <c r="P764" s="906">
        <v>0</v>
      </c>
      <c r="Q764" s="901">
        <f t="shared" si="30"/>
        <v>282</v>
      </c>
      <c r="R764" s="459">
        <v>282</v>
      </c>
      <c r="S764" s="262"/>
      <c r="T764" s="106" t="s">
        <v>127</v>
      </c>
      <c r="U764" s="106" t="s">
        <v>690</v>
      </c>
      <c r="V764" s="720" t="s">
        <v>3608</v>
      </c>
      <c r="W764" s="106"/>
      <c r="X764" s="106"/>
    </row>
    <row r="765" spans="1:24" s="10" customFormat="1">
      <c r="A765" s="69" t="s">
        <v>1033</v>
      </c>
      <c r="B765" s="69" t="s">
        <v>693</v>
      </c>
      <c r="C765" s="69"/>
      <c r="D765" s="87">
        <v>2014</v>
      </c>
      <c r="E765" s="69" t="s">
        <v>2730</v>
      </c>
      <c r="F765" s="69"/>
      <c r="G765" s="87" t="s">
        <v>683</v>
      </c>
      <c r="H765" s="71">
        <v>41982</v>
      </c>
      <c r="I765" s="182">
        <v>1973</v>
      </c>
      <c r="J765" s="71"/>
      <c r="K765" s="69"/>
      <c r="L765" s="106" t="s">
        <v>776</v>
      </c>
      <c r="M765" s="106" t="s">
        <v>2882</v>
      </c>
      <c r="N765" s="106" t="s">
        <v>340</v>
      </c>
      <c r="O765" s="106">
        <v>0</v>
      </c>
      <c r="P765" s="906">
        <v>0</v>
      </c>
      <c r="Q765" s="901">
        <f t="shared" si="30"/>
        <v>795</v>
      </c>
      <c r="R765" s="459">
        <v>795</v>
      </c>
      <c r="S765" s="262"/>
      <c r="T765" s="106" t="s">
        <v>127</v>
      </c>
      <c r="U765" s="106" t="s">
        <v>690</v>
      </c>
      <c r="V765" s="720" t="s">
        <v>3608</v>
      </c>
      <c r="W765" s="106"/>
      <c r="X765" s="106"/>
    </row>
    <row r="766" spans="1:24" s="10" customFormat="1">
      <c r="A766" s="69" t="s">
        <v>1033</v>
      </c>
      <c r="B766" s="69" t="s">
        <v>693</v>
      </c>
      <c r="C766" s="69"/>
      <c r="D766" s="87">
        <v>2014</v>
      </c>
      <c r="E766" s="69" t="s">
        <v>2730</v>
      </c>
      <c r="F766" s="69"/>
      <c r="G766" s="87" t="s">
        <v>683</v>
      </c>
      <c r="H766" s="71">
        <v>41982</v>
      </c>
      <c r="I766" s="182">
        <v>1974</v>
      </c>
      <c r="J766" s="71"/>
      <c r="K766" s="69"/>
      <c r="L766" s="106" t="s">
        <v>776</v>
      </c>
      <c r="M766" s="106" t="s">
        <v>2882</v>
      </c>
      <c r="N766" s="106" t="s">
        <v>340</v>
      </c>
      <c r="O766" s="106">
        <v>0</v>
      </c>
      <c r="P766" s="906">
        <v>0</v>
      </c>
      <c r="Q766" s="901">
        <f t="shared" si="30"/>
        <v>2088</v>
      </c>
      <c r="R766" s="459">
        <v>2088</v>
      </c>
      <c r="S766" s="262"/>
      <c r="T766" s="106" t="s">
        <v>127</v>
      </c>
      <c r="U766" s="106" t="s">
        <v>343</v>
      </c>
      <c r="V766" s="720" t="s">
        <v>3608</v>
      </c>
      <c r="W766" s="106"/>
      <c r="X766" s="106"/>
    </row>
    <row r="767" spans="1:24" s="10" customFormat="1" ht="22.5">
      <c r="A767" s="69" t="s">
        <v>2792</v>
      </c>
      <c r="B767" s="69" t="s">
        <v>2789</v>
      </c>
      <c r="C767" s="69"/>
      <c r="D767" s="87">
        <v>2014</v>
      </c>
      <c r="E767" s="7" t="s">
        <v>2814</v>
      </c>
      <c r="F767" s="69"/>
      <c r="G767" s="87" t="s">
        <v>1278</v>
      </c>
      <c r="H767" s="71">
        <v>41842</v>
      </c>
      <c r="I767" s="182" t="s">
        <v>3809</v>
      </c>
      <c r="J767" s="71"/>
      <c r="K767" s="69"/>
      <c r="L767" s="106" t="s">
        <v>3518</v>
      </c>
      <c r="M767" s="106" t="s">
        <v>127</v>
      </c>
      <c r="N767" s="106" t="s">
        <v>995</v>
      </c>
      <c r="O767" s="106">
        <v>0</v>
      </c>
      <c r="P767" s="906">
        <v>0</v>
      </c>
      <c r="Q767" s="901"/>
      <c r="R767" s="459">
        <v>1367729.91</v>
      </c>
      <c r="S767" s="262"/>
      <c r="T767" s="106"/>
      <c r="U767" s="106" t="s">
        <v>1253</v>
      </c>
      <c r="V767" s="720"/>
      <c r="W767" s="106"/>
      <c r="X767" s="106"/>
    </row>
    <row r="768" spans="1:24" s="10" customFormat="1">
      <c r="A768" s="69" t="s">
        <v>3018</v>
      </c>
      <c r="B768" s="69" t="s">
        <v>3440</v>
      </c>
      <c r="C768" s="69"/>
      <c r="D768" s="87">
        <v>2014</v>
      </c>
      <c r="E768" s="69" t="s">
        <v>3042</v>
      </c>
      <c r="F768" s="69"/>
      <c r="G768" s="87" t="s">
        <v>1182</v>
      </c>
      <c r="H768" s="71">
        <v>41865</v>
      </c>
      <c r="I768" s="182">
        <v>1312</v>
      </c>
      <c r="J768" s="71"/>
      <c r="K768" s="69"/>
      <c r="L768" s="106" t="s">
        <v>776</v>
      </c>
      <c r="M768" s="106" t="s">
        <v>2882</v>
      </c>
      <c r="N768" s="106" t="s">
        <v>340</v>
      </c>
      <c r="O768" s="106">
        <v>0.2</v>
      </c>
      <c r="P768" s="906">
        <f>R768*O768/200</f>
        <v>73.695729999999998</v>
      </c>
      <c r="Q768" s="901">
        <f t="shared" ref="Q768:Q773" si="33">R768-P768</f>
        <v>73622.034269999989</v>
      </c>
      <c r="R768" s="459">
        <f>142033/2+2679.23</f>
        <v>73695.73</v>
      </c>
      <c r="S768" s="262">
        <v>73695.73</v>
      </c>
      <c r="T768" s="106" t="s">
        <v>127</v>
      </c>
      <c r="U768" s="106" t="s">
        <v>778</v>
      </c>
      <c r="V768" s="720" t="s">
        <v>3441</v>
      </c>
      <c r="W768" s="106"/>
      <c r="X768" s="106"/>
    </row>
    <row r="769" spans="1:24" s="10" customFormat="1">
      <c r="A769" s="69" t="s">
        <v>3551</v>
      </c>
      <c r="B769" s="69" t="s">
        <v>3609</v>
      </c>
      <c r="C769" s="69" t="s">
        <v>1533</v>
      </c>
      <c r="D769" s="87">
        <v>2015</v>
      </c>
      <c r="E769" s="69" t="s">
        <v>4093</v>
      </c>
      <c r="F769" s="69"/>
      <c r="G769" s="87" t="s">
        <v>1182</v>
      </c>
      <c r="H769" s="71">
        <v>42157</v>
      </c>
      <c r="I769" s="182">
        <v>162</v>
      </c>
      <c r="J769" s="71"/>
      <c r="K769" s="69"/>
      <c r="L769" s="106" t="s">
        <v>127</v>
      </c>
      <c r="M769" s="106" t="s">
        <v>3555</v>
      </c>
      <c r="N769" s="106" t="s">
        <v>1008</v>
      </c>
      <c r="O769" s="106">
        <v>0.5</v>
      </c>
      <c r="P769" s="906">
        <v>1625.49</v>
      </c>
      <c r="Q769" s="901">
        <f t="shared" si="33"/>
        <v>375226.96</v>
      </c>
      <c r="R769" s="459">
        <f>375226.96+P769</f>
        <v>376852.45</v>
      </c>
      <c r="S769" s="262"/>
      <c r="T769" s="106" t="s">
        <v>127</v>
      </c>
      <c r="U769" s="106" t="s">
        <v>2513</v>
      </c>
      <c r="V769" s="720" t="s">
        <v>2979</v>
      </c>
      <c r="W769" s="106"/>
      <c r="X769" s="106"/>
    </row>
    <row r="770" spans="1:24" s="10" customFormat="1">
      <c r="A770" s="69" t="s">
        <v>1033</v>
      </c>
      <c r="B770" s="69" t="s">
        <v>693</v>
      </c>
      <c r="C770" s="69"/>
      <c r="D770" s="87">
        <v>2015</v>
      </c>
      <c r="E770" s="69" t="s">
        <v>2730</v>
      </c>
      <c r="F770" s="69"/>
      <c r="G770" s="87" t="s">
        <v>683</v>
      </c>
      <c r="H770" s="71">
        <v>42068</v>
      </c>
      <c r="I770" s="182">
        <v>2442</v>
      </c>
      <c r="J770" s="71"/>
      <c r="K770" s="69"/>
      <c r="L770" s="106" t="s">
        <v>776</v>
      </c>
      <c r="M770" s="106" t="s">
        <v>2882</v>
      </c>
      <c r="N770" s="106" t="s">
        <v>340</v>
      </c>
      <c r="O770" s="106">
        <v>0</v>
      </c>
      <c r="P770" s="906">
        <f>81700.46*O770/100</f>
        <v>0</v>
      </c>
      <c r="Q770" s="901">
        <f t="shared" si="33"/>
        <v>276</v>
      </c>
      <c r="R770" s="459">
        <v>276</v>
      </c>
      <c r="S770" s="262"/>
      <c r="T770" s="106" t="s">
        <v>127</v>
      </c>
      <c r="U770" s="106" t="s">
        <v>778</v>
      </c>
      <c r="V770" s="720" t="s">
        <v>4723</v>
      </c>
      <c r="W770" s="106"/>
      <c r="X770" s="106"/>
    </row>
    <row r="771" spans="1:24" s="10" customFormat="1" ht="22.5">
      <c r="A771" s="69" t="s">
        <v>3551</v>
      </c>
      <c r="B771" s="69" t="s">
        <v>3545</v>
      </c>
      <c r="C771" s="69" t="s">
        <v>1534</v>
      </c>
      <c r="D771" s="87">
        <v>2015</v>
      </c>
      <c r="E771" s="7" t="s">
        <v>3554</v>
      </c>
      <c r="F771" s="69"/>
      <c r="G771" s="87" t="s">
        <v>1182</v>
      </c>
      <c r="H771" s="71">
        <v>42157</v>
      </c>
      <c r="I771" s="182">
        <v>160</v>
      </c>
      <c r="J771" s="71"/>
      <c r="K771" s="69"/>
      <c r="L771" s="106" t="s">
        <v>127</v>
      </c>
      <c r="M771" s="106" t="s">
        <v>3555</v>
      </c>
      <c r="N771" s="106" t="s">
        <v>1008</v>
      </c>
      <c r="O771" s="106">
        <v>0.5</v>
      </c>
      <c r="P771" s="906">
        <v>132.87</v>
      </c>
      <c r="Q771" s="901">
        <f t="shared" si="33"/>
        <v>30672.86</v>
      </c>
      <c r="R771" s="459">
        <f>30672.86+P771</f>
        <v>30805.73</v>
      </c>
      <c r="S771" s="262"/>
      <c r="T771" s="106" t="s">
        <v>127</v>
      </c>
      <c r="U771" s="106" t="s">
        <v>2502</v>
      </c>
      <c r="V771" s="720" t="s">
        <v>4094</v>
      </c>
      <c r="W771" s="106"/>
      <c r="X771" s="106"/>
    </row>
    <row r="772" spans="1:24" s="10" customFormat="1">
      <c r="A772" s="69" t="s">
        <v>1033</v>
      </c>
      <c r="B772" s="69" t="s">
        <v>693</v>
      </c>
      <c r="C772" s="69"/>
      <c r="D772" s="87">
        <v>2015</v>
      </c>
      <c r="E772" s="69" t="s">
        <v>2730</v>
      </c>
      <c r="F772" s="69"/>
      <c r="G772" s="87" t="s">
        <v>683</v>
      </c>
      <c r="H772" s="71">
        <v>42068</v>
      </c>
      <c r="I772" s="182">
        <v>2443</v>
      </c>
      <c r="J772" s="71"/>
      <c r="K772" s="69"/>
      <c r="L772" s="106" t="s">
        <v>776</v>
      </c>
      <c r="M772" s="106" t="s">
        <v>2882</v>
      </c>
      <c r="N772" s="106" t="s">
        <v>340</v>
      </c>
      <c r="O772" s="106">
        <v>0</v>
      </c>
      <c r="P772" s="906">
        <f>81700.46*O772/100</f>
        <v>0</v>
      </c>
      <c r="Q772" s="901">
        <f t="shared" si="33"/>
        <v>4098.6000000000004</v>
      </c>
      <c r="R772" s="459">
        <v>4098.6000000000004</v>
      </c>
      <c r="S772" s="262"/>
      <c r="T772" s="106" t="s">
        <v>127</v>
      </c>
      <c r="U772" s="106" t="s">
        <v>690</v>
      </c>
      <c r="V772" s="720" t="s">
        <v>4724</v>
      </c>
      <c r="W772" s="106"/>
      <c r="X772" s="106"/>
    </row>
    <row r="773" spans="1:24" s="10" customFormat="1">
      <c r="A773" s="69" t="s">
        <v>1033</v>
      </c>
      <c r="B773" s="69" t="s">
        <v>693</v>
      </c>
      <c r="C773" s="69"/>
      <c r="D773" s="87">
        <v>2015</v>
      </c>
      <c r="E773" s="69" t="s">
        <v>2730</v>
      </c>
      <c r="F773" s="69"/>
      <c r="G773" s="87" t="s">
        <v>683</v>
      </c>
      <c r="H773" s="71">
        <v>42068</v>
      </c>
      <c r="I773" s="182">
        <v>2444</v>
      </c>
      <c r="J773" s="71"/>
      <c r="K773" s="69"/>
      <c r="L773" s="106" t="s">
        <v>776</v>
      </c>
      <c r="M773" s="106" t="s">
        <v>2882</v>
      </c>
      <c r="N773" s="106" t="s">
        <v>340</v>
      </c>
      <c r="O773" s="106">
        <v>0</v>
      </c>
      <c r="P773" s="906">
        <f>81700.46*O773/100</f>
        <v>0</v>
      </c>
      <c r="Q773" s="901">
        <f t="shared" si="33"/>
        <v>1910</v>
      </c>
      <c r="R773" s="459">
        <v>1910</v>
      </c>
      <c r="S773" s="262"/>
      <c r="T773" s="106" t="s">
        <v>127</v>
      </c>
      <c r="U773" s="106" t="s">
        <v>778</v>
      </c>
      <c r="V773" s="720" t="s">
        <v>4764</v>
      </c>
      <c r="W773" s="106"/>
      <c r="X773" s="106"/>
    </row>
    <row r="774" spans="1:24" s="10" customFormat="1">
      <c r="A774" s="69" t="s">
        <v>3331</v>
      </c>
      <c r="B774" s="69" t="s">
        <v>718</v>
      </c>
      <c r="C774" s="69"/>
      <c r="D774" s="87">
        <v>2015</v>
      </c>
      <c r="E774" s="7" t="s">
        <v>4515</v>
      </c>
      <c r="F774" s="69"/>
      <c r="G774" s="87" t="s">
        <v>683</v>
      </c>
      <c r="H774" s="71">
        <v>42076</v>
      </c>
      <c r="I774" s="182">
        <v>3209</v>
      </c>
      <c r="J774" s="71"/>
      <c r="K774" s="69"/>
      <c r="L774" s="106" t="s">
        <v>776</v>
      </c>
      <c r="M774" s="106" t="s">
        <v>2882</v>
      </c>
      <c r="N774" s="106" t="s">
        <v>340</v>
      </c>
      <c r="O774" s="106">
        <v>0</v>
      </c>
      <c r="P774" s="906">
        <v>0</v>
      </c>
      <c r="Q774" s="901">
        <f>R774</f>
        <v>72.8</v>
      </c>
      <c r="R774" s="459">
        <v>72.8</v>
      </c>
      <c r="S774" s="262"/>
      <c r="T774" s="106" t="s">
        <v>127</v>
      </c>
      <c r="U774" s="106" t="s">
        <v>343</v>
      </c>
      <c r="V774" s="720" t="s">
        <v>4516</v>
      </c>
      <c r="W774" s="106"/>
      <c r="X774" s="106"/>
    </row>
    <row r="775" spans="1:24" s="10" customFormat="1">
      <c r="A775" s="69" t="s">
        <v>3564</v>
      </c>
      <c r="B775" s="69" t="s">
        <v>3560</v>
      </c>
      <c r="C775" s="69"/>
      <c r="D775" s="87">
        <v>2015</v>
      </c>
      <c r="E775" s="69" t="s">
        <v>3563</v>
      </c>
      <c r="F775" s="69"/>
      <c r="G775" s="87" t="s">
        <v>1182</v>
      </c>
      <c r="H775" s="71">
        <v>42118</v>
      </c>
      <c r="I775" s="182">
        <v>211</v>
      </c>
      <c r="J775" s="71"/>
      <c r="K775" s="69"/>
      <c r="L775" s="106" t="s">
        <v>127</v>
      </c>
      <c r="M775" s="106" t="s">
        <v>3566</v>
      </c>
      <c r="N775" s="106" t="s">
        <v>1008</v>
      </c>
      <c r="O775" s="106">
        <v>0.5</v>
      </c>
      <c r="P775" s="906">
        <v>7116.33</v>
      </c>
      <c r="Q775" s="901">
        <v>1229986.78</v>
      </c>
      <c r="R775" s="459">
        <f>P775+Q775</f>
        <v>1237103.1100000001</v>
      </c>
      <c r="S775" s="262"/>
      <c r="T775" s="106" t="s">
        <v>127</v>
      </c>
      <c r="U775" s="106" t="s">
        <v>2513</v>
      </c>
      <c r="V775" s="720" t="s">
        <v>1121</v>
      </c>
      <c r="W775" s="106"/>
      <c r="X775" s="106"/>
    </row>
    <row r="776" spans="1:24" s="10" customFormat="1">
      <c r="A776" s="69" t="s">
        <v>3331</v>
      </c>
      <c r="B776" s="69" t="s">
        <v>718</v>
      </c>
      <c r="C776" s="69"/>
      <c r="D776" s="87">
        <v>2015</v>
      </c>
      <c r="E776" s="69" t="s">
        <v>4130</v>
      </c>
      <c r="F776" s="69"/>
      <c r="G776" s="87" t="s">
        <v>683</v>
      </c>
      <c r="H776" s="71">
        <v>42026</v>
      </c>
      <c r="I776" s="182">
        <v>2231</v>
      </c>
      <c r="J776" s="71"/>
      <c r="K776" s="69"/>
      <c r="L776" s="106" t="s">
        <v>776</v>
      </c>
      <c r="M776" s="106" t="s">
        <v>2882</v>
      </c>
      <c r="N776" s="106" t="s">
        <v>340</v>
      </c>
      <c r="O776" s="106">
        <v>0</v>
      </c>
      <c r="P776" s="906">
        <f>R776*O776/100</f>
        <v>0</v>
      </c>
      <c r="Q776" s="901">
        <f>R776-P776</f>
        <v>960</v>
      </c>
      <c r="R776" s="459">
        <v>960</v>
      </c>
      <c r="S776" s="262"/>
      <c r="T776" s="106" t="s">
        <v>127</v>
      </c>
      <c r="U776" s="106" t="s">
        <v>778</v>
      </c>
      <c r="V776" s="720" t="s">
        <v>4131</v>
      </c>
      <c r="W776" s="106"/>
      <c r="X776" s="106"/>
    </row>
    <row r="777" spans="1:24" s="10" customFormat="1">
      <c r="A777" s="69" t="s">
        <v>3331</v>
      </c>
      <c r="B777" s="69" t="s">
        <v>718</v>
      </c>
      <c r="C777" s="69"/>
      <c r="D777" s="87">
        <v>2015</v>
      </c>
      <c r="E777" s="69" t="s">
        <v>4130</v>
      </c>
      <c r="F777" s="69"/>
      <c r="G777" s="87" t="s">
        <v>683</v>
      </c>
      <c r="H777" s="71">
        <v>42026</v>
      </c>
      <c r="I777" s="182">
        <v>2230</v>
      </c>
      <c r="J777" s="71"/>
      <c r="K777" s="69"/>
      <c r="L777" s="106" t="s">
        <v>776</v>
      </c>
      <c r="M777" s="106" t="s">
        <v>2882</v>
      </c>
      <c r="N777" s="106" t="s">
        <v>340</v>
      </c>
      <c r="O777" s="106">
        <v>0</v>
      </c>
      <c r="P777" s="906">
        <f>R777*O777/100</f>
        <v>0</v>
      </c>
      <c r="Q777" s="901">
        <f>R777-P777</f>
        <v>1918.87</v>
      </c>
      <c r="R777" s="459">
        <v>1918.87</v>
      </c>
      <c r="S777" s="262"/>
      <c r="T777" s="106" t="s">
        <v>127</v>
      </c>
      <c r="U777" s="106" t="s">
        <v>778</v>
      </c>
      <c r="V777" s="720" t="s">
        <v>4131</v>
      </c>
      <c r="W777" s="106"/>
      <c r="X777" s="106"/>
    </row>
    <row r="778" spans="1:24" s="10" customFormat="1">
      <c r="A778" s="69" t="s">
        <v>3331</v>
      </c>
      <c r="B778" s="69" t="s">
        <v>718</v>
      </c>
      <c r="C778" s="69"/>
      <c r="D778" s="87">
        <v>2015</v>
      </c>
      <c r="E778" s="69" t="s">
        <v>4130</v>
      </c>
      <c r="F778" s="69"/>
      <c r="G778" s="87" t="s">
        <v>683</v>
      </c>
      <c r="H778" s="71">
        <v>41991</v>
      </c>
      <c r="I778" s="182">
        <v>39</v>
      </c>
      <c r="J778" s="71"/>
      <c r="K778" s="69"/>
      <c r="L778" s="106" t="s">
        <v>4132</v>
      </c>
      <c r="M778" s="106" t="s">
        <v>127</v>
      </c>
      <c r="N778" s="106" t="s">
        <v>340</v>
      </c>
      <c r="O778" s="106">
        <v>0</v>
      </c>
      <c r="P778" s="906">
        <f t="shared" ref="P778:P804" si="34">R778*O778/100</f>
        <v>0</v>
      </c>
      <c r="Q778" s="901">
        <f t="shared" ref="Q778:Q804" si="35">R778-P778</f>
        <v>1566</v>
      </c>
      <c r="R778" s="459">
        <v>1566</v>
      </c>
      <c r="S778" s="262"/>
      <c r="T778" s="106" t="s">
        <v>127</v>
      </c>
      <c r="U778" s="106" t="s">
        <v>2717</v>
      </c>
      <c r="V778" s="720" t="s">
        <v>4133</v>
      </c>
      <c r="W778" s="106"/>
      <c r="X778" s="106"/>
    </row>
    <row r="779" spans="1:24" s="10" customFormat="1">
      <c r="A779" s="69" t="s">
        <v>1031</v>
      </c>
      <c r="B779" s="69" t="s">
        <v>4120</v>
      </c>
      <c r="C779" s="69"/>
      <c r="D779" s="87">
        <v>2015</v>
      </c>
      <c r="E779" s="69" t="s">
        <v>4140</v>
      </c>
      <c r="F779" s="69"/>
      <c r="G779" s="87" t="s">
        <v>683</v>
      </c>
      <c r="H779" s="71">
        <v>42143</v>
      </c>
      <c r="I779" s="182">
        <v>89</v>
      </c>
      <c r="J779" s="71"/>
      <c r="K779" s="69"/>
      <c r="L779" s="106" t="s">
        <v>3371</v>
      </c>
      <c r="M779" s="106" t="s">
        <v>127</v>
      </c>
      <c r="N779" s="106" t="s">
        <v>1561</v>
      </c>
      <c r="O779" s="106">
        <v>0</v>
      </c>
      <c r="P779" s="906">
        <f t="shared" si="34"/>
        <v>0</v>
      </c>
      <c r="Q779" s="901">
        <f t="shared" si="35"/>
        <v>10672</v>
      </c>
      <c r="R779" s="459">
        <v>10672</v>
      </c>
      <c r="S779" s="262"/>
      <c r="T779" s="106">
        <v>13</v>
      </c>
      <c r="U779" s="106" t="s">
        <v>4141</v>
      </c>
      <c r="V779" s="720" t="s">
        <v>4142</v>
      </c>
      <c r="W779" s="106"/>
      <c r="X779" s="106"/>
    </row>
    <row r="780" spans="1:24" s="10" customFormat="1">
      <c r="A780" s="69" t="s">
        <v>1031</v>
      </c>
      <c r="B780" s="69" t="s">
        <v>4120</v>
      </c>
      <c r="C780" s="69"/>
      <c r="D780" s="87">
        <v>2015</v>
      </c>
      <c r="E780" s="69" t="s">
        <v>4140</v>
      </c>
      <c r="F780" s="69"/>
      <c r="G780" s="87" t="s">
        <v>683</v>
      </c>
      <c r="H780" s="71">
        <v>42132</v>
      </c>
      <c r="I780" s="182">
        <v>86</v>
      </c>
      <c r="J780" s="71"/>
      <c r="K780" s="69"/>
      <c r="L780" s="106" t="s">
        <v>3371</v>
      </c>
      <c r="M780" s="106" t="s">
        <v>127</v>
      </c>
      <c r="N780" s="106" t="s">
        <v>340</v>
      </c>
      <c r="O780" s="106">
        <v>0</v>
      </c>
      <c r="P780" s="906">
        <f t="shared" si="34"/>
        <v>0</v>
      </c>
      <c r="Q780" s="901">
        <f t="shared" si="35"/>
        <v>70528</v>
      </c>
      <c r="R780" s="459">
        <v>70528</v>
      </c>
      <c r="S780" s="262"/>
      <c r="T780" s="106" t="s">
        <v>127</v>
      </c>
      <c r="U780" s="106" t="s">
        <v>4143</v>
      </c>
      <c r="V780" s="720" t="s">
        <v>4144</v>
      </c>
      <c r="W780" s="106"/>
      <c r="X780" s="106"/>
    </row>
    <row r="781" spans="1:24" s="10" customFormat="1">
      <c r="A781" s="69" t="s">
        <v>4163</v>
      </c>
      <c r="B781" s="69" t="s">
        <v>718</v>
      </c>
      <c r="C781" s="69"/>
      <c r="D781" s="87">
        <v>2015</v>
      </c>
      <c r="E781" s="69" t="s">
        <v>4164</v>
      </c>
      <c r="F781" s="69"/>
      <c r="G781" s="87" t="s">
        <v>683</v>
      </c>
      <c r="H781" s="71">
        <v>42031</v>
      </c>
      <c r="I781" s="182" t="s">
        <v>4165</v>
      </c>
      <c r="J781" s="71"/>
      <c r="K781" s="69"/>
      <c r="L781" s="106" t="s">
        <v>127</v>
      </c>
      <c r="M781" s="106" t="s">
        <v>4166</v>
      </c>
      <c r="N781" s="106" t="s">
        <v>340</v>
      </c>
      <c r="O781" s="106">
        <v>0</v>
      </c>
      <c r="P781" s="906">
        <f t="shared" si="34"/>
        <v>0</v>
      </c>
      <c r="Q781" s="901">
        <f t="shared" si="35"/>
        <v>12528</v>
      </c>
      <c r="R781" s="459">
        <v>12528</v>
      </c>
      <c r="S781" s="262"/>
      <c r="T781" s="106" t="s">
        <v>127</v>
      </c>
      <c r="U781" s="106" t="s">
        <v>4167</v>
      </c>
      <c r="V781" s="720" t="s">
        <v>4168</v>
      </c>
      <c r="W781" s="106"/>
      <c r="X781" s="106"/>
    </row>
    <row r="782" spans="1:24" s="10" customFormat="1">
      <c r="A782" s="69" t="s">
        <v>2397</v>
      </c>
      <c r="B782" s="69" t="s">
        <v>718</v>
      </c>
      <c r="C782" s="69"/>
      <c r="D782" s="87">
        <v>2015</v>
      </c>
      <c r="E782" s="69" t="s">
        <v>4170</v>
      </c>
      <c r="F782" s="69"/>
      <c r="G782" s="87" t="s">
        <v>683</v>
      </c>
      <c r="H782" s="71">
        <v>42026</v>
      </c>
      <c r="I782" s="182">
        <v>2237</v>
      </c>
      <c r="J782" s="71"/>
      <c r="K782" s="69"/>
      <c r="L782" s="106" t="s">
        <v>776</v>
      </c>
      <c r="M782" s="106" t="s">
        <v>2882</v>
      </c>
      <c r="N782" s="106" t="s">
        <v>340</v>
      </c>
      <c r="O782" s="106">
        <v>0</v>
      </c>
      <c r="P782" s="906">
        <f t="shared" si="34"/>
        <v>0</v>
      </c>
      <c r="Q782" s="901">
        <f t="shared" si="35"/>
        <v>4594</v>
      </c>
      <c r="R782" s="459">
        <v>4594</v>
      </c>
      <c r="S782" s="262"/>
      <c r="T782" s="106" t="s">
        <v>127</v>
      </c>
      <c r="U782" s="106" t="s">
        <v>4171</v>
      </c>
      <c r="V782" s="720" t="s">
        <v>4169</v>
      </c>
      <c r="W782" s="106"/>
      <c r="X782" s="106"/>
    </row>
    <row r="783" spans="1:24" s="10" customFormat="1">
      <c r="A783" s="69" t="s">
        <v>2853</v>
      </c>
      <c r="B783" s="69" t="s">
        <v>718</v>
      </c>
      <c r="C783" s="69"/>
      <c r="D783" s="87">
        <v>2015</v>
      </c>
      <c r="E783" s="69" t="s">
        <v>1409</v>
      </c>
      <c r="F783" s="69"/>
      <c r="G783" s="87" t="s">
        <v>683</v>
      </c>
      <c r="H783" s="71">
        <v>42026</v>
      </c>
      <c r="I783" s="182">
        <v>2239</v>
      </c>
      <c r="J783" s="71"/>
      <c r="K783" s="69"/>
      <c r="L783" s="106" t="s">
        <v>776</v>
      </c>
      <c r="M783" s="106" t="s">
        <v>2882</v>
      </c>
      <c r="N783" s="106" t="s">
        <v>340</v>
      </c>
      <c r="O783" s="106">
        <v>0</v>
      </c>
      <c r="P783" s="906">
        <f t="shared" si="34"/>
        <v>0</v>
      </c>
      <c r="Q783" s="901">
        <f t="shared" si="35"/>
        <v>317.19</v>
      </c>
      <c r="R783" s="459">
        <v>317.19</v>
      </c>
      <c r="S783" s="262"/>
      <c r="T783" s="106" t="s">
        <v>127</v>
      </c>
      <c r="U783" s="106" t="s">
        <v>2717</v>
      </c>
      <c r="V783" s="720" t="s">
        <v>4220</v>
      </c>
      <c r="W783" s="106"/>
      <c r="X783" s="106"/>
    </row>
    <row r="784" spans="1:24" s="10" customFormat="1">
      <c r="A784" s="69" t="s">
        <v>2853</v>
      </c>
      <c r="B784" s="69" t="s">
        <v>718</v>
      </c>
      <c r="C784" s="69"/>
      <c r="D784" s="87">
        <v>2015</v>
      </c>
      <c r="E784" s="69" t="s">
        <v>1409</v>
      </c>
      <c r="F784" s="69"/>
      <c r="G784" s="87" t="s">
        <v>683</v>
      </c>
      <c r="H784" s="71">
        <v>42026</v>
      </c>
      <c r="I784" s="182">
        <v>2238</v>
      </c>
      <c r="J784" s="71"/>
      <c r="K784" s="69"/>
      <c r="L784" s="106" t="s">
        <v>776</v>
      </c>
      <c r="M784" s="106" t="s">
        <v>2882</v>
      </c>
      <c r="N784" s="106" t="s">
        <v>340</v>
      </c>
      <c r="O784" s="106">
        <v>0</v>
      </c>
      <c r="P784" s="906">
        <f t="shared" si="34"/>
        <v>0</v>
      </c>
      <c r="Q784" s="901">
        <f t="shared" si="35"/>
        <v>1201.71</v>
      </c>
      <c r="R784" s="459">
        <v>1201.71</v>
      </c>
      <c r="S784" s="262"/>
      <c r="T784" s="106" t="s">
        <v>127</v>
      </c>
      <c r="U784" s="106" t="s">
        <v>778</v>
      </c>
      <c r="V784" s="720" t="s">
        <v>4220</v>
      </c>
      <c r="W784" s="106"/>
      <c r="X784" s="106"/>
    </row>
    <row r="785" spans="1:24" s="10" customFormat="1">
      <c r="A785" s="69" t="s">
        <v>2853</v>
      </c>
      <c r="B785" s="69" t="s">
        <v>718</v>
      </c>
      <c r="C785" s="69"/>
      <c r="D785" s="87">
        <v>2015</v>
      </c>
      <c r="E785" s="69" t="s">
        <v>1409</v>
      </c>
      <c r="F785" s="69"/>
      <c r="G785" s="87" t="s">
        <v>683</v>
      </c>
      <c r="H785" s="71">
        <v>42026</v>
      </c>
      <c r="I785" s="182">
        <v>2234</v>
      </c>
      <c r="J785" s="71"/>
      <c r="K785" s="69"/>
      <c r="L785" s="106" t="s">
        <v>776</v>
      </c>
      <c r="M785" s="106" t="s">
        <v>2882</v>
      </c>
      <c r="N785" s="106" t="s">
        <v>340</v>
      </c>
      <c r="O785" s="106">
        <v>0</v>
      </c>
      <c r="P785" s="906">
        <f t="shared" si="34"/>
        <v>0</v>
      </c>
      <c r="Q785" s="901">
        <f t="shared" si="35"/>
        <v>3043.3</v>
      </c>
      <c r="R785" s="459">
        <v>3043.3</v>
      </c>
      <c r="S785" s="262"/>
      <c r="T785" s="106" t="s">
        <v>127</v>
      </c>
      <c r="U785" s="106" t="s">
        <v>778</v>
      </c>
      <c r="V785" s="720" t="s">
        <v>4221</v>
      </c>
      <c r="W785" s="106"/>
      <c r="X785" s="106"/>
    </row>
    <row r="786" spans="1:24" s="10" customFormat="1">
      <c r="A786" s="69" t="s">
        <v>1125</v>
      </c>
      <c r="B786" s="69" t="s">
        <v>718</v>
      </c>
      <c r="C786" s="69"/>
      <c r="D786" s="87">
        <v>2015</v>
      </c>
      <c r="E786" s="69" t="s">
        <v>1642</v>
      </c>
      <c r="F786" s="69"/>
      <c r="G786" s="87" t="s">
        <v>683</v>
      </c>
      <c r="H786" s="71">
        <v>42026</v>
      </c>
      <c r="I786" s="182">
        <v>2235</v>
      </c>
      <c r="J786" s="71"/>
      <c r="K786" s="69"/>
      <c r="L786" s="106" t="s">
        <v>776</v>
      </c>
      <c r="M786" s="106" t="s">
        <v>2882</v>
      </c>
      <c r="N786" s="106" t="s">
        <v>340</v>
      </c>
      <c r="O786" s="106">
        <v>0</v>
      </c>
      <c r="P786" s="906">
        <f t="shared" si="34"/>
        <v>0</v>
      </c>
      <c r="Q786" s="901">
        <f t="shared" si="35"/>
        <v>189.8</v>
      </c>
      <c r="R786" s="459">
        <v>189.8</v>
      </c>
      <c r="S786" s="262"/>
      <c r="T786" s="106" t="s">
        <v>127</v>
      </c>
      <c r="U786" s="106" t="s">
        <v>778</v>
      </c>
      <c r="V786" s="720" t="s">
        <v>4224</v>
      </c>
      <c r="W786" s="106"/>
      <c r="X786" s="106"/>
    </row>
    <row r="787" spans="1:24" s="10" customFormat="1">
      <c r="A787" s="69" t="s">
        <v>1033</v>
      </c>
      <c r="B787" s="69" t="s">
        <v>693</v>
      </c>
      <c r="C787" s="69"/>
      <c r="D787" s="87">
        <v>2015</v>
      </c>
      <c r="E787" s="69" t="s">
        <v>1398</v>
      </c>
      <c r="F787" s="69"/>
      <c r="G787" s="87" t="s">
        <v>683</v>
      </c>
      <c r="H787" s="71">
        <v>42026</v>
      </c>
      <c r="I787" s="182">
        <v>2236</v>
      </c>
      <c r="J787" s="71"/>
      <c r="K787" s="69"/>
      <c r="L787" s="106" t="s">
        <v>776</v>
      </c>
      <c r="M787" s="106" t="s">
        <v>2882</v>
      </c>
      <c r="N787" s="106" t="s">
        <v>340</v>
      </c>
      <c r="O787" s="106">
        <v>0</v>
      </c>
      <c r="P787" s="906">
        <f t="shared" si="34"/>
        <v>0</v>
      </c>
      <c r="Q787" s="901">
        <f t="shared" si="35"/>
        <v>2404</v>
      </c>
      <c r="R787" s="459">
        <v>2404</v>
      </c>
      <c r="S787" s="262"/>
      <c r="T787" s="106" t="s">
        <v>127</v>
      </c>
      <c r="U787" s="106" t="s">
        <v>2940</v>
      </c>
      <c r="V787" s="720" t="s">
        <v>2750</v>
      </c>
      <c r="W787" s="106"/>
      <c r="X787" s="106"/>
    </row>
    <row r="788" spans="1:24" s="10" customFormat="1">
      <c r="A788" s="69" t="s">
        <v>1032</v>
      </c>
      <c r="B788" s="69" t="s">
        <v>693</v>
      </c>
      <c r="C788" s="69"/>
      <c r="D788" s="87">
        <v>2015</v>
      </c>
      <c r="E788" s="69" t="s">
        <v>2354</v>
      </c>
      <c r="F788" s="69"/>
      <c r="G788" s="87" t="s">
        <v>683</v>
      </c>
      <c r="H788" s="71">
        <v>42026</v>
      </c>
      <c r="I788" s="182">
        <v>2232</v>
      </c>
      <c r="J788" s="71"/>
      <c r="K788" s="69"/>
      <c r="L788" s="106" t="s">
        <v>776</v>
      </c>
      <c r="M788" s="106" t="s">
        <v>2882</v>
      </c>
      <c r="N788" s="106" t="s">
        <v>340</v>
      </c>
      <c r="O788" s="106">
        <v>0</v>
      </c>
      <c r="P788" s="906">
        <f t="shared" si="34"/>
        <v>0</v>
      </c>
      <c r="Q788" s="901">
        <f t="shared" si="35"/>
        <v>463.92</v>
      </c>
      <c r="R788" s="459">
        <v>463.92</v>
      </c>
      <c r="S788" s="262"/>
      <c r="T788" s="106" t="s">
        <v>127</v>
      </c>
      <c r="U788" s="106" t="s">
        <v>778</v>
      </c>
      <c r="V788" s="720" t="s">
        <v>4267</v>
      </c>
      <c r="W788" s="106"/>
      <c r="X788" s="106"/>
    </row>
    <row r="789" spans="1:24" s="10" customFormat="1">
      <c r="A789" s="69" t="s">
        <v>1032</v>
      </c>
      <c r="B789" s="69" t="s">
        <v>693</v>
      </c>
      <c r="C789" s="69"/>
      <c r="D789" s="87">
        <v>2015</v>
      </c>
      <c r="E789" s="69" t="s">
        <v>2354</v>
      </c>
      <c r="F789" s="69"/>
      <c r="G789" s="87" t="s">
        <v>683</v>
      </c>
      <c r="H789" s="71">
        <v>42026</v>
      </c>
      <c r="I789" s="182">
        <v>2233</v>
      </c>
      <c r="J789" s="71"/>
      <c r="K789" s="69"/>
      <c r="L789" s="106" t="s">
        <v>776</v>
      </c>
      <c r="M789" s="106" t="s">
        <v>2882</v>
      </c>
      <c r="N789" s="106" t="s">
        <v>340</v>
      </c>
      <c r="O789" s="106">
        <v>0</v>
      </c>
      <c r="P789" s="906">
        <f t="shared" si="34"/>
        <v>0</v>
      </c>
      <c r="Q789" s="901">
        <f t="shared" si="35"/>
        <v>3132</v>
      </c>
      <c r="R789" s="459">
        <v>3132</v>
      </c>
      <c r="S789" s="262"/>
      <c r="T789" s="106" t="s">
        <v>127</v>
      </c>
      <c r="U789" s="106" t="s">
        <v>343</v>
      </c>
      <c r="V789" s="720" t="s">
        <v>4268</v>
      </c>
      <c r="W789" s="106"/>
      <c r="X789" s="106"/>
    </row>
    <row r="790" spans="1:24" s="10" customFormat="1">
      <c r="A790" s="69" t="s">
        <v>2341</v>
      </c>
      <c r="B790" s="69" t="s">
        <v>1177</v>
      </c>
      <c r="C790" s="69"/>
      <c r="D790" s="87">
        <v>2015</v>
      </c>
      <c r="E790" s="69" t="s">
        <v>4528</v>
      </c>
      <c r="F790" s="69"/>
      <c r="G790" s="87" t="s">
        <v>683</v>
      </c>
      <c r="H790" s="71">
        <v>42152</v>
      </c>
      <c r="I790" s="182">
        <v>515</v>
      </c>
      <c r="J790" s="71"/>
      <c r="K790" s="69"/>
      <c r="L790" s="106" t="s">
        <v>127</v>
      </c>
      <c r="M790" s="106" t="s">
        <v>4529</v>
      </c>
      <c r="N790" s="106" t="s">
        <v>1104</v>
      </c>
      <c r="O790" s="106">
        <v>0</v>
      </c>
      <c r="P790" s="906">
        <f>R790*O790/100</f>
        <v>0</v>
      </c>
      <c r="Q790" s="901">
        <f>R790-P790</f>
        <v>11600</v>
      </c>
      <c r="R790" s="459">
        <v>11600</v>
      </c>
      <c r="S790" s="262"/>
      <c r="T790" s="106" t="s">
        <v>127</v>
      </c>
      <c r="U790" s="106" t="s">
        <v>1104</v>
      </c>
      <c r="V790" s="720" t="s">
        <v>3093</v>
      </c>
      <c r="W790" s="106"/>
      <c r="X790" s="106"/>
    </row>
    <row r="791" spans="1:24" s="10" customFormat="1">
      <c r="A791" s="69" t="s">
        <v>4434</v>
      </c>
      <c r="B791" s="69" t="s">
        <v>718</v>
      </c>
      <c r="C791" s="69"/>
      <c r="D791" s="87">
        <v>2015</v>
      </c>
      <c r="E791" s="69" t="s">
        <v>4436</v>
      </c>
      <c r="F791" s="69"/>
      <c r="G791" s="87" t="s">
        <v>683</v>
      </c>
      <c r="H791" s="71">
        <v>42176</v>
      </c>
      <c r="I791" s="182">
        <v>182</v>
      </c>
      <c r="J791" s="71"/>
      <c r="K791" s="69"/>
      <c r="L791" s="106" t="s">
        <v>4435</v>
      </c>
      <c r="M791" s="106" t="s">
        <v>127</v>
      </c>
      <c r="N791" s="106" t="s">
        <v>340</v>
      </c>
      <c r="O791" s="106">
        <v>0</v>
      </c>
      <c r="P791" s="906">
        <f t="shared" si="34"/>
        <v>0</v>
      </c>
      <c r="Q791" s="901">
        <f t="shared" si="35"/>
        <v>2538</v>
      </c>
      <c r="R791" s="459">
        <v>2538</v>
      </c>
      <c r="S791" s="262"/>
      <c r="T791" s="106" t="s">
        <v>127</v>
      </c>
      <c r="U791" s="106" t="s">
        <v>778</v>
      </c>
      <c r="V791" s="720" t="s">
        <v>2003</v>
      </c>
      <c r="W791" s="106"/>
      <c r="X791" s="106"/>
    </row>
    <row r="792" spans="1:24" s="10" customFormat="1" ht="22.5">
      <c r="A792" s="69" t="s">
        <v>3551</v>
      </c>
      <c r="B792" s="69" t="s">
        <v>3548</v>
      </c>
      <c r="C792" s="69" t="s">
        <v>1534</v>
      </c>
      <c r="D792" s="87">
        <v>2015</v>
      </c>
      <c r="E792" s="7" t="s">
        <v>3552</v>
      </c>
      <c r="F792" s="69"/>
      <c r="G792" s="87" t="s">
        <v>1182</v>
      </c>
      <c r="H792" s="71">
        <v>42157</v>
      </c>
      <c r="I792" s="182">
        <v>159</v>
      </c>
      <c r="J792" s="71"/>
      <c r="K792" s="69"/>
      <c r="L792" s="106" t="s">
        <v>127</v>
      </c>
      <c r="M792" s="106" t="s">
        <v>3555</v>
      </c>
      <c r="N792" s="106" t="s">
        <v>1008</v>
      </c>
      <c r="O792" s="106">
        <v>0.5</v>
      </c>
      <c r="P792" s="906">
        <v>137.59</v>
      </c>
      <c r="Q792" s="901">
        <f>R792</f>
        <v>31898.14</v>
      </c>
      <c r="R792" s="459">
        <f>31760.55+P792</f>
        <v>31898.14</v>
      </c>
      <c r="S792" s="262"/>
      <c r="T792" s="106" t="s">
        <v>127</v>
      </c>
      <c r="U792" s="106" t="s">
        <v>2502</v>
      </c>
      <c r="V792" s="720" t="s">
        <v>4440</v>
      </c>
      <c r="W792" s="106"/>
      <c r="X792" s="106"/>
    </row>
    <row r="793" spans="1:24" s="10" customFormat="1">
      <c r="A793" s="69" t="s">
        <v>1418</v>
      </c>
      <c r="B793" s="69" t="s">
        <v>718</v>
      </c>
      <c r="C793" s="69"/>
      <c r="D793" s="87">
        <v>2015</v>
      </c>
      <c r="E793" s="7" t="s">
        <v>4471</v>
      </c>
      <c r="F793" s="69"/>
      <c r="G793" s="87" t="s">
        <v>683</v>
      </c>
      <c r="H793" s="71">
        <v>42165</v>
      </c>
      <c r="I793" s="182">
        <v>2937</v>
      </c>
      <c r="J793" s="71"/>
      <c r="K793" s="69"/>
      <c r="L793" s="106" t="s">
        <v>776</v>
      </c>
      <c r="M793" s="106" t="s">
        <v>2882</v>
      </c>
      <c r="N793" s="106" t="s">
        <v>340</v>
      </c>
      <c r="O793" s="106">
        <v>0</v>
      </c>
      <c r="P793" s="906">
        <v>0</v>
      </c>
      <c r="Q793" s="901">
        <f>R793</f>
        <v>4671.93</v>
      </c>
      <c r="R793" s="459">
        <v>4671.93</v>
      </c>
      <c r="S793" s="262"/>
      <c r="T793" s="106" t="s">
        <v>127</v>
      </c>
      <c r="U793" s="106" t="s">
        <v>778</v>
      </c>
      <c r="V793" s="720" t="s">
        <v>2913</v>
      </c>
      <c r="W793" s="106"/>
      <c r="X793" s="106"/>
    </row>
    <row r="794" spans="1:24" s="10" customFormat="1">
      <c r="A794" s="69" t="s">
        <v>3564</v>
      </c>
      <c r="B794" s="69" t="s">
        <v>3560</v>
      </c>
      <c r="C794" s="69" t="s">
        <v>1534</v>
      </c>
      <c r="D794" s="87">
        <v>2015</v>
      </c>
      <c r="E794" s="69" t="s">
        <v>3563</v>
      </c>
      <c r="F794" s="69"/>
      <c r="G794" s="87" t="s">
        <v>1182</v>
      </c>
      <c r="H794" s="71">
        <v>42180</v>
      </c>
      <c r="I794" s="182">
        <v>333</v>
      </c>
      <c r="J794" s="71"/>
      <c r="K794" s="69"/>
      <c r="L794" s="106" t="s">
        <v>127</v>
      </c>
      <c r="M794" s="106" t="s">
        <v>3555</v>
      </c>
      <c r="N794" s="106" t="s">
        <v>1008</v>
      </c>
      <c r="O794" s="106">
        <v>0.5</v>
      </c>
      <c r="P794" s="906">
        <v>2961.62</v>
      </c>
      <c r="Q794" s="901">
        <v>506633.74</v>
      </c>
      <c r="R794" s="459">
        <f>Q794+P794</f>
        <v>509595.36</v>
      </c>
      <c r="S794" s="262"/>
      <c r="T794" s="106" t="s">
        <v>127</v>
      </c>
      <c r="U794" s="106" t="s">
        <v>2502</v>
      </c>
      <c r="V794" s="720" t="s">
        <v>4475</v>
      </c>
      <c r="W794" s="106"/>
      <c r="X794" s="106"/>
    </row>
    <row r="795" spans="1:24" s="10" customFormat="1">
      <c r="A795" s="69" t="s">
        <v>1359</v>
      </c>
      <c r="B795" s="69" t="s">
        <v>1132</v>
      </c>
      <c r="C795" s="69"/>
      <c r="D795" s="87">
        <v>2015</v>
      </c>
      <c r="E795" s="7" t="s">
        <v>4001</v>
      </c>
      <c r="F795" s="69"/>
      <c r="G795" s="87" t="s">
        <v>683</v>
      </c>
      <c r="H795" s="71"/>
      <c r="I795" s="182"/>
      <c r="J795" s="71">
        <v>42164</v>
      </c>
      <c r="K795" s="69">
        <v>6553</v>
      </c>
      <c r="L795" s="106" t="s">
        <v>313</v>
      </c>
      <c r="M795" s="106" t="s">
        <v>127</v>
      </c>
      <c r="N795" s="106" t="s">
        <v>127</v>
      </c>
      <c r="O795" s="106">
        <v>0</v>
      </c>
      <c r="P795" s="906">
        <v>0</v>
      </c>
      <c r="Q795" s="901">
        <f>R795</f>
        <v>6000</v>
      </c>
      <c r="R795" s="459">
        <v>6000</v>
      </c>
      <c r="S795" s="262"/>
      <c r="T795" s="106" t="s">
        <v>127</v>
      </c>
      <c r="U795" s="106" t="s">
        <v>1359</v>
      </c>
      <c r="V795" s="720" t="s">
        <v>1359</v>
      </c>
      <c r="W795" s="106"/>
      <c r="X795" s="106"/>
    </row>
    <row r="796" spans="1:24" s="10" customFormat="1">
      <c r="A796" s="69" t="s">
        <v>3551</v>
      </c>
      <c r="B796" s="69" t="s">
        <v>3609</v>
      </c>
      <c r="C796" s="69" t="s">
        <v>1534</v>
      </c>
      <c r="D796" s="87">
        <v>2015</v>
      </c>
      <c r="E796" s="69" t="s">
        <v>4093</v>
      </c>
      <c r="F796" s="69"/>
      <c r="G796" s="87" t="s">
        <v>1182</v>
      </c>
      <c r="H796" s="71">
        <v>42206</v>
      </c>
      <c r="I796" s="182">
        <v>171</v>
      </c>
      <c r="J796" s="71"/>
      <c r="K796" s="69"/>
      <c r="L796" s="106" t="s">
        <v>127</v>
      </c>
      <c r="M796" s="106" t="s">
        <v>3555</v>
      </c>
      <c r="N796" s="106" t="s">
        <v>1008</v>
      </c>
      <c r="O796" s="106">
        <v>0.5</v>
      </c>
      <c r="P796" s="906">
        <v>196.46</v>
      </c>
      <c r="Q796" s="901">
        <v>506633.74</v>
      </c>
      <c r="R796" s="459">
        <f>45350.25+P796</f>
        <v>45546.71</v>
      </c>
      <c r="S796" s="262"/>
      <c r="T796" s="106" t="s">
        <v>127</v>
      </c>
      <c r="U796" s="106" t="s">
        <v>2502</v>
      </c>
      <c r="V796" s="720" t="s">
        <v>4475</v>
      </c>
      <c r="W796" s="106"/>
      <c r="X796" s="106"/>
    </row>
    <row r="797" spans="1:24" s="10" customFormat="1" ht="22.5">
      <c r="A797" s="69" t="s">
        <v>3317</v>
      </c>
      <c r="B797" s="69" t="s">
        <v>4589</v>
      </c>
      <c r="C797" s="69"/>
      <c r="D797" s="87">
        <v>2015</v>
      </c>
      <c r="E797" s="7" t="s">
        <v>4590</v>
      </c>
      <c r="F797" s="69"/>
      <c r="G797" s="87" t="s">
        <v>1182</v>
      </c>
      <c r="H797" s="71">
        <v>42212</v>
      </c>
      <c r="I797" s="182">
        <v>5269</v>
      </c>
      <c r="J797" s="71"/>
      <c r="K797" s="69"/>
      <c r="L797" s="106" t="s">
        <v>127</v>
      </c>
      <c r="M797" s="106" t="s">
        <v>4570</v>
      </c>
      <c r="N797" s="106" t="s">
        <v>340</v>
      </c>
      <c r="O797" s="106">
        <v>0.2</v>
      </c>
      <c r="P797" s="906">
        <v>48.08</v>
      </c>
      <c r="Q797" s="901">
        <f>R797</f>
        <v>27886.720000000001</v>
      </c>
      <c r="R797" s="459">
        <v>27886.720000000001</v>
      </c>
      <c r="S797" s="262"/>
      <c r="T797" s="106" t="s">
        <v>127</v>
      </c>
      <c r="U797" s="106" t="s">
        <v>778</v>
      </c>
      <c r="V797" s="720" t="s">
        <v>4593</v>
      </c>
      <c r="W797" s="106"/>
      <c r="X797" s="106"/>
    </row>
    <row r="798" spans="1:24" s="10" customFormat="1" ht="22.5">
      <c r="A798" s="69" t="s">
        <v>3317</v>
      </c>
      <c r="B798" s="69" t="s">
        <v>4594</v>
      </c>
      <c r="C798" s="69"/>
      <c r="D798" s="87">
        <v>2015</v>
      </c>
      <c r="E798" s="7" t="s">
        <v>4597</v>
      </c>
      <c r="F798" s="69"/>
      <c r="G798" s="87" t="s">
        <v>1182</v>
      </c>
      <c r="H798" s="71">
        <v>42212</v>
      </c>
      <c r="I798" s="182">
        <v>5270</v>
      </c>
      <c r="J798" s="71"/>
      <c r="K798" s="69"/>
      <c r="L798" s="106" t="s">
        <v>127</v>
      </c>
      <c r="M798" s="106" t="s">
        <v>4570</v>
      </c>
      <c r="N798" s="106" t="s">
        <v>340</v>
      </c>
      <c r="O798" s="106">
        <v>0.2</v>
      </c>
      <c r="P798" s="906">
        <v>69.48</v>
      </c>
      <c r="Q798" s="901">
        <f>R798</f>
        <v>40300.21</v>
      </c>
      <c r="R798" s="459">
        <v>40300.21</v>
      </c>
      <c r="S798" s="262"/>
      <c r="T798" s="106" t="s">
        <v>127</v>
      </c>
      <c r="U798" s="106" t="s">
        <v>778</v>
      </c>
      <c r="V798" s="720" t="s">
        <v>2057</v>
      </c>
      <c r="W798" s="106"/>
      <c r="X798" s="106"/>
    </row>
    <row r="799" spans="1:24" s="10" customFormat="1">
      <c r="A799" s="69" t="s">
        <v>4731</v>
      </c>
      <c r="B799" s="69" t="s">
        <v>4736</v>
      </c>
      <c r="C799" s="69"/>
      <c r="D799" s="87">
        <v>2015</v>
      </c>
      <c r="E799" s="7" t="s">
        <v>4737</v>
      </c>
      <c r="F799" s="69"/>
      <c r="G799" s="87" t="s">
        <v>683</v>
      </c>
      <c r="H799" s="71">
        <v>42212</v>
      </c>
      <c r="I799" s="182">
        <v>5281</v>
      </c>
      <c r="J799" s="71"/>
      <c r="K799" s="69"/>
      <c r="L799" s="106" t="s">
        <v>127</v>
      </c>
      <c r="M799" s="106" t="s">
        <v>4570</v>
      </c>
      <c r="N799" s="106" t="s">
        <v>340</v>
      </c>
      <c r="O799" s="106">
        <v>0.2</v>
      </c>
      <c r="P799" s="906">
        <v>88.96</v>
      </c>
      <c r="Q799" s="901">
        <v>51495.95</v>
      </c>
      <c r="R799" s="459">
        <v>51599.15</v>
      </c>
      <c r="S799" s="262"/>
      <c r="T799" s="106" t="s">
        <v>127</v>
      </c>
      <c r="U799" s="106" t="s">
        <v>778</v>
      </c>
      <c r="V799" s="720" t="s">
        <v>3044</v>
      </c>
      <c r="W799" s="106"/>
      <c r="X799" s="106"/>
    </row>
    <row r="800" spans="1:24" s="10" customFormat="1">
      <c r="A800" s="69" t="s">
        <v>3317</v>
      </c>
      <c r="B800" s="69" t="s">
        <v>4582</v>
      </c>
      <c r="C800" s="69"/>
      <c r="D800" s="87">
        <v>2015</v>
      </c>
      <c r="E800" s="7" t="s">
        <v>4583</v>
      </c>
      <c r="F800" s="69"/>
      <c r="G800" s="87" t="s">
        <v>1182</v>
      </c>
      <c r="H800" s="71">
        <v>42212</v>
      </c>
      <c r="I800" s="182">
        <v>5283</v>
      </c>
      <c r="J800" s="71"/>
      <c r="K800" s="69"/>
      <c r="L800" s="106" t="s">
        <v>127</v>
      </c>
      <c r="M800" s="106" t="s">
        <v>4570</v>
      </c>
      <c r="N800" s="106" t="s">
        <v>340</v>
      </c>
      <c r="O800" s="106">
        <v>0.2</v>
      </c>
      <c r="P800" s="906">
        <v>90.83</v>
      </c>
      <c r="Q800" s="901">
        <f>R800</f>
        <v>52680.47</v>
      </c>
      <c r="R800" s="459">
        <v>52680.47</v>
      </c>
      <c r="S800" s="262"/>
      <c r="T800" s="106" t="s">
        <v>127</v>
      </c>
      <c r="U800" s="106" t="s">
        <v>778</v>
      </c>
      <c r="V800" s="720" t="s">
        <v>3249</v>
      </c>
      <c r="W800" s="106"/>
      <c r="X800" s="106"/>
    </row>
    <row r="801" spans="1:24" s="10" customFormat="1">
      <c r="A801" s="69" t="s">
        <v>2808</v>
      </c>
      <c r="B801" s="69" t="s">
        <v>4568</v>
      </c>
      <c r="C801" s="69"/>
      <c r="D801" s="87">
        <v>2015</v>
      </c>
      <c r="E801" s="7" t="s">
        <v>4569</v>
      </c>
      <c r="F801" s="69"/>
      <c r="G801" s="87" t="s">
        <v>1182</v>
      </c>
      <c r="H801" s="71">
        <v>42212</v>
      </c>
      <c r="I801" s="182">
        <v>5285</v>
      </c>
      <c r="J801" s="71"/>
      <c r="K801" s="69"/>
      <c r="L801" s="106" t="s">
        <v>127</v>
      </c>
      <c r="M801" s="106" t="s">
        <v>4570</v>
      </c>
      <c r="N801" s="106" t="s">
        <v>340</v>
      </c>
      <c r="O801" s="106">
        <v>0.2</v>
      </c>
      <c r="P801" s="906">
        <v>69.540000000000006</v>
      </c>
      <c r="Q801" s="901">
        <f>R801-P801</f>
        <v>40265.47</v>
      </c>
      <c r="R801" s="459">
        <v>40335.01</v>
      </c>
      <c r="S801" s="262"/>
      <c r="T801" s="106" t="s">
        <v>127</v>
      </c>
      <c r="U801" s="106" t="s">
        <v>778</v>
      </c>
      <c r="V801" s="720" t="s">
        <v>1799</v>
      </c>
      <c r="W801" s="106"/>
      <c r="X801" s="106"/>
    </row>
    <row r="802" spans="1:24" s="10" customFormat="1">
      <c r="A802" s="69" t="s">
        <v>3339</v>
      </c>
      <c r="B802" s="69" t="s">
        <v>4574</v>
      </c>
      <c r="C802" s="69"/>
      <c r="D802" s="87">
        <v>2015</v>
      </c>
      <c r="E802" s="7" t="s">
        <v>4586</v>
      </c>
      <c r="F802" s="69"/>
      <c r="G802" s="87" t="s">
        <v>1182</v>
      </c>
      <c r="H802" s="71">
        <v>42212</v>
      </c>
      <c r="I802" s="182">
        <v>5287</v>
      </c>
      <c r="J802" s="71"/>
      <c r="K802" s="69"/>
      <c r="L802" s="106" t="s">
        <v>127</v>
      </c>
      <c r="M802" s="106" t="s">
        <v>4570</v>
      </c>
      <c r="N802" s="106" t="s">
        <v>340</v>
      </c>
      <c r="O802" s="106">
        <v>0.2</v>
      </c>
      <c r="P802" s="906">
        <v>154.94</v>
      </c>
      <c r="Q802" s="901">
        <f>R802-P802</f>
        <v>89716.76</v>
      </c>
      <c r="R802" s="459">
        <v>89871.7</v>
      </c>
      <c r="S802" s="262"/>
      <c r="T802" s="106" t="s">
        <v>127</v>
      </c>
      <c r="U802" s="106" t="s">
        <v>778</v>
      </c>
      <c r="V802" s="720" t="s">
        <v>2977</v>
      </c>
      <c r="W802" s="106"/>
      <c r="X802" s="106"/>
    </row>
    <row r="803" spans="1:24" s="10" customFormat="1">
      <c r="A803" s="69" t="s">
        <v>1776</v>
      </c>
      <c r="B803" s="69" t="s">
        <v>693</v>
      </c>
      <c r="C803" s="69"/>
      <c r="D803" s="87">
        <v>2015</v>
      </c>
      <c r="E803" s="69" t="s">
        <v>1985</v>
      </c>
      <c r="F803" s="69"/>
      <c r="G803" s="87" t="s">
        <v>683</v>
      </c>
      <c r="H803" s="71">
        <v>42212</v>
      </c>
      <c r="I803" s="182">
        <v>3137</v>
      </c>
      <c r="J803" s="71"/>
      <c r="K803" s="69"/>
      <c r="L803" s="106" t="s">
        <v>776</v>
      </c>
      <c r="M803" s="106" t="s">
        <v>2882</v>
      </c>
      <c r="N803" s="106" t="s">
        <v>340</v>
      </c>
      <c r="O803" s="106">
        <v>0</v>
      </c>
      <c r="P803" s="906">
        <f t="shared" si="34"/>
        <v>0</v>
      </c>
      <c r="Q803" s="901">
        <f t="shared" si="35"/>
        <v>2209</v>
      </c>
      <c r="R803" s="459">
        <v>2209</v>
      </c>
      <c r="S803" s="262"/>
      <c r="T803" s="106" t="s">
        <v>127</v>
      </c>
      <c r="U803" s="106" t="s">
        <v>778</v>
      </c>
      <c r="V803" s="720" t="s">
        <v>2052</v>
      </c>
      <c r="W803" s="106"/>
      <c r="X803" s="106"/>
    </row>
    <row r="804" spans="1:24" s="10" customFormat="1">
      <c r="A804" s="69" t="s">
        <v>1776</v>
      </c>
      <c r="B804" s="69" t="s">
        <v>693</v>
      </c>
      <c r="C804" s="69"/>
      <c r="D804" s="87">
        <v>2015</v>
      </c>
      <c r="E804" s="69" t="s">
        <v>1985</v>
      </c>
      <c r="F804" s="69"/>
      <c r="G804" s="87" t="s">
        <v>683</v>
      </c>
      <c r="H804" s="71">
        <v>42212</v>
      </c>
      <c r="I804" s="182">
        <v>3136</v>
      </c>
      <c r="J804" s="71"/>
      <c r="K804" s="69"/>
      <c r="L804" s="106" t="s">
        <v>776</v>
      </c>
      <c r="M804" s="106" t="s">
        <v>2882</v>
      </c>
      <c r="N804" s="106" t="s">
        <v>340</v>
      </c>
      <c r="O804" s="106">
        <v>0</v>
      </c>
      <c r="P804" s="906">
        <f t="shared" si="34"/>
        <v>0</v>
      </c>
      <c r="Q804" s="901">
        <f t="shared" si="35"/>
        <v>2794</v>
      </c>
      <c r="R804" s="459">
        <v>2794</v>
      </c>
      <c r="S804" s="262"/>
      <c r="T804" s="106" t="s">
        <v>127</v>
      </c>
      <c r="U804" s="106" t="s">
        <v>778</v>
      </c>
      <c r="V804" s="720" t="s">
        <v>2052</v>
      </c>
      <c r="W804" s="106"/>
      <c r="X804" s="106"/>
    </row>
    <row r="805" spans="1:24" s="10" customFormat="1">
      <c r="A805" s="69" t="s">
        <v>2808</v>
      </c>
      <c r="B805" s="69" t="s">
        <v>4575</v>
      </c>
      <c r="C805" s="69"/>
      <c r="D805" s="87">
        <v>2015</v>
      </c>
      <c r="E805" s="69" t="s">
        <v>4576</v>
      </c>
      <c r="F805" s="69"/>
      <c r="G805" s="87" t="s">
        <v>1182</v>
      </c>
      <c r="H805" s="71">
        <v>42212</v>
      </c>
      <c r="I805" s="182">
        <v>5273</v>
      </c>
      <c r="J805" s="71"/>
      <c r="K805" s="69"/>
      <c r="L805" s="106" t="s">
        <v>127</v>
      </c>
      <c r="M805" s="106" t="s">
        <v>4570</v>
      </c>
      <c r="N805" s="106" t="s">
        <v>340</v>
      </c>
      <c r="O805" s="106">
        <v>0.2</v>
      </c>
      <c r="P805" s="906">
        <v>28.79</v>
      </c>
      <c r="Q805" s="901">
        <f>R805-P805</f>
        <v>16670.34</v>
      </c>
      <c r="R805" s="459">
        <v>16699.13</v>
      </c>
      <c r="S805" s="262"/>
      <c r="T805" s="106" t="s">
        <v>127</v>
      </c>
      <c r="U805" s="106" t="s">
        <v>778</v>
      </c>
      <c r="V805" s="720" t="s">
        <v>1812</v>
      </c>
      <c r="W805" s="106"/>
      <c r="X805" s="106"/>
    </row>
    <row r="806" spans="1:24" s="10" customFormat="1">
      <c r="A806" s="69" t="s">
        <v>3317</v>
      </c>
      <c r="B806" s="69" t="s">
        <v>4588</v>
      </c>
      <c r="C806" s="69"/>
      <c r="D806" s="87">
        <v>2015</v>
      </c>
      <c r="E806" s="69" t="s">
        <v>4671</v>
      </c>
      <c r="F806" s="69"/>
      <c r="G806" s="87" t="s">
        <v>1182</v>
      </c>
      <c r="H806" s="71">
        <v>42212</v>
      </c>
      <c r="I806" s="182">
        <v>5272</v>
      </c>
      <c r="J806" s="71"/>
      <c r="K806" s="69"/>
      <c r="L806" s="106" t="s">
        <v>127</v>
      </c>
      <c r="M806" s="106" t="s">
        <v>4570</v>
      </c>
      <c r="N806" s="106" t="s">
        <v>340</v>
      </c>
      <c r="O806" s="106">
        <v>0.2</v>
      </c>
      <c r="P806" s="906">
        <v>53.13</v>
      </c>
      <c r="Q806" s="901">
        <f>R806-P806</f>
        <v>30758.27</v>
      </c>
      <c r="R806" s="459">
        <v>30811.4</v>
      </c>
      <c r="S806" s="262"/>
      <c r="T806" s="106" t="s">
        <v>127</v>
      </c>
      <c r="U806" s="106" t="s">
        <v>778</v>
      </c>
      <c r="V806" s="720" t="s">
        <v>1623</v>
      </c>
      <c r="W806" s="106"/>
      <c r="X806" s="106"/>
    </row>
    <row r="807" spans="1:24" s="10" customFormat="1">
      <c r="A807" s="69" t="s">
        <v>3317</v>
      </c>
      <c r="B807" s="69" t="s">
        <v>4674</v>
      </c>
      <c r="C807" s="69"/>
      <c r="D807" s="87">
        <v>2015</v>
      </c>
      <c r="E807" s="69" t="s">
        <v>4675</v>
      </c>
      <c r="F807" s="69"/>
      <c r="G807" s="87" t="s">
        <v>1182</v>
      </c>
      <c r="H807" s="71">
        <v>42212</v>
      </c>
      <c r="I807" s="182">
        <v>5274</v>
      </c>
      <c r="J807" s="71"/>
      <c r="K807" s="69"/>
      <c r="L807" s="106" t="s">
        <v>127</v>
      </c>
      <c r="M807" s="106" t="s">
        <v>4570</v>
      </c>
      <c r="N807" s="106" t="s">
        <v>340</v>
      </c>
      <c r="O807" s="106">
        <v>0.2</v>
      </c>
      <c r="P807" s="906">
        <v>70.61</v>
      </c>
      <c r="Q807" s="901">
        <v>40870.660000000003</v>
      </c>
      <c r="R807" s="459">
        <v>40952.57</v>
      </c>
      <c r="S807" s="262"/>
      <c r="T807" s="106" t="s">
        <v>127</v>
      </c>
      <c r="U807" s="106" t="s">
        <v>778</v>
      </c>
      <c r="V807" s="720" t="s">
        <v>1653</v>
      </c>
      <c r="W807" s="106"/>
      <c r="X807" s="106"/>
    </row>
    <row r="808" spans="1:24" s="10" customFormat="1">
      <c r="A808" s="69" t="s">
        <v>2808</v>
      </c>
      <c r="B808" s="69" t="s">
        <v>4678</v>
      </c>
      <c r="C808" s="69"/>
      <c r="D808" s="87">
        <v>2015</v>
      </c>
      <c r="E808" s="69" t="s">
        <v>4679</v>
      </c>
      <c r="F808" s="69"/>
      <c r="G808" s="87" t="s">
        <v>1182</v>
      </c>
      <c r="H808" s="71">
        <v>42212</v>
      </c>
      <c r="I808" s="182">
        <v>5275</v>
      </c>
      <c r="J808" s="71"/>
      <c r="K808" s="69"/>
      <c r="L808" s="106" t="s">
        <v>127</v>
      </c>
      <c r="M808" s="106" t="s">
        <v>4570</v>
      </c>
      <c r="N808" s="106" t="s">
        <v>340</v>
      </c>
      <c r="O808" s="106">
        <v>0.2</v>
      </c>
      <c r="P808" s="906">
        <v>67.23</v>
      </c>
      <c r="Q808" s="901">
        <v>38913.61</v>
      </c>
      <c r="R808" s="459">
        <v>38991.589999999997</v>
      </c>
      <c r="S808" s="262"/>
      <c r="T808" s="106" t="s">
        <v>127</v>
      </c>
      <c r="U808" s="106" t="s">
        <v>778</v>
      </c>
      <c r="V808" s="720" t="s">
        <v>1577</v>
      </c>
      <c r="W808" s="106"/>
      <c r="X808" s="106"/>
    </row>
    <row r="809" spans="1:24" s="10" customFormat="1">
      <c r="A809" s="69" t="s">
        <v>3317</v>
      </c>
      <c r="B809" s="69" t="s">
        <v>4682</v>
      </c>
      <c r="C809" s="69"/>
      <c r="D809" s="87">
        <v>2015</v>
      </c>
      <c r="E809" s="69" t="s">
        <v>4683</v>
      </c>
      <c r="F809" s="69"/>
      <c r="G809" s="87" t="s">
        <v>1182</v>
      </c>
      <c r="H809" s="71">
        <v>42212</v>
      </c>
      <c r="I809" s="182">
        <v>5276</v>
      </c>
      <c r="J809" s="71"/>
      <c r="K809" s="69"/>
      <c r="L809" s="106" t="s">
        <v>127</v>
      </c>
      <c r="M809" s="106" t="s">
        <v>4570</v>
      </c>
      <c r="N809" s="106" t="s">
        <v>340</v>
      </c>
      <c r="O809" s="106">
        <v>0.2</v>
      </c>
      <c r="P809" s="906">
        <v>88.19</v>
      </c>
      <c r="Q809" s="901">
        <v>51048.07</v>
      </c>
      <c r="R809" s="459">
        <v>51150.38</v>
      </c>
      <c r="S809" s="262"/>
      <c r="T809" s="106" t="s">
        <v>127</v>
      </c>
      <c r="U809" s="106" t="s">
        <v>778</v>
      </c>
      <c r="V809" s="720" t="s">
        <v>4684</v>
      </c>
      <c r="W809" s="106"/>
      <c r="X809" s="106"/>
    </row>
    <row r="810" spans="1:24" s="10" customFormat="1">
      <c r="A810" s="69" t="s">
        <v>2808</v>
      </c>
      <c r="B810" s="69" t="s">
        <v>4686</v>
      </c>
      <c r="C810" s="69"/>
      <c r="D810" s="87">
        <v>2015</v>
      </c>
      <c r="E810" s="69" t="s">
        <v>4687</v>
      </c>
      <c r="F810" s="69"/>
      <c r="G810" s="87" t="s">
        <v>1182</v>
      </c>
      <c r="H810" s="71">
        <v>42212</v>
      </c>
      <c r="I810" s="182">
        <v>5277</v>
      </c>
      <c r="J810" s="71"/>
      <c r="K810" s="69"/>
      <c r="L810" s="106" t="s">
        <v>127</v>
      </c>
      <c r="M810" s="106" t="s">
        <v>4570</v>
      </c>
      <c r="N810" s="106" t="s">
        <v>340</v>
      </c>
      <c r="O810" s="106">
        <v>0.2</v>
      </c>
      <c r="P810" s="906">
        <v>93.52</v>
      </c>
      <c r="Q810" s="901">
        <v>54131.92</v>
      </c>
      <c r="R810" s="459">
        <v>54240.41</v>
      </c>
      <c r="S810" s="262"/>
      <c r="T810" s="106" t="s">
        <v>127</v>
      </c>
      <c r="U810" s="106" t="s">
        <v>778</v>
      </c>
      <c r="V810" s="720" t="s">
        <v>4688</v>
      </c>
      <c r="W810" s="106"/>
      <c r="X810" s="106"/>
    </row>
    <row r="811" spans="1:24" s="10" customFormat="1">
      <c r="A811" s="69" t="s">
        <v>3339</v>
      </c>
      <c r="B811" s="69" t="s">
        <v>4702</v>
      </c>
      <c r="C811" s="69"/>
      <c r="D811" s="87">
        <v>2015</v>
      </c>
      <c r="E811" s="69" t="s">
        <v>4704</v>
      </c>
      <c r="F811" s="69"/>
      <c r="G811" s="87" t="s">
        <v>1182</v>
      </c>
      <c r="H811" s="71">
        <v>42212</v>
      </c>
      <c r="I811" s="182">
        <v>5279</v>
      </c>
      <c r="J811" s="71"/>
      <c r="K811" s="69"/>
      <c r="L811" s="106" t="s">
        <v>127</v>
      </c>
      <c r="M811" s="106" t="s">
        <v>4570</v>
      </c>
      <c r="N811" s="106" t="s">
        <v>340</v>
      </c>
      <c r="O811" s="106">
        <v>0.2</v>
      </c>
      <c r="P811" s="906">
        <v>139.29</v>
      </c>
      <c r="Q811" s="901">
        <v>80627</v>
      </c>
      <c r="R811" s="459">
        <v>80788.570000000007</v>
      </c>
      <c r="S811" s="262"/>
      <c r="T811" s="106" t="s">
        <v>127</v>
      </c>
      <c r="U811" s="106" t="s">
        <v>778</v>
      </c>
      <c r="V811" s="720" t="s">
        <v>3097</v>
      </c>
      <c r="W811" s="106"/>
      <c r="X811" s="106"/>
    </row>
    <row r="812" spans="1:24" s="10" customFormat="1">
      <c r="A812" s="69" t="s">
        <v>4731</v>
      </c>
      <c r="B812" s="69" t="s">
        <v>4730</v>
      </c>
      <c r="C812" s="69"/>
      <c r="D812" s="87">
        <v>2015</v>
      </c>
      <c r="E812" s="69" t="s">
        <v>4732</v>
      </c>
      <c r="F812" s="69"/>
      <c r="G812" s="87" t="s">
        <v>683</v>
      </c>
      <c r="H812" s="71">
        <v>42212</v>
      </c>
      <c r="I812" s="182">
        <v>5280</v>
      </c>
      <c r="J812" s="71"/>
      <c r="K812" s="69"/>
      <c r="L812" s="106" t="s">
        <v>127</v>
      </c>
      <c r="M812" s="106" t="s">
        <v>4570</v>
      </c>
      <c r="N812" s="106" t="s">
        <v>340</v>
      </c>
      <c r="O812" s="106">
        <v>0.2</v>
      </c>
      <c r="P812" s="906">
        <v>45.81</v>
      </c>
      <c r="Q812" s="901">
        <v>26519.1</v>
      </c>
      <c r="R812" s="459">
        <v>26572.25</v>
      </c>
      <c r="S812" s="262"/>
      <c r="T812" s="106" t="s">
        <v>127</v>
      </c>
      <c r="U812" s="106" t="s">
        <v>778</v>
      </c>
      <c r="V812" s="720" t="s">
        <v>4733</v>
      </c>
      <c r="W812" s="106"/>
      <c r="X812" s="106"/>
    </row>
    <row r="813" spans="1:24" s="10" customFormat="1">
      <c r="A813" s="69" t="s">
        <v>2808</v>
      </c>
      <c r="B813" s="69" t="s">
        <v>4696</v>
      </c>
      <c r="C813" s="69"/>
      <c r="D813" s="87">
        <v>2015</v>
      </c>
      <c r="E813" s="69" t="s">
        <v>4697</v>
      </c>
      <c r="F813" s="69"/>
      <c r="G813" s="87" t="s">
        <v>1182</v>
      </c>
      <c r="H813" s="71">
        <v>42212</v>
      </c>
      <c r="I813" s="182">
        <v>5284</v>
      </c>
      <c r="J813" s="71"/>
      <c r="K813" s="69"/>
      <c r="L813" s="106" t="s">
        <v>127</v>
      </c>
      <c r="M813" s="106" t="s">
        <v>4570</v>
      </c>
      <c r="N813" s="106" t="s">
        <v>340</v>
      </c>
      <c r="O813" s="106">
        <v>0.2</v>
      </c>
      <c r="P813" s="906">
        <v>206.7</v>
      </c>
      <c r="Q813" s="901">
        <v>119645.23</v>
      </c>
      <c r="R813" s="459">
        <v>119885</v>
      </c>
      <c r="S813" s="262"/>
      <c r="T813" s="106" t="s">
        <v>127</v>
      </c>
      <c r="U813" s="106" t="s">
        <v>778</v>
      </c>
      <c r="V813" s="720" t="s">
        <v>3142</v>
      </c>
      <c r="W813" s="106"/>
      <c r="X813" s="106"/>
    </row>
    <row r="814" spans="1:24" s="10" customFormat="1">
      <c r="A814" s="69" t="s">
        <v>3572</v>
      </c>
      <c r="B814" s="69" t="s">
        <v>4706</v>
      </c>
      <c r="C814" s="69"/>
      <c r="D814" s="87">
        <v>2015</v>
      </c>
      <c r="E814" s="69" t="s">
        <v>4707</v>
      </c>
      <c r="F814" s="69"/>
      <c r="G814" s="87" t="s">
        <v>1182</v>
      </c>
      <c r="H814" s="71">
        <v>42212</v>
      </c>
      <c r="I814" s="182">
        <v>5286</v>
      </c>
      <c r="J814" s="71"/>
      <c r="K814" s="69"/>
      <c r="L814" s="106" t="s">
        <v>127</v>
      </c>
      <c r="M814" s="106" t="s">
        <v>4570</v>
      </c>
      <c r="N814" s="106" t="s">
        <v>340</v>
      </c>
      <c r="O814" s="106">
        <v>0.2</v>
      </c>
      <c r="P814" s="906">
        <v>158.13999999999999</v>
      </c>
      <c r="Q814" s="901">
        <v>91539.05</v>
      </c>
      <c r="R814" s="459">
        <v>91722.5</v>
      </c>
      <c r="S814" s="262"/>
      <c r="T814" s="106" t="s">
        <v>127</v>
      </c>
      <c r="U814" s="106" t="s">
        <v>778</v>
      </c>
      <c r="V814" s="720" t="s">
        <v>4440</v>
      </c>
      <c r="W814" s="106"/>
      <c r="X814" s="106"/>
    </row>
    <row r="815" spans="1:24" s="10" customFormat="1">
      <c r="A815" s="69" t="s">
        <v>2397</v>
      </c>
      <c r="B815" s="69" t="s">
        <v>1132</v>
      </c>
      <c r="C815" s="69"/>
      <c r="D815" s="87">
        <v>2015</v>
      </c>
      <c r="E815" s="69" t="s">
        <v>4517</v>
      </c>
      <c r="F815" s="69"/>
      <c r="G815" s="87" t="s">
        <v>683</v>
      </c>
      <c r="H815" s="71">
        <v>42214</v>
      </c>
      <c r="I815" s="182">
        <v>21</v>
      </c>
      <c r="J815" s="71"/>
      <c r="K815" s="69"/>
      <c r="L815" s="106" t="s">
        <v>4518</v>
      </c>
      <c r="M815" s="106" t="s">
        <v>127</v>
      </c>
      <c r="N815" s="106" t="s">
        <v>340</v>
      </c>
      <c r="O815" s="106">
        <v>0</v>
      </c>
      <c r="P815" s="906">
        <v>0</v>
      </c>
      <c r="Q815" s="901">
        <f>R815</f>
        <v>893.2</v>
      </c>
      <c r="R815" s="459">
        <v>893.2</v>
      </c>
      <c r="S815" s="262">
        <v>1500</v>
      </c>
      <c r="T815" s="106" t="s">
        <v>127</v>
      </c>
      <c r="U815" s="106" t="s">
        <v>1239</v>
      </c>
      <c r="V815" s="720" t="s">
        <v>4519</v>
      </c>
      <c r="W815" s="106"/>
      <c r="X815" s="106"/>
    </row>
    <row r="816" spans="1:24" s="10" customFormat="1">
      <c r="A816" s="69" t="s">
        <v>2397</v>
      </c>
      <c r="B816" s="69" t="s">
        <v>1132</v>
      </c>
      <c r="C816" s="69"/>
      <c r="D816" s="87">
        <v>2015</v>
      </c>
      <c r="E816" s="69" t="s">
        <v>4517</v>
      </c>
      <c r="F816" s="69"/>
      <c r="G816" s="87" t="s">
        <v>683</v>
      </c>
      <c r="H816" s="71">
        <v>42214</v>
      </c>
      <c r="I816" s="182">
        <v>3096</v>
      </c>
      <c r="J816" s="71"/>
      <c r="K816" s="69"/>
      <c r="L816" s="106" t="s">
        <v>4520</v>
      </c>
      <c r="M816" s="106" t="s">
        <v>4521</v>
      </c>
      <c r="N816" s="106" t="s">
        <v>340</v>
      </c>
      <c r="O816" s="106">
        <v>0</v>
      </c>
      <c r="P816" s="906">
        <v>0</v>
      </c>
      <c r="Q816" s="901">
        <f>R816</f>
        <v>455</v>
      </c>
      <c r="R816" s="459">
        <v>455</v>
      </c>
      <c r="S816" s="262">
        <v>1500</v>
      </c>
      <c r="T816" s="106" t="s">
        <v>127</v>
      </c>
      <c r="U816" s="106" t="s">
        <v>1136</v>
      </c>
      <c r="V816" s="720" t="s">
        <v>4519</v>
      </c>
      <c r="W816" s="106"/>
      <c r="X816" s="106"/>
    </row>
    <row r="817" spans="1:27" s="10" customFormat="1">
      <c r="A817" s="69" t="s">
        <v>3317</v>
      </c>
      <c r="B817" s="69" t="s">
        <v>4588</v>
      </c>
      <c r="C817" s="69"/>
      <c r="D817" s="87">
        <v>2015</v>
      </c>
      <c r="E817" s="69" t="s">
        <v>4671</v>
      </c>
      <c r="F817" s="69"/>
      <c r="G817" s="87" t="s">
        <v>1182</v>
      </c>
      <c r="H817" s="71">
        <v>42216</v>
      </c>
      <c r="I817" s="182">
        <v>4184</v>
      </c>
      <c r="J817" s="71"/>
      <c r="K817" s="69"/>
      <c r="L817" s="106" t="s">
        <v>127</v>
      </c>
      <c r="M817" s="106" t="s">
        <v>4573</v>
      </c>
      <c r="N817" s="106" t="s">
        <v>1561</v>
      </c>
      <c r="O817" s="106">
        <v>0.2</v>
      </c>
      <c r="P817" s="906">
        <v>29.76</v>
      </c>
      <c r="Q817" s="901">
        <v>17230.439999999999</v>
      </c>
      <c r="R817" s="459">
        <v>17264.98</v>
      </c>
      <c r="S817" s="262">
        <v>1500</v>
      </c>
      <c r="T817" s="106" t="s">
        <v>127</v>
      </c>
      <c r="U817" s="106" t="s">
        <v>1136</v>
      </c>
      <c r="V817" s="720" t="s">
        <v>4519</v>
      </c>
      <c r="W817" s="106"/>
      <c r="X817" s="106"/>
    </row>
    <row r="818" spans="1:27" s="10" customFormat="1">
      <c r="A818" s="69" t="s">
        <v>3317</v>
      </c>
      <c r="B818" s="69" t="s">
        <v>4674</v>
      </c>
      <c r="C818" s="69"/>
      <c r="D818" s="87">
        <v>2015</v>
      </c>
      <c r="E818" s="69" t="s">
        <v>4675</v>
      </c>
      <c r="F818" s="69"/>
      <c r="G818" s="87" t="s">
        <v>1182</v>
      </c>
      <c r="H818" s="71">
        <v>42216</v>
      </c>
      <c r="I818" s="182">
        <v>4195</v>
      </c>
      <c r="J818" s="71"/>
      <c r="K818" s="69"/>
      <c r="L818" s="106" t="s">
        <v>127</v>
      </c>
      <c r="M818" s="106" t="s">
        <v>4573</v>
      </c>
      <c r="N818" s="106" t="s">
        <v>1561</v>
      </c>
      <c r="O818" s="106">
        <v>0.2</v>
      </c>
      <c r="P818" s="906">
        <v>100.12</v>
      </c>
      <c r="Q818" s="901">
        <v>57956.24</v>
      </c>
      <c r="R818" s="459">
        <v>58072.38</v>
      </c>
      <c r="S818" s="262"/>
      <c r="T818" s="106">
        <f>62+57.6+39</f>
        <v>158.6</v>
      </c>
      <c r="U818" s="106" t="s">
        <v>4584</v>
      </c>
      <c r="V818" s="720" t="s">
        <v>1662</v>
      </c>
      <c r="W818" s="106"/>
      <c r="X818" s="106"/>
    </row>
    <row r="819" spans="1:27" s="10" customFormat="1">
      <c r="A819" s="69" t="s">
        <v>2808</v>
      </c>
      <c r="B819" s="69" t="s">
        <v>4678</v>
      </c>
      <c r="C819" s="69"/>
      <c r="D819" s="87">
        <v>2015</v>
      </c>
      <c r="E819" s="69" t="s">
        <v>4679</v>
      </c>
      <c r="F819" s="69"/>
      <c r="G819" s="87" t="s">
        <v>1182</v>
      </c>
      <c r="H819" s="71">
        <v>42216</v>
      </c>
      <c r="I819" s="182">
        <v>4196</v>
      </c>
      <c r="J819" s="71"/>
      <c r="K819" s="69"/>
      <c r="L819" s="106" t="s">
        <v>127</v>
      </c>
      <c r="M819" s="106" t="s">
        <v>4573</v>
      </c>
      <c r="N819" s="106" t="s">
        <v>1561</v>
      </c>
      <c r="O819" s="106">
        <v>0.2</v>
      </c>
      <c r="P819" s="906">
        <v>102.11</v>
      </c>
      <c r="Q819" s="901">
        <v>59103.03</v>
      </c>
      <c r="R819" s="459">
        <v>59221.48</v>
      </c>
      <c r="S819" s="262"/>
      <c r="T819" s="106">
        <f>70+71+31</f>
        <v>172</v>
      </c>
      <c r="U819" s="106" t="s">
        <v>4584</v>
      </c>
      <c r="V819" s="720" t="s">
        <v>3032</v>
      </c>
      <c r="W819" s="106"/>
      <c r="X819" s="106"/>
    </row>
    <row r="820" spans="1:27" s="10" customFormat="1">
      <c r="A820" s="69" t="s">
        <v>3339</v>
      </c>
      <c r="B820" s="69" t="s">
        <v>4702</v>
      </c>
      <c r="C820" s="69"/>
      <c r="D820" s="87">
        <v>2015</v>
      </c>
      <c r="E820" s="69" t="s">
        <v>4704</v>
      </c>
      <c r="F820" s="69"/>
      <c r="G820" s="87" t="s">
        <v>1182</v>
      </c>
      <c r="H820" s="71">
        <v>42216</v>
      </c>
      <c r="I820" s="182">
        <v>4201</v>
      </c>
      <c r="J820" s="71"/>
      <c r="K820" s="69"/>
      <c r="L820" s="106" t="s">
        <v>127</v>
      </c>
      <c r="M820" s="106" t="s">
        <v>4573</v>
      </c>
      <c r="N820" s="106" t="s">
        <v>1561</v>
      </c>
      <c r="O820" s="106">
        <v>0.2</v>
      </c>
      <c r="P820" s="906">
        <v>36.119999999999997</v>
      </c>
      <c r="Q820" s="901">
        <v>20908.86</v>
      </c>
      <c r="R820" s="459">
        <v>20850.759999999998</v>
      </c>
      <c r="S820" s="262"/>
      <c r="T820" s="106">
        <f>35+34</f>
        <v>69</v>
      </c>
      <c r="U820" s="106" t="s">
        <v>4705</v>
      </c>
      <c r="V820" s="720" t="s">
        <v>3155</v>
      </c>
      <c r="W820" s="106">
        <f>Y820+Z820+AA820</f>
        <v>69</v>
      </c>
      <c r="X820" s="106"/>
      <c r="Z820" s="10">
        <f>18+14+3</f>
        <v>35</v>
      </c>
      <c r="AA820" s="10">
        <f>15+12+7</f>
        <v>34</v>
      </c>
    </row>
    <row r="821" spans="1:27" s="10" customFormat="1">
      <c r="A821" s="69" t="s">
        <v>4731</v>
      </c>
      <c r="B821" s="69" t="s">
        <v>4730</v>
      </c>
      <c r="C821" s="69"/>
      <c r="D821" s="87">
        <v>2015</v>
      </c>
      <c r="E821" s="69" t="s">
        <v>4732</v>
      </c>
      <c r="F821" s="69"/>
      <c r="G821" s="87" t="s">
        <v>683</v>
      </c>
      <c r="H821" s="71">
        <v>42216</v>
      </c>
      <c r="I821" s="182">
        <v>4202</v>
      </c>
      <c r="J821" s="71"/>
      <c r="K821" s="69"/>
      <c r="L821" s="106" t="s">
        <v>127</v>
      </c>
      <c r="M821" s="106" t="s">
        <v>4573</v>
      </c>
      <c r="N821" s="106" t="s">
        <v>1561</v>
      </c>
      <c r="O821" s="106">
        <v>0.2</v>
      </c>
      <c r="P821" s="906">
        <v>68.77</v>
      </c>
      <c r="Q821" s="901">
        <v>39805.9</v>
      </c>
      <c r="R821" s="459">
        <v>39885.67</v>
      </c>
      <c r="S821" s="262"/>
      <c r="T821" s="106">
        <f>51+42+18</f>
        <v>111</v>
      </c>
      <c r="U821" s="106" t="s">
        <v>4584</v>
      </c>
      <c r="V821" s="720" t="s">
        <v>4734</v>
      </c>
      <c r="W821" s="106">
        <f>Y821+Z821+AA821</f>
        <v>111</v>
      </c>
      <c r="X821" s="106"/>
      <c r="Y821" s="10">
        <f>21+30</f>
        <v>51</v>
      </c>
      <c r="Z821" s="10">
        <f>18+24</f>
        <v>42</v>
      </c>
      <c r="AA821" s="10">
        <f>18</f>
        <v>18</v>
      </c>
    </row>
    <row r="822" spans="1:27" s="10" customFormat="1">
      <c r="A822" s="69" t="s">
        <v>4731</v>
      </c>
      <c r="B822" s="69" t="s">
        <v>4736</v>
      </c>
      <c r="C822" s="69"/>
      <c r="D822" s="87">
        <v>2015</v>
      </c>
      <c r="E822" s="69" t="s">
        <v>4737</v>
      </c>
      <c r="F822" s="69"/>
      <c r="G822" s="87" t="s">
        <v>683</v>
      </c>
      <c r="H822" s="71">
        <v>42216</v>
      </c>
      <c r="I822" s="182">
        <v>4203</v>
      </c>
      <c r="J822" s="71"/>
      <c r="K822" s="69"/>
      <c r="L822" s="106" t="s">
        <v>127</v>
      </c>
      <c r="M822" s="106" t="s">
        <v>4573</v>
      </c>
      <c r="N822" s="106" t="s">
        <v>1561</v>
      </c>
      <c r="O822" s="106">
        <v>0.2</v>
      </c>
      <c r="P822" s="906">
        <v>47.81</v>
      </c>
      <c r="Q822" s="901">
        <v>27676.89</v>
      </c>
      <c r="R822" s="459">
        <v>27732.35</v>
      </c>
      <c r="S822" s="262"/>
      <c r="T822" s="106">
        <f>31+35+16</f>
        <v>82</v>
      </c>
      <c r="U822" s="106" t="s">
        <v>4584</v>
      </c>
      <c r="V822" s="720" t="s">
        <v>3022</v>
      </c>
      <c r="W822" s="106">
        <f>Y822+Z822+AA822</f>
        <v>82</v>
      </c>
      <c r="X822" s="106"/>
      <c r="Y822" s="10">
        <f>15+16</f>
        <v>31</v>
      </c>
      <c r="Z822" s="10">
        <f>13+22</f>
        <v>35</v>
      </c>
      <c r="AA822" s="10">
        <f>16</f>
        <v>16</v>
      </c>
    </row>
    <row r="823" spans="1:27" s="10" customFormat="1">
      <c r="A823" s="69" t="s">
        <v>1033</v>
      </c>
      <c r="B823" s="69" t="s">
        <v>693</v>
      </c>
      <c r="C823" s="69"/>
      <c r="D823" s="87">
        <v>2015</v>
      </c>
      <c r="E823" s="69" t="s">
        <v>2730</v>
      </c>
      <c r="F823" s="69"/>
      <c r="G823" s="87" t="s">
        <v>683</v>
      </c>
      <c r="H823" s="71">
        <v>42220</v>
      </c>
      <c r="I823" s="182">
        <v>3179</v>
      </c>
      <c r="J823" s="71"/>
      <c r="K823" s="69"/>
      <c r="L823" s="106" t="s">
        <v>776</v>
      </c>
      <c r="M823" s="106" t="s">
        <v>2882</v>
      </c>
      <c r="N823" s="106" t="s">
        <v>340</v>
      </c>
      <c r="O823" s="106">
        <v>0</v>
      </c>
      <c r="P823" s="906">
        <f>R823*O823/100</f>
        <v>0</v>
      </c>
      <c r="Q823" s="901">
        <f>R823-P823</f>
        <v>2900</v>
      </c>
      <c r="R823" s="459">
        <v>2900</v>
      </c>
      <c r="S823" s="262"/>
      <c r="T823" s="106" t="s">
        <v>127</v>
      </c>
      <c r="U823" s="106" t="s">
        <v>690</v>
      </c>
      <c r="V823" s="720" t="s">
        <v>1667</v>
      </c>
      <c r="W823" s="106"/>
      <c r="X823" s="106"/>
    </row>
    <row r="824" spans="1:27" s="10" customFormat="1">
      <c r="A824" s="69" t="s">
        <v>3564</v>
      </c>
      <c r="B824" s="69" t="s">
        <v>4105</v>
      </c>
      <c r="C824" s="69" t="s">
        <v>1533</v>
      </c>
      <c r="D824" s="87">
        <v>2015</v>
      </c>
      <c r="E824" s="69" t="s">
        <v>4474</v>
      </c>
      <c r="F824" s="69"/>
      <c r="G824" s="87" t="s">
        <v>1182</v>
      </c>
      <c r="H824" s="71">
        <v>42222</v>
      </c>
      <c r="I824" s="182">
        <v>177</v>
      </c>
      <c r="J824" s="71"/>
      <c r="K824" s="69"/>
      <c r="L824" s="106" t="s">
        <v>127</v>
      </c>
      <c r="M824" s="106" t="s">
        <v>3555</v>
      </c>
      <c r="N824" s="106" t="s">
        <v>1008</v>
      </c>
      <c r="O824" s="106">
        <v>0.5</v>
      </c>
      <c r="P824" s="906">
        <v>981.97</v>
      </c>
      <c r="Q824" s="901">
        <v>226678.73</v>
      </c>
      <c r="R824" s="459">
        <f>P824+Q824</f>
        <v>227660.7</v>
      </c>
      <c r="S824" s="262"/>
      <c r="T824" s="106" t="s">
        <v>127</v>
      </c>
      <c r="U824" s="106" t="s">
        <v>2513</v>
      </c>
      <c r="V824" s="720"/>
      <c r="W824" s="106"/>
      <c r="X824" s="106"/>
    </row>
    <row r="825" spans="1:27" s="10" customFormat="1">
      <c r="A825" s="69" t="s">
        <v>4749</v>
      </c>
      <c r="B825" s="69" t="s">
        <v>4747</v>
      </c>
      <c r="C825" s="69" t="s">
        <v>2990</v>
      </c>
      <c r="D825" s="87">
        <v>2015</v>
      </c>
      <c r="E825" s="69" t="s">
        <v>4748</v>
      </c>
      <c r="F825" s="69"/>
      <c r="G825" s="87" t="s">
        <v>683</v>
      </c>
      <c r="H825" s="71">
        <v>42222</v>
      </c>
      <c r="I825" s="182">
        <v>179</v>
      </c>
      <c r="J825" s="71"/>
      <c r="K825" s="69"/>
      <c r="L825" s="106" t="s">
        <v>127</v>
      </c>
      <c r="M825" s="106" t="s">
        <v>3555</v>
      </c>
      <c r="N825" s="106" t="s">
        <v>995</v>
      </c>
      <c r="O825" s="106">
        <v>0</v>
      </c>
      <c r="P825" s="906">
        <v>0</v>
      </c>
      <c r="Q825" s="901">
        <f>R825</f>
        <v>295657.49</v>
      </c>
      <c r="R825" s="459">
        <v>295657.49</v>
      </c>
      <c r="S825" s="262"/>
      <c r="T825" s="106" t="s">
        <v>127</v>
      </c>
      <c r="U825" s="106" t="s">
        <v>611</v>
      </c>
      <c r="V825" s="720" t="s">
        <v>1736</v>
      </c>
      <c r="W825" s="106"/>
      <c r="X825" s="106"/>
    </row>
    <row r="826" spans="1:27" s="10" customFormat="1">
      <c r="A826" s="69" t="s">
        <v>2397</v>
      </c>
      <c r="B826" s="69" t="s">
        <v>718</v>
      </c>
      <c r="C826" s="69"/>
      <c r="D826" s="87">
        <v>2015</v>
      </c>
      <c r="E826" s="69" t="s">
        <v>4517</v>
      </c>
      <c r="F826" s="69"/>
      <c r="G826" s="87" t="s">
        <v>683</v>
      </c>
      <c r="H826" s="71">
        <v>42223</v>
      </c>
      <c r="I826" s="182">
        <v>3133</v>
      </c>
      <c r="J826" s="71"/>
      <c r="K826" s="69"/>
      <c r="L826" s="106" t="s">
        <v>4520</v>
      </c>
      <c r="M826" s="106" t="s">
        <v>4521</v>
      </c>
      <c r="N826" s="106" t="s">
        <v>340</v>
      </c>
      <c r="O826" s="106">
        <v>0</v>
      </c>
      <c r="P826" s="906">
        <f>R826*O826/100</f>
        <v>0</v>
      </c>
      <c r="Q826" s="901">
        <f t="shared" ref="Q826:Q835" si="36">R826-P826</f>
        <v>152</v>
      </c>
      <c r="R826" s="459">
        <v>152</v>
      </c>
      <c r="S826" s="262"/>
      <c r="T826" s="106" t="s">
        <v>127</v>
      </c>
      <c r="U826" s="106" t="s">
        <v>1136</v>
      </c>
      <c r="V826" s="720" t="s">
        <v>4519</v>
      </c>
      <c r="W826" s="106"/>
      <c r="X826" s="106"/>
    </row>
    <row r="827" spans="1:27" s="10" customFormat="1">
      <c r="A827" s="69" t="s">
        <v>2808</v>
      </c>
      <c r="B827" s="69" t="s">
        <v>4575</v>
      </c>
      <c r="C827" s="69"/>
      <c r="D827" s="87">
        <v>2015</v>
      </c>
      <c r="E827" s="69" t="s">
        <v>4576</v>
      </c>
      <c r="F827" s="69"/>
      <c r="G827" s="87" t="s">
        <v>1182</v>
      </c>
      <c r="H827" s="71">
        <v>42236</v>
      </c>
      <c r="I827" s="182">
        <v>4584</v>
      </c>
      <c r="J827" s="71"/>
      <c r="K827" s="69"/>
      <c r="L827" s="106" t="s">
        <v>127</v>
      </c>
      <c r="M827" s="106" t="s">
        <v>4573</v>
      </c>
      <c r="N827" s="106" t="s">
        <v>1561</v>
      </c>
      <c r="O827" s="106">
        <v>0.2</v>
      </c>
      <c r="P827" s="906">
        <v>27.13</v>
      </c>
      <c r="Q827" s="901">
        <f t="shared" si="36"/>
        <v>15711.050000000001</v>
      </c>
      <c r="R827" s="459">
        <v>15738.18</v>
      </c>
      <c r="S827" s="262"/>
      <c r="T827" s="106">
        <v>34.76</v>
      </c>
      <c r="U827" s="106" t="s">
        <v>4584</v>
      </c>
      <c r="V827" s="720" t="s">
        <v>4577</v>
      </c>
      <c r="W827" s="106"/>
      <c r="X827" s="106"/>
    </row>
    <row r="828" spans="1:27" s="10" customFormat="1">
      <c r="A828" s="69" t="s">
        <v>1033</v>
      </c>
      <c r="B828" s="69" t="s">
        <v>693</v>
      </c>
      <c r="C828" s="69"/>
      <c r="D828" s="87">
        <v>2015</v>
      </c>
      <c r="E828" s="69" t="s">
        <v>2730</v>
      </c>
      <c r="F828" s="69"/>
      <c r="G828" s="87" t="s">
        <v>683</v>
      </c>
      <c r="H828" s="71">
        <v>42229</v>
      </c>
      <c r="I828" s="182">
        <v>3206</v>
      </c>
      <c r="J828" s="71"/>
      <c r="K828" s="69"/>
      <c r="L828" s="106" t="s">
        <v>776</v>
      </c>
      <c r="M828" s="106" t="s">
        <v>2882</v>
      </c>
      <c r="N828" s="106" t="s">
        <v>340</v>
      </c>
      <c r="O828" s="106">
        <v>0</v>
      </c>
      <c r="P828" s="906">
        <f>R828*O828/100</f>
        <v>0</v>
      </c>
      <c r="Q828" s="901">
        <f t="shared" si="36"/>
        <v>5800</v>
      </c>
      <c r="R828" s="459">
        <v>5800</v>
      </c>
      <c r="S828" s="262"/>
      <c r="T828" s="106" t="s">
        <v>127</v>
      </c>
      <c r="U828" s="106" t="s">
        <v>343</v>
      </c>
      <c r="V828" s="720" t="s">
        <v>4522</v>
      </c>
      <c r="W828" s="106"/>
      <c r="X828" s="106"/>
    </row>
    <row r="829" spans="1:27" s="10" customFormat="1">
      <c r="A829" s="69" t="s">
        <v>3338</v>
      </c>
      <c r="B829" s="69" t="s">
        <v>718</v>
      </c>
      <c r="C829" s="69"/>
      <c r="D829" s="87">
        <v>2015</v>
      </c>
      <c r="E829" s="69" t="s">
        <v>1407</v>
      </c>
      <c r="F829" s="69"/>
      <c r="G829" s="87" t="s">
        <v>683</v>
      </c>
      <c r="H829" s="71">
        <v>42229</v>
      </c>
      <c r="I829" s="182">
        <v>3207</v>
      </c>
      <c r="J829" s="71"/>
      <c r="K829" s="69"/>
      <c r="L829" s="106" t="s">
        <v>776</v>
      </c>
      <c r="M829" s="106" t="s">
        <v>2882</v>
      </c>
      <c r="N829" s="106" t="s">
        <v>340</v>
      </c>
      <c r="O829" s="106">
        <v>0</v>
      </c>
      <c r="P829" s="906">
        <f>R829*O829/100</f>
        <v>0</v>
      </c>
      <c r="Q829" s="901">
        <f t="shared" si="36"/>
        <v>627</v>
      </c>
      <c r="R829" s="459">
        <v>627</v>
      </c>
      <c r="S829" s="262"/>
      <c r="T829" s="106" t="s">
        <v>127</v>
      </c>
      <c r="U829" s="106" t="s">
        <v>778</v>
      </c>
      <c r="V829" s="720" t="s">
        <v>4523</v>
      </c>
      <c r="W829" s="106"/>
      <c r="X829" s="106"/>
    </row>
    <row r="830" spans="1:27" s="10" customFormat="1">
      <c r="A830" s="69" t="s">
        <v>1776</v>
      </c>
      <c r="B830" s="69" t="s">
        <v>693</v>
      </c>
      <c r="C830" s="69"/>
      <c r="D830" s="87">
        <v>2015</v>
      </c>
      <c r="E830" s="69" t="s">
        <v>1985</v>
      </c>
      <c r="F830" s="69"/>
      <c r="G830" s="87" t="s">
        <v>683</v>
      </c>
      <c r="H830" s="71">
        <v>42229</v>
      </c>
      <c r="I830" s="182">
        <v>3208</v>
      </c>
      <c r="J830" s="71"/>
      <c r="K830" s="69"/>
      <c r="L830" s="106" t="s">
        <v>776</v>
      </c>
      <c r="M830" s="106" t="s">
        <v>2882</v>
      </c>
      <c r="N830" s="106" t="s">
        <v>340</v>
      </c>
      <c r="O830" s="106">
        <v>0</v>
      </c>
      <c r="P830" s="906">
        <f>R830*O830/100</f>
        <v>0</v>
      </c>
      <c r="Q830" s="901">
        <f t="shared" si="36"/>
        <v>90</v>
      </c>
      <c r="R830" s="459">
        <v>90</v>
      </c>
      <c r="S830" s="262"/>
      <c r="T830" s="106" t="s">
        <v>127</v>
      </c>
      <c r="U830" s="106" t="s">
        <v>2022</v>
      </c>
      <c r="V830" s="720" t="s">
        <v>1797</v>
      </c>
      <c r="W830" s="106"/>
      <c r="X830" s="106"/>
    </row>
    <row r="831" spans="1:27" s="10" customFormat="1">
      <c r="A831" s="69" t="s">
        <v>4524</v>
      </c>
      <c r="B831" s="69" t="s">
        <v>718</v>
      </c>
      <c r="C831" s="69"/>
      <c r="D831" s="87">
        <v>2015</v>
      </c>
      <c r="E831" s="69" t="s">
        <v>4525</v>
      </c>
      <c r="F831" s="69"/>
      <c r="G831" s="87" t="s">
        <v>683</v>
      </c>
      <c r="H831" s="71">
        <v>42229</v>
      </c>
      <c r="I831" s="182">
        <v>3220</v>
      </c>
      <c r="J831" s="71"/>
      <c r="K831" s="69"/>
      <c r="L831" s="106" t="s">
        <v>776</v>
      </c>
      <c r="M831" s="106" t="s">
        <v>2882</v>
      </c>
      <c r="N831" s="106" t="s">
        <v>340</v>
      </c>
      <c r="O831" s="106">
        <v>0</v>
      </c>
      <c r="P831" s="906">
        <f>R831*O831/100</f>
        <v>0</v>
      </c>
      <c r="Q831" s="901">
        <f t="shared" si="36"/>
        <v>150</v>
      </c>
      <c r="R831" s="459">
        <v>150</v>
      </c>
      <c r="S831" s="262"/>
      <c r="T831" s="106" t="s">
        <v>127</v>
      </c>
      <c r="U831" s="106" t="s">
        <v>3506</v>
      </c>
      <c r="V831" s="720" t="s">
        <v>1988</v>
      </c>
      <c r="W831" s="106"/>
      <c r="X831" s="106"/>
    </row>
    <row r="832" spans="1:27" s="10" customFormat="1">
      <c r="A832" s="69" t="s">
        <v>4524</v>
      </c>
      <c r="B832" s="69" t="s">
        <v>718</v>
      </c>
      <c r="C832" s="69"/>
      <c r="D832" s="87">
        <v>2015</v>
      </c>
      <c r="E832" s="69" t="s">
        <v>4525</v>
      </c>
      <c r="F832" s="69"/>
      <c r="G832" s="87" t="s">
        <v>683</v>
      </c>
      <c r="H832" s="71">
        <v>42229</v>
      </c>
      <c r="I832" s="182">
        <v>3210</v>
      </c>
      <c r="J832" s="71"/>
      <c r="K832" s="69"/>
      <c r="L832" s="106" t="s">
        <v>776</v>
      </c>
      <c r="M832" s="106" t="s">
        <v>2882</v>
      </c>
      <c r="N832" s="106" t="s">
        <v>340</v>
      </c>
      <c r="O832" s="106">
        <v>0</v>
      </c>
      <c r="P832" s="906">
        <f>R832*O832/100</f>
        <v>0</v>
      </c>
      <c r="Q832" s="901">
        <f t="shared" si="36"/>
        <v>570</v>
      </c>
      <c r="R832" s="459">
        <v>570</v>
      </c>
      <c r="S832" s="262"/>
      <c r="T832" s="106" t="s">
        <v>127</v>
      </c>
      <c r="U832" s="106" t="s">
        <v>778</v>
      </c>
      <c r="V832" s="720" t="s">
        <v>4661</v>
      </c>
      <c r="W832" s="106"/>
      <c r="X832" s="106"/>
    </row>
    <row r="833" spans="1:25" s="10" customFormat="1">
      <c r="A833" s="69" t="s">
        <v>3317</v>
      </c>
      <c r="B833" s="69" t="s">
        <v>4589</v>
      </c>
      <c r="C833" s="69"/>
      <c r="D833" s="87">
        <v>2015</v>
      </c>
      <c r="E833" s="69" t="s">
        <v>4590</v>
      </c>
      <c r="F833" s="69"/>
      <c r="G833" s="87" t="s">
        <v>1182</v>
      </c>
      <c r="H833" s="71">
        <v>42233</v>
      </c>
      <c r="I833" s="182">
        <v>5911</v>
      </c>
      <c r="J833" s="71"/>
      <c r="K833" s="69"/>
      <c r="L833" s="106" t="s">
        <v>127</v>
      </c>
      <c r="M833" s="106" t="s">
        <v>4570</v>
      </c>
      <c r="N833" s="106" t="s">
        <v>340</v>
      </c>
      <c r="O833" s="106">
        <v>0.2</v>
      </c>
      <c r="P833" s="906">
        <v>96.7</v>
      </c>
      <c r="Q833" s="901">
        <f t="shared" si="36"/>
        <v>55983.91</v>
      </c>
      <c r="R833" s="459">
        <v>56080.61</v>
      </c>
      <c r="S833" s="262"/>
      <c r="T833" s="106" t="s">
        <v>127</v>
      </c>
      <c r="U833" s="106" t="s">
        <v>4591</v>
      </c>
      <c r="V833" s="720" t="s">
        <v>2020</v>
      </c>
      <c r="W833" s="106"/>
      <c r="X833" s="106"/>
    </row>
    <row r="834" spans="1:25" s="10" customFormat="1">
      <c r="A834" s="69" t="s">
        <v>3317</v>
      </c>
      <c r="B834" s="69" t="s">
        <v>4594</v>
      </c>
      <c r="C834" s="69"/>
      <c r="D834" s="87">
        <v>2015</v>
      </c>
      <c r="E834" s="69" t="s">
        <v>4597</v>
      </c>
      <c r="F834" s="69"/>
      <c r="G834" s="87" t="s">
        <v>1182</v>
      </c>
      <c r="H834" s="71">
        <v>42233</v>
      </c>
      <c r="I834" s="182">
        <v>5912</v>
      </c>
      <c r="J834" s="71"/>
      <c r="K834" s="69"/>
      <c r="L834" s="106" t="s">
        <v>127</v>
      </c>
      <c r="M834" s="106" t="s">
        <v>4570</v>
      </c>
      <c r="N834" s="106" t="s">
        <v>340</v>
      </c>
      <c r="O834" s="106">
        <v>0.2</v>
      </c>
      <c r="P834" s="906">
        <v>114.06</v>
      </c>
      <c r="Q834" s="901">
        <f t="shared" si="36"/>
        <v>66044.740000000005</v>
      </c>
      <c r="R834" s="459">
        <v>66158.8</v>
      </c>
      <c r="S834" s="262"/>
      <c r="T834" s="106" t="s">
        <v>127</v>
      </c>
      <c r="U834" s="106" t="s">
        <v>4591</v>
      </c>
      <c r="V834" s="720" t="s">
        <v>2018</v>
      </c>
      <c r="W834" s="106"/>
      <c r="X834" s="106"/>
    </row>
    <row r="835" spans="1:25" s="10" customFormat="1">
      <c r="A835" s="69" t="s">
        <v>3317</v>
      </c>
      <c r="B835" s="69" t="s">
        <v>4674</v>
      </c>
      <c r="C835" s="69"/>
      <c r="D835" s="87">
        <v>2015</v>
      </c>
      <c r="E835" s="69" t="s">
        <v>4675</v>
      </c>
      <c r="F835" s="69"/>
      <c r="G835" s="87" t="s">
        <v>1182</v>
      </c>
      <c r="H835" s="71">
        <v>42233</v>
      </c>
      <c r="I835" s="182">
        <v>5913</v>
      </c>
      <c r="J835" s="71"/>
      <c r="K835" s="69"/>
      <c r="L835" s="106" t="s">
        <v>127</v>
      </c>
      <c r="M835" s="106" t="s">
        <v>4570</v>
      </c>
      <c r="N835" s="106" t="s">
        <v>340</v>
      </c>
      <c r="O835" s="106">
        <v>0.2</v>
      </c>
      <c r="P835" s="906">
        <v>142.41999999999999</v>
      </c>
      <c r="Q835" s="901">
        <f t="shared" si="36"/>
        <v>82464.08</v>
      </c>
      <c r="R835" s="459">
        <v>82606.5</v>
      </c>
      <c r="S835" s="262"/>
      <c r="T835" s="106" t="s">
        <v>127</v>
      </c>
      <c r="U835" s="106" t="s">
        <v>778</v>
      </c>
      <c r="V835" s="720" t="s">
        <v>2023</v>
      </c>
      <c r="W835" s="106"/>
      <c r="X835" s="106"/>
    </row>
    <row r="836" spans="1:25" s="10" customFormat="1">
      <c r="A836" s="69" t="s">
        <v>3317</v>
      </c>
      <c r="B836" s="69" t="s">
        <v>4682</v>
      </c>
      <c r="C836" s="69"/>
      <c r="D836" s="87">
        <v>2015</v>
      </c>
      <c r="E836" s="69" t="s">
        <v>4683</v>
      </c>
      <c r="F836" s="69"/>
      <c r="G836" s="87" t="s">
        <v>1182</v>
      </c>
      <c r="H836" s="71">
        <v>42233</v>
      </c>
      <c r="I836" s="182">
        <v>5914</v>
      </c>
      <c r="J836" s="71"/>
      <c r="K836" s="69"/>
      <c r="L836" s="106" t="s">
        <v>127</v>
      </c>
      <c r="M836" s="106" t="s">
        <v>4570</v>
      </c>
      <c r="N836" s="106" t="s">
        <v>340</v>
      </c>
      <c r="O836" s="106">
        <v>0.2</v>
      </c>
      <c r="P836" s="906">
        <v>186.8</v>
      </c>
      <c r="Q836" s="901">
        <v>108125</v>
      </c>
      <c r="R836" s="459">
        <v>108341.68</v>
      </c>
      <c r="S836" s="262"/>
      <c r="T836" s="106" t="s">
        <v>127</v>
      </c>
      <c r="U836" s="106" t="s">
        <v>778</v>
      </c>
      <c r="V836" s="720" t="s">
        <v>2041</v>
      </c>
      <c r="W836" s="106"/>
      <c r="X836" s="106"/>
    </row>
    <row r="837" spans="1:25" s="10" customFormat="1">
      <c r="A837" s="69" t="s">
        <v>2808</v>
      </c>
      <c r="B837" s="69" t="s">
        <v>4686</v>
      </c>
      <c r="C837" s="69"/>
      <c r="D837" s="87">
        <v>2015</v>
      </c>
      <c r="E837" s="69" t="s">
        <v>4687</v>
      </c>
      <c r="F837" s="69"/>
      <c r="G837" s="87" t="s">
        <v>1182</v>
      </c>
      <c r="H837" s="71">
        <v>42233</v>
      </c>
      <c r="I837" s="182">
        <v>5916</v>
      </c>
      <c r="J837" s="71"/>
      <c r="K837" s="69"/>
      <c r="L837" s="106" t="s">
        <v>127</v>
      </c>
      <c r="M837" s="106" t="s">
        <v>4570</v>
      </c>
      <c r="N837" s="106" t="s">
        <v>340</v>
      </c>
      <c r="O837" s="106">
        <v>0.2</v>
      </c>
      <c r="P837" s="906">
        <v>68.540000000000006</v>
      </c>
      <c r="Q837" s="901">
        <v>39676</v>
      </c>
      <c r="R837" s="459">
        <v>39755.519999999997</v>
      </c>
      <c r="S837" s="262"/>
      <c r="T837" s="106" t="s">
        <v>127</v>
      </c>
      <c r="U837" s="106" t="s">
        <v>343</v>
      </c>
      <c r="V837" s="720" t="s">
        <v>2016</v>
      </c>
      <c r="W837" s="106"/>
      <c r="X837" s="106"/>
    </row>
    <row r="838" spans="1:25" s="10" customFormat="1">
      <c r="A838" s="69" t="s">
        <v>3339</v>
      </c>
      <c r="B838" s="69" t="s">
        <v>4702</v>
      </c>
      <c r="C838" s="69"/>
      <c r="D838" s="87">
        <v>2015</v>
      </c>
      <c r="E838" s="69" t="s">
        <v>4704</v>
      </c>
      <c r="F838" s="69"/>
      <c r="G838" s="87" t="s">
        <v>1182</v>
      </c>
      <c r="H838" s="71">
        <v>42233</v>
      </c>
      <c r="I838" s="182">
        <v>5917</v>
      </c>
      <c r="J838" s="71"/>
      <c r="K838" s="69"/>
      <c r="L838" s="106" t="s">
        <v>127</v>
      </c>
      <c r="M838" s="106" t="s">
        <v>4570</v>
      </c>
      <c r="N838" s="106" t="s">
        <v>340</v>
      </c>
      <c r="O838" s="106">
        <v>0.2</v>
      </c>
      <c r="P838" s="906">
        <v>166.71</v>
      </c>
      <c r="Q838" s="901">
        <v>96499.8</v>
      </c>
      <c r="R838" s="459">
        <v>96693.19</v>
      </c>
      <c r="S838" s="262"/>
      <c r="T838" s="106" t="s">
        <v>127</v>
      </c>
      <c r="U838" s="106" t="s">
        <v>778</v>
      </c>
      <c r="V838" s="720" t="s">
        <v>2028</v>
      </c>
      <c r="W838" s="106"/>
      <c r="X838" s="106"/>
    </row>
    <row r="839" spans="1:25" s="10" customFormat="1">
      <c r="A839" s="69" t="s">
        <v>4731</v>
      </c>
      <c r="B839" s="69" t="s">
        <v>4730</v>
      </c>
      <c r="C839" s="69"/>
      <c r="D839" s="87">
        <v>2015</v>
      </c>
      <c r="E839" s="69" t="s">
        <v>4732</v>
      </c>
      <c r="F839" s="69"/>
      <c r="G839" s="87" t="s">
        <v>683</v>
      </c>
      <c r="H839" s="71">
        <v>42233</v>
      </c>
      <c r="I839" s="182">
        <v>5918</v>
      </c>
      <c r="J839" s="71"/>
      <c r="K839" s="69"/>
      <c r="L839" s="106" t="s">
        <v>127</v>
      </c>
      <c r="M839" s="106" t="s">
        <v>4570</v>
      </c>
      <c r="N839" s="106" t="s">
        <v>340</v>
      </c>
      <c r="O839" s="106">
        <v>0.2</v>
      </c>
      <c r="P839" s="906">
        <v>93.36</v>
      </c>
      <c r="Q839" s="901">
        <v>54043.05</v>
      </c>
      <c r="R839" s="459">
        <v>54151.35</v>
      </c>
      <c r="S839" s="262"/>
      <c r="T839" s="106" t="s">
        <v>127</v>
      </c>
      <c r="U839" s="106" t="s">
        <v>778</v>
      </c>
      <c r="V839" s="720" t="s">
        <v>2024</v>
      </c>
      <c r="W839" s="106"/>
      <c r="X839" s="106"/>
    </row>
    <row r="840" spans="1:25" s="10" customFormat="1">
      <c r="A840" s="69" t="s">
        <v>3317</v>
      </c>
      <c r="B840" s="69" t="s">
        <v>4692</v>
      </c>
      <c r="C840" s="69"/>
      <c r="D840" s="87">
        <v>2015</v>
      </c>
      <c r="E840" s="69" t="s">
        <v>4693</v>
      </c>
      <c r="F840" s="69"/>
      <c r="G840" s="87" t="s">
        <v>1182</v>
      </c>
      <c r="H840" s="71">
        <v>42233</v>
      </c>
      <c r="I840" s="182">
        <v>5919</v>
      </c>
      <c r="J840" s="71"/>
      <c r="K840" s="69"/>
      <c r="L840" s="106" t="s">
        <v>127</v>
      </c>
      <c r="M840" s="106" t="s">
        <v>4570</v>
      </c>
      <c r="N840" s="106" t="s">
        <v>340</v>
      </c>
      <c r="O840" s="106">
        <v>0.2</v>
      </c>
      <c r="P840" s="906">
        <v>474.55</v>
      </c>
      <c r="Q840" s="901">
        <f>R840-P840</f>
        <v>274764.45</v>
      </c>
      <c r="R840" s="459">
        <v>275239</v>
      </c>
      <c r="S840" s="262"/>
      <c r="T840" s="106" t="s">
        <v>127</v>
      </c>
      <c r="U840" s="106" t="s">
        <v>778</v>
      </c>
      <c r="V840" s="720" t="s">
        <v>4694</v>
      </c>
      <c r="W840" s="106"/>
      <c r="X840" s="106"/>
    </row>
    <row r="841" spans="1:25" s="10" customFormat="1">
      <c r="A841" s="69" t="s">
        <v>2808</v>
      </c>
      <c r="B841" s="69" t="s">
        <v>4696</v>
      </c>
      <c r="C841" s="69"/>
      <c r="D841" s="87">
        <v>2015</v>
      </c>
      <c r="E841" s="69" t="s">
        <v>4697</v>
      </c>
      <c r="F841" s="69"/>
      <c r="G841" s="87" t="s">
        <v>1182</v>
      </c>
      <c r="H841" s="71">
        <v>42233</v>
      </c>
      <c r="I841" s="182">
        <v>5920</v>
      </c>
      <c r="J841" s="71"/>
      <c r="K841" s="69"/>
      <c r="L841" s="106" t="s">
        <v>127</v>
      </c>
      <c r="M841" s="106" t="s">
        <v>4570</v>
      </c>
      <c r="N841" s="106" t="s">
        <v>340</v>
      </c>
      <c r="O841" s="106">
        <v>0.2</v>
      </c>
      <c r="P841" s="906">
        <v>137.08000000000001</v>
      </c>
      <c r="Q841" s="901">
        <v>79352.009999999995</v>
      </c>
      <c r="R841" s="459">
        <v>79511.039999999994</v>
      </c>
      <c r="S841" s="262"/>
      <c r="T841" s="106" t="s">
        <v>127</v>
      </c>
      <c r="U841" s="106" t="s">
        <v>343</v>
      </c>
      <c r="V841" s="720" t="s">
        <v>3110</v>
      </c>
      <c r="W841" s="106"/>
      <c r="X841" s="106"/>
    </row>
    <row r="842" spans="1:25" s="10" customFormat="1">
      <c r="A842" s="69" t="s">
        <v>3572</v>
      </c>
      <c r="B842" s="69" t="s">
        <v>4706</v>
      </c>
      <c r="C842" s="69"/>
      <c r="D842" s="87">
        <v>2015</v>
      </c>
      <c r="E842" s="69" t="s">
        <v>4707</v>
      </c>
      <c r="F842" s="69"/>
      <c r="G842" s="87" t="s">
        <v>1182</v>
      </c>
      <c r="H842" s="71">
        <v>42233</v>
      </c>
      <c r="I842" s="182">
        <v>5921</v>
      </c>
      <c r="J842" s="71"/>
      <c r="K842" s="69"/>
      <c r="L842" s="106" t="s">
        <v>127</v>
      </c>
      <c r="M842" s="106" t="s">
        <v>4570</v>
      </c>
      <c r="N842" s="106" t="s">
        <v>340</v>
      </c>
      <c r="O842" s="106">
        <v>0.2</v>
      </c>
      <c r="P842" s="906">
        <v>151.30000000000001</v>
      </c>
      <c r="Q842" s="901">
        <v>87578.08</v>
      </c>
      <c r="R842" s="459">
        <v>87753.59</v>
      </c>
      <c r="S842" s="262"/>
      <c r="T842" s="106" t="s">
        <v>127</v>
      </c>
      <c r="U842" s="106" t="s">
        <v>4591</v>
      </c>
      <c r="V842" s="720" t="s">
        <v>2025</v>
      </c>
      <c r="W842" s="106"/>
      <c r="X842" s="106"/>
    </row>
    <row r="843" spans="1:25" s="10" customFormat="1">
      <c r="A843" s="69" t="s">
        <v>3339</v>
      </c>
      <c r="B843" s="69" t="s">
        <v>4574</v>
      </c>
      <c r="C843" s="69"/>
      <c r="D843" s="87">
        <v>2015</v>
      </c>
      <c r="E843" s="69" t="s">
        <v>4586</v>
      </c>
      <c r="F843" s="69"/>
      <c r="G843" s="87" t="s">
        <v>1182</v>
      </c>
      <c r="H843" s="71">
        <v>42233</v>
      </c>
      <c r="I843" s="182">
        <v>5922</v>
      </c>
      <c r="J843" s="71"/>
      <c r="K843" s="69"/>
      <c r="L843" s="106" t="s">
        <v>127</v>
      </c>
      <c r="M843" s="106" t="s">
        <v>4570</v>
      </c>
      <c r="N843" s="106" t="s">
        <v>340</v>
      </c>
      <c r="O843" s="106">
        <v>0.2</v>
      </c>
      <c r="P843" s="906">
        <v>104.16</v>
      </c>
      <c r="Q843" s="901">
        <f>R843-P843</f>
        <v>60308.639999999999</v>
      </c>
      <c r="R843" s="459">
        <v>60412.800000000003</v>
      </c>
      <c r="S843" s="262"/>
      <c r="T843" s="106" t="s">
        <v>127</v>
      </c>
      <c r="U843" s="106" t="s">
        <v>343</v>
      </c>
      <c r="V843" s="720" t="s">
        <v>2026</v>
      </c>
      <c r="W843" s="106"/>
      <c r="X843" s="106"/>
    </row>
    <row r="844" spans="1:25" s="10" customFormat="1">
      <c r="A844" s="69" t="s">
        <v>4647</v>
      </c>
      <c r="B844" s="69" t="s">
        <v>718</v>
      </c>
      <c r="C844" s="69"/>
      <c r="D844" s="87">
        <v>2015</v>
      </c>
      <c r="E844" s="69" t="s">
        <v>4648</v>
      </c>
      <c r="F844" s="69"/>
      <c r="G844" s="87" t="s">
        <v>683</v>
      </c>
      <c r="H844" s="71">
        <v>42233</v>
      </c>
      <c r="I844" s="182">
        <v>18</v>
      </c>
      <c r="J844" s="71"/>
      <c r="K844" s="69"/>
      <c r="L844" s="106" t="s">
        <v>4649</v>
      </c>
      <c r="M844" s="106" t="s">
        <v>127</v>
      </c>
      <c r="N844" s="106" t="s">
        <v>340</v>
      </c>
      <c r="O844" s="106">
        <v>0</v>
      </c>
      <c r="P844" s="906">
        <v>0</v>
      </c>
      <c r="Q844" s="901">
        <f>R844-P844</f>
        <v>2425.5</v>
      </c>
      <c r="R844" s="459">
        <v>2425.5</v>
      </c>
      <c r="S844" s="262"/>
      <c r="T844" s="106" t="s">
        <v>127</v>
      </c>
      <c r="U844" s="106" t="s">
        <v>778</v>
      </c>
      <c r="V844" s="720" t="s">
        <v>3161</v>
      </c>
      <c r="W844" s="106"/>
      <c r="X844" s="106"/>
    </row>
    <row r="845" spans="1:25" s="10" customFormat="1">
      <c r="A845" s="69" t="s">
        <v>4664</v>
      </c>
      <c r="B845" s="69" t="s">
        <v>4665</v>
      </c>
      <c r="C845" s="69" t="s">
        <v>1533</v>
      </c>
      <c r="D845" s="87">
        <v>2015</v>
      </c>
      <c r="E845" s="69" t="s">
        <v>4666</v>
      </c>
      <c r="F845" s="69"/>
      <c r="G845" s="87" t="s">
        <v>1182</v>
      </c>
      <c r="H845" s="71">
        <v>42236</v>
      </c>
      <c r="I845" s="182">
        <v>250</v>
      </c>
      <c r="J845" s="71"/>
      <c r="K845" s="69"/>
      <c r="L845" s="106" t="s">
        <v>127</v>
      </c>
      <c r="M845" s="106" t="s">
        <v>4667</v>
      </c>
      <c r="N845" s="106" t="s">
        <v>1008</v>
      </c>
      <c r="O845" s="106">
        <v>0.5</v>
      </c>
      <c r="P845" s="906">
        <v>884.75</v>
      </c>
      <c r="Q845" s="901">
        <f>R845-P845</f>
        <v>204235.69</v>
      </c>
      <c r="R845" s="459">
        <f>204235.69+884.75</f>
        <v>205120.44</v>
      </c>
      <c r="S845" s="262"/>
      <c r="T845" s="106" t="s">
        <v>127</v>
      </c>
      <c r="U845" s="106" t="s">
        <v>2513</v>
      </c>
      <c r="V845" s="720" t="s">
        <v>4668</v>
      </c>
      <c r="W845" s="106"/>
      <c r="X845" s="106"/>
    </row>
    <row r="846" spans="1:25" s="10" customFormat="1">
      <c r="A846" s="69" t="s">
        <v>2808</v>
      </c>
      <c r="B846" s="69" t="s">
        <v>4568</v>
      </c>
      <c r="C846" s="69"/>
      <c r="D846" s="87">
        <v>2015</v>
      </c>
      <c r="E846" s="69" t="s">
        <v>4569</v>
      </c>
      <c r="F846" s="69"/>
      <c r="G846" s="87" t="s">
        <v>1182</v>
      </c>
      <c r="H846" s="71">
        <v>42236</v>
      </c>
      <c r="I846" s="182"/>
      <c r="J846" s="71"/>
      <c r="K846" s="69"/>
      <c r="L846" s="106" t="s">
        <v>127</v>
      </c>
      <c r="M846" s="106" t="s">
        <v>4573</v>
      </c>
      <c r="N846" s="106" t="s">
        <v>1561</v>
      </c>
      <c r="O846" s="106">
        <v>0.2</v>
      </c>
      <c r="P846" s="906">
        <v>59.91</v>
      </c>
      <c r="Q846" s="901">
        <f>R846-P846</f>
        <v>34687.429999999993</v>
      </c>
      <c r="R846" s="459">
        <v>34747.339999999997</v>
      </c>
      <c r="S846" s="262"/>
      <c r="T846" s="106">
        <f>38+25+24</f>
        <v>87</v>
      </c>
      <c r="U846" s="106" t="s">
        <v>1561</v>
      </c>
      <c r="V846" s="720" t="s">
        <v>3025</v>
      </c>
      <c r="W846" s="106"/>
      <c r="X846" s="106"/>
    </row>
    <row r="847" spans="1:25" s="10" customFormat="1">
      <c r="A847" s="69" t="s">
        <v>3317</v>
      </c>
      <c r="B847" s="69" t="s">
        <v>4682</v>
      </c>
      <c r="C847" s="69"/>
      <c r="D847" s="87">
        <v>2015</v>
      </c>
      <c r="E847" s="69" t="s">
        <v>4683</v>
      </c>
      <c r="F847" s="69"/>
      <c r="G847" s="87" t="s">
        <v>1182</v>
      </c>
      <c r="H847" s="71">
        <v>42236</v>
      </c>
      <c r="I847" s="182">
        <v>4585</v>
      </c>
      <c r="J847" s="71"/>
      <c r="K847" s="69"/>
      <c r="L847" s="106" t="s">
        <v>127</v>
      </c>
      <c r="M847" s="106" t="s">
        <v>4573</v>
      </c>
      <c r="N847" s="106" t="s">
        <v>1561</v>
      </c>
      <c r="O847" s="106">
        <v>0.2</v>
      </c>
      <c r="P847" s="906">
        <v>139.26</v>
      </c>
      <c r="Q847" s="901">
        <v>80611.34</v>
      </c>
      <c r="R847" s="459">
        <v>80772.89</v>
      </c>
      <c r="S847" s="262"/>
      <c r="T847" s="106">
        <f>79+76.8+62</f>
        <v>217.8</v>
      </c>
      <c r="U847" s="106" t="s">
        <v>1561</v>
      </c>
      <c r="V847" s="720" t="s">
        <v>3101</v>
      </c>
      <c r="W847" s="106"/>
      <c r="X847" s="106"/>
    </row>
    <row r="848" spans="1:25" s="10" customFormat="1">
      <c r="A848" s="69" t="s">
        <v>3339</v>
      </c>
      <c r="B848" s="69" t="s">
        <v>4702</v>
      </c>
      <c r="C848" s="69"/>
      <c r="D848" s="87">
        <v>2015</v>
      </c>
      <c r="E848" s="69" t="s">
        <v>4704</v>
      </c>
      <c r="F848" s="69"/>
      <c r="G848" s="87" t="s">
        <v>1182</v>
      </c>
      <c r="H848" s="71">
        <v>42236</v>
      </c>
      <c r="I848" s="182">
        <v>4586</v>
      </c>
      <c r="J848" s="71"/>
      <c r="K848" s="69"/>
      <c r="L848" s="106" t="s">
        <v>127</v>
      </c>
      <c r="M848" s="106" t="s">
        <v>4573</v>
      </c>
      <c r="N848" s="106" t="s">
        <v>1561</v>
      </c>
      <c r="O848" s="106">
        <v>0.2</v>
      </c>
      <c r="P848" s="906">
        <v>71.44</v>
      </c>
      <c r="Q848" s="901">
        <v>41356.730000000003</v>
      </c>
      <c r="R848" s="459">
        <v>41436.61</v>
      </c>
      <c r="S848" s="262"/>
      <c r="T848" s="106">
        <v>79</v>
      </c>
      <c r="U848" s="106" t="s">
        <v>1561</v>
      </c>
      <c r="V848" s="720" t="s">
        <v>3130</v>
      </c>
      <c r="W848" s="106"/>
      <c r="X848" s="106"/>
      <c r="Y848" s="10">
        <f>25+27+27</f>
        <v>79</v>
      </c>
    </row>
    <row r="849" spans="1:27" s="10" customFormat="1">
      <c r="A849" s="69" t="s">
        <v>3317</v>
      </c>
      <c r="B849" s="69" t="s">
        <v>4692</v>
      </c>
      <c r="C849" s="69"/>
      <c r="D849" s="87">
        <v>2015</v>
      </c>
      <c r="E849" s="69" t="s">
        <v>4693</v>
      </c>
      <c r="F849" s="69"/>
      <c r="G849" s="87" t="s">
        <v>1182</v>
      </c>
      <c r="H849" s="71">
        <v>42236</v>
      </c>
      <c r="I849" s="182">
        <v>4587</v>
      </c>
      <c r="J849" s="71"/>
      <c r="K849" s="69"/>
      <c r="L849" s="106" t="s">
        <v>127</v>
      </c>
      <c r="M849" s="106" t="s">
        <v>4573</v>
      </c>
      <c r="N849" s="106" t="s">
        <v>1561</v>
      </c>
      <c r="O849" s="106">
        <v>0.2</v>
      </c>
      <c r="P849" s="906">
        <v>341.95</v>
      </c>
      <c r="Q849" s="901">
        <v>197933.87</v>
      </c>
      <c r="R849" s="459">
        <v>198330.54</v>
      </c>
      <c r="S849" s="262"/>
      <c r="T849" s="106">
        <f>193+208+150</f>
        <v>551</v>
      </c>
      <c r="U849" s="106" t="s">
        <v>4584</v>
      </c>
      <c r="V849" s="720" t="s">
        <v>4695</v>
      </c>
      <c r="W849" s="106"/>
      <c r="X849" s="106"/>
    </row>
    <row r="850" spans="1:27" s="10" customFormat="1">
      <c r="A850" s="69" t="s">
        <v>3317</v>
      </c>
      <c r="B850" s="69" t="s">
        <v>4582</v>
      </c>
      <c r="C850" s="69"/>
      <c r="D850" s="87">
        <v>2015</v>
      </c>
      <c r="E850" s="69" t="s">
        <v>4583</v>
      </c>
      <c r="F850" s="69"/>
      <c r="G850" s="87" t="s">
        <v>1182</v>
      </c>
      <c r="H850" s="71">
        <v>42236</v>
      </c>
      <c r="I850" s="182">
        <v>4588</v>
      </c>
      <c r="J850" s="71"/>
      <c r="K850" s="69"/>
      <c r="L850" s="106" t="s">
        <v>127</v>
      </c>
      <c r="M850" s="106" t="s">
        <v>4573</v>
      </c>
      <c r="N850" s="106" t="s">
        <v>1561</v>
      </c>
      <c r="O850" s="106">
        <v>0.2</v>
      </c>
      <c r="P850" s="906">
        <v>46.46</v>
      </c>
      <c r="Q850" s="901">
        <f>R850-P850</f>
        <v>26900.34</v>
      </c>
      <c r="R850" s="459">
        <v>26946.799999999999</v>
      </c>
      <c r="S850" s="262"/>
      <c r="T850" s="106">
        <v>78</v>
      </c>
      <c r="U850" s="106" t="s">
        <v>4584</v>
      </c>
      <c r="V850" s="720" t="s">
        <v>3240</v>
      </c>
      <c r="W850" s="106">
        <f>Y850+Z850+AA850</f>
        <v>78</v>
      </c>
      <c r="X850" s="106"/>
      <c r="Y850" s="10">
        <f>20+10</f>
        <v>30</v>
      </c>
      <c r="Z850" s="10">
        <f>17+15</f>
        <v>32</v>
      </c>
      <c r="AA850" s="10">
        <f>9+7</f>
        <v>16</v>
      </c>
    </row>
    <row r="851" spans="1:27" s="10" customFormat="1">
      <c r="A851" s="69" t="s">
        <v>2808</v>
      </c>
      <c r="B851" s="69" t="s">
        <v>4568</v>
      </c>
      <c r="C851" s="69"/>
      <c r="D851" s="87">
        <v>2015</v>
      </c>
      <c r="E851" s="69" t="s">
        <v>4569</v>
      </c>
      <c r="F851" s="69"/>
      <c r="G851" s="87" t="s">
        <v>1182</v>
      </c>
      <c r="H851" s="71">
        <v>42236</v>
      </c>
      <c r="I851" s="182">
        <v>4589</v>
      </c>
      <c r="J851" s="71"/>
      <c r="K851" s="69"/>
      <c r="L851" s="106" t="s">
        <v>127</v>
      </c>
      <c r="M851" s="106" t="s">
        <v>4573</v>
      </c>
      <c r="N851" s="106" t="s">
        <v>1561</v>
      </c>
      <c r="O851" s="106">
        <v>0.2</v>
      </c>
      <c r="P851" s="906">
        <v>59.91</v>
      </c>
      <c r="Q851" s="901">
        <v>34677.839999999997</v>
      </c>
      <c r="R851" s="459">
        <v>34747.339999999997</v>
      </c>
      <c r="S851" s="262"/>
      <c r="T851" s="106">
        <f>38+25+24</f>
        <v>87</v>
      </c>
      <c r="U851" s="106" t="s">
        <v>4584</v>
      </c>
      <c r="V851" s="720" t="s">
        <v>3025</v>
      </c>
      <c r="W851" s="106">
        <f>Y851+Z851+AA851</f>
        <v>87</v>
      </c>
      <c r="X851" s="106"/>
      <c r="Y851" s="10">
        <f>20+18</f>
        <v>38</v>
      </c>
      <c r="Z851" s="10">
        <f>14+11</f>
        <v>25</v>
      </c>
      <c r="AA851" s="10">
        <f>11+13</f>
        <v>24</v>
      </c>
    </row>
    <row r="852" spans="1:27" s="10" customFormat="1">
      <c r="A852" s="69" t="s">
        <v>3572</v>
      </c>
      <c r="B852" s="69" t="s">
        <v>4706</v>
      </c>
      <c r="C852" s="69"/>
      <c r="D852" s="87">
        <v>2015</v>
      </c>
      <c r="E852" s="69" t="s">
        <v>4707</v>
      </c>
      <c r="F852" s="69"/>
      <c r="G852" s="87" t="s">
        <v>1182</v>
      </c>
      <c r="H852" s="71">
        <v>42236</v>
      </c>
      <c r="I852" s="182">
        <v>4590</v>
      </c>
      <c r="J852" s="71"/>
      <c r="K852" s="69"/>
      <c r="L852" s="106" t="s">
        <v>127</v>
      </c>
      <c r="M852" s="106" t="s">
        <v>4573</v>
      </c>
      <c r="N852" s="106" t="s">
        <v>1561</v>
      </c>
      <c r="O852" s="106">
        <v>0.2</v>
      </c>
      <c r="P852" s="906">
        <v>77.78</v>
      </c>
      <c r="Q852" s="901">
        <v>45021.25</v>
      </c>
      <c r="R852" s="459">
        <v>45111.47</v>
      </c>
      <c r="S852" s="262"/>
      <c r="T852" s="106">
        <v>86</v>
      </c>
      <c r="U852" s="106" t="s">
        <v>1773</v>
      </c>
      <c r="V852" s="720" t="s">
        <v>4754</v>
      </c>
      <c r="W852" s="106"/>
      <c r="X852" s="106"/>
    </row>
    <row r="853" spans="1:27" s="10" customFormat="1">
      <c r="A853" s="69" t="s">
        <v>2808</v>
      </c>
      <c r="B853" s="69" t="s">
        <v>4686</v>
      </c>
      <c r="C853" s="69"/>
      <c r="D853" s="87">
        <v>2015</v>
      </c>
      <c r="E853" s="69" t="s">
        <v>4687</v>
      </c>
      <c r="F853" s="69"/>
      <c r="G853" s="87" t="s">
        <v>1182</v>
      </c>
      <c r="H853" s="71">
        <v>42240</v>
      </c>
      <c r="I853" s="182">
        <v>4671</v>
      </c>
      <c r="J853" s="71"/>
      <c r="K853" s="69"/>
      <c r="L853" s="106" t="s">
        <v>127</v>
      </c>
      <c r="M853" s="106" t="s">
        <v>4573</v>
      </c>
      <c r="N853" s="106" t="s">
        <v>1561</v>
      </c>
      <c r="O853" s="106">
        <v>0.2</v>
      </c>
      <c r="P853" s="906">
        <v>107.13</v>
      </c>
      <c r="Q853" s="901">
        <v>62011.82</v>
      </c>
      <c r="R853" s="459">
        <v>62136.1</v>
      </c>
      <c r="S853" s="262"/>
      <c r="T853" s="106">
        <f>78+26+36</f>
        <v>140</v>
      </c>
      <c r="U853" s="106" t="s">
        <v>4584</v>
      </c>
      <c r="V853" s="720" t="s">
        <v>4691</v>
      </c>
      <c r="W853" s="106"/>
      <c r="X853" s="106"/>
    </row>
    <row r="854" spans="1:27" s="10" customFormat="1">
      <c r="A854" s="69" t="s">
        <v>4739</v>
      </c>
      <c r="B854" s="69" t="s">
        <v>4740</v>
      </c>
      <c r="C854" s="69"/>
      <c r="D854" s="87">
        <v>2015</v>
      </c>
      <c r="E854" s="69" t="s">
        <v>4741</v>
      </c>
      <c r="F854" s="69"/>
      <c r="G854" s="87" t="s">
        <v>683</v>
      </c>
      <c r="H854" s="71">
        <v>42241</v>
      </c>
      <c r="I854" s="182">
        <v>186</v>
      </c>
      <c r="J854" s="71"/>
      <c r="K854" s="69"/>
      <c r="L854" s="106" t="s">
        <v>127</v>
      </c>
      <c r="M854" s="106" t="s">
        <v>3555</v>
      </c>
      <c r="N854" s="106" t="s">
        <v>340</v>
      </c>
      <c r="O854" s="106">
        <v>0</v>
      </c>
      <c r="P854" s="906">
        <v>0</v>
      </c>
      <c r="Q854" s="901">
        <f>R854</f>
        <v>52200</v>
      </c>
      <c r="R854" s="459">
        <v>52200</v>
      </c>
      <c r="S854" s="262"/>
      <c r="T854" s="106" t="s">
        <v>4744</v>
      </c>
      <c r="U854" s="106" t="s">
        <v>4745</v>
      </c>
      <c r="V854" s="720" t="s">
        <v>4746</v>
      </c>
      <c r="W854" s="106"/>
      <c r="X854" s="106"/>
    </row>
    <row r="855" spans="1:27" s="10" customFormat="1">
      <c r="A855" s="69" t="s">
        <v>4739</v>
      </c>
      <c r="B855" s="69" t="s">
        <v>4740</v>
      </c>
      <c r="C855" s="69"/>
      <c r="D855" s="87">
        <v>2015</v>
      </c>
      <c r="E855" s="69" t="s">
        <v>4741</v>
      </c>
      <c r="F855" s="69"/>
      <c r="G855" s="87" t="s">
        <v>683</v>
      </c>
      <c r="H855" s="71">
        <v>42241</v>
      </c>
      <c r="I855" s="182">
        <v>187</v>
      </c>
      <c r="J855" s="71"/>
      <c r="K855" s="69"/>
      <c r="L855" s="106" t="s">
        <v>127</v>
      </c>
      <c r="M855" s="106" t="s">
        <v>3555</v>
      </c>
      <c r="N855" s="106" t="s">
        <v>340</v>
      </c>
      <c r="O855" s="106">
        <v>0</v>
      </c>
      <c r="P855" s="906">
        <v>0</v>
      </c>
      <c r="Q855" s="901">
        <f>R855</f>
        <v>17864</v>
      </c>
      <c r="R855" s="459">
        <v>17864</v>
      </c>
      <c r="S855" s="262"/>
      <c r="T855" s="106" t="s">
        <v>127</v>
      </c>
      <c r="U855" s="106" t="s">
        <v>4742</v>
      </c>
      <c r="V855" s="720" t="s">
        <v>4743</v>
      </c>
      <c r="W855" s="106"/>
      <c r="X855" s="106"/>
    </row>
    <row r="856" spans="1:27" s="10" customFormat="1">
      <c r="A856" s="69" t="s">
        <v>2808</v>
      </c>
      <c r="B856" s="69" t="s">
        <v>4565</v>
      </c>
      <c r="C856" s="69"/>
      <c r="D856" s="87">
        <v>2015</v>
      </c>
      <c r="E856" s="69" t="s">
        <v>4700</v>
      </c>
      <c r="F856" s="69"/>
      <c r="G856" s="87" t="s">
        <v>1182</v>
      </c>
      <c r="H856" s="71">
        <v>42241</v>
      </c>
      <c r="I856" s="182">
        <v>4685</v>
      </c>
      <c r="J856" s="71"/>
      <c r="K856" s="69"/>
      <c r="L856" s="106" t="s">
        <v>127</v>
      </c>
      <c r="M856" s="106" t="s">
        <v>4573</v>
      </c>
      <c r="N856" s="106" t="s">
        <v>1561</v>
      </c>
      <c r="O856" s="106">
        <v>0.2</v>
      </c>
      <c r="P856" s="906">
        <v>338.19</v>
      </c>
      <c r="Q856" s="901">
        <v>195760.44</v>
      </c>
      <c r="R856" s="459">
        <v>196152.75</v>
      </c>
      <c r="S856" s="262"/>
      <c r="T856" s="106">
        <f>216+238+118</f>
        <v>572</v>
      </c>
      <c r="U856" s="106" t="s">
        <v>4584</v>
      </c>
      <c r="V856" s="720" t="s">
        <v>3234</v>
      </c>
      <c r="W856" s="106">
        <f>Y856+Z856+AA856</f>
        <v>287</v>
      </c>
      <c r="X856" s="106"/>
      <c r="Y856" s="10">
        <f>31+27+32+27+31+27+32+11</f>
        <v>218</v>
      </c>
      <c r="Z856" s="10">
        <f>18+14+3</f>
        <v>35</v>
      </c>
      <c r="AA856" s="10">
        <f>15+12+7</f>
        <v>34</v>
      </c>
    </row>
    <row r="857" spans="1:27" s="10" customFormat="1">
      <c r="A857" s="69" t="s">
        <v>3339</v>
      </c>
      <c r="B857" s="69" t="s">
        <v>4759</v>
      </c>
      <c r="C857" s="69"/>
      <c r="D857" s="87">
        <v>2015</v>
      </c>
      <c r="E857" s="69" t="s">
        <v>4760</v>
      </c>
      <c r="F857" s="69"/>
      <c r="G857" s="87" t="s">
        <v>1182</v>
      </c>
      <c r="H857" s="71">
        <v>42241</v>
      </c>
      <c r="I857" s="182">
        <v>6139</v>
      </c>
      <c r="J857" s="71"/>
      <c r="K857" s="69"/>
      <c r="L857" s="106" t="s">
        <v>127</v>
      </c>
      <c r="M857" s="106" t="s">
        <v>4570</v>
      </c>
      <c r="N857" s="106" t="s">
        <v>340</v>
      </c>
      <c r="O857" s="106">
        <v>0.2</v>
      </c>
      <c r="P857" s="906">
        <v>221.05</v>
      </c>
      <c r="Q857" s="901">
        <v>127955.68</v>
      </c>
      <c r="R857" s="459">
        <v>128212.1</v>
      </c>
      <c r="S857" s="262"/>
      <c r="T857" s="106" t="s">
        <v>127</v>
      </c>
      <c r="U857" s="106" t="s">
        <v>778</v>
      </c>
      <c r="V857" s="720" t="s">
        <v>3224</v>
      </c>
      <c r="W857" s="106"/>
      <c r="X857" s="106"/>
    </row>
    <row r="858" spans="1:27" s="10" customFormat="1">
      <c r="A858" s="69" t="s">
        <v>2808</v>
      </c>
      <c r="B858" s="69" t="s">
        <v>4565</v>
      </c>
      <c r="C858" s="69"/>
      <c r="D858" s="87">
        <v>2015</v>
      </c>
      <c r="E858" s="69" t="s">
        <v>4700</v>
      </c>
      <c r="F858" s="69"/>
      <c r="G858" s="87" t="s">
        <v>1182</v>
      </c>
      <c r="H858" s="71">
        <v>42241</v>
      </c>
      <c r="I858" s="182">
        <v>6141</v>
      </c>
      <c r="J858" s="71"/>
      <c r="K858" s="69"/>
      <c r="L858" s="106" t="s">
        <v>127</v>
      </c>
      <c r="M858" s="106" t="s">
        <v>4570</v>
      </c>
      <c r="N858" s="106" t="s">
        <v>340</v>
      </c>
      <c r="O858" s="106">
        <v>0.2</v>
      </c>
      <c r="P858" s="906">
        <v>426.35</v>
      </c>
      <c r="Q858" s="901">
        <v>246786.9</v>
      </c>
      <c r="R858" s="459">
        <v>247281.46</v>
      </c>
      <c r="S858" s="262"/>
      <c r="T858" s="106" t="s">
        <v>127</v>
      </c>
      <c r="U858" s="106" t="s">
        <v>778</v>
      </c>
      <c r="V858" s="720" t="s">
        <v>3226</v>
      </c>
      <c r="W858" s="106"/>
      <c r="X858" s="106"/>
    </row>
    <row r="859" spans="1:27" s="10" customFormat="1">
      <c r="A859" s="69" t="s">
        <v>4770</v>
      </c>
      <c r="B859" s="69" t="s">
        <v>4566</v>
      </c>
      <c r="C859" s="69"/>
      <c r="D859" s="87">
        <v>2015</v>
      </c>
      <c r="E859" s="69" t="s">
        <v>4771</v>
      </c>
      <c r="F859" s="69"/>
      <c r="G859" s="87" t="s">
        <v>1182</v>
      </c>
      <c r="H859" s="71">
        <v>42241</v>
      </c>
      <c r="I859" s="182">
        <v>6142</v>
      </c>
      <c r="J859" s="71"/>
      <c r="K859" s="69"/>
      <c r="L859" s="106" t="s">
        <v>127</v>
      </c>
      <c r="M859" s="106" t="s">
        <v>4570</v>
      </c>
      <c r="N859" s="106" t="s">
        <v>340</v>
      </c>
      <c r="O859" s="106">
        <v>0.2</v>
      </c>
      <c r="P859" s="906">
        <v>551.22</v>
      </c>
      <c r="Q859" s="901">
        <v>319068.74</v>
      </c>
      <c r="R859" s="459">
        <v>31978.16</v>
      </c>
      <c r="S859" s="262"/>
      <c r="T859" s="106" t="s">
        <v>127</v>
      </c>
      <c r="U859" s="106" t="s">
        <v>778</v>
      </c>
      <c r="V859" s="720" t="s">
        <v>1794</v>
      </c>
      <c r="W859" s="106"/>
      <c r="X859" s="106"/>
    </row>
    <row r="860" spans="1:27" s="10" customFormat="1">
      <c r="A860" s="69" t="s">
        <v>3317</v>
      </c>
      <c r="B860" s="69" t="s">
        <v>718</v>
      </c>
      <c r="C860" s="69"/>
      <c r="D860" s="87">
        <v>2015</v>
      </c>
      <c r="E860" s="69" t="s">
        <v>4642</v>
      </c>
      <c r="F860" s="69"/>
      <c r="G860" s="87" t="s">
        <v>683</v>
      </c>
      <c r="H860" s="71">
        <v>42243</v>
      </c>
      <c r="I860" s="182">
        <v>3237</v>
      </c>
      <c r="J860" s="71"/>
      <c r="K860" s="69"/>
      <c r="L860" s="106" t="s">
        <v>776</v>
      </c>
      <c r="M860" s="106" t="s">
        <v>2882</v>
      </c>
      <c r="N860" s="106" t="s">
        <v>340</v>
      </c>
      <c r="O860" s="106">
        <v>0</v>
      </c>
      <c r="P860" s="906">
        <v>0</v>
      </c>
      <c r="Q860" s="901">
        <f>R860-P860</f>
        <v>1044</v>
      </c>
      <c r="R860" s="459">
        <v>1044</v>
      </c>
      <c r="S860" s="262"/>
      <c r="T860" s="106" t="s">
        <v>127</v>
      </c>
      <c r="U860" s="106" t="s">
        <v>343</v>
      </c>
      <c r="V860" s="720" t="s">
        <v>4643</v>
      </c>
      <c r="W860" s="106"/>
      <c r="X860" s="106"/>
    </row>
    <row r="861" spans="1:27" s="10" customFormat="1">
      <c r="A861" s="69" t="s">
        <v>4615</v>
      </c>
      <c r="B861" s="69" t="s">
        <v>718</v>
      </c>
      <c r="C861" s="69"/>
      <c r="D861" s="87">
        <v>2015</v>
      </c>
      <c r="E861" s="69" t="s">
        <v>4619</v>
      </c>
      <c r="F861" s="69"/>
      <c r="G861" s="87" t="s">
        <v>683</v>
      </c>
      <c r="H861" s="71">
        <v>42243</v>
      </c>
      <c r="I861" s="182">
        <v>3275</v>
      </c>
      <c r="J861" s="71"/>
      <c r="K861" s="69"/>
      <c r="L861" s="106" t="s">
        <v>776</v>
      </c>
      <c r="M861" s="106" t="s">
        <v>2882</v>
      </c>
      <c r="N861" s="106" t="s">
        <v>340</v>
      </c>
      <c r="O861" s="106">
        <v>0</v>
      </c>
      <c r="P861" s="906">
        <v>0</v>
      </c>
      <c r="Q861" s="901">
        <f>R861-P861</f>
        <v>2056.98</v>
      </c>
      <c r="R861" s="459">
        <v>2056.98</v>
      </c>
      <c r="S861" s="262"/>
      <c r="T861" s="106" t="s">
        <v>127</v>
      </c>
      <c r="U861" s="106" t="s">
        <v>778</v>
      </c>
      <c r="V861" s="720" t="s">
        <v>4644</v>
      </c>
      <c r="W861" s="106"/>
      <c r="X861" s="106"/>
    </row>
    <row r="862" spans="1:27" s="10" customFormat="1">
      <c r="A862" s="69" t="s">
        <v>1801</v>
      </c>
      <c r="B862" s="69" t="s">
        <v>718</v>
      </c>
      <c r="C862" s="69"/>
      <c r="D862" s="87">
        <v>2015</v>
      </c>
      <c r="E862" s="69" t="s">
        <v>4645</v>
      </c>
      <c r="F862" s="69"/>
      <c r="G862" s="87" t="s">
        <v>683</v>
      </c>
      <c r="H862" s="71">
        <v>42243</v>
      </c>
      <c r="I862" s="182">
        <v>3276</v>
      </c>
      <c r="J862" s="71"/>
      <c r="K862" s="69"/>
      <c r="L862" s="106" t="s">
        <v>776</v>
      </c>
      <c r="M862" s="106" t="s">
        <v>2882</v>
      </c>
      <c r="N862" s="106" t="s">
        <v>340</v>
      </c>
      <c r="O862" s="106">
        <v>0</v>
      </c>
      <c r="P862" s="906">
        <v>0</v>
      </c>
      <c r="Q862" s="901">
        <f>R862-P862</f>
        <v>927.7</v>
      </c>
      <c r="R862" s="459">
        <v>927.7</v>
      </c>
      <c r="S862" s="262"/>
      <c r="T862" s="106" t="s">
        <v>127</v>
      </c>
      <c r="U862" s="106" t="s">
        <v>778</v>
      </c>
      <c r="V862" s="720" t="s">
        <v>4646</v>
      </c>
      <c r="W862" s="106"/>
      <c r="X862" s="106"/>
    </row>
    <row r="863" spans="1:27" s="10" customFormat="1">
      <c r="A863" s="69" t="s">
        <v>3331</v>
      </c>
      <c r="B863" s="69" t="s">
        <v>718</v>
      </c>
      <c r="C863" s="69"/>
      <c r="D863" s="87">
        <v>2015</v>
      </c>
      <c r="E863" s="69" t="s">
        <v>4651</v>
      </c>
      <c r="F863" s="69"/>
      <c r="G863" s="87" t="s">
        <v>683</v>
      </c>
      <c r="H863" s="71">
        <v>42243</v>
      </c>
      <c r="I863" s="182">
        <v>3277</v>
      </c>
      <c r="J863" s="71"/>
      <c r="K863" s="69"/>
      <c r="L863" s="106" t="s">
        <v>776</v>
      </c>
      <c r="M863" s="106" t="s">
        <v>2882</v>
      </c>
      <c r="N863" s="106" t="s">
        <v>340</v>
      </c>
      <c r="O863" s="106">
        <v>0</v>
      </c>
      <c r="P863" s="906">
        <v>0</v>
      </c>
      <c r="Q863" s="901">
        <f>R863-P863</f>
        <v>437.19</v>
      </c>
      <c r="R863" s="459">
        <v>437.19</v>
      </c>
      <c r="S863" s="262"/>
      <c r="T863" s="106" t="s">
        <v>127</v>
      </c>
      <c r="U863" s="106" t="s">
        <v>778</v>
      </c>
      <c r="V863" s="720" t="s">
        <v>4650</v>
      </c>
      <c r="W863" s="106"/>
      <c r="X863" s="106"/>
    </row>
    <row r="864" spans="1:27" s="10" customFormat="1">
      <c r="A864" s="69" t="s">
        <v>4749</v>
      </c>
      <c r="B864" s="69" t="s">
        <v>4747</v>
      </c>
      <c r="C864" s="69" t="s">
        <v>1533</v>
      </c>
      <c r="D864" s="87">
        <v>2015</v>
      </c>
      <c r="E864" s="69" t="s">
        <v>4748</v>
      </c>
      <c r="F864" s="69"/>
      <c r="G864" s="87" t="s">
        <v>683</v>
      </c>
      <c r="H864" s="71">
        <v>42244</v>
      </c>
      <c r="I864" s="182">
        <v>189</v>
      </c>
      <c r="J864" s="71"/>
      <c r="K864" s="69"/>
      <c r="L864" s="106" t="s">
        <v>127</v>
      </c>
      <c r="M864" s="106" t="s">
        <v>3555</v>
      </c>
      <c r="N864" s="106" t="s">
        <v>1008</v>
      </c>
      <c r="O864" s="106">
        <v>0.5</v>
      </c>
      <c r="P864" s="906">
        <v>4570</v>
      </c>
      <c r="Q864" s="901">
        <v>789947.24</v>
      </c>
      <c r="R864" s="459">
        <v>789947.24</v>
      </c>
      <c r="S864" s="262"/>
      <c r="T864" s="106" t="s">
        <v>127</v>
      </c>
      <c r="U864" s="106" t="s">
        <v>2513</v>
      </c>
      <c r="V864" s="720" t="s">
        <v>4750</v>
      </c>
      <c r="W864" s="106"/>
      <c r="X864" s="106"/>
    </row>
    <row r="865" spans="1:27" s="10" customFormat="1">
      <c r="A865" s="69" t="s">
        <v>4664</v>
      </c>
      <c r="B865" s="69" t="s">
        <v>4665</v>
      </c>
      <c r="C865" s="69" t="s">
        <v>1534</v>
      </c>
      <c r="D865" s="87">
        <v>2015</v>
      </c>
      <c r="E865" s="69" t="s">
        <v>4666</v>
      </c>
      <c r="F865" s="69"/>
      <c r="G865" s="87" t="s">
        <v>1182</v>
      </c>
      <c r="H865" s="71">
        <v>42247</v>
      </c>
      <c r="I865" s="182">
        <v>254</v>
      </c>
      <c r="J865" s="71"/>
      <c r="K865" s="69"/>
      <c r="L865" s="106" t="s">
        <v>127</v>
      </c>
      <c r="M865" s="106" t="s">
        <v>4667</v>
      </c>
      <c r="N865" s="106" t="s">
        <v>1008</v>
      </c>
      <c r="O865" s="106">
        <v>0.5</v>
      </c>
      <c r="P865" s="906">
        <v>838.66</v>
      </c>
      <c r="Q865" s="901">
        <f>R865-P865</f>
        <v>193596.27</v>
      </c>
      <c r="R865" s="459">
        <f>193596.27+838.66</f>
        <v>194434.93</v>
      </c>
      <c r="S865" s="262"/>
      <c r="T865" s="106" t="s">
        <v>127</v>
      </c>
      <c r="U865" s="106" t="s">
        <v>2502</v>
      </c>
      <c r="V865" s="720" t="s">
        <v>4669</v>
      </c>
      <c r="W865" s="106"/>
      <c r="X865" s="106"/>
    </row>
    <row r="866" spans="1:27" s="10" customFormat="1">
      <c r="A866" s="69" t="s">
        <v>4770</v>
      </c>
      <c r="B866" s="69" t="s">
        <v>4566</v>
      </c>
      <c r="C866" s="69"/>
      <c r="D866" s="87">
        <v>2015</v>
      </c>
      <c r="E866" s="69" t="s">
        <v>4771</v>
      </c>
      <c r="F866" s="69"/>
      <c r="G866" s="87" t="s">
        <v>1182</v>
      </c>
      <c r="H866" s="71">
        <v>42247</v>
      </c>
      <c r="I866" s="182">
        <v>4912</v>
      </c>
      <c r="J866" s="71"/>
      <c r="K866" s="69"/>
      <c r="L866" s="106" t="s">
        <v>127</v>
      </c>
      <c r="M866" s="106" t="s">
        <v>4573</v>
      </c>
      <c r="N866" s="106" t="s">
        <v>1561</v>
      </c>
      <c r="O866" s="106">
        <v>0.2</v>
      </c>
      <c r="P866" s="906">
        <v>29.93</v>
      </c>
      <c r="Q866" s="901">
        <v>17327.57</v>
      </c>
      <c r="R866" s="459">
        <v>17362.3</v>
      </c>
      <c r="S866" s="262"/>
      <c r="T866" s="106">
        <f>20+24.5+9</f>
        <v>53.5</v>
      </c>
      <c r="U866" s="106" t="s">
        <v>4584</v>
      </c>
      <c r="V866" s="720" t="s">
        <v>4772</v>
      </c>
      <c r="W866" s="106"/>
      <c r="X866" s="106"/>
    </row>
    <row r="867" spans="1:27" s="10" customFormat="1">
      <c r="A867" s="69" t="s">
        <v>3339</v>
      </c>
      <c r="B867" s="69" t="s">
        <v>4759</v>
      </c>
      <c r="C867" s="69"/>
      <c r="D867" s="87">
        <v>2015</v>
      </c>
      <c r="E867" s="69" t="s">
        <v>4760</v>
      </c>
      <c r="F867" s="69"/>
      <c r="G867" s="87" t="s">
        <v>1182</v>
      </c>
      <c r="H867" s="71">
        <v>42247</v>
      </c>
      <c r="I867" s="182">
        <v>4913</v>
      </c>
      <c r="J867" s="71"/>
      <c r="K867" s="69"/>
      <c r="L867" s="106" t="s">
        <v>127</v>
      </c>
      <c r="M867" s="106" t="s">
        <v>4573</v>
      </c>
      <c r="N867" s="106" t="s">
        <v>1561</v>
      </c>
      <c r="O867" s="106">
        <v>0.2</v>
      </c>
      <c r="P867" s="906">
        <v>4.95</v>
      </c>
      <c r="Q867" s="901">
        <v>2865.26</v>
      </c>
      <c r="R867" s="459">
        <v>2871</v>
      </c>
      <c r="S867" s="262"/>
      <c r="T867" s="106">
        <v>33</v>
      </c>
      <c r="U867" s="106" t="s">
        <v>4761</v>
      </c>
      <c r="V867" s="720" t="s">
        <v>4762</v>
      </c>
      <c r="W867" s="106"/>
      <c r="X867" s="106"/>
    </row>
    <row r="868" spans="1:27" s="10" customFormat="1">
      <c r="A868" s="69" t="s">
        <v>3572</v>
      </c>
      <c r="B868" s="69" t="s">
        <v>4755</v>
      </c>
      <c r="C868" s="69"/>
      <c r="D868" s="87">
        <v>2015</v>
      </c>
      <c r="E868" s="69" t="s">
        <v>4756</v>
      </c>
      <c r="F868" s="69"/>
      <c r="G868" s="87" t="s">
        <v>1182</v>
      </c>
      <c r="H868" s="71">
        <v>42247</v>
      </c>
      <c r="I868" s="182">
        <v>4914</v>
      </c>
      <c r="J868" s="71"/>
      <c r="K868" s="69"/>
      <c r="L868" s="106" t="s">
        <v>127</v>
      </c>
      <c r="M868" s="106" t="s">
        <v>4573</v>
      </c>
      <c r="N868" s="106" t="s">
        <v>1561</v>
      </c>
      <c r="O868" s="106">
        <v>0.2</v>
      </c>
      <c r="P868" s="906">
        <v>12.33</v>
      </c>
      <c r="Q868" s="901">
        <v>7137.56</v>
      </c>
      <c r="R868" s="459">
        <v>7151.86</v>
      </c>
      <c r="S868" s="262"/>
      <c r="T868" s="106">
        <v>47</v>
      </c>
      <c r="U868" s="106" t="s">
        <v>4757</v>
      </c>
      <c r="V868" s="720" t="s">
        <v>4758</v>
      </c>
      <c r="W868" s="106"/>
      <c r="X868" s="106"/>
    </row>
    <row r="869" spans="1:27" s="10" customFormat="1">
      <c r="A869" s="69" t="s">
        <v>2808</v>
      </c>
      <c r="B869" s="69" t="s">
        <v>4696</v>
      </c>
      <c r="C869" s="69"/>
      <c r="D869" s="87">
        <v>2015</v>
      </c>
      <c r="E869" s="69" t="s">
        <v>4697</v>
      </c>
      <c r="F869" s="69"/>
      <c r="G869" s="87" t="s">
        <v>1182</v>
      </c>
      <c r="H869" s="71">
        <v>42247</v>
      </c>
      <c r="I869" s="182">
        <v>4915</v>
      </c>
      <c r="J869" s="71"/>
      <c r="K869" s="69"/>
      <c r="L869" s="106" t="s">
        <v>127</v>
      </c>
      <c r="M869" s="106" t="s">
        <v>4573</v>
      </c>
      <c r="N869" s="106" t="s">
        <v>1561</v>
      </c>
      <c r="O869" s="106">
        <v>0.2</v>
      </c>
      <c r="P869" s="906">
        <v>243.5</v>
      </c>
      <c r="Q869" s="901">
        <v>140948.23000000001</v>
      </c>
      <c r="R869" s="459">
        <v>141230.70000000001</v>
      </c>
      <c r="S869" s="262"/>
      <c r="T869" s="106">
        <f>173+96+80</f>
        <v>349</v>
      </c>
      <c r="U869" s="106" t="s">
        <v>4584</v>
      </c>
      <c r="V869" s="720" t="s">
        <v>2038</v>
      </c>
      <c r="W869" s="106">
        <f>Y869+Z869+AA869</f>
        <v>354</v>
      </c>
      <c r="X869" s="106"/>
      <c r="Y869" s="10">
        <f>28+25+30+24+30+30+11</f>
        <v>178</v>
      </c>
      <c r="Z869" s="10">
        <f>24+22+27+23</f>
        <v>96</v>
      </c>
      <c r="AA869" s="10">
        <f>21+23+27+9</f>
        <v>80</v>
      </c>
    </row>
    <row r="870" spans="1:27" s="10" customFormat="1">
      <c r="A870" s="69" t="s">
        <v>3339</v>
      </c>
      <c r="B870" s="69" t="s">
        <v>4574</v>
      </c>
      <c r="C870" s="69"/>
      <c r="D870" s="87">
        <v>2015</v>
      </c>
      <c r="E870" s="69" t="s">
        <v>4586</v>
      </c>
      <c r="F870" s="69"/>
      <c r="G870" s="87" t="s">
        <v>1182</v>
      </c>
      <c r="H870" s="71">
        <v>42247</v>
      </c>
      <c r="I870" s="182">
        <v>4916</v>
      </c>
      <c r="J870" s="71"/>
      <c r="K870" s="69"/>
      <c r="L870" s="106" t="s">
        <v>127</v>
      </c>
      <c r="M870" s="106" t="s">
        <v>4573</v>
      </c>
      <c r="N870" s="106" t="s">
        <v>1561</v>
      </c>
      <c r="O870" s="106">
        <v>0.2</v>
      </c>
      <c r="P870" s="906">
        <v>103.1</v>
      </c>
      <c r="Q870" s="901">
        <f>R870-P870</f>
        <v>59695.83</v>
      </c>
      <c r="R870" s="459">
        <v>59798.93</v>
      </c>
      <c r="S870" s="262"/>
      <c r="T870" s="106">
        <v>114</v>
      </c>
      <c r="U870" s="106" t="s">
        <v>1773</v>
      </c>
      <c r="V870" s="720" t="s">
        <v>3094</v>
      </c>
      <c r="W870" s="106"/>
      <c r="X870" s="106"/>
    </row>
    <row r="871" spans="1:27" s="10" customFormat="1">
      <c r="A871" s="69" t="s">
        <v>1648</v>
      </c>
      <c r="B871" s="69" t="s">
        <v>718</v>
      </c>
      <c r="C871" s="69"/>
      <c r="D871" s="87">
        <v>2015</v>
      </c>
      <c r="E871" s="69" t="s">
        <v>4652</v>
      </c>
      <c r="F871" s="69"/>
      <c r="G871" s="87" t="s">
        <v>683</v>
      </c>
      <c r="H871" s="71">
        <v>42247</v>
      </c>
      <c r="I871" s="182">
        <v>3303</v>
      </c>
      <c r="J871" s="71"/>
      <c r="K871" s="69"/>
      <c r="L871" s="106" t="s">
        <v>776</v>
      </c>
      <c r="M871" s="106" t="s">
        <v>2882</v>
      </c>
      <c r="N871" s="106" t="s">
        <v>340</v>
      </c>
      <c r="O871" s="106">
        <v>0</v>
      </c>
      <c r="P871" s="906">
        <f>R871*O871/100</f>
        <v>0</v>
      </c>
      <c r="Q871" s="901">
        <f>R871-P871</f>
        <v>1092.3800000000001</v>
      </c>
      <c r="R871" s="459">
        <v>1092.3800000000001</v>
      </c>
      <c r="S871" s="262"/>
      <c r="T871" s="106" t="s">
        <v>127</v>
      </c>
      <c r="U871" s="106" t="s">
        <v>778</v>
      </c>
      <c r="V871" s="720" t="s">
        <v>3396</v>
      </c>
      <c r="W871" s="106"/>
      <c r="X871" s="106"/>
    </row>
    <row r="872" spans="1:27" s="10" customFormat="1">
      <c r="A872" s="69" t="s">
        <v>3331</v>
      </c>
      <c r="B872" s="69" t="s">
        <v>718</v>
      </c>
      <c r="C872" s="69"/>
      <c r="D872" s="87">
        <v>2015</v>
      </c>
      <c r="E872" s="69" t="s">
        <v>4515</v>
      </c>
      <c r="F872" s="69"/>
      <c r="G872" s="87" t="s">
        <v>683</v>
      </c>
      <c r="H872" s="71">
        <v>42250</v>
      </c>
      <c r="I872" s="182">
        <v>3328</v>
      </c>
      <c r="J872" s="71"/>
      <c r="K872" s="69"/>
      <c r="L872" s="106" t="s">
        <v>776</v>
      </c>
      <c r="M872" s="106" t="s">
        <v>2882</v>
      </c>
      <c r="N872" s="106" t="s">
        <v>340</v>
      </c>
      <c r="O872" s="106">
        <v>0</v>
      </c>
      <c r="P872" s="906">
        <f>R872*O872/100</f>
        <v>0</v>
      </c>
      <c r="Q872" s="901">
        <f>R872-P872</f>
        <v>1450</v>
      </c>
      <c r="R872" s="459">
        <v>1450</v>
      </c>
      <c r="S872" s="262"/>
      <c r="T872" s="106" t="s">
        <v>127</v>
      </c>
      <c r="U872" s="106" t="s">
        <v>690</v>
      </c>
      <c r="V872" s="720" t="s">
        <v>1998</v>
      </c>
      <c r="W872" s="106"/>
      <c r="X872" s="106"/>
    </row>
    <row r="873" spans="1:27" s="10" customFormat="1">
      <c r="A873" s="69" t="s">
        <v>2137</v>
      </c>
      <c r="B873" s="69" t="s">
        <v>1132</v>
      </c>
      <c r="C873" s="69"/>
      <c r="D873" s="87">
        <v>2015</v>
      </c>
      <c r="E873" s="69" t="s">
        <v>4001</v>
      </c>
      <c r="F873" s="69"/>
      <c r="G873" s="87" t="s">
        <v>683</v>
      </c>
      <c r="H873" s="71">
        <v>42251</v>
      </c>
      <c r="I873" s="182"/>
      <c r="J873" s="71"/>
      <c r="K873" s="69"/>
      <c r="L873" s="106" t="s">
        <v>127</v>
      </c>
      <c r="M873" s="106" t="s">
        <v>127</v>
      </c>
      <c r="N873" s="106" t="s">
        <v>1144</v>
      </c>
      <c r="O873" s="106">
        <v>0</v>
      </c>
      <c r="P873" s="906">
        <f>R873*O873/100</f>
        <v>0</v>
      </c>
      <c r="Q873" s="1660">
        <f>R873-P873</f>
        <v>45</v>
      </c>
      <c r="R873" s="1659">
        <v>45</v>
      </c>
      <c r="S873" s="262"/>
      <c r="T873" s="106" t="s">
        <v>127</v>
      </c>
      <c r="U873" s="106" t="s">
        <v>4653</v>
      </c>
      <c r="V873" s="720" t="s">
        <v>2000</v>
      </c>
      <c r="W873" s="106"/>
      <c r="X873" s="106"/>
    </row>
    <row r="874" spans="1:27" s="10" customFormat="1">
      <c r="A874" s="69" t="s">
        <v>2397</v>
      </c>
      <c r="B874" s="69" t="s">
        <v>718</v>
      </c>
      <c r="C874" s="69"/>
      <c r="D874" s="87">
        <v>2015</v>
      </c>
      <c r="E874" s="69" t="s">
        <v>2393</v>
      </c>
      <c r="F874" s="69"/>
      <c r="G874" s="87" t="s">
        <v>683</v>
      </c>
      <c r="H874" s="71">
        <v>42255</v>
      </c>
      <c r="I874" s="182">
        <v>3347</v>
      </c>
      <c r="J874" s="71"/>
      <c r="K874" s="69"/>
      <c r="L874" s="106" t="s">
        <v>776</v>
      </c>
      <c r="M874" s="106" t="s">
        <v>2882</v>
      </c>
      <c r="N874" s="106" t="s">
        <v>340</v>
      </c>
      <c r="O874" s="106">
        <v>0</v>
      </c>
      <c r="P874" s="906">
        <f>R874*O874/100</f>
        <v>0</v>
      </c>
      <c r="Q874" s="901">
        <f>R874-P874</f>
        <v>234</v>
      </c>
      <c r="R874" s="459">
        <v>234</v>
      </c>
      <c r="S874" s="262"/>
      <c r="T874" s="106" t="s">
        <v>127</v>
      </c>
      <c r="U874" s="106" t="s">
        <v>3132</v>
      </c>
      <c r="V874" s="720" t="s">
        <v>3513</v>
      </c>
      <c r="W874" s="106"/>
      <c r="X874" s="106"/>
    </row>
    <row r="875" spans="1:27" s="10" customFormat="1">
      <c r="A875" s="69" t="s">
        <v>3572</v>
      </c>
      <c r="B875" s="69" t="s">
        <v>4706</v>
      </c>
      <c r="C875" s="69"/>
      <c r="D875" s="87">
        <v>2015</v>
      </c>
      <c r="E875" s="69" t="s">
        <v>4707</v>
      </c>
      <c r="F875" s="69"/>
      <c r="G875" s="87" t="s">
        <v>1182</v>
      </c>
      <c r="H875" s="71">
        <v>42258</v>
      </c>
      <c r="I875" s="182">
        <v>5179</v>
      </c>
      <c r="J875" s="71"/>
      <c r="K875" s="69"/>
      <c r="L875" s="106" t="s">
        <v>127</v>
      </c>
      <c r="M875" s="106" t="s">
        <v>4573</v>
      </c>
      <c r="N875" s="106" t="s">
        <v>1561</v>
      </c>
      <c r="O875" s="106">
        <v>0.2</v>
      </c>
      <c r="P875" s="906">
        <v>74.48</v>
      </c>
      <c r="Q875" s="901">
        <v>43115.47</v>
      </c>
      <c r="R875" s="459">
        <v>43201.88</v>
      </c>
      <c r="S875" s="262"/>
      <c r="T875" s="106">
        <f>91+67</f>
        <v>158</v>
      </c>
      <c r="U875" s="106" t="s">
        <v>4705</v>
      </c>
      <c r="V875" s="720" t="s">
        <v>2514</v>
      </c>
      <c r="W875" s="106"/>
      <c r="X875" s="106"/>
    </row>
    <row r="876" spans="1:27" s="10" customFormat="1">
      <c r="A876" s="69" t="s">
        <v>3339</v>
      </c>
      <c r="B876" s="69" t="s">
        <v>4574</v>
      </c>
      <c r="C876" s="69"/>
      <c r="D876" s="87">
        <v>2015</v>
      </c>
      <c r="E876" s="69" t="s">
        <v>4586</v>
      </c>
      <c r="F876" s="69"/>
      <c r="G876" s="87" t="s">
        <v>1182</v>
      </c>
      <c r="H876" s="71">
        <v>42258</v>
      </c>
      <c r="I876" s="182">
        <v>5180</v>
      </c>
      <c r="J876" s="71"/>
      <c r="K876" s="69"/>
      <c r="L876" s="106" t="s">
        <v>127</v>
      </c>
      <c r="M876" s="106" t="s">
        <v>4573</v>
      </c>
      <c r="N876" s="106" t="s">
        <v>1561</v>
      </c>
      <c r="O876" s="106">
        <v>0.2</v>
      </c>
      <c r="P876" s="906">
        <v>74.45</v>
      </c>
      <c r="Q876" s="901">
        <v>43094.63</v>
      </c>
      <c r="R876" s="459">
        <v>43215.8</v>
      </c>
      <c r="S876" s="262"/>
      <c r="T876" s="106">
        <f>143</f>
        <v>143</v>
      </c>
      <c r="U876" s="106" t="s">
        <v>4705</v>
      </c>
      <c r="V876" s="720" t="s">
        <v>4765</v>
      </c>
      <c r="W876" s="106"/>
      <c r="X876" s="106"/>
    </row>
    <row r="877" spans="1:27" s="10" customFormat="1" ht="34.5" customHeight="1">
      <c r="A877" s="69" t="s">
        <v>3551</v>
      </c>
      <c r="B877" s="69" t="s">
        <v>3545</v>
      </c>
      <c r="C877" s="69" t="s">
        <v>2460</v>
      </c>
      <c r="D877" s="87">
        <v>2015</v>
      </c>
      <c r="E877" s="7" t="s">
        <v>3554</v>
      </c>
      <c r="F877" s="69"/>
      <c r="G877" s="87" t="s">
        <v>1182</v>
      </c>
      <c r="H877" s="71">
        <v>42261</v>
      </c>
      <c r="I877" s="182">
        <v>196</v>
      </c>
      <c r="J877" s="71"/>
      <c r="K877" s="69"/>
      <c r="L877" s="106" t="s">
        <v>127</v>
      </c>
      <c r="M877" s="106" t="s">
        <v>3555</v>
      </c>
      <c r="N877" s="106" t="s">
        <v>1008</v>
      </c>
      <c r="O877" s="106">
        <v>0.5</v>
      </c>
      <c r="P877" s="906">
        <v>265.43</v>
      </c>
      <c r="Q877" s="901">
        <v>61272.09</v>
      </c>
      <c r="R877" s="459">
        <f>P877+Q877</f>
        <v>61537.52</v>
      </c>
      <c r="S877" s="262"/>
      <c r="T877" s="106" t="s">
        <v>127</v>
      </c>
      <c r="U877" s="8" t="s">
        <v>4776</v>
      </c>
      <c r="V877" s="720"/>
      <c r="W877" s="106"/>
      <c r="X877" s="106"/>
    </row>
    <row r="878" spans="1:27" s="10" customFormat="1" ht="14.25" customHeight="1">
      <c r="A878" s="69" t="s">
        <v>1767</v>
      </c>
      <c r="B878" s="69" t="s">
        <v>4843</v>
      </c>
      <c r="C878" s="69"/>
      <c r="D878" s="87">
        <v>2015</v>
      </c>
      <c r="E878" s="69" t="s">
        <v>4812</v>
      </c>
      <c r="F878" s="69"/>
      <c r="G878" s="87" t="s">
        <v>1182</v>
      </c>
      <c r="H878" s="71">
        <v>42262</v>
      </c>
      <c r="I878" s="182" t="s">
        <v>4850</v>
      </c>
      <c r="J878" s="71"/>
      <c r="K878" s="69"/>
      <c r="L878" s="106" t="s">
        <v>127</v>
      </c>
      <c r="M878" s="106" t="s">
        <v>4851</v>
      </c>
      <c r="N878" s="106" t="s">
        <v>1561</v>
      </c>
      <c r="O878" s="106">
        <v>0.2</v>
      </c>
      <c r="P878" s="906">
        <v>58.68</v>
      </c>
      <c r="Q878" s="901">
        <v>33966.33</v>
      </c>
      <c r="R878" s="459">
        <v>34034.400000000001</v>
      </c>
      <c r="S878" s="262"/>
      <c r="T878" s="106">
        <f>42</f>
        <v>42</v>
      </c>
      <c r="U878" s="8" t="s">
        <v>161</v>
      </c>
      <c r="V878" s="720" t="s">
        <v>3359</v>
      </c>
      <c r="W878" s="106"/>
      <c r="X878" s="106"/>
    </row>
    <row r="879" spans="1:27" s="10" customFormat="1">
      <c r="A879" s="69" t="s">
        <v>4664</v>
      </c>
      <c r="B879" s="1028" t="s">
        <v>1132</v>
      </c>
      <c r="C879" s="69"/>
      <c r="D879" s="87">
        <v>2015</v>
      </c>
      <c r="E879" s="69" t="s">
        <v>4797</v>
      </c>
      <c r="F879" s="69"/>
      <c r="G879" s="87" t="s">
        <v>683</v>
      </c>
      <c r="H879" s="71"/>
      <c r="I879" s="182"/>
      <c r="J879" s="71">
        <v>42254</v>
      </c>
      <c r="K879" s="69">
        <v>7574</v>
      </c>
      <c r="L879" s="106"/>
      <c r="M879" s="106"/>
      <c r="N879" s="106"/>
      <c r="O879" s="106"/>
      <c r="P879" s="906">
        <f>R879*O879/100</f>
        <v>0</v>
      </c>
      <c r="Q879" s="901">
        <f>R879-P879</f>
        <v>0</v>
      </c>
      <c r="R879" s="459"/>
      <c r="S879" s="262">
        <v>25000</v>
      </c>
      <c r="T879" s="106" t="s">
        <v>127</v>
      </c>
      <c r="U879" s="106"/>
      <c r="V879" s="720" t="s">
        <v>4637</v>
      </c>
      <c r="W879" s="106"/>
      <c r="X879" s="106"/>
    </row>
    <row r="880" spans="1:27" s="10" customFormat="1">
      <c r="A880" s="69" t="s">
        <v>1767</v>
      </c>
      <c r="B880" s="69" t="s">
        <v>4843</v>
      </c>
      <c r="C880" s="69"/>
      <c r="D880" s="87">
        <v>2015</v>
      </c>
      <c r="E880" s="69" t="s">
        <v>4812</v>
      </c>
      <c r="F880" s="69"/>
      <c r="G880" s="87" t="s">
        <v>1182</v>
      </c>
      <c r="H880" s="71">
        <v>42264</v>
      </c>
      <c r="I880" s="182">
        <v>3385</v>
      </c>
      <c r="J880" s="71">
        <v>42264</v>
      </c>
      <c r="K880" s="69">
        <v>7822</v>
      </c>
      <c r="L880" s="106" t="s">
        <v>776</v>
      </c>
      <c r="M880" s="106" t="s">
        <v>2882</v>
      </c>
      <c r="N880" s="106" t="s">
        <v>340</v>
      </c>
      <c r="O880" s="106">
        <v>0</v>
      </c>
      <c r="P880" s="906">
        <f>R880*O880/100</f>
        <v>0</v>
      </c>
      <c r="Q880" s="901">
        <f>R880-P880</f>
        <v>870</v>
      </c>
      <c r="R880" s="459">
        <v>870</v>
      </c>
      <c r="S880" s="262">
        <v>1237</v>
      </c>
      <c r="T880" s="106" t="s">
        <v>127</v>
      </c>
      <c r="U880" s="106" t="s">
        <v>690</v>
      </c>
      <c r="V880" s="720" t="s">
        <v>3319</v>
      </c>
      <c r="W880" s="106"/>
      <c r="X880" s="106"/>
    </row>
    <row r="881" spans="1:24" s="10" customFormat="1">
      <c r="A881" s="69" t="s">
        <v>1767</v>
      </c>
      <c r="B881" s="69" t="s">
        <v>4843</v>
      </c>
      <c r="C881" s="69"/>
      <c r="D881" s="87">
        <v>2015</v>
      </c>
      <c r="E881" s="69" t="s">
        <v>4812</v>
      </c>
      <c r="F881" s="69"/>
      <c r="G881" s="87" t="s">
        <v>1182</v>
      </c>
      <c r="H881" s="71">
        <v>42264</v>
      </c>
      <c r="I881" s="182">
        <v>3386</v>
      </c>
      <c r="J881" s="71">
        <v>42264</v>
      </c>
      <c r="K881" s="69">
        <v>7822</v>
      </c>
      <c r="L881" s="106" t="s">
        <v>776</v>
      </c>
      <c r="M881" s="106" t="s">
        <v>2882</v>
      </c>
      <c r="N881" s="106" t="s">
        <v>340</v>
      </c>
      <c r="O881" s="106">
        <v>0</v>
      </c>
      <c r="P881" s="906">
        <f>R881*O881/100</f>
        <v>0</v>
      </c>
      <c r="Q881" s="901">
        <f>R881-P881</f>
        <v>367</v>
      </c>
      <c r="R881" s="459">
        <v>367</v>
      </c>
      <c r="S881" s="262">
        <v>1237</v>
      </c>
      <c r="T881" s="106" t="s">
        <v>127</v>
      </c>
      <c r="U881" s="106" t="s">
        <v>2717</v>
      </c>
      <c r="V881" s="720" t="s">
        <v>3319</v>
      </c>
      <c r="W881" s="106"/>
      <c r="X881" s="106"/>
    </row>
    <row r="882" spans="1:24" s="10" customFormat="1">
      <c r="A882" s="69"/>
      <c r="B882" s="69"/>
      <c r="C882" s="69"/>
      <c r="D882" s="87">
        <v>2015</v>
      </c>
      <c r="E882" s="69"/>
      <c r="F882" s="69"/>
      <c r="G882" s="87"/>
      <c r="H882" s="71"/>
      <c r="I882" s="182"/>
      <c r="J882" s="71"/>
      <c r="K882" s="69"/>
      <c r="L882" s="106"/>
      <c r="M882" s="106"/>
      <c r="N882" s="106"/>
      <c r="O882" s="106"/>
      <c r="P882" s="906">
        <f>R882*O882/100</f>
        <v>0</v>
      </c>
      <c r="Q882" s="901">
        <f>R882-P882</f>
        <v>0</v>
      </c>
      <c r="R882" s="459"/>
      <c r="S882" s="262"/>
      <c r="T882" s="106"/>
      <c r="U882" s="106"/>
      <c r="V882" s="720"/>
      <c r="W882" s="106"/>
      <c r="X882" s="106"/>
    </row>
    <row r="883" spans="1:24" s="10" customFormat="1">
      <c r="A883" s="69"/>
      <c r="B883" s="69"/>
      <c r="C883" s="69"/>
      <c r="D883" s="87">
        <v>2015</v>
      </c>
      <c r="E883" s="69"/>
      <c r="F883" s="69"/>
      <c r="G883" s="87"/>
      <c r="H883" s="71"/>
      <c r="I883" s="182"/>
      <c r="J883" s="71"/>
      <c r="K883" s="69"/>
      <c r="L883" s="106"/>
      <c r="M883" s="106"/>
      <c r="N883" s="106"/>
      <c r="O883" s="106"/>
      <c r="P883" s="906">
        <f>R883*O883/100</f>
        <v>0</v>
      </c>
      <c r="Q883" s="901">
        <f>R883-P883</f>
        <v>0</v>
      </c>
      <c r="R883" s="459"/>
      <c r="S883" s="262"/>
      <c r="T883" s="106"/>
      <c r="U883" s="106"/>
      <c r="V883" s="720"/>
      <c r="W883" s="106"/>
      <c r="X883" s="106"/>
    </row>
    <row r="884" spans="1:24" s="409" customFormat="1" ht="22.5">
      <c r="A884" s="379" t="s">
        <v>2397</v>
      </c>
      <c r="B884" s="379" t="s">
        <v>718</v>
      </c>
      <c r="C884" s="379" t="s">
        <v>655</v>
      </c>
      <c r="D884" s="403">
        <v>2013</v>
      </c>
      <c r="E884" s="643" t="s">
        <v>1999</v>
      </c>
      <c r="F884" s="379"/>
      <c r="G884" s="403" t="s">
        <v>683</v>
      </c>
      <c r="H884" s="404" t="s">
        <v>127</v>
      </c>
      <c r="I884" s="405" t="s">
        <v>127</v>
      </c>
      <c r="J884" s="404" t="s">
        <v>127</v>
      </c>
      <c r="K884" s="379" t="s">
        <v>127</v>
      </c>
      <c r="L884" s="406" t="s">
        <v>655</v>
      </c>
      <c r="M884" s="406" t="s">
        <v>655</v>
      </c>
      <c r="N884" s="406" t="s">
        <v>655</v>
      </c>
      <c r="O884" s="406"/>
      <c r="P884" s="406"/>
      <c r="Q884" s="406"/>
      <c r="R884" s="663">
        <f>R3+R7+R55+R211+R230+R282</f>
        <v>9355.25</v>
      </c>
      <c r="S884" s="408" t="s">
        <v>127</v>
      </c>
      <c r="T884" s="406" t="s">
        <v>127</v>
      </c>
      <c r="U884" s="406" t="s">
        <v>655</v>
      </c>
      <c r="V884" s="406" t="s">
        <v>655</v>
      </c>
      <c r="W884" s="406"/>
      <c r="X884" s="406"/>
    </row>
    <row r="885" spans="1:24" s="318" customFormat="1" ht="9" customHeight="1">
      <c r="A885" s="328" t="s">
        <v>655</v>
      </c>
      <c r="B885" s="328" t="s">
        <v>655</v>
      </c>
      <c r="C885" s="328" t="s">
        <v>655</v>
      </c>
      <c r="D885" s="328" t="s">
        <v>655</v>
      </c>
      <c r="E885" s="328" t="s">
        <v>655</v>
      </c>
      <c r="F885" s="328"/>
      <c r="G885" s="328" t="s">
        <v>655</v>
      </c>
      <c r="H885" s="328" t="s">
        <v>655</v>
      </c>
      <c r="I885" s="328" t="s">
        <v>655</v>
      </c>
      <c r="J885" s="328" t="s">
        <v>655</v>
      </c>
      <c r="K885" s="328" t="s">
        <v>655</v>
      </c>
      <c r="L885" s="328" t="s">
        <v>655</v>
      </c>
      <c r="M885" s="328" t="s">
        <v>655</v>
      </c>
      <c r="N885" s="328" t="s">
        <v>655</v>
      </c>
      <c r="O885" s="328"/>
      <c r="P885" s="909"/>
      <c r="Q885" s="904"/>
      <c r="R885" s="460" t="s">
        <v>655</v>
      </c>
      <c r="S885" s="328" t="s">
        <v>655</v>
      </c>
      <c r="T885" s="328" t="s">
        <v>655</v>
      </c>
      <c r="U885" s="328" t="s">
        <v>655</v>
      </c>
      <c r="V885" s="328" t="s">
        <v>655</v>
      </c>
      <c r="W885" s="328"/>
      <c r="X885" s="329"/>
    </row>
    <row r="886" spans="1:24" s="305" customFormat="1" ht="24.75" customHeight="1">
      <c r="A886" s="296" t="s">
        <v>701</v>
      </c>
      <c r="B886" s="296" t="s">
        <v>718</v>
      </c>
      <c r="C886" s="296" t="s">
        <v>655</v>
      </c>
      <c r="D886" s="299">
        <v>2013</v>
      </c>
      <c r="E886" s="297" t="s">
        <v>1101</v>
      </c>
      <c r="F886" s="296"/>
      <c r="G886" s="299" t="s">
        <v>683</v>
      </c>
      <c r="H886" s="300" t="s">
        <v>127</v>
      </c>
      <c r="I886" s="301" t="s">
        <v>127</v>
      </c>
      <c r="J886" s="300" t="s">
        <v>127</v>
      </c>
      <c r="K886" s="296" t="s">
        <v>127</v>
      </c>
      <c r="L886" s="302" t="s">
        <v>655</v>
      </c>
      <c r="M886" s="302" t="s">
        <v>655</v>
      </c>
      <c r="N886" s="302" t="s">
        <v>655</v>
      </c>
      <c r="O886" s="302"/>
      <c r="P886" s="302"/>
      <c r="Q886" s="302"/>
      <c r="R886" s="303">
        <f>R9+R82</f>
        <v>73812.45</v>
      </c>
      <c r="S886" s="304" t="s">
        <v>127</v>
      </c>
      <c r="T886" s="302" t="s">
        <v>127</v>
      </c>
      <c r="U886" s="302" t="s">
        <v>655</v>
      </c>
      <c r="V886" s="302" t="s">
        <v>655</v>
      </c>
      <c r="W886" s="302"/>
      <c r="X886" s="302"/>
    </row>
    <row r="887" spans="1:24" s="409" customFormat="1" ht="22.5">
      <c r="A887" s="379" t="s">
        <v>3338</v>
      </c>
      <c r="B887" s="379" t="s">
        <v>718</v>
      </c>
      <c r="C887" s="379" t="s">
        <v>655</v>
      </c>
      <c r="D887" s="403">
        <v>2013</v>
      </c>
      <c r="E887" s="643" t="s">
        <v>1407</v>
      </c>
      <c r="F887" s="379"/>
      <c r="G887" s="403" t="s">
        <v>683</v>
      </c>
      <c r="H887" s="404" t="s">
        <v>127</v>
      </c>
      <c r="I887" s="405" t="s">
        <v>127</v>
      </c>
      <c r="J887" s="404" t="s">
        <v>127</v>
      </c>
      <c r="K887" s="379" t="s">
        <v>127</v>
      </c>
      <c r="L887" s="406" t="s">
        <v>655</v>
      </c>
      <c r="M887" s="406" t="s">
        <v>655</v>
      </c>
      <c r="N887" s="406" t="s">
        <v>655</v>
      </c>
      <c r="O887" s="406"/>
      <c r="P887" s="406"/>
      <c r="Q887" s="406"/>
      <c r="R887" s="407">
        <f>R12+R36+R37+R64+R88+R283</f>
        <v>55629.82</v>
      </c>
      <c r="S887" s="408" t="s">
        <v>127</v>
      </c>
      <c r="T887" s="406" t="s">
        <v>127</v>
      </c>
      <c r="U887" s="406" t="s">
        <v>655</v>
      </c>
      <c r="V887" s="406" t="s">
        <v>655</v>
      </c>
      <c r="W887" s="406"/>
      <c r="X887" s="406"/>
    </row>
    <row r="888" spans="1:24" s="409" customFormat="1">
      <c r="A888" s="379" t="s">
        <v>295</v>
      </c>
      <c r="B888" s="379" t="s">
        <v>718</v>
      </c>
      <c r="C888" s="379" t="s">
        <v>655</v>
      </c>
      <c r="D888" s="403">
        <v>2013</v>
      </c>
      <c r="E888" s="643" t="s">
        <v>1633</v>
      </c>
      <c r="F888" s="379"/>
      <c r="G888" s="403" t="s">
        <v>683</v>
      </c>
      <c r="H888" s="404" t="s">
        <v>127</v>
      </c>
      <c r="I888" s="405" t="s">
        <v>127</v>
      </c>
      <c r="J888" s="404" t="s">
        <v>127</v>
      </c>
      <c r="K888" s="379" t="s">
        <v>127</v>
      </c>
      <c r="L888" s="406" t="s">
        <v>655</v>
      </c>
      <c r="M888" s="406" t="s">
        <v>655</v>
      </c>
      <c r="N888" s="406" t="s">
        <v>655</v>
      </c>
      <c r="O888" s="406"/>
      <c r="P888" s="406"/>
      <c r="Q888" s="406"/>
      <c r="R888" s="407">
        <f>R5+R60</f>
        <v>2428.94</v>
      </c>
      <c r="S888" s="408" t="s">
        <v>127</v>
      </c>
      <c r="T888" s="406" t="s">
        <v>127</v>
      </c>
      <c r="U888" s="406" t="s">
        <v>655</v>
      </c>
      <c r="V888" s="406" t="s">
        <v>655</v>
      </c>
      <c r="W888" s="406"/>
      <c r="X888" s="406"/>
    </row>
    <row r="889" spans="1:24" s="409" customFormat="1">
      <c r="A889" s="379" t="s">
        <v>1649</v>
      </c>
      <c r="B889" s="379" t="s">
        <v>718</v>
      </c>
      <c r="C889" s="379" t="s">
        <v>655</v>
      </c>
      <c r="D889" s="403">
        <v>2013</v>
      </c>
      <c r="E889" s="643" t="s">
        <v>1412</v>
      </c>
      <c r="F889" s="379"/>
      <c r="G889" s="403" t="s">
        <v>683</v>
      </c>
      <c r="H889" s="404" t="s">
        <v>127</v>
      </c>
      <c r="I889" s="405" t="s">
        <v>127</v>
      </c>
      <c r="J889" s="404" t="s">
        <v>127</v>
      </c>
      <c r="K889" s="379" t="s">
        <v>127</v>
      </c>
      <c r="L889" s="406" t="s">
        <v>655</v>
      </c>
      <c r="M889" s="406" t="s">
        <v>655</v>
      </c>
      <c r="N889" s="406" t="s">
        <v>655</v>
      </c>
      <c r="O889" s="406"/>
      <c r="P889" s="406"/>
      <c r="Q889" s="406"/>
      <c r="R889" s="407">
        <f>R45+R48+R74+R228</f>
        <v>26166.969999999998</v>
      </c>
      <c r="S889" s="408" t="s">
        <v>127</v>
      </c>
      <c r="T889" s="406" t="s">
        <v>127</v>
      </c>
      <c r="U889" s="406" t="s">
        <v>655</v>
      </c>
      <c r="V889" s="406" t="s">
        <v>655</v>
      </c>
      <c r="W889" s="406"/>
      <c r="X889" s="406"/>
    </row>
    <row r="890" spans="1:24" s="409" customFormat="1">
      <c r="A890" s="379" t="s">
        <v>1413</v>
      </c>
      <c r="B890" s="379" t="s">
        <v>718</v>
      </c>
      <c r="C890" s="379" t="s">
        <v>655</v>
      </c>
      <c r="D890" s="403">
        <v>2013</v>
      </c>
      <c r="E890" s="643" t="s">
        <v>1414</v>
      </c>
      <c r="F890" s="379"/>
      <c r="G890" s="403" t="s">
        <v>683</v>
      </c>
      <c r="H890" s="404" t="s">
        <v>127</v>
      </c>
      <c r="I890" s="405" t="s">
        <v>127</v>
      </c>
      <c r="J890" s="404" t="s">
        <v>127</v>
      </c>
      <c r="K890" s="379" t="s">
        <v>127</v>
      </c>
      <c r="L890" s="406" t="s">
        <v>655</v>
      </c>
      <c r="M890" s="406" t="s">
        <v>655</v>
      </c>
      <c r="N890" s="406" t="s">
        <v>655</v>
      </c>
      <c r="O890" s="406"/>
      <c r="P890" s="406"/>
      <c r="Q890" s="406"/>
      <c r="R890" s="407">
        <f>R50</f>
        <v>2263.39</v>
      </c>
      <c r="S890" s="408" t="s">
        <v>127</v>
      </c>
      <c r="T890" s="406" t="s">
        <v>127</v>
      </c>
      <c r="U890" s="406" t="s">
        <v>655</v>
      </c>
      <c r="V890" s="406" t="s">
        <v>655</v>
      </c>
      <c r="W890" s="406"/>
      <c r="X890" s="406"/>
    </row>
    <row r="891" spans="1:24" s="409" customFormat="1">
      <c r="A891" s="379" t="s">
        <v>1125</v>
      </c>
      <c r="B891" s="379" t="s">
        <v>718</v>
      </c>
      <c r="C891" s="379" t="s">
        <v>655</v>
      </c>
      <c r="D891" s="403">
        <v>2013</v>
      </c>
      <c r="E891" s="643" t="s">
        <v>1642</v>
      </c>
      <c r="F891" s="379"/>
      <c r="G891" s="403" t="s">
        <v>683</v>
      </c>
      <c r="H891" s="404" t="s">
        <v>127</v>
      </c>
      <c r="I891" s="405" t="s">
        <v>127</v>
      </c>
      <c r="J891" s="404" t="s">
        <v>127</v>
      </c>
      <c r="K891" s="379" t="s">
        <v>127</v>
      </c>
      <c r="L891" s="406" t="s">
        <v>655</v>
      </c>
      <c r="M891" s="406" t="s">
        <v>655</v>
      </c>
      <c r="N891" s="406" t="s">
        <v>655</v>
      </c>
      <c r="O891" s="406"/>
      <c r="P891" s="406"/>
      <c r="Q891" s="406"/>
      <c r="R891" s="407">
        <f>R89+R213+R214</f>
        <v>15846.99</v>
      </c>
      <c r="S891" s="408" t="s">
        <v>127</v>
      </c>
      <c r="T891" s="406" t="s">
        <v>127</v>
      </c>
      <c r="U891" s="406" t="s">
        <v>655</v>
      </c>
      <c r="V891" s="406" t="s">
        <v>655</v>
      </c>
      <c r="W891" s="406"/>
      <c r="X891" s="406"/>
    </row>
    <row r="892" spans="1:24" s="409" customFormat="1">
      <c r="A892" s="379" t="s">
        <v>1643</v>
      </c>
      <c r="B892" s="379" t="s">
        <v>718</v>
      </c>
      <c r="C892" s="379" t="s">
        <v>655</v>
      </c>
      <c r="D892" s="403">
        <v>2013</v>
      </c>
      <c r="E892" s="643" t="s">
        <v>1644</v>
      </c>
      <c r="F892" s="379"/>
      <c r="G892" s="403" t="s">
        <v>683</v>
      </c>
      <c r="H892" s="404" t="s">
        <v>127</v>
      </c>
      <c r="I892" s="405" t="s">
        <v>127</v>
      </c>
      <c r="J892" s="404" t="s">
        <v>127</v>
      </c>
      <c r="K892" s="379" t="s">
        <v>127</v>
      </c>
      <c r="L892" s="406" t="s">
        <v>655</v>
      </c>
      <c r="M892" s="406" t="s">
        <v>655</v>
      </c>
      <c r="N892" s="406" t="s">
        <v>655</v>
      </c>
      <c r="O892" s="406"/>
      <c r="P892" s="406"/>
      <c r="Q892" s="406"/>
      <c r="R892" s="407">
        <f>R46+R63+R72+R81+R93</f>
        <v>55502.579999999994</v>
      </c>
      <c r="S892" s="408" t="s">
        <v>127</v>
      </c>
      <c r="T892" s="406" t="s">
        <v>127</v>
      </c>
      <c r="U892" s="406" t="s">
        <v>655</v>
      </c>
      <c r="V892" s="406" t="s">
        <v>655</v>
      </c>
      <c r="W892" s="406"/>
      <c r="X892" s="406"/>
    </row>
    <row r="893" spans="1:24" s="409" customFormat="1" ht="22.5">
      <c r="A893" s="379" t="s">
        <v>289</v>
      </c>
      <c r="B893" s="379" t="s">
        <v>718</v>
      </c>
      <c r="C893" s="379" t="s">
        <v>655</v>
      </c>
      <c r="D893" s="403">
        <v>2013</v>
      </c>
      <c r="E893" s="643" t="s">
        <v>1411</v>
      </c>
      <c r="F893" s="379"/>
      <c r="G893" s="403" t="s">
        <v>683</v>
      </c>
      <c r="H893" s="404" t="s">
        <v>127</v>
      </c>
      <c r="I893" s="405" t="s">
        <v>127</v>
      </c>
      <c r="J893" s="404" t="s">
        <v>127</v>
      </c>
      <c r="K893" s="379" t="s">
        <v>127</v>
      </c>
      <c r="L893" s="406" t="s">
        <v>655</v>
      </c>
      <c r="M893" s="406" t="s">
        <v>655</v>
      </c>
      <c r="N893" s="406" t="s">
        <v>655</v>
      </c>
      <c r="O893" s="406"/>
      <c r="P893" s="406"/>
      <c r="Q893" s="406"/>
      <c r="R893" s="407">
        <f>R69+R73+R106</f>
        <v>11859.74</v>
      </c>
      <c r="S893" s="408" t="s">
        <v>127</v>
      </c>
      <c r="T893" s="406" t="s">
        <v>127</v>
      </c>
      <c r="U893" s="406" t="s">
        <v>655</v>
      </c>
      <c r="V893" s="406" t="s">
        <v>655</v>
      </c>
      <c r="W893" s="406"/>
      <c r="X893" s="406"/>
    </row>
    <row r="894" spans="1:24" s="409" customFormat="1" ht="25.5" customHeight="1">
      <c r="A894" s="379" t="s">
        <v>1648</v>
      </c>
      <c r="B894" s="379" t="s">
        <v>718</v>
      </c>
      <c r="C894" s="379" t="s">
        <v>655</v>
      </c>
      <c r="D894" s="403">
        <v>2013</v>
      </c>
      <c r="E894" s="643" t="s">
        <v>1415</v>
      </c>
      <c r="F894" s="379"/>
      <c r="G894" s="403" t="s">
        <v>683</v>
      </c>
      <c r="H894" s="404" t="s">
        <v>127</v>
      </c>
      <c r="I894" s="405" t="s">
        <v>127</v>
      </c>
      <c r="J894" s="404" t="s">
        <v>127</v>
      </c>
      <c r="K894" s="379" t="s">
        <v>127</v>
      </c>
      <c r="L894" s="406" t="s">
        <v>655</v>
      </c>
      <c r="M894" s="406" t="s">
        <v>655</v>
      </c>
      <c r="N894" s="406" t="s">
        <v>655</v>
      </c>
      <c r="O894" s="406"/>
      <c r="P894" s="406"/>
      <c r="Q894" s="406"/>
      <c r="R894" s="407">
        <f>R3+R7+R71+R90+R215+R282+R288</f>
        <v>26343.09</v>
      </c>
      <c r="S894" s="408" t="s">
        <v>127</v>
      </c>
      <c r="T894" s="406" t="s">
        <v>127</v>
      </c>
      <c r="U894" s="406" t="s">
        <v>655</v>
      </c>
      <c r="V894" s="406" t="s">
        <v>655</v>
      </c>
      <c r="W894" s="406"/>
      <c r="X894" s="406"/>
    </row>
    <row r="895" spans="1:24" s="305" customFormat="1">
      <c r="A895" s="296" t="s">
        <v>1416</v>
      </c>
      <c r="B895" s="296" t="s">
        <v>718</v>
      </c>
      <c r="C895" s="296" t="s">
        <v>655</v>
      </c>
      <c r="D895" s="299">
        <v>2013</v>
      </c>
      <c r="E895" s="296" t="s">
        <v>2365</v>
      </c>
      <c r="F895" s="296"/>
      <c r="G895" s="299" t="s">
        <v>683</v>
      </c>
      <c r="H895" s="300" t="s">
        <v>127</v>
      </c>
      <c r="I895" s="301" t="s">
        <v>127</v>
      </c>
      <c r="J895" s="300" t="s">
        <v>127</v>
      </c>
      <c r="K895" s="296" t="s">
        <v>127</v>
      </c>
      <c r="L895" s="302" t="s">
        <v>655</v>
      </c>
      <c r="M895" s="302" t="s">
        <v>655</v>
      </c>
      <c r="N895" s="302" t="s">
        <v>655</v>
      </c>
      <c r="O895" s="302"/>
      <c r="P895" s="302"/>
      <c r="Q895" s="302"/>
      <c r="R895" s="303">
        <f>R42+R54+R140+R144+R275</f>
        <v>10637.349999999999</v>
      </c>
      <c r="S895" s="304" t="s">
        <v>127</v>
      </c>
      <c r="T895" s="302" t="s">
        <v>127</v>
      </c>
      <c r="U895" s="302" t="s">
        <v>655</v>
      </c>
      <c r="V895" s="302" t="s">
        <v>655</v>
      </c>
      <c r="W895" s="302"/>
      <c r="X895" s="302"/>
    </row>
    <row r="896" spans="1:24" s="409" customFormat="1">
      <c r="A896" s="379" t="s">
        <v>1417</v>
      </c>
      <c r="B896" s="379" t="s">
        <v>718</v>
      </c>
      <c r="C896" s="379" t="s">
        <v>655</v>
      </c>
      <c r="D896" s="403">
        <v>2013</v>
      </c>
      <c r="E896" s="379" t="s">
        <v>1547</v>
      </c>
      <c r="F896" s="379"/>
      <c r="G896" s="403" t="s">
        <v>683</v>
      </c>
      <c r="H896" s="404" t="s">
        <v>127</v>
      </c>
      <c r="I896" s="405" t="s">
        <v>127</v>
      </c>
      <c r="J896" s="404" t="s">
        <v>127</v>
      </c>
      <c r="K896" s="379" t="s">
        <v>127</v>
      </c>
      <c r="L896" s="406" t="s">
        <v>655</v>
      </c>
      <c r="M896" s="406" t="s">
        <v>655</v>
      </c>
      <c r="N896" s="406" t="s">
        <v>655</v>
      </c>
      <c r="O896" s="406"/>
      <c r="P896" s="406"/>
      <c r="Q896" s="406"/>
      <c r="R896" s="407">
        <f>R38+R61+R147</f>
        <v>6624.6399999999994</v>
      </c>
      <c r="S896" s="408" t="s">
        <v>127</v>
      </c>
      <c r="T896" s="406" t="s">
        <v>127</v>
      </c>
      <c r="U896" s="406" t="s">
        <v>655</v>
      </c>
      <c r="V896" s="406" t="s">
        <v>655</v>
      </c>
      <c r="W896" s="406"/>
      <c r="X896" s="406"/>
    </row>
    <row r="897" spans="1:24" s="409" customFormat="1">
      <c r="A897" s="379" t="s">
        <v>2140</v>
      </c>
      <c r="B897" s="379" t="s">
        <v>718</v>
      </c>
      <c r="C897" s="379" t="s">
        <v>655</v>
      </c>
      <c r="D897" s="403">
        <v>2013</v>
      </c>
      <c r="E897" s="379" t="s">
        <v>1549</v>
      </c>
      <c r="F897" s="379"/>
      <c r="G897" s="403" t="s">
        <v>683</v>
      </c>
      <c r="H897" s="404" t="s">
        <v>127</v>
      </c>
      <c r="I897" s="405" t="s">
        <v>127</v>
      </c>
      <c r="J897" s="404" t="s">
        <v>127</v>
      </c>
      <c r="K897" s="379" t="s">
        <v>127</v>
      </c>
      <c r="L897" s="406" t="s">
        <v>655</v>
      </c>
      <c r="M897" s="406" t="s">
        <v>655</v>
      </c>
      <c r="N897" s="406" t="s">
        <v>655</v>
      </c>
      <c r="O897" s="406"/>
      <c r="P897" s="406"/>
      <c r="Q897" s="406"/>
      <c r="R897" s="407">
        <f>R92</f>
        <v>4698.49</v>
      </c>
      <c r="S897" s="408" t="s">
        <v>127</v>
      </c>
      <c r="T897" s="406" t="s">
        <v>127</v>
      </c>
      <c r="U897" s="406" t="s">
        <v>655</v>
      </c>
      <c r="V897" s="406" t="s">
        <v>655</v>
      </c>
      <c r="W897" s="406"/>
      <c r="X897" s="406"/>
    </row>
    <row r="898" spans="1:24" s="409" customFormat="1">
      <c r="A898" s="379" t="s">
        <v>2140</v>
      </c>
      <c r="B898" s="379" t="s">
        <v>718</v>
      </c>
      <c r="C898" s="379" t="s">
        <v>655</v>
      </c>
      <c r="D898" s="403">
        <v>2013</v>
      </c>
      <c r="E898" s="379" t="s">
        <v>1419</v>
      </c>
      <c r="F898" s="379"/>
      <c r="G898" s="403" t="s">
        <v>683</v>
      </c>
      <c r="H898" s="404" t="s">
        <v>127</v>
      </c>
      <c r="I898" s="405" t="s">
        <v>127</v>
      </c>
      <c r="J898" s="404" t="s">
        <v>127</v>
      </c>
      <c r="K898" s="379" t="s">
        <v>127</v>
      </c>
      <c r="L898" s="406" t="s">
        <v>655</v>
      </c>
      <c r="M898" s="406" t="s">
        <v>655</v>
      </c>
      <c r="N898" s="406" t="s">
        <v>655</v>
      </c>
      <c r="O898" s="406"/>
      <c r="P898" s="406"/>
      <c r="Q898" s="406"/>
      <c r="R898" s="407"/>
      <c r="S898" s="408" t="s">
        <v>127</v>
      </c>
      <c r="T898" s="406" t="s">
        <v>127</v>
      </c>
      <c r="U898" s="406" t="s">
        <v>655</v>
      </c>
      <c r="V898" s="406" t="s">
        <v>655</v>
      </c>
      <c r="W898" s="406"/>
      <c r="X898" s="406"/>
    </row>
    <row r="899" spans="1:24" s="550" customFormat="1" ht="32.25" customHeight="1">
      <c r="A899" s="542" t="s">
        <v>1651</v>
      </c>
      <c r="B899" s="542" t="s">
        <v>718</v>
      </c>
      <c r="C899" s="542" t="s">
        <v>655</v>
      </c>
      <c r="D899" s="543">
        <v>2013</v>
      </c>
      <c r="E899" s="544" t="s">
        <v>1420</v>
      </c>
      <c r="F899" s="544"/>
      <c r="G899" s="543" t="s">
        <v>683</v>
      </c>
      <c r="H899" s="545" t="s">
        <v>127</v>
      </c>
      <c r="I899" s="546" t="s">
        <v>127</v>
      </c>
      <c r="J899" s="545" t="s">
        <v>127</v>
      </c>
      <c r="K899" s="542" t="s">
        <v>127</v>
      </c>
      <c r="L899" s="547" t="s">
        <v>655</v>
      </c>
      <c r="M899" s="547" t="s">
        <v>655</v>
      </c>
      <c r="N899" s="547" t="s">
        <v>655</v>
      </c>
      <c r="O899" s="547"/>
      <c r="P899" s="547"/>
      <c r="Q899" s="547"/>
      <c r="R899" s="548">
        <f>SUM(R889:R894)</f>
        <v>137982.76</v>
      </c>
      <c r="S899" s="549" t="s">
        <v>127</v>
      </c>
      <c r="T899" s="547" t="s">
        <v>127</v>
      </c>
      <c r="U899" s="547" t="s">
        <v>655</v>
      </c>
      <c r="V899" s="547" t="s">
        <v>655</v>
      </c>
      <c r="W899" s="547"/>
      <c r="X899" s="547"/>
    </row>
    <row r="900" spans="1:24" s="305" customFormat="1" ht="22.5">
      <c r="A900" s="296" t="s">
        <v>2135</v>
      </c>
      <c r="B900" s="296" t="s">
        <v>1248</v>
      </c>
      <c r="C900" s="296" t="s">
        <v>655</v>
      </c>
      <c r="D900" s="299">
        <v>2013</v>
      </c>
      <c r="E900" s="297" t="s">
        <v>1443</v>
      </c>
      <c r="F900" s="296"/>
      <c r="G900" s="299" t="s">
        <v>683</v>
      </c>
      <c r="H900" s="300" t="s">
        <v>127</v>
      </c>
      <c r="I900" s="301" t="s">
        <v>127</v>
      </c>
      <c r="J900" s="300" t="s">
        <v>127</v>
      </c>
      <c r="K900" s="296" t="s">
        <v>127</v>
      </c>
      <c r="L900" s="302" t="s">
        <v>655</v>
      </c>
      <c r="M900" s="302" t="s">
        <v>655</v>
      </c>
      <c r="N900" s="302" t="s">
        <v>655</v>
      </c>
      <c r="O900" s="302"/>
      <c r="P900" s="302"/>
      <c r="Q900" s="302"/>
      <c r="R900" s="303">
        <f>R112+R113</f>
        <v>1334359.6000000001</v>
      </c>
      <c r="S900" s="304" t="s">
        <v>127</v>
      </c>
      <c r="T900" s="302" t="s">
        <v>127</v>
      </c>
      <c r="U900" s="302" t="s">
        <v>655</v>
      </c>
      <c r="V900" s="302" t="s">
        <v>655</v>
      </c>
      <c r="W900" s="302"/>
      <c r="X900" s="302"/>
    </row>
    <row r="901" spans="1:24" s="305" customFormat="1" ht="22.5">
      <c r="A901" s="296" t="s">
        <v>2145</v>
      </c>
      <c r="B901" s="296" t="s">
        <v>1447</v>
      </c>
      <c r="C901" s="296" t="s">
        <v>655</v>
      </c>
      <c r="D901" s="299">
        <v>2013</v>
      </c>
      <c r="E901" s="297" t="s">
        <v>1452</v>
      </c>
      <c r="F901" s="296"/>
      <c r="G901" s="299" t="s">
        <v>683</v>
      </c>
      <c r="H901" s="300" t="s">
        <v>127</v>
      </c>
      <c r="I901" s="301" t="s">
        <v>127</v>
      </c>
      <c r="J901" s="300" t="s">
        <v>127</v>
      </c>
      <c r="K901" s="296" t="s">
        <v>127</v>
      </c>
      <c r="L901" s="302" t="s">
        <v>655</v>
      </c>
      <c r="M901" s="302" t="s">
        <v>655</v>
      </c>
      <c r="N901" s="302" t="s">
        <v>655</v>
      </c>
      <c r="O901" s="302"/>
      <c r="P901" s="302"/>
      <c r="Q901" s="302"/>
      <c r="R901" s="303">
        <f>R114</f>
        <v>1807515.27</v>
      </c>
      <c r="S901" s="304" t="s">
        <v>127</v>
      </c>
      <c r="T901" s="302" t="s">
        <v>127</v>
      </c>
      <c r="U901" s="302" t="s">
        <v>655</v>
      </c>
      <c r="V901" s="302" t="s">
        <v>655</v>
      </c>
      <c r="W901" s="302"/>
      <c r="X901" s="302"/>
    </row>
    <row r="902" spans="1:24" s="434" customFormat="1" ht="18.75" customHeight="1">
      <c r="A902" s="427" t="s">
        <v>694</v>
      </c>
      <c r="B902" s="427" t="s">
        <v>1456</v>
      </c>
      <c r="C902" s="427" t="s">
        <v>655</v>
      </c>
      <c r="D902" s="428">
        <v>2013</v>
      </c>
      <c r="E902" s="427" t="s">
        <v>1460</v>
      </c>
      <c r="F902" s="427"/>
      <c r="G902" s="428" t="s">
        <v>683</v>
      </c>
      <c r="H902" s="429" t="s">
        <v>127</v>
      </c>
      <c r="I902" s="430" t="s">
        <v>127</v>
      </c>
      <c r="J902" s="429" t="s">
        <v>127</v>
      </c>
      <c r="K902" s="427" t="s">
        <v>127</v>
      </c>
      <c r="L902" s="431" t="s">
        <v>655</v>
      </c>
      <c r="M902" s="431" t="s">
        <v>655</v>
      </c>
      <c r="N902" s="431" t="s">
        <v>655</v>
      </c>
      <c r="O902" s="431"/>
      <c r="P902" s="431"/>
      <c r="Q902" s="431"/>
      <c r="R902" s="432">
        <f>R115</f>
        <v>545676.13</v>
      </c>
      <c r="S902" s="433" t="s">
        <v>127</v>
      </c>
      <c r="T902" s="431" t="s">
        <v>127</v>
      </c>
      <c r="U902" s="431" t="s">
        <v>655</v>
      </c>
      <c r="V902" s="431" t="s">
        <v>655</v>
      </c>
      <c r="W902" s="431"/>
      <c r="X902" s="431"/>
    </row>
    <row r="903" spans="1:24" s="305" customFormat="1">
      <c r="A903" s="296" t="s">
        <v>694</v>
      </c>
      <c r="B903" s="296" t="s">
        <v>1487</v>
      </c>
      <c r="C903" s="296" t="s">
        <v>655</v>
      </c>
      <c r="D903" s="299">
        <v>2013</v>
      </c>
      <c r="E903" s="296" t="s">
        <v>1488</v>
      </c>
      <c r="F903" s="296"/>
      <c r="G903" s="299" t="s">
        <v>683</v>
      </c>
      <c r="H903" s="300" t="s">
        <v>127</v>
      </c>
      <c r="I903" s="301" t="s">
        <v>127</v>
      </c>
      <c r="J903" s="300" t="s">
        <v>127</v>
      </c>
      <c r="K903" s="296" t="s">
        <v>127</v>
      </c>
      <c r="L903" s="302" t="s">
        <v>655</v>
      </c>
      <c r="M903" s="302" t="s">
        <v>655</v>
      </c>
      <c r="N903" s="302" t="s">
        <v>655</v>
      </c>
      <c r="O903" s="302"/>
      <c r="P903" s="302"/>
      <c r="Q903" s="302"/>
      <c r="R903" s="303">
        <f>R116</f>
        <v>253692.08</v>
      </c>
      <c r="S903" s="304" t="s">
        <v>127</v>
      </c>
      <c r="T903" s="302" t="s">
        <v>127</v>
      </c>
      <c r="U903" s="302" t="s">
        <v>655</v>
      </c>
      <c r="V903" s="302" t="s">
        <v>655</v>
      </c>
      <c r="W903" s="302"/>
      <c r="X903" s="302"/>
    </row>
    <row r="904" spans="1:24" s="305" customFormat="1">
      <c r="A904" s="296" t="s">
        <v>694</v>
      </c>
      <c r="B904" s="296" t="s">
        <v>1489</v>
      </c>
      <c r="C904" s="296" t="s">
        <v>655</v>
      </c>
      <c r="D904" s="299">
        <v>2013</v>
      </c>
      <c r="E904" s="296" t="s">
        <v>1488</v>
      </c>
      <c r="F904" s="296"/>
      <c r="G904" s="299" t="s">
        <v>683</v>
      </c>
      <c r="H904" s="300" t="s">
        <v>127</v>
      </c>
      <c r="I904" s="301" t="s">
        <v>127</v>
      </c>
      <c r="J904" s="300" t="s">
        <v>127</v>
      </c>
      <c r="K904" s="296" t="s">
        <v>127</v>
      </c>
      <c r="L904" s="302" t="s">
        <v>655</v>
      </c>
      <c r="M904" s="302" t="s">
        <v>655</v>
      </c>
      <c r="N904" s="302" t="s">
        <v>655</v>
      </c>
      <c r="O904" s="302"/>
      <c r="P904" s="302"/>
      <c r="Q904" s="302"/>
      <c r="R904" s="303">
        <f>R117</f>
        <v>213963.69</v>
      </c>
      <c r="S904" s="304" t="s">
        <v>127</v>
      </c>
      <c r="T904" s="302" t="s">
        <v>127</v>
      </c>
      <c r="U904" s="302" t="s">
        <v>655</v>
      </c>
      <c r="V904" s="302" t="s">
        <v>655</v>
      </c>
      <c r="W904" s="302"/>
      <c r="X904" s="302"/>
    </row>
    <row r="905" spans="1:24" s="305" customFormat="1">
      <c r="A905" s="296" t="s">
        <v>1493</v>
      </c>
      <c r="B905" s="296" t="s">
        <v>1132</v>
      </c>
      <c r="C905" s="296" t="s">
        <v>655</v>
      </c>
      <c r="D905" s="299">
        <v>2013</v>
      </c>
      <c r="E905" s="296" t="s">
        <v>1491</v>
      </c>
      <c r="F905" s="296"/>
      <c r="G905" s="299" t="s">
        <v>683</v>
      </c>
      <c r="H905" s="300" t="s">
        <v>127</v>
      </c>
      <c r="I905" s="301" t="s">
        <v>127</v>
      </c>
      <c r="J905" s="300" t="s">
        <v>127</v>
      </c>
      <c r="K905" s="296" t="s">
        <v>127</v>
      </c>
      <c r="L905" s="302" t="s">
        <v>655</v>
      </c>
      <c r="M905" s="302" t="s">
        <v>655</v>
      </c>
      <c r="N905" s="302" t="s">
        <v>1501</v>
      </c>
      <c r="O905" s="302"/>
      <c r="P905" s="302"/>
      <c r="Q905" s="302"/>
      <c r="R905" s="303">
        <f>R127+R128+R129+R130+R131</f>
        <v>49701.2</v>
      </c>
      <c r="S905" s="304">
        <f>SUM(S118:S126)</f>
        <v>55544</v>
      </c>
      <c r="T905" s="302" t="s">
        <v>127</v>
      </c>
      <c r="U905" s="302" t="s">
        <v>655</v>
      </c>
      <c r="V905" s="302" t="s">
        <v>1498</v>
      </c>
      <c r="W905" s="302"/>
      <c r="X905" s="302"/>
    </row>
    <row r="906" spans="1:24" s="305" customFormat="1">
      <c r="A906" s="296" t="s">
        <v>1493</v>
      </c>
      <c r="B906" s="296" t="s">
        <v>1132</v>
      </c>
      <c r="C906" s="296" t="s">
        <v>655</v>
      </c>
      <c r="D906" s="299">
        <v>2013</v>
      </c>
      <c r="E906" s="296" t="s">
        <v>1491</v>
      </c>
      <c r="F906" s="296"/>
      <c r="G906" s="299" t="s">
        <v>683</v>
      </c>
      <c r="H906" s="300" t="s">
        <v>127</v>
      </c>
      <c r="I906" s="301" t="s">
        <v>127</v>
      </c>
      <c r="J906" s="300" t="s">
        <v>127</v>
      </c>
      <c r="K906" s="296" t="s">
        <v>127</v>
      </c>
      <c r="L906" s="302" t="s">
        <v>655</v>
      </c>
      <c r="M906" s="302" t="s">
        <v>655</v>
      </c>
      <c r="N906" s="302" t="s">
        <v>1144</v>
      </c>
      <c r="O906" s="302"/>
      <c r="P906" s="302"/>
      <c r="Q906" s="302"/>
      <c r="R906" s="303">
        <f>R118+R119+R120+R121+R122+R123+R124+R125+R126</f>
        <v>44614</v>
      </c>
      <c r="S906" s="304">
        <f>S905</f>
        <v>55544</v>
      </c>
      <c r="T906" s="302" t="s">
        <v>127</v>
      </c>
      <c r="U906" s="302" t="s">
        <v>655</v>
      </c>
      <c r="V906" s="302" t="s">
        <v>1499</v>
      </c>
      <c r="W906" s="302"/>
      <c r="X906" s="302"/>
    </row>
    <row r="907" spans="1:24" s="305" customFormat="1">
      <c r="A907" s="296" t="s">
        <v>1521</v>
      </c>
      <c r="B907" s="296" t="s">
        <v>1522</v>
      </c>
      <c r="C907" s="296" t="s">
        <v>655</v>
      </c>
      <c r="D907" s="299">
        <v>2013</v>
      </c>
      <c r="E907" s="296" t="s">
        <v>1523</v>
      </c>
      <c r="F907" s="296"/>
      <c r="G907" s="299" t="s">
        <v>683</v>
      </c>
      <c r="H907" s="300" t="s">
        <v>127</v>
      </c>
      <c r="I907" s="301" t="s">
        <v>127</v>
      </c>
      <c r="J907" s="300" t="s">
        <v>127</v>
      </c>
      <c r="K907" s="296" t="s">
        <v>127</v>
      </c>
      <c r="L907" s="302" t="s">
        <v>655</v>
      </c>
      <c r="M907" s="302" t="s">
        <v>655</v>
      </c>
      <c r="N907" s="302" t="s">
        <v>655</v>
      </c>
      <c r="O907" s="302"/>
      <c r="P907" s="302"/>
      <c r="Q907" s="302"/>
      <c r="R907" s="303">
        <f>R138</f>
        <v>224365.83</v>
      </c>
      <c r="S907" s="304" t="s">
        <v>127</v>
      </c>
      <c r="T907" s="302" t="s">
        <v>127</v>
      </c>
      <c r="U907" s="302" t="s">
        <v>655</v>
      </c>
      <c r="V907" s="302" t="s">
        <v>655</v>
      </c>
      <c r="W907" s="302"/>
      <c r="X907" s="302"/>
    </row>
    <row r="908" spans="1:24" s="305" customFormat="1" ht="22.5">
      <c r="A908" s="296" t="s">
        <v>2143</v>
      </c>
      <c r="B908" s="296" t="s">
        <v>1519</v>
      </c>
      <c r="C908" s="296" t="s">
        <v>655</v>
      </c>
      <c r="D908" s="299">
        <v>2013</v>
      </c>
      <c r="E908" s="297" t="s">
        <v>1524</v>
      </c>
      <c r="F908" s="296"/>
      <c r="G908" s="299" t="s">
        <v>1520</v>
      </c>
      <c r="H908" s="300" t="s">
        <v>127</v>
      </c>
      <c r="I908" s="301" t="s">
        <v>127</v>
      </c>
      <c r="J908" s="300" t="s">
        <v>127</v>
      </c>
      <c r="K908" s="296" t="s">
        <v>127</v>
      </c>
      <c r="L908" s="302" t="s">
        <v>655</v>
      </c>
      <c r="M908" s="302" t="s">
        <v>655</v>
      </c>
      <c r="N908" s="302" t="s">
        <v>655</v>
      </c>
      <c r="O908" s="302"/>
      <c r="P908" s="302"/>
      <c r="Q908" s="302"/>
      <c r="R908" s="303">
        <f>R68+R70+R133+R134</f>
        <v>1998053.6</v>
      </c>
      <c r="S908" s="304" t="s">
        <v>127</v>
      </c>
      <c r="T908" s="302" t="s">
        <v>127</v>
      </c>
      <c r="U908" s="302" t="s">
        <v>655</v>
      </c>
      <c r="V908" s="302" t="s">
        <v>655</v>
      </c>
      <c r="W908" s="302"/>
      <c r="X908" s="302"/>
    </row>
    <row r="909" spans="1:24" s="305" customFormat="1" ht="22.5">
      <c r="A909" s="296" t="s">
        <v>2143</v>
      </c>
      <c r="B909" s="296" t="s">
        <v>1529</v>
      </c>
      <c r="C909" s="296" t="s">
        <v>655</v>
      </c>
      <c r="D909" s="299">
        <v>2013</v>
      </c>
      <c r="E909" s="297" t="s">
        <v>1531</v>
      </c>
      <c r="F909" s="296"/>
      <c r="G909" s="299" t="s">
        <v>683</v>
      </c>
      <c r="H909" s="300" t="s">
        <v>127</v>
      </c>
      <c r="I909" s="301" t="s">
        <v>127</v>
      </c>
      <c r="J909" s="300" t="s">
        <v>127</v>
      </c>
      <c r="K909" s="296" t="s">
        <v>127</v>
      </c>
      <c r="L909" s="302" t="s">
        <v>655</v>
      </c>
      <c r="M909" s="302" t="s">
        <v>655</v>
      </c>
      <c r="N909" s="302" t="s">
        <v>655</v>
      </c>
      <c r="O909" s="302"/>
      <c r="P909" s="302"/>
      <c r="Q909" s="302"/>
      <c r="R909" s="303">
        <f>R136+R137</f>
        <v>427449.56</v>
      </c>
      <c r="S909" s="304" t="s">
        <v>127</v>
      </c>
      <c r="T909" s="302" t="s">
        <v>127</v>
      </c>
      <c r="U909" s="302" t="s">
        <v>655</v>
      </c>
      <c r="V909" s="302" t="s">
        <v>655</v>
      </c>
      <c r="W909" s="302"/>
      <c r="X909" s="302"/>
    </row>
    <row r="910" spans="1:24" s="305" customFormat="1">
      <c r="A910" s="296" t="s">
        <v>694</v>
      </c>
      <c r="B910" s="296" t="s">
        <v>1510</v>
      </c>
      <c r="C910" s="296" t="s">
        <v>655</v>
      </c>
      <c r="D910" s="299">
        <v>2013</v>
      </c>
      <c r="E910" s="427" t="s">
        <v>1460</v>
      </c>
      <c r="F910" s="296"/>
      <c r="G910" s="299" t="s">
        <v>683</v>
      </c>
      <c r="H910" s="300" t="s">
        <v>127</v>
      </c>
      <c r="I910" s="301" t="s">
        <v>127</v>
      </c>
      <c r="J910" s="300" t="s">
        <v>127</v>
      </c>
      <c r="K910" s="296" t="s">
        <v>127</v>
      </c>
      <c r="L910" s="302" t="s">
        <v>655</v>
      </c>
      <c r="M910" s="302" t="s">
        <v>655</v>
      </c>
      <c r="N910" s="302" t="s">
        <v>655</v>
      </c>
      <c r="O910" s="302"/>
      <c r="P910" s="302"/>
      <c r="Q910" s="302"/>
      <c r="R910" s="303">
        <f>R155</f>
        <v>415204.98</v>
      </c>
      <c r="S910" s="304" t="s">
        <v>127</v>
      </c>
      <c r="T910" s="302" t="s">
        <v>127</v>
      </c>
      <c r="U910" s="302" t="s">
        <v>655</v>
      </c>
      <c r="V910" s="302" t="s">
        <v>655</v>
      </c>
      <c r="W910" s="302"/>
      <c r="X910" s="302"/>
    </row>
    <row r="911" spans="1:24" s="305" customFormat="1">
      <c r="A911" s="296" t="s">
        <v>3345</v>
      </c>
      <c r="B911" s="296" t="s">
        <v>3345</v>
      </c>
      <c r="C911" s="296" t="s">
        <v>655</v>
      </c>
      <c r="D911" s="299">
        <v>2013</v>
      </c>
      <c r="E911" s="427" t="s">
        <v>4366</v>
      </c>
      <c r="F911" s="296"/>
      <c r="G911" s="299" t="s">
        <v>683</v>
      </c>
      <c r="H911" s="300"/>
      <c r="I911" s="301"/>
      <c r="J911" s="300" t="s">
        <v>127</v>
      </c>
      <c r="K911" s="296" t="s">
        <v>127</v>
      </c>
      <c r="L911" s="302" t="s">
        <v>127</v>
      </c>
      <c r="M911" s="302" t="s">
        <v>127</v>
      </c>
      <c r="N911" s="302" t="s">
        <v>127</v>
      </c>
      <c r="O911" s="302">
        <v>0</v>
      </c>
      <c r="P911" s="302">
        <v>0</v>
      </c>
      <c r="Q911" s="1609">
        <f>-R906</f>
        <v>-44614</v>
      </c>
      <c r="R911" s="303">
        <f>R128+R129+R130+R131+R361</f>
        <v>49845.2</v>
      </c>
      <c r="S911" s="304">
        <f>S118+S119+S121+S122+S738+S739+S740+S742</f>
        <v>137611.82</v>
      </c>
      <c r="T911" s="302"/>
      <c r="U911" s="302"/>
      <c r="V911" s="302"/>
      <c r="W911" s="302"/>
      <c r="X911" s="302"/>
    </row>
    <row r="912" spans="1:24" s="305" customFormat="1" ht="25.5" customHeight="1">
      <c r="A912" s="296" t="s">
        <v>289</v>
      </c>
      <c r="B912" s="296" t="s">
        <v>718</v>
      </c>
      <c r="C912" s="296" t="s">
        <v>655</v>
      </c>
      <c r="D912" s="299">
        <v>2013</v>
      </c>
      <c r="E912" s="297" t="s">
        <v>1544</v>
      </c>
      <c r="F912" s="296"/>
      <c r="G912" s="299" t="s">
        <v>683</v>
      </c>
      <c r="H912" s="300" t="s">
        <v>127</v>
      </c>
      <c r="I912" s="301" t="s">
        <v>127</v>
      </c>
      <c r="J912" s="300" t="s">
        <v>127</v>
      </c>
      <c r="K912" s="296" t="s">
        <v>127</v>
      </c>
      <c r="L912" s="302" t="s">
        <v>655</v>
      </c>
      <c r="M912" s="302" t="s">
        <v>655</v>
      </c>
      <c r="N912" s="302" t="s">
        <v>655</v>
      </c>
      <c r="O912" s="302"/>
      <c r="P912" s="302"/>
      <c r="Q912" s="302"/>
      <c r="R912" s="303"/>
      <c r="S912" s="304" t="s">
        <v>127</v>
      </c>
      <c r="T912" s="302" t="s">
        <v>127</v>
      </c>
      <c r="U912" s="302" t="s">
        <v>655</v>
      </c>
      <c r="V912" s="302" t="s">
        <v>655</v>
      </c>
      <c r="W912" s="302"/>
      <c r="X912" s="302"/>
    </row>
    <row r="913" spans="1:24" s="305" customFormat="1">
      <c r="A913" s="296" t="s">
        <v>1605</v>
      </c>
      <c r="B913" s="296" t="s">
        <v>718</v>
      </c>
      <c r="C913" s="296" t="s">
        <v>655</v>
      </c>
      <c r="D913" s="299">
        <v>2013</v>
      </c>
      <c r="E913" s="296" t="s">
        <v>1606</v>
      </c>
      <c r="F913" s="296"/>
      <c r="G913" s="299" t="s">
        <v>683</v>
      </c>
      <c r="H913" s="300" t="s">
        <v>127</v>
      </c>
      <c r="I913" s="301" t="s">
        <v>127</v>
      </c>
      <c r="J913" s="300" t="s">
        <v>127</v>
      </c>
      <c r="K913" s="296" t="s">
        <v>127</v>
      </c>
      <c r="L913" s="302" t="s">
        <v>655</v>
      </c>
      <c r="M913" s="302" t="s">
        <v>655</v>
      </c>
      <c r="N913" s="302" t="s">
        <v>655</v>
      </c>
      <c r="O913" s="302"/>
      <c r="P913" s="302"/>
      <c r="Q913" s="302"/>
      <c r="R913" s="303">
        <f>R32+R142+R209</f>
        <v>10390.91</v>
      </c>
      <c r="S913" s="304" t="s">
        <v>127</v>
      </c>
      <c r="T913" s="302" t="s">
        <v>127</v>
      </c>
      <c r="U913" s="302" t="s">
        <v>655</v>
      </c>
      <c r="V913" s="302" t="s">
        <v>655</v>
      </c>
      <c r="W913" s="302"/>
      <c r="X913" s="302"/>
    </row>
    <row r="914" spans="1:24" s="409" customFormat="1" ht="30" customHeight="1">
      <c r="A914" s="379" t="s">
        <v>1416</v>
      </c>
      <c r="B914" s="379" t="s">
        <v>718</v>
      </c>
      <c r="C914" s="379" t="s">
        <v>655</v>
      </c>
      <c r="D914" s="403">
        <v>2013</v>
      </c>
      <c r="E914" s="643" t="s">
        <v>1548</v>
      </c>
      <c r="F914" s="379"/>
      <c r="G914" s="403" t="s">
        <v>683</v>
      </c>
      <c r="H914" s="404" t="s">
        <v>127</v>
      </c>
      <c r="I914" s="405" t="s">
        <v>127</v>
      </c>
      <c r="J914" s="404" t="s">
        <v>127</v>
      </c>
      <c r="K914" s="379" t="s">
        <v>127</v>
      </c>
      <c r="L914" s="406" t="s">
        <v>655</v>
      </c>
      <c r="M914" s="406" t="s">
        <v>655</v>
      </c>
      <c r="N914" s="406" t="s">
        <v>655</v>
      </c>
      <c r="O914" s="406"/>
      <c r="P914" s="406"/>
      <c r="Q914" s="406"/>
      <c r="R914" s="407">
        <f>R42+R144</f>
        <v>8829.8799999999992</v>
      </c>
      <c r="S914" s="408" t="s">
        <v>127</v>
      </c>
      <c r="T914" s="406" t="s">
        <v>127</v>
      </c>
      <c r="U914" s="406" t="s">
        <v>655</v>
      </c>
      <c r="V914" s="406" t="s">
        <v>655</v>
      </c>
      <c r="W914" s="406"/>
      <c r="X914" s="406"/>
    </row>
    <row r="915" spans="1:24" s="434" customFormat="1" ht="23.25" customHeight="1">
      <c r="A915" s="427" t="s">
        <v>3339</v>
      </c>
      <c r="B915" s="427" t="s">
        <v>1558</v>
      </c>
      <c r="C915" s="427" t="s">
        <v>655</v>
      </c>
      <c r="D915" s="428">
        <v>2013</v>
      </c>
      <c r="E915" s="297" t="s">
        <v>1557</v>
      </c>
      <c r="F915" s="427"/>
      <c r="G915" s="428" t="s">
        <v>683</v>
      </c>
      <c r="H915" s="429" t="s">
        <v>127</v>
      </c>
      <c r="I915" s="430" t="s">
        <v>127</v>
      </c>
      <c r="J915" s="429" t="s">
        <v>127</v>
      </c>
      <c r="K915" s="427" t="s">
        <v>127</v>
      </c>
      <c r="L915" s="431" t="s">
        <v>655</v>
      </c>
      <c r="M915" s="431" t="s">
        <v>655</v>
      </c>
      <c r="N915" s="431" t="s">
        <v>655</v>
      </c>
      <c r="O915" s="431"/>
      <c r="P915" s="431"/>
      <c r="Q915" s="431"/>
      <c r="R915" s="432">
        <f>R173+R174+R175+R176+R177</f>
        <v>56017.73</v>
      </c>
      <c r="S915" s="433" t="s">
        <v>127</v>
      </c>
      <c r="T915" s="431" t="s">
        <v>127</v>
      </c>
      <c r="U915" s="431" t="s">
        <v>655</v>
      </c>
      <c r="V915" s="431" t="s">
        <v>655</v>
      </c>
      <c r="W915" s="431"/>
      <c r="X915" s="431"/>
    </row>
    <row r="916" spans="1:24" s="305" customFormat="1" ht="24.75" customHeight="1">
      <c r="A916" s="296" t="s">
        <v>1767</v>
      </c>
      <c r="B916" s="296" t="s">
        <v>1177</v>
      </c>
      <c r="C916" s="296" t="s">
        <v>655</v>
      </c>
      <c r="D916" s="299">
        <v>2013</v>
      </c>
      <c r="E916" s="297" t="s">
        <v>1290</v>
      </c>
      <c r="F916" s="296"/>
      <c r="G916" s="299" t="s">
        <v>683</v>
      </c>
      <c r="H916" s="300" t="s">
        <v>127</v>
      </c>
      <c r="I916" s="301" t="s">
        <v>127</v>
      </c>
      <c r="J916" s="300" t="s">
        <v>127</v>
      </c>
      <c r="K916" s="296" t="s">
        <v>127</v>
      </c>
      <c r="L916" s="302" t="s">
        <v>655</v>
      </c>
      <c r="M916" s="302" t="s">
        <v>655</v>
      </c>
      <c r="N916" s="302" t="s">
        <v>655</v>
      </c>
      <c r="O916" s="302"/>
      <c r="P916" s="302"/>
      <c r="Q916" s="302"/>
      <c r="R916" s="303"/>
      <c r="S916" s="304" t="s">
        <v>127</v>
      </c>
      <c r="T916" s="302" t="s">
        <v>127</v>
      </c>
      <c r="U916" s="302" t="s">
        <v>655</v>
      </c>
      <c r="V916" s="302" t="s">
        <v>655</v>
      </c>
      <c r="W916" s="302"/>
      <c r="X916" s="302"/>
    </row>
    <row r="917" spans="1:24" s="305" customFormat="1">
      <c r="A917" s="296" t="s">
        <v>1767</v>
      </c>
      <c r="B917" s="296" t="s">
        <v>1541</v>
      </c>
      <c r="C917" s="296" t="s">
        <v>655</v>
      </c>
      <c r="D917" s="299">
        <v>2013</v>
      </c>
      <c r="E917" s="296" t="s">
        <v>1285</v>
      </c>
      <c r="F917" s="296"/>
      <c r="G917" s="299" t="s">
        <v>683</v>
      </c>
      <c r="H917" s="300" t="s">
        <v>127</v>
      </c>
      <c r="I917" s="301" t="s">
        <v>127</v>
      </c>
      <c r="J917" s="300" t="s">
        <v>127</v>
      </c>
      <c r="K917" s="296" t="s">
        <v>127</v>
      </c>
      <c r="L917" s="302" t="s">
        <v>655</v>
      </c>
      <c r="M917" s="302" t="s">
        <v>655</v>
      </c>
      <c r="N917" s="302" t="s">
        <v>655</v>
      </c>
      <c r="O917" s="302"/>
      <c r="P917" s="302"/>
      <c r="Q917" s="302"/>
      <c r="R917" s="303">
        <f>R162+R163</f>
        <v>23780</v>
      </c>
      <c r="S917" s="304" t="s">
        <v>127</v>
      </c>
      <c r="T917" s="302" t="s">
        <v>127</v>
      </c>
      <c r="U917" s="302" t="s">
        <v>655</v>
      </c>
      <c r="V917" s="302" t="s">
        <v>655</v>
      </c>
      <c r="W917" s="302"/>
      <c r="X917" s="302"/>
    </row>
    <row r="918" spans="1:24" s="305" customFormat="1">
      <c r="A918" s="296" t="s">
        <v>1767</v>
      </c>
      <c r="B918" s="296" t="s">
        <v>1177</v>
      </c>
      <c r="C918" s="69" t="s">
        <v>655</v>
      </c>
      <c r="D918" s="299">
        <v>2013</v>
      </c>
      <c r="E918" s="296" t="s">
        <v>1282</v>
      </c>
      <c r="F918" s="296"/>
      <c r="G918" s="299" t="s">
        <v>683</v>
      </c>
      <c r="H918" s="300" t="s">
        <v>127</v>
      </c>
      <c r="I918" s="301" t="s">
        <v>127</v>
      </c>
      <c r="J918" s="300" t="s">
        <v>127</v>
      </c>
      <c r="K918" s="296" t="s">
        <v>127</v>
      </c>
      <c r="L918" s="302" t="s">
        <v>655</v>
      </c>
      <c r="M918" s="302" t="s">
        <v>655</v>
      </c>
      <c r="N918" s="302" t="s">
        <v>655</v>
      </c>
      <c r="O918" s="302"/>
      <c r="P918" s="302"/>
      <c r="Q918" s="302"/>
      <c r="R918" s="303"/>
      <c r="S918" s="304" t="s">
        <v>127</v>
      </c>
      <c r="T918" s="302" t="s">
        <v>127</v>
      </c>
      <c r="U918" s="302" t="s">
        <v>655</v>
      </c>
      <c r="V918" s="302" t="s">
        <v>655</v>
      </c>
      <c r="W918" s="302"/>
      <c r="X918" s="302"/>
    </row>
    <row r="919" spans="1:24" s="305" customFormat="1" ht="24.75" customHeight="1">
      <c r="A919" s="296" t="s">
        <v>2144</v>
      </c>
      <c r="B919" s="296" t="s">
        <v>1177</v>
      </c>
      <c r="C919" s="296" t="s">
        <v>655</v>
      </c>
      <c r="D919" s="299">
        <v>2013</v>
      </c>
      <c r="E919" s="297" t="s">
        <v>1281</v>
      </c>
      <c r="F919" s="296"/>
      <c r="G919" s="299" t="s">
        <v>683</v>
      </c>
      <c r="H919" s="300" t="s">
        <v>127</v>
      </c>
      <c r="I919" s="301" t="s">
        <v>127</v>
      </c>
      <c r="J919" s="300" t="s">
        <v>127</v>
      </c>
      <c r="K919" s="296" t="s">
        <v>127</v>
      </c>
      <c r="L919" s="302" t="s">
        <v>655</v>
      </c>
      <c r="M919" s="302" t="s">
        <v>655</v>
      </c>
      <c r="N919" s="302" t="s">
        <v>655</v>
      </c>
      <c r="O919" s="302"/>
      <c r="P919" s="302"/>
      <c r="Q919" s="302"/>
      <c r="R919" s="303">
        <f>R104</f>
        <v>6559</v>
      </c>
      <c r="S919" s="304" t="s">
        <v>127</v>
      </c>
      <c r="T919" s="302" t="s">
        <v>127</v>
      </c>
      <c r="U919" s="302" t="s">
        <v>655</v>
      </c>
      <c r="V919" s="302" t="s">
        <v>655</v>
      </c>
      <c r="W919" s="302"/>
      <c r="X919" s="302"/>
    </row>
    <row r="920" spans="1:24" s="305" customFormat="1">
      <c r="A920" s="296" t="s">
        <v>2137</v>
      </c>
      <c r="B920" s="296" t="s">
        <v>3345</v>
      </c>
      <c r="C920" s="296" t="s">
        <v>655</v>
      </c>
      <c r="D920" s="299">
        <v>2013</v>
      </c>
      <c r="E920" s="296" t="s">
        <v>1131</v>
      </c>
      <c r="F920" s="296"/>
      <c r="G920" s="299" t="s">
        <v>683</v>
      </c>
      <c r="H920" s="300" t="s">
        <v>127</v>
      </c>
      <c r="I920" s="301" t="s">
        <v>127</v>
      </c>
      <c r="J920" s="300" t="s">
        <v>127</v>
      </c>
      <c r="K920" s="296" t="s">
        <v>127</v>
      </c>
      <c r="L920" s="302" t="s">
        <v>655</v>
      </c>
      <c r="M920" s="302" t="s">
        <v>655</v>
      </c>
      <c r="N920" s="302" t="s">
        <v>655</v>
      </c>
      <c r="O920" s="302"/>
      <c r="P920" s="302"/>
      <c r="Q920" s="302"/>
      <c r="R920" s="303">
        <f>R94+R95+R96+R97+R98</f>
        <v>2980.06</v>
      </c>
      <c r="S920" s="304" t="s">
        <v>127</v>
      </c>
      <c r="T920" s="302" t="s">
        <v>127</v>
      </c>
      <c r="U920" s="302" t="s">
        <v>655</v>
      </c>
      <c r="V920" s="302" t="s">
        <v>655</v>
      </c>
      <c r="W920" s="302"/>
      <c r="X920" s="302"/>
    </row>
    <row r="921" spans="1:24" s="305" customFormat="1" ht="21" customHeight="1">
      <c r="A921" s="296"/>
      <c r="B921" s="296" t="s">
        <v>3345</v>
      </c>
      <c r="C921" s="296" t="s">
        <v>655</v>
      </c>
      <c r="D921" s="299">
        <v>2013</v>
      </c>
      <c r="E921" s="296" t="s">
        <v>790</v>
      </c>
      <c r="F921" s="296"/>
      <c r="G921" s="299" t="s">
        <v>683</v>
      </c>
      <c r="H921" s="300" t="s">
        <v>127</v>
      </c>
      <c r="I921" s="301" t="s">
        <v>127</v>
      </c>
      <c r="J921" s="300" t="s">
        <v>127</v>
      </c>
      <c r="K921" s="296" t="s">
        <v>127</v>
      </c>
      <c r="L921" s="302" t="s">
        <v>655</v>
      </c>
      <c r="M921" s="302" t="s">
        <v>127</v>
      </c>
      <c r="N921" s="302" t="s">
        <v>655</v>
      </c>
      <c r="O921" s="302"/>
      <c r="P921" s="302"/>
      <c r="Q921" s="302"/>
      <c r="R921" s="303">
        <f>R62+R66+R67+R99+R100</f>
        <v>929</v>
      </c>
      <c r="S921" s="304" t="s">
        <v>127</v>
      </c>
      <c r="T921" s="302" t="s">
        <v>127</v>
      </c>
      <c r="U921" s="302" t="s">
        <v>655</v>
      </c>
      <c r="V921" s="302" t="s">
        <v>655</v>
      </c>
      <c r="W921" s="302"/>
      <c r="X921" s="302"/>
    </row>
    <row r="922" spans="1:24" s="305" customFormat="1">
      <c r="A922" s="296" t="s">
        <v>1895</v>
      </c>
      <c r="B922" s="296" t="s">
        <v>1617</v>
      </c>
      <c r="C922" s="296" t="s">
        <v>655</v>
      </c>
      <c r="D922" s="299">
        <v>2013</v>
      </c>
      <c r="E922" s="296" t="s">
        <v>1619</v>
      </c>
      <c r="F922" s="296"/>
      <c r="G922" s="299" t="s">
        <v>1182</v>
      </c>
      <c r="H922" s="300" t="s">
        <v>127</v>
      </c>
      <c r="I922" s="301" t="s">
        <v>127</v>
      </c>
      <c r="J922" s="300" t="s">
        <v>127</v>
      </c>
      <c r="K922" s="296" t="s">
        <v>127</v>
      </c>
      <c r="L922" s="302" t="s">
        <v>655</v>
      </c>
      <c r="M922" s="302" t="s">
        <v>655</v>
      </c>
      <c r="N922" s="302" t="s">
        <v>655</v>
      </c>
      <c r="O922" s="302"/>
      <c r="P922" s="302"/>
      <c r="Q922" s="302"/>
      <c r="R922" s="461">
        <f>R145+R181+R307+R323</f>
        <v>318370.37</v>
      </c>
      <c r="S922" s="304" t="s">
        <v>127</v>
      </c>
      <c r="T922" s="302" t="s">
        <v>127</v>
      </c>
      <c r="U922" s="302" t="s">
        <v>655</v>
      </c>
      <c r="V922" s="302" t="s">
        <v>655</v>
      </c>
      <c r="W922" s="302"/>
      <c r="X922" s="302"/>
    </row>
    <row r="923" spans="1:24" s="305" customFormat="1">
      <c r="A923" s="296" t="s">
        <v>1895</v>
      </c>
      <c r="B923" s="296" t="s">
        <v>1622</v>
      </c>
      <c r="C923" s="296" t="s">
        <v>655</v>
      </c>
      <c r="D923" s="299">
        <v>2013</v>
      </c>
      <c r="E923" s="296" t="s">
        <v>1624</v>
      </c>
      <c r="F923" s="296"/>
      <c r="G923" s="299" t="s">
        <v>1182</v>
      </c>
      <c r="H923" s="300" t="s">
        <v>127</v>
      </c>
      <c r="I923" s="301" t="s">
        <v>127</v>
      </c>
      <c r="J923" s="300" t="s">
        <v>127</v>
      </c>
      <c r="K923" s="296" t="s">
        <v>127</v>
      </c>
      <c r="L923" s="302" t="s">
        <v>655</v>
      </c>
      <c r="M923" s="302" t="s">
        <v>655</v>
      </c>
      <c r="N923" s="302" t="s">
        <v>655</v>
      </c>
      <c r="O923" s="302"/>
      <c r="P923" s="302"/>
      <c r="Q923" s="302"/>
      <c r="R923" s="461">
        <f>R146+R180+R292+R324</f>
        <v>223853.44</v>
      </c>
      <c r="S923" s="304" t="s">
        <v>127</v>
      </c>
      <c r="T923" s="302" t="s">
        <v>127</v>
      </c>
      <c r="U923" s="302" t="s">
        <v>655</v>
      </c>
      <c r="V923" s="302" t="s">
        <v>655</v>
      </c>
      <c r="W923" s="302"/>
      <c r="X923" s="302"/>
    </row>
    <row r="924" spans="1:24" s="471" customFormat="1">
      <c r="A924" s="447" t="s">
        <v>282</v>
      </c>
      <c r="B924" s="447" t="s">
        <v>718</v>
      </c>
      <c r="C924" s="447" t="s">
        <v>655</v>
      </c>
      <c r="D924" s="465">
        <v>2013</v>
      </c>
      <c r="E924" s="447" t="s">
        <v>1638</v>
      </c>
      <c r="F924" s="447"/>
      <c r="G924" s="465" t="s">
        <v>683</v>
      </c>
      <c r="H924" s="466" t="s">
        <v>127</v>
      </c>
      <c r="I924" s="467" t="s">
        <v>127</v>
      </c>
      <c r="J924" s="466" t="s">
        <v>127</v>
      </c>
      <c r="K924" s="447" t="s">
        <v>127</v>
      </c>
      <c r="L924" s="468" t="s">
        <v>655</v>
      </c>
      <c r="M924" s="468" t="s">
        <v>655</v>
      </c>
      <c r="N924" s="468" t="s">
        <v>655</v>
      </c>
      <c r="O924" s="468"/>
      <c r="P924" s="468"/>
      <c r="Q924" s="468"/>
      <c r="R924" s="469">
        <f>R51+R148</f>
        <v>2520.4299999999998</v>
      </c>
      <c r="S924" s="470" t="s">
        <v>127</v>
      </c>
      <c r="T924" s="468" t="s">
        <v>127</v>
      </c>
      <c r="U924" s="468" t="s">
        <v>655</v>
      </c>
      <c r="V924" s="468" t="s">
        <v>655</v>
      </c>
      <c r="W924" s="468"/>
      <c r="X924" s="468"/>
    </row>
    <row r="925" spans="1:24" s="471" customFormat="1">
      <c r="A925" s="447" t="s">
        <v>282</v>
      </c>
      <c r="B925" s="447" t="s">
        <v>718</v>
      </c>
      <c r="C925" s="447" t="s">
        <v>655</v>
      </c>
      <c r="D925" s="465">
        <v>2013</v>
      </c>
      <c r="E925" s="447" t="s">
        <v>1639</v>
      </c>
      <c r="F925" s="447"/>
      <c r="G925" s="465" t="s">
        <v>683</v>
      </c>
      <c r="H925" s="466" t="s">
        <v>127</v>
      </c>
      <c r="I925" s="467" t="s">
        <v>127</v>
      </c>
      <c r="J925" s="466" t="s">
        <v>127</v>
      </c>
      <c r="K925" s="447" t="s">
        <v>127</v>
      </c>
      <c r="L925" s="468" t="s">
        <v>655</v>
      </c>
      <c r="M925" s="468" t="s">
        <v>655</v>
      </c>
      <c r="N925" s="468" t="s">
        <v>655</v>
      </c>
      <c r="O925" s="468"/>
      <c r="P925" s="468"/>
      <c r="Q925" s="468"/>
      <c r="R925" s="469">
        <f>R39+R40+R44</f>
        <v>11413.89</v>
      </c>
      <c r="S925" s="470" t="s">
        <v>127</v>
      </c>
      <c r="T925" s="468" t="s">
        <v>127</v>
      </c>
      <c r="U925" s="468" t="s">
        <v>655</v>
      </c>
      <c r="V925" s="468" t="s">
        <v>655</v>
      </c>
      <c r="W925" s="468"/>
      <c r="X925" s="468"/>
    </row>
    <row r="926" spans="1:24" s="305" customFormat="1">
      <c r="A926" s="296" t="s">
        <v>282</v>
      </c>
      <c r="B926" s="296" t="s">
        <v>718</v>
      </c>
      <c r="C926" s="296" t="s">
        <v>655</v>
      </c>
      <c r="D926" s="299">
        <v>2013</v>
      </c>
      <c r="E926" s="296" t="s">
        <v>1640</v>
      </c>
      <c r="F926" s="296"/>
      <c r="G926" s="299" t="s">
        <v>683</v>
      </c>
      <c r="H926" s="300" t="s">
        <v>127</v>
      </c>
      <c r="I926" s="301" t="s">
        <v>127</v>
      </c>
      <c r="J926" s="300" t="s">
        <v>127</v>
      </c>
      <c r="K926" s="296" t="s">
        <v>127</v>
      </c>
      <c r="L926" s="302" t="s">
        <v>655</v>
      </c>
      <c r="M926" s="302" t="s">
        <v>655</v>
      </c>
      <c r="N926" s="302" t="s">
        <v>655</v>
      </c>
      <c r="O926" s="302"/>
      <c r="P926" s="302"/>
      <c r="Q926" s="302"/>
      <c r="R926" s="461">
        <f>R924+R925</f>
        <v>13934.32</v>
      </c>
      <c r="S926" s="304" t="s">
        <v>127</v>
      </c>
      <c r="T926" s="302" t="s">
        <v>127</v>
      </c>
      <c r="U926" s="302" t="s">
        <v>655</v>
      </c>
      <c r="V926" s="302" t="s">
        <v>655</v>
      </c>
      <c r="W926" s="302"/>
      <c r="X926" s="302"/>
    </row>
    <row r="927" spans="1:24" s="305" customFormat="1" ht="24" customHeight="1">
      <c r="A927" s="296" t="s">
        <v>1641</v>
      </c>
      <c r="B927" s="296" t="s">
        <v>718</v>
      </c>
      <c r="C927" s="296" t="s">
        <v>655</v>
      </c>
      <c r="D927" s="299">
        <v>2013</v>
      </c>
      <c r="E927" s="297" t="s">
        <v>698</v>
      </c>
      <c r="F927" s="296"/>
      <c r="G927" s="299" t="s">
        <v>683</v>
      </c>
      <c r="H927" s="300" t="s">
        <v>127</v>
      </c>
      <c r="I927" s="301" t="s">
        <v>127</v>
      </c>
      <c r="J927" s="300" t="s">
        <v>127</v>
      </c>
      <c r="K927" s="296" t="s">
        <v>127</v>
      </c>
      <c r="L927" s="302" t="s">
        <v>655</v>
      </c>
      <c r="M927" s="302" t="s">
        <v>655</v>
      </c>
      <c r="N927" s="302" t="s">
        <v>655</v>
      </c>
      <c r="O927" s="302"/>
      <c r="P927" s="302"/>
      <c r="Q927" s="302"/>
      <c r="R927" s="461">
        <f>R49+R58</f>
        <v>3299.85</v>
      </c>
      <c r="S927" s="304" t="s">
        <v>127</v>
      </c>
      <c r="T927" s="302" t="s">
        <v>127</v>
      </c>
      <c r="U927" s="302" t="s">
        <v>655</v>
      </c>
      <c r="V927" s="302" t="s">
        <v>655</v>
      </c>
      <c r="W927" s="302"/>
      <c r="X927" s="302"/>
    </row>
    <row r="928" spans="1:24" s="305" customFormat="1" ht="27" customHeight="1">
      <c r="A928" s="296" t="s">
        <v>1992</v>
      </c>
      <c r="B928" s="296" t="s">
        <v>1698</v>
      </c>
      <c r="C928" s="296" t="s">
        <v>655</v>
      </c>
      <c r="D928" s="299">
        <v>2013</v>
      </c>
      <c r="E928" s="297" t="s">
        <v>1993</v>
      </c>
      <c r="F928" s="296"/>
      <c r="G928" s="299" t="s">
        <v>1182</v>
      </c>
      <c r="H928" s="300" t="s">
        <v>127</v>
      </c>
      <c r="I928" s="301" t="s">
        <v>127</v>
      </c>
      <c r="J928" s="300" t="s">
        <v>127</v>
      </c>
      <c r="K928" s="296" t="s">
        <v>127</v>
      </c>
      <c r="L928" s="302" t="s">
        <v>655</v>
      </c>
      <c r="M928" s="302" t="s">
        <v>655</v>
      </c>
      <c r="N928" s="302" t="s">
        <v>655</v>
      </c>
      <c r="O928" s="302"/>
      <c r="P928" s="302"/>
      <c r="Q928" s="302"/>
      <c r="R928" s="461">
        <f>R150+R208</f>
        <v>361775.26</v>
      </c>
      <c r="S928" s="304" t="s">
        <v>127</v>
      </c>
      <c r="T928" s="302" t="s">
        <v>127</v>
      </c>
      <c r="U928" s="302" t="s">
        <v>655</v>
      </c>
      <c r="V928" s="302" t="s">
        <v>655</v>
      </c>
      <c r="W928" s="302"/>
      <c r="X928" s="302"/>
    </row>
    <row r="929" spans="1:24" s="305" customFormat="1">
      <c r="A929" s="296" t="s">
        <v>1991</v>
      </c>
      <c r="B929" s="296" t="s">
        <v>1696</v>
      </c>
      <c r="C929" s="296" t="s">
        <v>655</v>
      </c>
      <c r="D929" s="299">
        <v>2013</v>
      </c>
      <c r="E929" s="296" t="s">
        <v>1702</v>
      </c>
      <c r="F929" s="296"/>
      <c r="G929" s="299" t="s">
        <v>1182</v>
      </c>
      <c r="H929" s="300" t="s">
        <v>127</v>
      </c>
      <c r="I929" s="301" t="s">
        <v>127</v>
      </c>
      <c r="J929" s="300" t="s">
        <v>127</v>
      </c>
      <c r="K929" s="296" t="s">
        <v>127</v>
      </c>
      <c r="L929" s="302" t="s">
        <v>655</v>
      </c>
      <c r="M929" s="302" t="s">
        <v>655</v>
      </c>
      <c r="N929" s="302" t="s">
        <v>655</v>
      </c>
      <c r="O929" s="302"/>
      <c r="P929" s="302"/>
      <c r="Q929" s="302"/>
      <c r="R929" s="461">
        <f>R151+R207</f>
        <v>91694.8</v>
      </c>
      <c r="S929" s="304" t="s">
        <v>127</v>
      </c>
      <c r="T929" s="302" t="s">
        <v>127</v>
      </c>
      <c r="U929" s="302" t="s">
        <v>655</v>
      </c>
      <c r="V929" s="302" t="s">
        <v>655</v>
      </c>
      <c r="W929" s="302"/>
      <c r="X929" s="302"/>
    </row>
    <row r="930" spans="1:24" s="305" customFormat="1" ht="38.25" customHeight="1">
      <c r="A930" s="296" t="s">
        <v>1703</v>
      </c>
      <c r="B930" s="296" t="s">
        <v>1675</v>
      </c>
      <c r="C930" s="296" t="s">
        <v>655</v>
      </c>
      <c r="D930" s="299">
        <v>2013</v>
      </c>
      <c r="E930" s="297" t="s">
        <v>1707</v>
      </c>
      <c r="F930" s="296"/>
      <c r="G930" s="299" t="s">
        <v>1182</v>
      </c>
      <c r="H930" s="300" t="s">
        <v>127</v>
      </c>
      <c r="I930" s="301" t="s">
        <v>127</v>
      </c>
      <c r="J930" s="300" t="s">
        <v>127</v>
      </c>
      <c r="K930" s="296" t="s">
        <v>127</v>
      </c>
      <c r="L930" s="302" t="s">
        <v>655</v>
      </c>
      <c r="M930" s="302" t="s">
        <v>655</v>
      </c>
      <c r="N930" s="302" t="s">
        <v>655</v>
      </c>
      <c r="O930" s="302"/>
      <c r="P930" s="302"/>
      <c r="Q930" s="302"/>
      <c r="R930" s="461">
        <f>R153+R154</f>
        <v>181909.28</v>
      </c>
      <c r="S930" s="304" t="s">
        <v>127</v>
      </c>
      <c r="T930" s="302" t="s">
        <v>127</v>
      </c>
      <c r="U930" s="302" t="s">
        <v>655</v>
      </c>
      <c r="V930" s="302" t="s">
        <v>655</v>
      </c>
      <c r="W930" s="302"/>
      <c r="X930" s="302"/>
    </row>
    <row r="931" spans="1:24" s="305" customFormat="1">
      <c r="A931" s="296" t="s">
        <v>694</v>
      </c>
      <c r="B931" s="296" t="s">
        <v>693</v>
      </c>
      <c r="C931" s="296" t="s">
        <v>655</v>
      </c>
      <c r="D931" s="299">
        <v>2013</v>
      </c>
      <c r="E931" s="296" t="s">
        <v>1398</v>
      </c>
      <c r="F931" s="296"/>
      <c r="G931" s="299" t="s">
        <v>683</v>
      </c>
      <c r="H931" s="300" t="s">
        <v>127</v>
      </c>
      <c r="I931" s="301" t="s">
        <v>127</v>
      </c>
      <c r="J931" s="300" t="s">
        <v>127</v>
      </c>
      <c r="K931" s="296" t="s">
        <v>127</v>
      </c>
      <c r="L931" s="302" t="s">
        <v>655</v>
      </c>
      <c r="M931" s="302" t="s">
        <v>655</v>
      </c>
      <c r="N931" s="302" t="s">
        <v>655</v>
      </c>
      <c r="O931" s="302"/>
      <c r="P931" s="302"/>
      <c r="Q931" s="302"/>
      <c r="R931" s="461">
        <f>R8+R13+R34+R35+R52+R84+R109+R132+R268+R280</f>
        <v>26251.87</v>
      </c>
      <c r="S931" s="304" t="s">
        <v>127</v>
      </c>
      <c r="T931" s="302" t="s">
        <v>127</v>
      </c>
      <c r="U931" s="302" t="s">
        <v>655</v>
      </c>
      <c r="V931" s="302" t="s">
        <v>655</v>
      </c>
      <c r="W931" s="302"/>
      <c r="X931" s="302"/>
    </row>
    <row r="932" spans="1:24" s="305" customFormat="1">
      <c r="A932" s="296" t="s">
        <v>3337</v>
      </c>
      <c r="B932" s="296" t="s">
        <v>718</v>
      </c>
      <c r="C932" s="296" t="s">
        <v>655</v>
      </c>
      <c r="D932" s="299">
        <v>2013</v>
      </c>
      <c r="E932" s="296" t="s">
        <v>1409</v>
      </c>
      <c r="F932" s="296"/>
      <c r="G932" s="299" t="s">
        <v>683</v>
      </c>
      <c r="H932" s="300" t="s">
        <v>127</v>
      </c>
      <c r="I932" s="301" t="s">
        <v>127</v>
      </c>
      <c r="J932" s="300" t="s">
        <v>127</v>
      </c>
      <c r="K932" s="296" t="s">
        <v>127</v>
      </c>
      <c r="L932" s="302" t="s">
        <v>655</v>
      </c>
      <c r="M932" s="302" t="s">
        <v>655</v>
      </c>
      <c r="N932" s="302" t="s">
        <v>655</v>
      </c>
      <c r="O932" s="302"/>
      <c r="P932" s="302"/>
      <c r="Q932" s="302"/>
      <c r="R932" s="461">
        <f>R15+R53</f>
        <v>5564.93</v>
      </c>
      <c r="S932" s="304" t="s">
        <v>127</v>
      </c>
      <c r="T932" s="302" t="s">
        <v>127</v>
      </c>
      <c r="U932" s="302" t="s">
        <v>655</v>
      </c>
      <c r="V932" s="302" t="s">
        <v>655</v>
      </c>
      <c r="W932" s="302"/>
      <c r="X932" s="302"/>
    </row>
    <row r="933" spans="1:24" s="305" customFormat="1">
      <c r="A933" s="296" t="s">
        <v>1118</v>
      </c>
      <c r="B933" s="296" t="s">
        <v>718</v>
      </c>
      <c r="C933" s="296" t="s">
        <v>655</v>
      </c>
      <c r="D933" s="299">
        <v>2013</v>
      </c>
      <c r="E933" s="296" t="s">
        <v>1107</v>
      </c>
      <c r="F933" s="296"/>
      <c r="G933" s="299" t="s">
        <v>683</v>
      </c>
      <c r="H933" s="300" t="s">
        <v>127</v>
      </c>
      <c r="I933" s="301" t="s">
        <v>127</v>
      </c>
      <c r="J933" s="300" t="s">
        <v>127</v>
      </c>
      <c r="K933" s="296" t="s">
        <v>127</v>
      </c>
      <c r="L933" s="302" t="s">
        <v>655</v>
      </c>
      <c r="M933" s="302" t="s">
        <v>655</v>
      </c>
      <c r="N933" s="302" t="s">
        <v>655</v>
      </c>
      <c r="O933" s="302"/>
      <c r="P933" s="302"/>
      <c r="Q933" s="302"/>
      <c r="R933" s="461">
        <f>R83</f>
        <v>522</v>
      </c>
      <c r="S933" s="304" t="s">
        <v>127</v>
      </c>
      <c r="T933" s="302" t="s">
        <v>127</v>
      </c>
      <c r="U933" s="302" t="s">
        <v>655</v>
      </c>
      <c r="V933" s="302" t="s">
        <v>655</v>
      </c>
      <c r="W933" s="302"/>
      <c r="X933" s="302"/>
    </row>
    <row r="934" spans="1:24" s="305" customFormat="1" ht="22.5">
      <c r="A934" s="296" t="s">
        <v>264</v>
      </c>
      <c r="B934" s="296" t="s">
        <v>1731</v>
      </c>
      <c r="C934" s="296" t="s">
        <v>655</v>
      </c>
      <c r="D934" s="299">
        <v>2013</v>
      </c>
      <c r="E934" s="297" t="s">
        <v>1555</v>
      </c>
      <c r="F934" s="296"/>
      <c r="G934" s="299" t="s">
        <v>683</v>
      </c>
      <c r="H934" s="300" t="s">
        <v>127</v>
      </c>
      <c r="I934" s="301" t="s">
        <v>127</v>
      </c>
      <c r="J934" s="300" t="s">
        <v>127</v>
      </c>
      <c r="K934" s="296" t="s">
        <v>127</v>
      </c>
      <c r="L934" s="302" t="s">
        <v>655</v>
      </c>
      <c r="M934" s="302" t="s">
        <v>655</v>
      </c>
      <c r="N934" s="302" t="s">
        <v>655</v>
      </c>
      <c r="O934" s="302"/>
      <c r="P934" s="302"/>
      <c r="Q934" s="302"/>
      <c r="R934" s="461">
        <f>R157+R158+R159+R160+R161</f>
        <v>266363.18</v>
      </c>
      <c r="S934" s="304" t="s">
        <v>127</v>
      </c>
      <c r="T934" s="302" t="s">
        <v>127</v>
      </c>
      <c r="U934" s="302" t="s">
        <v>655</v>
      </c>
      <c r="V934" s="302" t="s">
        <v>655</v>
      </c>
      <c r="W934" s="302"/>
      <c r="X934" s="302"/>
    </row>
    <row r="935" spans="1:24" s="305" customFormat="1" ht="25.5" customHeight="1">
      <c r="A935" s="296" t="s">
        <v>1280</v>
      </c>
      <c r="B935" s="296" t="s">
        <v>1670</v>
      </c>
      <c r="C935" s="296" t="s">
        <v>655</v>
      </c>
      <c r="D935" s="299">
        <v>2013</v>
      </c>
      <c r="E935" s="297" t="s">
        <v>2357</v>
      </c>
      <c r="F935" s="296"/>
      <c r="G935" s="299" t="s">
        <v>683</v>
      </c>
      <c r="H935" s="300" t="s">
        <v>127</v>
      </c>
      <c r="I935" s="301" t="s">
        <v>127</v>
      </c>
      <c r="J935" s="300" t="s">
        <v>127</v>
      </c>
      <c r="K935" s="296" t="s">
        <v>127</v>
      </c>
      <c r="L935" s="302" t="s">
        <v>655</v>
      </c>
      <c r="M935" s="302" t="s">
        <v>655</v>
      </c>
      <c r="N935" s="302" t="s">
        <v>655</v>
      </c>
      <c r="O935" s="302"/>
      <c r="P935" s="302"/>
      <c r="Q935" s="302"/>
      <c r="R935" s="461">
        <f>R164+R165+R166+R167+R168+R169+R170+R171+R172</f>
        <v>489572</v>
      </c>
      <c r="S935" s="304" t="s">
        <v>127</v>
      </c>
      <c r="T935" s="302" t="s">
        <v>127</v>
      </c>
      <c r="U935" s="302" t="s">
        <v>655</v>
      </c>
      <c r="V935" s="302" t="s">
        <v>655</v>
      </c>
      <c r="W935" s="302"/>
      <c r="X935" s="302"/>
    </row>
    <row r="936" spans="1:24" s="434" customFormat="1" ht="36" customHeight="1">
      <c r="A936" s="427" t="s">
        <v>1897</v>
      </c>
      <c r="B936" s="427" t="s">
        <v>1822</v>
      </c>
      <c r="C936" s="427" t="s">
        <v>655</v>
      </c>
      <c r="D936" s="428">
        <v>2013</v>
      </c>
      <c r="E936" s="598" t="s">
        <v>1898</v>
      </c>
      <c r="F936" s="427"/>
      <c r="G936" s="428" t="s">
        <v>1182</v>
      </c>
      <c r="H936" s="429" t="s">
        <v>127</v>
      </c>
      <c r="I936" s="430" t="s">
        <v>127</v>
      </c>
      <c r="J936" s="429" t="s">
        <v>127</v>
      </c>
      <c r="K936" s="427" t="s">
        <v>127</v>
      </c>
      <c r="L936" s="431" t="s">
        <v>655</v>
      </c>
      <c r="M936" s="431" t="s">
        <v>655</v>
      </c>
      <c r="N936" s="431" t="s">
        <v>655</v>
      </c>
      <c r="O936" s="431"/>
      <c r="P936" s="431"/>
      <c r="Q936" s="431"/>
      <c r="R936" s="570">
        <f>R183+R306+R381</f>
        <v>1084867.96</v>
      </c>
      <c r="S936" s="433" t="s">
        <v>127</v>
      </c>
      <c r="T936" s="431" t="s">
        <v>127</v>
      </c>
      <c r="U936" s="431" t="s">
        <v>655</v>
      </c>
      <c r="V936" s="431" t="s">
        <v>655</v>
      </c>
      <c r="W936" s="431"/>
      <c r="X936" s="431"/>
    </row>
    <row r="937" spans="1:24" s="434" customFormat="1" ht="18" customHeight="1">
      <c r="A937" s="427" t="s">
        <v>1118</v>
      </c>
      <c r="B937" s="427" t="s">
        <v>1819</v>
      </c>
      <c r="C937" s="427" t="s">
        <v>655</v>
      </c>
      <c r="D937" s="428">
        <v>2013</v>
      </c>
      <c r="E937" s="427" t="s">
        <v>1960</v>
      </c>
      <c r="F937" s="427"/>
      <c r="G937" s="428" t="s">
        <v>683</v>
      </c>
      <c r="H937" s="429" t="s">
        <v>127</v>
      </c>
      <c r="I937" s="430" t="s">
        <v>127</v>
      </c>
      <c r="J937" s="429" t="s">
        <v>127</v>
      </c>
      <c r="K937" s="427" t="s">
        <v>127</v>
      </c>
      <c r="L937" s="431" t="s">
        <v>655</v>
      </c>
      <c r="M937" s="431" t="s">
        <v>655</v>
      </c>
      <c r="N937" s="431" t="s">
        <v>655</v>
      </c>
      <c r="O937" s="431"/>
      <c r="P937" s="431"/>
      <c r="Q937" s="431"/>
      <c r="R937" s="570">
        <f>R186+R187+R188+R189+R190+R191+R192+R193+R206</f>
        <v>39027.78</v>
      </c>
      <c r="S937" s="433" t="s">
        <v>127</v>
      </c>
      <c r="T937" s="431" t="s">
        <v>127</v>
      </c>
      <c r="U937" s="431" t="s">
        <v>655</v>
      </c>
      <c r="V937" s="431" t="s">
        <v>655</v>
      </c>
      <c r="W937" s="431"/>
      <c r="X937" s="431"/>
    </row>
    <row r="938" spans="1:24" s="434" customFormat="1" ht="18" customHeight="1">
      <c r="A938" s="427" t="s">
        <v>1902</v>
      </c>
      <c r="B938" s="427" t="s">
        <v>1901</v>
      </c>
      <c r="C938" s="427" t="s">
        <v>655</v>
      </c>
      <c r="D938" s="428">
        <v>2013</v>
      </c>
      <c r="E938" s="427" t="s">
        <v>1903</v>
      </c>
      <c r="F938" s="427"/>
      <c r="G938" s="428" t="s">
        <v>1182</v>
      </c>
      <c r="H938" s="429" t="s">
        <v>127</v>
      </c>
      <c r="I938" s="430" t="s">
        <v>127</v>
      </c>
      <c r="J938" s="429" t="s">
        <v>127</v>
      </c>
      <c r="K938" s="427" t="s">
        <v>127</v>
      </c>
      <c r="L938" s="431" t="s">
        <v>655</v>
      </c>
      <c r="M938" s="431" t="s">
        <v>655</v>
      </c>
      <c r="N938" s="431" t="s">
        <v>655</v>
      </c>
      <c r="O938" s="431"/>
      <c r="P938" s="431"/>
      <c r="Q938" s="431"/>
      <c r="R938" s="570">
        <f>R184+R185+R210+R222+R250+R251+R252+R253+R254</f>
        <v>135751</v>
      </c>
      <c r="S938" s="433" t="s">
        <v>127</v>
      </c>
      <c r="T938" s="431" t="s">
        <v>127</v>
      </c>
      <c r="U938" s="431" t="s">
        <v>655</v>
      </c>
      <c r="V938" s="431" t="s">
        <v>655</v>
      </c>
      <c r="W938" s="431"/>
      <c r="X938" s="431"/>
    </row>
    <row r="939" spans="1:24" s="434" customFormat="1" ht="18" customHeight="1">
      <c r="A939" s="427" t="s">
        <v>1416</v>
      </c>
      <c r="B939" s="427" t="s">
        <v>1669</v>
      </c>
      <c r="C939" s="427" t="s">
        <v>655</v>
      </c>
      <c r="D939" s="428">
        <v>2013</v>
      </c>
      <c r="E939" s="427" t="s">
        <v>1997</v>
      </c>
      <c r="F939" s="427"/>
      <c r="G939" s="428" t="s">
        <v>1182</v>
      </c>
      <c r="H939" s="429" t="s">
        <v>127</v>
      </c>
      <c r="I939" s="430" t="s">
        <v>127</v>
      </c>
      <c r="J939" s="429" t="s">
        <v>127</v>
      </c>
      <c r="K939" s="427"/>
      <c r="L939" s="431" t="s">
        <v>655</v>
      </c>
      <c r="M939" s="431" t="s">
        <v>655</v>
      </c>
      <c r="N939" s="431" t="s">
        <v>655</v>
      </c>
      <c r="O939" s="431"/>
      <c r="P939" s="431"/>
      <c r="Q939" s="431"/>
      <c r="R939" s="570">
        <f>R209+R216+R217+R233</f>
        <v>50525.8</v>
      </c>
      <c r="S939" s="433"/>
      <c r="T939" s="431" t="s">
        <v>127</v>
      </c>
      <c r="U939" s="431" t="s">
        <v>655</v>
      </c>
      <c r="V939" s="431" t="s">
        <v>655</v>
      </c>
      <c r="W939" s="431"/>
      <c r="X939" s="431"/>
    </row>
    <row r="940" spans="1:24" s="434" customFormat="1" ht="27" customHeight="1">
      <c r="A940" s="427" t="s">
        <v>1983</v>
      </c>
      <c r="B940" s="427" t="s">
        <v>1664</v>
      </c>
      <c r="C940" s="427" t="s">
        <v>655</v>
      </c>
      <c r="D940" s="428">
        <v>2013</v>
      </c>
      <c r="E940" s="598" t="s">
        <v>1666</v>
      </c>
      <c r="F940" s="427"/>
      <c r="G940" s="428" t="s">
        <v>1182</v>
      </c>
      <c r="H940" s="429" t="s">
        <v>127</v>
      </c>
      <c r="I940" s="430" t="s">
        <v>127</v>
      </c>
      <c r="J940" s="429" t="s">
        <v>127</v>
      </c>
      <c r="K940" s="427" t="s">
        <v>127</v>
      </c>
      <c r="L940" s="431" t="s">
        <v>655</v>
      </c>
      <c r="M940" s="431" t="s">
        <v>655</v>
      </c>
      <c r="N940" s="431" t="s">
        <v>655</v>
      </c>
      <c r="O940" s="431"/>
      <c r="P940" s="431"/>
      <c r="Q940" s="431"/>
      <c r="R940" s="570">
        <f>R202+R234+R235</f>
        <v>216537.2</v>
      </c>
      <c r="S940" s="433" t="s">
        <v>127</v>
      </c>
      <c r="T940" s="431" t="s">
        <v>127</v>
      </c>
      <c r="U940" s="431" t="s">
        <v>655</v>
      </c>
      <c r="V940" s="431" t="s">
        <v>655</v>
      </c>
      <c r="W940" s="431"/>
      <c r="X940" s="431"/>
    </row>
    <row r="941" spans="1:24" s="434" customFormat="1" ht="18" customHeight="1">
      <c r="A941" s="427" t="s">
        <v>3315</v>
      </c>
      <c r="B941" s="427" t="s">
        <v>1676</v>
      </c>
      <c r="C941" s="427" t="s">
        <v>655</v>
      </c>
      <c r="D941" s="428">
        <v>2013</v>
      </c>
      <c r="E941" s="427" t="s">
        <v>2053</v>
      </c>
      <c r="F941" s="427"/>
      <c r="G941" s="428" t="s">
        <v>1182</v>
      </c>
      <c r="H941" s="429" t="s">
        <v>127</v>
      </c>
      <c r="I941" s="430" t="s">
        <v>127</v>
      </c>
      <c r="J941" s="429" t="s">
        <v>127</v>
      </c>
      <c r="K941" s="427" t="s">
        <v>127</v>
      </c>
      <c r="L941" s="431" t="s">
        <v>655</v>
      </c>
      <c r="M941" s="431" t="s">
        <v>655</v>
      </c>
      <c r="N941" s="431" t="s">
        <v>655</v>
      </c>
      <c r="O941" s="431"/>
      <c r="P941" s="431"/>
      <c r="Q941" s="431"/>
      <c r="R941" s="570">
        <f>R237+R238</f>
        <v>29637</v>
      </c>
      <c r="S941" s="433" t="s">
        <v>127</v>
      </c>
      <c r="T941" s="431" t="s">
        <v>127</v>
      </c>
      <c r="U941" s="431" t="s">
        <v>655</v>
      </c>
      <c r="V941" s="431" t="s">
        <v>655</v>
      </c>
      <c r="W941" s="431"/>
      <c r="X941" s="431"/>
    </row>
    <row r="942" spans="1:24" s="434" customFormat="1" ht="18" customHeight="1">
      <c r="A942" s="427" t="s">
        <v>2058</v>
      </c>
      <c r="B942" s="427" t="s">
        <v>1559</v>
      </c>
      <c r="C942" s="427" t="s">
        <v>655</v>
      </c>
      <c r="D942" s="428">
        <v>2013</v>
      </c>
      <c r="E942" s="427" t="s">
        <v>2059</v>
      </c>
      <c r="F942" s="427"/>
      <c r="G942" s="428" t="s">
        <v>1182</v>
      </c>
      <c r="H942" s="429" t="s">
        <v>127</v>
      </c>
      <c r="I942" s="430" t="s">
        <v>127</v>
      </c>
      <c r="J942" s="429" t="s">
        <v>127</v>
      </c>
      <c r="K942" s="427" t="s">
        <v>127</v>
      </c>
      <c r="L942" s="431" t="s">
        <v>655</v>
      </c>
      <c r="M942" s="431" t="s">
        <v>655</v>
      </c>
      <c r="N942" s="431" t="s">
        <v>655</v>
      </c>
      <c r="O942" s="431"/>
      <c r="P942" s="431"/>
      <c r="Q942" s="431"/>
      <c r="R942" s="570">
        <f>R239+R240+R241+R242+R243+R244+R325</f>
        <v>211590</v>
      </c>
      <c r="S942" s="433" t="s">
        <v>127</v>
      </c>
      <c r="T942" s="431" t="s">
        <v>127</v>
      </c>
      <c r="U942" s="431" t="s">
        <v>655</v>
      </c>
      <c r="V942" s="431" t="s">
        <v>655</v>
      </c>
      <c r="W942" s="431"/>
      <c r="X942" s="431"/>
    </row>
    <row r="943" spans="1:24" s="434" customFormat="1" ht="18" customHeight="1">
      <c r="A943" s="427" t="s">
        <v>1767</v>
      </c>
      <c r="B943" s="427" t="s">
        <v>1673</v>
      </c>
      <c r="C943" s="427" t="s">
        <v>655</v>
      </c>
      <c r="D943" s="428">
        <v>2013</v>
      </c>
      <c r="E943" s="427" t="s">
        <v>1996</v>
      </c>
      <c r="F943" s="427"/>
      <c r="G943" s="428" t="s">
        <v>1182</v>
      </c>
      <c r="H943" s="429" t="s">
        <v>127</v>
      </c>
      <c r="I943" s="430" t="s">
        <v>127</v>
      </c>
      <c r="J943" s="429" t="s">
        <v>127</v>
      </c>
      <c r="K943" s="427" t="s">
        <v>127</v>
      </c>
      <c r="L943" s="431" t="s">
        <v>655</v>
      </c>
      <c r="M943" s="431" t="s">
        <v>655</v>
      </c>
      <c r="N943" s="431" t="s">
        <v>655</v>
      </c>
      <c r="O943" s="431"/>
      <c r="P943" s="431"/>
      <c r="Q943" s="431"/>
      <c r="R943" s="570">
        <f>R245+R246</f>
        <v>218894.32</v>
      </c>
      <c r="S943" s="433" t="s">
        <v>127</v>
      </c>
      <c r="T943" s="431" t="s">
        <v>127</v>
      </c>
      <c r="U943" s="431" t="s">
        <v>655</v>
      </c>
      <c r="V943" s="431" t="s">
        <v>655</v>
      </c>
      <c r="W943" s="431"/>
      <c r="X943" s="431"/>
    </row>
    <row r="944" spans="1:24" s="434" customFormat="1" ht="18" customHeight="1">
      <c r="A944" s="427" t="s">
        <v>2071</v>
      </c>
      <c r="B944" s="427" t="s">
        <v>1671</v>
      </c>
      <c r="C944" s="427" t="s">
        <v>655</v>
      </c>
      <c r="D944" s="428">
        <v>2013</v>
      </c>
      <c r="E944" s="427" t="s">
        <v>2073</v>
      </c>
      <c r="F944" s="427"/>
      <c r="G944" s="428" t="s">
        <v>1182</v>
      </c>
      <c r="H944" s="429" t="s">
        <v>127</v>
      </c>
      <c r="I944" s="430" t="s">
        <v>127</v>
      </c>
      <c r="J944" s="429" t="s">
        <v>127</v>
      </c>
      <c r="K944" s="427" t="s">
        <v>127</v>
      </c>
      <c r="L944" s="431" t="s">
        <v>655</v>
      </c>
      <c r="M944" s="431" t="s">
        <v>655</v>
      </c>
      <c r="N944" s="431" t="s">
        <v>655</v>
      </c>
      <c r="O944" s="431"/>
      <c r="P944" s="431"/>
      <c r="Q944" s="431"/>
      <c r="R944" s="570">
        <f>R247+R248+R249</f>
        <v>108606</v>
      </c>
      <c r="S944" s="433" t="s">
        <v>127</v>
      </c>
      <c r="T944" s="431" t="s">
        <v>127</v>
      </c>
      <c r="U944" s="431" t="s">
        <v>655</v>
      </c>
      <c r="V944" s="431" t="s">
        <v>655</v>
      </c>
      <c r="W944" s="431"/>
      <c r="X944" s="431"/>
    </row>
    <row r="945" spans="1:24" s="434" customFormat="1" ht="27" customHeight="1">
      <c r="A945" s="427" t="s">
        <v>2283</v>
      </c>
      <c r="B945" s="427" t="s">
        <v>1679</v>
      </c>
      <c r="C945" s="427" t="s">
        <v>655</v>
      </c>
      <c r="D945" s="428">
        <v>2013</v>
      </c>
      <c r="E945" s="598" t="s">
        <v>2282</v>
      </c>
      <c r="F945" s="427"/>
      <c r="G945" s="626" t="s">
        <v>1079</v>
      </c>
      <c r="H945" s="429" t="s">
        <v>127</v>
      </c>
      <c r="I945" s="430" t="s">
        <v>127</v>
      </c>
      <c r="J945" s="429" t="s">
        <v>127</v>
      </c>
      <c r="K945" s="427" t="s">
        <v>127</v>
      </c>
      <c r="L945" s="431" t="s">
        <v>655</v>
      </c>
      <c r="M945" s="431" t="s">
        <v>655</v>
      </c>
      <c r="N945" s="431" t="s">
        <v>655</v>
      </c>
      <c r="O945" s="431"/>
      <c r="P945" s="431"/>
      <c r="Q945" s="431"/>
      <c r="R945" s="570">
        <f>R257+R258+R259+R260+R261+R262+R263+R265+R313+R315</f>
        <v>3127377.14</v>
      </c>
      <c r="S945" s="741">
        <f>S257+S258+S259+S260+S261+S262+S263+S265+S315</f>
        <v>2569690.64</v>
      </c>
      <c r="T945" s="431" t="s">
        <v>127</v>
      </c>
      <c r="U945" s="431" t="s">
        <v>655</v>
      </c>
      <c r="V945" s="431" t="s">
        <v>655</v>
      </c>
      <c r="W945" s="431"/>
      <c r="X945" s="431"/>
    </row>
    <row r="946" spans="1:24" s="434" customFormat="1" ht="28.5" customHeight="1">
      <c r="A946" s="427" t="s">
        <v>1902</v>
      </c>
      <c r="B946" s="427" t="s">
        <v>2181</v>
      </c>
      <c r="C946" s="427" t="s">
        <v>655</v>
      </c>
      <c r="D946" s="428">
        <v>2013</v>
      </c>
      <c r="E946" s="297" t="s">
        <v>2182</v>
      </c>
      <c r="F946" s="427"/>
      <c r="G946" s="428" t="s">
        <v>1182</v>
      </c>
      <c r="H946" s="429" t="s">
        <v>127</v>
      </c>
      <c r="I946" s="430" t="s">
        <v>127</v>
      </c>
      <c r="J946" s="429" t="s">
        <v>127</v>
      </c>
      <c r="K946" s="427" t="s">
        <v>127</v>
      </c>
      <c r="L946" s="431" t="s">
        <v>655</v>
      </c>
      <c r="M946" s="431" t="s">
        <v>655</v>
      </c>
      <c r="N946" s="431" t="s">
        <v>655</v>
      </c>
      <c r="O946" s="431"/>
      <c r="P946" s="431"/>
      <c r="Q946" s="431"/>
      <c r="R946" s="570">
        <f>R256+R266+R267+R344</f>
        <v>40212</v>
      </c>
      <c r="S946" s="433" t="s">
        <v>127</v>
      </c>
      <c r="T946" s="431" t="s">
        <v>127</v>
      </c>
      <c r="U946" s="431" t="s">
        <v>655</v>
      </c>
      <c r="V946" s="431" t="s">
        <v>655</v>
      </c>
      <c r="W946" s="431"/>
      <c r="X946" s="431"/>
    </row>
    <row r="947" spans="1:24" s="434" customFormat="1" ht="18" customHeight="1">
      <c r="A947" s="427" t="s">
        <v>3322</v>
      </c>
      <c r="B947" s="427" t="s">
        <v>718</v>
      </c>
      <c r="C947" s="427" t="s">
        <v>655</v>
      </c>
      <c r="D947" s="428">
        <v>2013</v>
      </c>
      <c r="E947" s="427" t="s">
        <v>1556</v>
      </c>
      <c r="F947" s="427"/>
      <c r="G947" s="428" t="s">
        <v>683</v>
      </c>
      <c r="H947" s="429" t="s">
        <v>127</v>
      </c>
      <c r="I947" s="430" t="s">
        <v>127</v>
      </c>
      <c r="J947" s="429" t="s">
        <v>127</v>
      </c>
      <c r="K947" s="427" t="s">
        <v>127</v>
      </c>
      <c r="L947" s="431" t="s">
        <v>655</v>
      </c>
      <c r="M947" s="431" t="s">
        <v>655</v>
      </c>
      <c r="N947" s="431" t="s">
        <v>655</v>
      </c>
      <c r="O947" s="431"/>
      <c r="P947" s="431"/>
      <c r="Q947" s="431"/>
      <c r="R947" s="570">
        <f>R110+R111</f>
        <v>9873.98</v>
      </c>
      <c r="S947" s="433" t="s">
        <v>127</v>
      </c>
      <c r="T947" s="431" t="s">
        <v>127</v>
      </c>
      <c r="U947" s="431" t="s">
        <v>655</v>
      </c>
      <c r="V947" s="431" t="s">
        <v>655</v>
      </c>
      <c r="W947" s="431"/>
      <c r="X947" s="431"/>
    </row>
    <row r="948" spans="1:24" s="434" customFormat="1" ht="18" customHeight="1">
      <c r="A948" s="427" t="s">
        <v>2332</v>
      </c>
      <c r="B948" s="427" t="s">
        <v>2676</v>
      </c>
      <c r="C948" s="427" t="s">
        <v>655</v>
      </c>
      <c r="D948" s="428">
        <v>2013</v>
      </c>
      <c r="E948" s="427" t="s">
        <v>2334</v>
      </c>
      <c r="F948" s="427"/>
      <c r="G948" s="428" t="s">
        <v>1182</v>
      </c>
      <c r="H948" s="429" t="s">
        <v>127</v>
      </c>
      <c r="I948" s="430" t="s">
        <v>127</v>
      </c>
      <c r="J948" s="429" t="s">
        <v>127</v>
      </c>
      <c r="K948" s="427" t="s">
        <v>127</v>
      </c>
      <c r="L948" s="431" t="s">
        <v>655</v>
      </c>
      <c r="M948" s="431" t="s">
        <v>655</v>
      </c>
      <c r="N948" s="431" t="s">
        <v>655</v>
      </c>
      <c r="O948" s="431"/>
      <c r="P948" s="431"/>
      <c r="Q948" s="431"/>
      <c r="R948" s="570">
        <f>R274+R276+R277+R290+R337+R348</f>
        <v>202584.2</v>
      </c>
      <c r="S948" s="433" t="s">
        <v>127</v>
      </c>
      <c r="T948" s="431" t="s">
        <v>127</v>
      </c>
      <c r="U948" s="431" t="s">
        <v>655</v>
      </c>
      <c r="V948" s="431" t="s">
        <v>655</v>
      </c>
      <c r="W948" s="431"/>
      <c r="X948" s="431"/>
    </row>
    <row r="949" spans="1:24" s="434" customFormat="1" ht="18" customHeight="1">
      <c r="A949" s="427" t="s">
        <v>2333</v>
      </c>
      <c r="B949" s="427" t="s">
        <v>2677</v>
      </c>
      <c r="C949" s="427" t="s">
        <v>655</v>
      </c>
      <c r="D949" s="428">
        <v>2013</v>
      </c>
      <c r="E949" s="427" t="s">
        <v>2335</v>
      </c>
      <c r="F949" s="427"/>
      <c r="G949" s="428" t="s">
        <v>1182</v>
      </c>
      <c r="H949" s="429" t="s">
        <v>127</v>
      </c>
      <c r="I949" s="430" t="s">
        <v>127</v>
      </c>
      <c r="J949" s="429" t="s">
        <v>127</v>
      </c>
      <c r="K949" s="427" t="s">
        <v>127</v>
      </c>
      <c r="L949" s="431" t="s">
        <v>655</v>
      </c>
      <c r="M949" s="431" t="s">
        <v>655</v>
      </c>
      <c r="N949" s="431" t="s">
        <v>655</v>
      </c>
      <c r="O949" s="431"/>
      <c r="P949" s="431"/>
      <c r="Q949" s="431"/>
      <c r="R949" s="570">
        <f>R278</f>
        <v>42298</v>
      </c>
      <c r="S949" s="433" t="s">
        <v>127</v>
      </c>
      <c r="T949" s="431" t="s">
        <v>127</v>
      </c>
      <c r="U949" s="431" t="s">
        <v>655</v>
      </c>
      <c r="V949" s="431" t="s">
        <v>655</v>
      </c>
      <c r="W949" s="431"/>
      <c r="X949" s="431"/>
    </row>
    <row r="950" spans="1:24" s="434" customFormat="1" ht="18" customHeight="1">
      <c r="A950" s="427" t="s">
        <v>2331</v>
      </c>
      <c r="B950" s="427" t="s">
        <v>2721</v>
      </c>
      <c r="C950" s="427" t="s">
        <v>655</v>
      </c>
      <c r="D950" s="428">
        <v>2013</v>
      </c>
      <c r="E950" s="427" t="s">
        <v>2336</v>
      </c>
      <c r="F950" s="427"/>
      <c r="G950" s="428" t="s">
        <v>1182</v>
      </c>
      <c r="H950" s="429" t="s">
        <v>127</v>
      </c>
      <c r="I950" s="430" t="s">
        <v>127</v>
      </c>
      <c r="J950" s="429" t="s">
        <v>127</v>
      </c>
      <c r="K950" s="427" t="s">
        <v>127</v>
      </c>
      <c r="L950" s="431" t="s">
        <v>655</v>
      </c>
      <c r="M950" s="431" t="s">
        <v>655</v>
      </c>
      <c r="N950" s="431" t="s">
        <v>655</v>
      </c>
      <c r="O950" s="431"/>
      <c r="P950" s="431"/>
      <c r="Q950" s="431"/>
      <c r="R950" s="570">
        <f>R279+R354</f>
        <v>28771.64</v>
      </c>
      <c r="S950" s="433" t="s">
        <v>127</v>
      </c>
      <c r="T950" s="431" t="s">
        <v>127</v>
      </c>
      <c r="U950" s="431" t="s">
        <v>655</v>
      </c>
      <c r="V950" s="431" t="s">
        <v>655</v>
      </c>
      <c r="W950" s="431"/>
      <c r="X950" s="431"/>
    </row>
    <row r="951" spans="1:24" s="434" customFormat="1" ht="24" customHeight="1">
      <c r="A951" s="427" t="s">
        <v>701</v>
      </c>
      <c r="B951" s="427" t="s">
        <v>718</v>
      </c>
      <c r="C951" s="427" t="s">
        <v>655</v>
      </c>
      <c r="D951" s="428">
        <v>2013</v>
      </c>
      <c r="E951" s="297" t="s">
        <v>2418</v>
      </c>
      <c r="F951" s="427"/>
      <c r="G951" s="428" t="s">
        <v>683</v>
      </c>
      <c r="H951" s="429" t="s">
        <v>127</v>
      </c>
      <c r="I951" s="430" t="s">
        <v>127</v>
      </c>
      <c r="J951" s="429" t="s">
        <v>127</v>
      </c>
      <c r="K951" s="427" t="s">
        <v>127</v>
      </c>
      <c r="L951" s="431" t="s">
        <v>655</v>
      </c>
      <c r="M951" s="431" t="s">
        <v>655</v>
      </c>
      <c r="N951" s="431" t="s">
        <v>655</v>
      </c>
      <c r="O951" s="431"/>
      <c r="P951" s="431"/>
      <c r="Q951" s="431"/>
      <c r="R951" s="570">
        <f>R225+R229+R284</f>
        <v>2402</v>
      </c>
      <c r="S951" s="433" t="s">
        <v>127</v>
      </c>
      <c r="T951" s="431" t="s">
        <v>127</v>
      </c>
      <c r="U951" s="431" t="s">
        <v>655</v>
      </c>
      <c r="V951" s="431" t="s">
        <v>655</v>
      </c>
      <c r="W951" s="431"/>
      <c r="X951" s="431"/>
    </row>
    <row r="952" spans="1:24" s="434" customFormat="1" ht="22.5" customHeight="1">
      <c r="A952" s="427" t="s">
        <v>2472</v>
      </c>
      <c r="B952" s="427" t="s">
        <v>1177</v>
      </c>
      <c r="C952" s="427" t="s">
        <v>655</v>
      </c>
      <c r="D952" s="428">
        <v>2013</v>
      </c>
      <c r="E952" s="297" t="s">
        <v>2469</v>
      </c>
      <c r="F952" s="427"/>
      <c r="G952" s="428" t="s">
        <v>1182</v>
      </c>
      <c r="H952" s="429" t="s">
        <v>127</v>
      </c>
      <c r="I952" s="430" t="s">
        <v>127</v>
      </c>
      <c r="J952" s="429" t="s">
        <v>127</v>
      </c>
      <c r="K952" s="427" t="s">
        <v>127</v>
      </c>
      <c r="L952" s="431" t="s">
        <v>655</v>
      </c>
      <c r="M952" s="431" t="s">
        <v>655</v>
      </c>
      <c r="N952" s="431" t="s">
        <v>655</v>
      </c>
      <c r="O952" s="431"/>
      <c r="P952" s="431"/>
      <c r="Q952" s="431"/>
      <c r="R952" s="570"/>
      <c r="S952" s="433" t="s">
        <v>127</v>
      </c>
      <c r="T952" s="431" t="s">
        <v>127</v>
      </c>
      <c r="U952" s="431" t="s">
        <v>655</v>
      </c>
      <c r="V952" s="431" t="s">
        <v>655</v>
      </c>
      <c r="W952" s="431"/>
      <c r="X952" s="431"/>
    </row>
    <row r="953" spans="1:24" s="434" customFormat="1" ht="27" customHeight="1">
      <c r="A953" s="427" t="s">
        <v>4358</v>
      </c>
      <c r="B953" s="427" t="s">
        <v>4357</v>
      </c>
      <c r="C953" s="427" t="s">
        <v>127</v>
      </c>
      <c r="D953" s="428">
        <v>2013</v>
      </c>
      <c r="E953" s="297" t="s">
        <v>4359</v>
      </c>
      <c r="F953" s="427"/>
      <c r="G953" s="428" t="s">
        <v>979</v>
      </c>
      <c r="H953" s="429" t="s">
        <v>127</v>
      </c>
      <c r="I953" s="430" t="s">
        <v>127</v>
      </c>
      <c r="J953" s="429" t="s">
        <v>127</v>
      </c>
      <c r="K953" s="427" t="s">
        <v>127</v>
      </c>
      <c r="L953" s="431" t="s">
        <v>127</v>
      </c>
      <c r="M953" s="431" t="s">
        <v>127</v>
      </c>
      <c r="N953" s="431" t="s">
        <v>127</v>
      </c>
      <c r="O953" s="431">
        <v>0</v>
      </c>
      <c r="P953" s="431">
        <v>0</v>
      </c>
      <c r="Q953" s="1606">
        <f>R953</f>
        <v>166750</v>
      </c>
      <c r="R953" s="570">
        <f>R360</f>
        <v>166750</v>
      </c>
      <c r="S953" s="433" t="s">
        <v>127</v>
      </c>
      <c r="T953" s="431" t="s">
        <v>127</v>
      </c>
      <c r="U953" s="431" t="s">
        <v>655</v>
      </c>
      <c r="V953" s="431" t="s">
        <v>655</v>
      </c>
      <c r="W953" s="431"/>
      <c r="X953" s="431"/>
    </row>
    <row r="954" spans="1:24" s="434" customFormat="1" ht="23.25" customHeight="1">
      <c r="A954" s="427" t="s">
        <v>2473</v>
      </c>
      <c r="B954" s="427" t="s">
        <v>1177</v>
      </c>
      <c r="C954" s="427" t="s">
        <v>655</v>
      </c>
      <c r="D954" s="428">
        <v>2013</v>
      </c>
      <c r="E954" s="297" t="s">
        <v>2470</v>
      </c>
      <c r="F954" s="427"/>
      <c r="G954" s="428" t="s">
        <v>1182</v>
      </c>
      <c r="H954" s="429" t="s">
        <v>127</v>
      </c>
      <c r="I954" s="430" t="s">
        <v>127</v>
      </c>
      <c r="J954" s="429" t="s">
        <v>127</v>
      </c>
      <c r="K954" s="427" t="s">
        <v>127</v>
      </c>
      <c r="L954" s="431" t="s">
        <v>655</v>
      </c>
      <c r="M954" s="431" t="s">
        <v>655</v>
      </c>
      <c r="N954" s="431" t="s">
        <v>655</v>
      </c>
      <c r="O954" s="431"/>
      <c r="P954" s="431"/>
      <c r="Q954" s="431"/>
      <c r="R954" s="570"/>
      <c r="S954" s="433" t="s">
        <v>127</v>
      </c>
      <c r="T954" s="431" t="s">
        <v>127</v>
      </c>
      <c r="U954" s="431" t="s">
        <v>655</v>
      </c>
      <c r="V954" s="431" t="s">
        <v>655</v>
      </c>
      <c r="W954" s="431"/>
      <c r="X954" s="431"/>
    </row>
    <row r="955" spans="1:24" s="434" customFormat="1" ht="24.75" customHeight="1">
      <c r="A955" s="427" t="s">
        <v>2474</v>
      </c>
      <c r="B955" s="427" t="s">
        <v>2678</v>
      </c>
      <c r="C955" s="427" t="s">
        <v>655</v>
      </c>
      <c r="D955" s="428">
        <v>2013</v>
      </c>
      <c r="E955" s="297" t="s">
        <v>2471</v>
      </c>
      <c r="F955" s="427"/>
      <c r="G955" s="428" t="s">
        <v>1182</v>
      </c>
      <c r="H955" s="429" t="s">
        <v>127</v>
      </c>
      <c r="I955" s="430" t="s">
        <v>127</v>
      </c>
      <c r="J955" s="429" t="s">
        <v>127</v>
      </c>
      <c r="K955" s="427" t="s">
        <v>127</v>
      </c>
      <c r="L955" s="431" t="s">
        <v>655</v>
      </c>
      <c r="M955" s="431" t="s">
        <v>655</v>
      </c>
      <c r="N955" s="431" t="s">
        <v>655</v>
      </c>
      <c r="O955" s="431"/>
      <c r="P955" s="431"/>
      <c r="Q955" s="431"/>
      <c r="R955" s="570">
        <f>R291+R336+R355+R356</f>
        <v>260917.19</v>
      </c>
      <c r="S955" s="433" t="s">
        <v>127</v>
      </c>
      <c r="T955" s="431" t="s">
        <v>127</v>
      </c>
      <c r="U955" s="431" t="s">
        <v>655</v>
      </c>
      <c r="V955" s="431" t="s">
        <v>655</v>
      </c>
      <c r="W955" s="431"/>
      <c r="X955" s="431"/>
    </row>
    <row r="956" spans="1:24" s="656" customFormat="1" ht="18" customHeight="1">
      <c r="A956" s="379" t="s">
        <v>1895</v>
      </c>
      <c r="B956" s="649" t="s">
        <v>1617</v>
      </c>
      <c r="C956" s="649" t="s">
        <v>655</v>
      </c>
      <c r="D956" s="650">
        <v>2013</v>
      </c>
      <c r="E956" s="649" t="s">
        <v>1619</v>
      </c>
      <c r="F956" s="649"/>
      <c r="G956" s="650" t="s">
        <v>1182</v>
      </c>
      <c r="H956" s="651" t="s">
        <v>127</v>
      </c>
      <c r="I956" s="652" t="s">
        <v>127</v>
      </c>
      <c r="J956" s="651" t="s">
        <v>127</v>
      </c>
      <c r="K956" s="649" t="s">
        <v>127</v>
      </c>
      <c r="L956" s="653" t="s">
        <v>655</v>
      </c>
      <c r="M956" s="653" t="s">
        <v>655</v>
      </c>
      <c r="N956" s="653" t="s">
        <v>655</v>
      </c>
      <c r="O956" s="653"/>
      <c r="P956" s="653"/>
      <c r="Q956" s="653"/>
      <c r="R956" s="654">
        <f>R922*0.005</f>
        <v>1591.85185</v>
      </c>
      <c r="S956" s="694">
        <f>S145+S181+S307+S323</f>
        <v>285161.06</v>
      </c>
      <c r="T956" s="653" t="s">
        <v>127</v>
      </c>
      <c r="U956" s="653" t="s">
        <v>655</v>
      </c>
      <c r="V956" s="653" t="s">
        <v>2535</v>
      </c>
      <c r="W956" s="653"/>
      <c r="X956" s="653"/>
    </row>
    <row r="957" spans="1:24" s="434" customFormat="1" ht="24.75" customHeight="1">
      <c r="A957" s="427" t="s">
        <v>2442</v>
      </c>
      <c r="B957" s="427" t="s">
        <v>2779</v>
      </c>
      <c r="C957" s="427" t="s">
        <v>655</v>
      </c>
      <c r="D957" s="428">
        <v>2013</v>
      </c>
      <c r="E957" s="297" t="s">
        <v>2495</v>
      </c>
      <c r="F957" s="427"/>
      <c r="G957" s="428" t="s">
        <v>2490</v>
      </c>
      <c r="H957" s="429" t="s">
        <v>127</v>
      </c>
      <c r="I957" s="430" t="s">
        <v>127</v>
      </c>
      <c r="J957" s="429" t="s">
        <v>127</v>
      </c>
      <c r="K957" s="427" t="s">
        <v>127</v>
      </c>
      <c r="L957" s="431" t="s">
        <v>655</v>
      </c>
      <c r="M957" s="431" t="s">
        <v>655</v>
      </c>
      <c r="N957" s="431" t="s">
        <v>655</v>
      </c>
      <c r="O957" s="431"/>
      <c r="P957" s="431"/>
      <c r="Q957" s="431"/>
      <c r="R957" s="570">
        <f>R295+R296+R297+R298</f>
        <v>518798.4</v>
      </c>
      <c r="S957" s="433" t="s">
        <v>127</v>
      </c>
      <c r="T957" s="431" t="s">
        <v>127</v>
      </c>
      <c r="U957" s="431" t="s">
        <v>655</v>
      </c>
      <c r="V957" s="431" t="s">
        <v>655</v>
      </c>
      <c r="W957" s="431"/>
      <c r="X957" s="431"/>
    </row>
    <row r="958" spans="1:24" s="434" customFormat="1" ht="21.75" customHeight="1">
      <c r="A958" s="427" t="s">
        <v>2473</v>
      </c>
      <c r="B958" s="427" t="s">
        <v>2781</v>
      </c>
      <c r="C958" s="427" t="s">
        <v>655</v>
      </c>
      <c r="D958" s="428">
        <v>2013</v>
      </c>
      <c r="E958" s="297" t="s">
        <v>2496</v>
      </c>
      <c r="F958" s="427"/>
      <c r="G958" s="428" t="s">
        <v>2490</v>
      </c>
      <c r="H958" s="429" t="s">
        <v>127</v>
      </c>
      <c r="I958" s="430" t="s">
        <v>127</v>
      </c>
      <c r="J958" s="429" t="s">
        <v>127</v>
      </c>
      <c r="K958" s="427" t="s">
        <v>127</v>
      </c>
      <c r="L958" s="431" t="s">
        <v>655</v>
      </c>
      <c r="M958" s="431" t="s">
        <v>655</v>
      </c>
      <c r="N958" s="431" t="s">
        <v>655</v>
      </c>
      <c r="O958" s="431"/>
      <c r="P958" s="431"/>
      <c r="Q958" s="431"/>
      <c r="R958" s="570">
        <f>R294+R359+R399+R400</f>
        <v>189602.72</v>
      </c>
      <c r="S958" s="433" t="s">
        <v>127</v>
      </c>
      <c r="T958" s="431" t="s">
        <v>127</v>
      </c>
      <c r="U958" s="431" t="s">
        <v>655</v>
      </c>
      <c r="V958" s="431" t="s">
        <v>655</v>
      </c>
      <c r="W958" s="431"/>
      <c r="X958" s="431"/>
    </row>
    <row r="959" spans="1:24" s="434" customFormat="1" ht="22.5" customHeight="1">
      <c r="A959" s="427" t="s">
        <v>2472</v>
      </c>
      <c r="B959" s="427" t="s">
        <v>3008</v>
      </c>
      <c r="C959" s="427" t="s">
        <v>655</v>
      </c>
      <c r="D959" s="428">
        <v>2013</v>
      </c>
      <c r="E959" s="297" t="s">
        <v>2497</v>
      </c>
      <c r="F959" s="427"/>
      <c r="G959" s="428" t="s">
        <v>2490</v>
      </c>
      <c r="H959" s="429" t="s">
        <v>127</v>
      </c>
      <c r="I959" s="430" t="s">
        <v>127</v>
      </c>
      <c r="J959" s="429" t="s">
        <v>127</v>
      </c>
      <c r="K959" s="427" t="s">
        <v>127</v>
      </c>
      <c r="L959" s="431" t="s">
        <v>655</v>
      </c>
      <c r="M959" s="431" t="s">
        <v>655</v>
      </c>
      <c r="N959" s="431" t="s">
        <v>655</v>
      </c>
      <c r="O959" s="431"/>
      <c r="P959" s="431"/>
      <c r="Q959" s="431"/>
      <c r="R959" s="570">
        <f>R300+R301+R302+R303+R304+R305</f>
        <v>138533.51</v>
      </c>
      <c r="S959" s="433" t="s">
        <v>127</v>
      </c>
      <c r="T959" s="431" t="s">
        <v>127</v>
      </c>
      <c r="U959" s="431" t="s">
        <v>655</v>
      </c>
      <c r="V959" s="431" t="s">
        <v>655</v>
      </c>
      <c r="W959" s="431"/>
      <c r="X959" s="431"/>
    </row>
    <row r="960" spans="1:24" s="434" customFormat="1" ht="18" customHeight="1">
      <c r="A960" s="427" t="s">
        <v>2798</v>
      </c>
      <c r="B960" s="427" t="s">
        <v>2526</v>
      </c>
      <c r="C960" s="427" t="s">
        <v>655</v>
      </c>
      <c r="D960" s="428">
        <v>2013</v>
      </c>
      <c r="E960" s="427" t="s">
        <v>2527</v>
      </c>
      <c r="F960" s="427"/>
      <c r="G960" s="428" t="s">
        <v>1182</v>
      </c>
      <c r="H960" s="429" t="s">
        <v>127</v>
      </c>
      <c r="I960" s="430" t="s">
        <v>127</v>
      </c>
      <c r="J960" s="429" t="s">
        <v>127</v>
      </c>
      <c r="K960" s="427" t="s">
        <v>127</v>
      </c>
      <c r="L960" s="431" t="s">
        <v>655</v>
      </c>
      <c r="M960" s="431" t="s">
        <v>655</v>
      </c>
      <c r="N960" s="431" t="s">
        <v>655</v>
      </c>
      <c r="O960" s="431"/>
      <c r="P960" s="431"/>
      <c r="Q960" s="431"/>
      <c r="R960" s="570">
        <f>R321+R364</f>
        <v>636723.75</v>
      </c>
      <c r="S960" s="433" t="s">
        <v>127</v>
      </c>
      <c r="T960" s="431" t="s">
        <v>127</v>
      </c>
      <c r="U960" s="431" t="s">
        <v>655</v>
      </c>
      <c r="V960" s="431" t="s">
        <v>655</v>
      </c>
      <c r="W960" s="431"/>
      <c r="X960" s="431"/>
    </row>
    <row r="961" spans="1:24" s="434" customFormat="1" ht="18" customHeight="1">
      <c r="A961" s="427" t="s">
        <v>2162</v>
      </c>
      <c r="B961" s="427" t="s">
        <v>2530</v>
      </c>
      <c r="C961" s="427" t="s">
        <v>655</v>
      </c>
      <c r="D961" s="428">
        <v>2013</v>
      </c>
      <c r="E961" s="427" t="s">
        <v>2531</v>
      </c>
      <c r="F961" s="427"/>
      <c r="G961" s="428" t="s">
        <v>1182</v>
      </c>
      <c r="H961" s="429" t="s">
        <v>127</v>
      </c>
      <c r="I961" s="430" t="s">
        <v>127</v>
      </c>
      <c r="J961" s="429" t="s">
        <v>127</v>
      </c>
      <c r="K961" s="427" t="s">
        <v>127</v>
      </c>
      <c r="L961" s="431" t="s">
        <v>655</v>
      </c>
      <c r="M961" s="431" t="s">
        <v>655</v>
      </c>
      <c r="N961" s="431" t="s">
        <v>655</v>
      </c>
      <c r="O961" s="431"/>
      <c r="P961" s="431"/>
      <c r="Q961" s="431"/>
      <c r="R961" s="570">
        <f>R322+R363</f>
        <v>152401.41</v>
      </c>
      <c r="S961" s="433" t="s">
        <v>127</v>
      </c>
      <c r="T961" s="431" t="s">
        <v>127</v>
      </c>
      <c r="U961" s="431" t="s">
        <v>655</v>
      </c>
      <c r="V961" s="431" t="s">
        <v>655</v>
      </c>
      <c r="W961" s="431"/>
      <c r="X961" s="431"/>
    </row>
    <row r="962" spans="1:24" s="656" customFormat="1" ht="22.5" customHeight="1">
      <c r="A962" s="427" t="s">
        <v>2542</v>
      </c>
      <c r="B962" s="427" t="s">
        <v>2783</v>
      </c>
      <c r="C962" s="427" t="s">
        <v>655</v>
      </c>
      <c r="D962" s="428">
        <v>2013</v>
      </c>
      <c r="E962" s="598" t="s">
        <v>2541</v>
      </c>
      <c r="F962" s="427"/>
      <c r="G962" s="428" t="s">
        <v>2715</v>
      </c>
      <c r="H962" s="429" t="s">
        <v>127</v>
      </c>
      <c r="I962" s="430" t="s">
        <v>127</v>
      </c>
      <c r="J962" s="429" t="s">
        <v>127</v>
      </c>
      <c r="K962" s="427" t="s">
        <v>127</v>
      </c>
      <c r="L962" s="431" t="s">
        <v>655</v>
      </c>
      <c r="M962" s="431" t="s">
        <v>655</v>
      </c>
      <c r="N962" s="431" t="s">
        <v>655</v>
      </c>
      <c r="O962" s="431"/>
      <c r="P962" s="431"/>
      <c r="Q962" s="431"/>
      <c r="R962" s="570">
        <f>R329</f>
        <v>1494.08</v>
      </c>
      <c r="S962" s="433" t="s">
        <v>127</v>
      </c>
      <c r="T962" s="431" t="s">
        <v>127</v>
      </c>
      <c r="U962" s="431" t="s">
        <v>655</v>
      </c>
      <c r="V962" s="431" t="s">
        <v>2543</v>
      </c>
      <c r="W962" s="653"/>
      <c r="X962" s="653"/>
    </row>
    <row r="963" spans="1:24" s="656" customFormat="1" ht="18" customHeight="1">
      <c r="A963" s="379" t="s">
        <v>1895</v>
      </c>
      <c r="B963" s="649" t="s">
        <v>1617</v>
      </c>
      <c r="C963" s="649" t="s">
        <v>655</v>
      </c>
      <c r="D963" s="650">
        <v>2013</v>
      </c>
      <c r="E963" s="649" t="s">
        <v>1619</v>
      </c>
      <c r="F963" s="649"/>
      <c r="G963" s="650" t="s">
        <v>1182</v>
      </c>
      <c r="H963" s="651" t="s">
        <v>127</v>
      </c>
      <c r="I963" s="652" t="s">
        <v>127</v>
      </c>
      <c r="J963" s="651" t="s">
        <v>127</v>
      </c>
      <c r="K963" s="649" t="s">
        <v>127</v>
      </c>
      <c r="L963" s="653" t="s">
        <v>655</v>
      </c>
      <c r="M963" s="653" t="s">
        <v>655</v>
      </c>
      <c r="N963" s="653" t="s">
        <v>655</v>
      </c>
      <c r="O963" s="653"/>
      <c r="P963" s="653"/>
      <c r="Q963" s="653"/>
      <c r="R963" s="654">
        <f>R922*0.1</f>
        <v>31837.037</v>
      </c>
      <c r="S963" s="694">
        <f>S956</f>
        <v>285161.06</v>
      </c>
      <c r="T963" s="653" t="s">
        <v>127</v>
      </c>
      <c r="U963" s="653" t="s">
        <v>655</v>
      </c>
      <c r="V963" s="653" t="s">
        <v>2538</v>
      </c>
      <c r="W963" s="653"/>
      <c r="X963" s="653"/>
    </row>
    <row r="964" spans="1:24" s="656" customFormat="1" ht="18" customHeight="1">
      <c r="A964" s="379" t="s">
        <v>1895</v>
      </c>
      <c r="B964" s="649" t="s">
        <v>1617</v>
      </c>
      <c r="C964" s="649" t="s">
        <v>655</v>
      </c>
      <c r="D964" s="650">
        <v>2013</v>
      </c>
      <c r="E964" s="649" t="s">
        <v>1619</v>
      </c>
      <c r="F964" s="649"/>
      <c r="G964" s="650" t="s">
        <v>1182</v>
      </c>
      <c r="H964" s="651" t="s">
        <v>127</v>
      </c>
      <c r="I964" s="652" t="s">
        <v>127</v>
      </c>
      <c r="J964" s="651" t="s">
        <v>127</v>
      </c>
      <c r="K964" s="649" t="s">
        <v>127</v>
      </c>
      <c r="L964" s="653" t="s">
        <v>655</v>
      </c>
      <c r="M964" s="653" t="s">
        <v>655</v>
      </c>
      <c r="N964" s="653" t="s">
        <v>655</v>
      </c>
      <c r="O964" s="653"/>
      <c r="P964" s="653"/>
      <c r="Q964" s="653"/>
      <c r="R964" s="654">
        <f>R922-R956-R963</f>
        <v>284941.48115000001</v>
      </c>
      <c r="S964" s="694">
        <f>S963</f>
        <v>285161.06</v>
      </c>
      <c r="T964" s="653" t="s">
        <v>127</v>
      </c>
      <c r="U964" s="653" t="s">
        <v>655</v>
      </c>
      <c r="V964" s="653" t="s">
        <v>2537</v>
      </c>
      <c r="W964" s="653"/>
      <c r="X964" s="653"/>
    </row>
    <row r="965" spans="1:24" s="656" customFormat="1" ht="18" customHeight="1">
      <c r="A965" s="379" t="s">
        <v>1895</v>
      </c>
      <c r="B965" s="649" t="s">
        <v>1622</v>
      </c>
      <c r="C965" s="649" t="s">
        <v>655</v>
      </c>
      <c r="D965" s="650">
        <v>2013</v>
      </c>
      <c r="E965" s="649" t="s">
        <v>1624</v>
      </c>
      <c r="F965" s="649"/>
      <c r="G965" s="650" t="s">
        <v>1182</v>
      </c>
      <c r="H965" s="651" t="s">
        <v>127</v>
      </c>
      <c r="I965" s="652" t="s">
        <v>127</v>
      </c>
      <c r="J965" s="651" t="s">
        <v>127</v>
      </c>
      <c r="K965" s="649" t="s">
        <v>127</v>
      </c>
      <c r="L965" s="653" t="s">
        <v>655</v>
      </c>
      <c r="M965" s="653" t="s">
        <v>655</v>
      </c>
      <c r="N965" s="653" t="s">
        <v>655</v>
      </c>
      <c r="O965" s="653"/>
      <c r="P965" s="653"/>
      <c r="Q965" s="653"/>
      <c r="R965" s="654">
        <f>R923*0.005</f>
        <v>1119.2672</v>
      </c>
      <c r="S965" s="694">
        <f>S146+S180+S292+S324</f>
        <v>200503.19999999998</v>
      </c>
      <c r="T965" s="653" t="s">
        <v>127</v>
      </c>
      <c r="U965" s="653" t="s">
        <v>655</v>
      </c>
      <c r="V965" s="653" t="s">
        <v>2535</v>
      </c>
      <c r="W965" s="653"/>
      <c r="X965" s="653"/>
    </row>
    <row r="966" spans="1:24" s="656" customFormat="1" ht="18" customHeight="1">
      <c r="A966" s="379" t="s">
        <v>1895</v>
      </c>
      <c r="B966" s="649" t="s">
        <v>1622</v>
      </c>
      <c r="C966" s="649" t="s">
        <v>655</v>
      </c>
      <c r="D966" s="650">
        <v>2013</v>
      </c>
      <c r="E966" s="649" t="s">
        <v>1624</v>
      </c>
      <c r="F966" s="649"/>
      <c r="G966" s="650" t="s">
        <v>1182</v>
      </c>
      <c r="H966" s="651" t="s">
        <v>127</v>
      </c>
      <c r="I966" s="652" t="s">
        <v>127</v>
      </c>
      <c r="J966" s="651" t="s">
        <v>127</v>
      </c>
      <c r="K966" s="649" t="s">
        <v>127</v>
      </c>
      <c r="L966" s="653" t="s">
        <v>655</v>
      </c>
      <c r="M966" s="653" t="s">
        <v>655</v>
      </c>
      <c r="N966" s="653" t="s">
        <v>655</v>
      </c>
      <c r="O966" s="653"/>
      <c r="P966" s="653"/>
      <c r="Q966" s="653"/>
      <c r="R966" s="654">
        <f>R923*0.1</f>
        <v>22385.344000000001</v>
      </c>
      <c r="S966" s="694">
        <f>S965</f>
        <v>200503.19999999998</v>
      </c>
      <c r="T966" s="653" t="s">
        <v>127</v>
      </c>
      <c r="U966" s="653" t="s">
        <v>655</v>
      </c>
      <c r="V966" s="653" t="s">
        <v>2538</v>
      </c>
      <c r="W966" s="653"/>
      <c r="X966" s="653"/>
    </row>
    <row r="967" spans="1:24" s="656" customFormat="1" ht="18" customHeight="1">
      <c r="A967" s="379" t="s">
        <v>1895</v>
      </c>
      <c r="B967" s="649" t="s">
        <v>1622</v>
      </c>
      <c r="C967" s="649" t="s">
        <v>655</v>
      </c>
      <c r="D967" s="650">
        <v>2013</v>
      </c>
      <c r="E967" s="649" t="s">
        <v>1624</v>
      </c>
      <c r="F967" s="649"/>
      <c r="G967" s="650" t="s">
        <v>1182</v>
      </c>
      <c r="H967" s="651" t="s">
        <v>127</v>
      </c>
      <c r="I967" s="652" t="s">
        <v>127</v>
      </c>
      <c r="J967" s="651" t="s">
        <v>127</v>
      </c>
      <c r="K967" s="649" t="s">
        <v>127</v>
      </c>
      <c r="L967" s="653" t="s">
        <v>655</v>
      </c>
      <c r="M967" s="653" t="s">
        <v>655</v>
      </c>
      <c r="N967" s="653" t="s">
        <v>655</v>
      </c>
      <c r="O967" s="653"/>
      <c r="P967" s="653"/>
      <c r="Q967" s="653"/>
      <c r="R967" s="654">
        <f>R923-R965-R966</f>
        <v>200348.82879999999</v>
      </c>
      <c r="S967" s="694">
        <f>S965</f>
        <v>200503.19999999998</v>
      </c>
      <c r="T967" s="653" t="s">
        <v>127</v>
      </c>
      <c r="U967" s="653" t="s">
        <v>655</v>
      </c>
      <c r="V967" s="653" t="s">
        <v>2537</v>
      </c>
      <c r="W967" s="653"/>
      <c r="X967" s="653"/>
    </row>
    <row r="968" spans="1:24" s="434" customFormat="1" ht="27" customHeight="1">
      <c r="A968" s="427" t="s">
        <v>2283</v>
      </c>
      <c r="B968" s="427" t="s">
        <v>1679</v>
      </c>
      <c r="C968" s="427" t="s">
        <v>655</v>
      </c>
      <c r="D968" s="428">
        <v>2013</v>
      </c>
      <c r="E968" s="598" t="s">
        <v>2282</v>
      </c>
      <c r="F968" s="427"/>
      <c r="G968" s="626" t="s">
        <v>1079</v>
      </c>
      <c r="H968" s="429" t="s">
        <v>127</v>
      </c>
      <c r="I968" s="430" t="s">
        <v>127</v>
      </c>
      <c r="J968" s="429" t="s">
        <v>127</v>
      </c>
      <c r="K968" s="427" t="s">
        <v>127</v>
      </c>
      <c r="L968" s="431" t="s">
        <v>655</v>
      </c>
      <c r="M968" s="431" t="s">
        <v>655</v>
      </c>
      <c r="N968" s="431" t="s">
        <v>655</v>
      </c>
      <c r="O968" s="431"/>
      <c r="P968" s="431"/>
      <c r="Q968" s="431"/>
      <c r="R968" s="570"/>
      <c r="S968" s="741">
        <f>S264+S313+S316</f>
        <v>344339.36</v>
      </c>
      <c r="T968" s="431" t="s">
        <v>127</v>
      </c>
      <c r="U968" s="431" t="s">
        <v>655</v>
      </c>
      <c r="V968" s="431" t="s">
        <v>2778</v>
      </c>
      <c r="W968" s="431"/>
      <c r="X968" s="431"/>
    </row>
    <row r="969" spans="1:24" s="434" customFormat="1" ht="27" customHeight="1">
      <c r="A969" s="427" t="s">
        <v>2283</v>
      </c>
      <c r="B969" s="427" t="s">
        <v>1679</v>
      </c>
      <c r="C969" s="427" t="s">
        <v>655</v>
      </c>
      <c r="D969" s="428">
        <v>2013</v>
      </c>
      <c r="E969" s="598" t="s">
        <v>2282</v>
      </c>
      <c r="F969" s="427"/>
      <c r="G969" s="626" t="s">
        <v>2710</v>
      </c>
      <c r="H969" s="429" t="s">
        <v>127</v>
      </c>
      <c r="I969" s="430" t="s">
        <v>127</v>
      </c>
      <c r="J969" s="429" t="s">
        <v>127</v>
      </c>
      <c r="K969" s="427" t="s">
        <v>127</v>
      </c>
      <c r="L969" s="431" t="s">
        <v>655</v>
      </c>
      <c r="M969" s="431" t="s">
        <v>655</v>
      </c>
      <c r="N969" s="431" t="s">
        <v>655</v>
      </c>
      <c r="O969" s="431"/>
      <c r="P969" s="431"/>
      <c r="Q969" s="431"/>
      <c r="R969" s="570">
        <f>R350</f>
        <v>3132</v>
      </c>
      <c r="S969" s="433" t="s">
        <v>127</v>
      </c>
      <c r="T969" s="431" t="s">
        <v>127</v>
      </c>
      <c r="U969" s="431" t="s">
        <v>655</v>
      </c>
      <c r="V969" s="431" t="s">
        <v>655</v>
      </c>
      <c r="W969" s="431"/>
      <c r="X969" s="431"/>
    </row>
    <row r="970" spans="1:24" s="656" customFormat="1" ht="18" customHeight="1">
      <c r="A970" s="649" t="s">
        <v>1895</v>
      </c>
      <c r="B970" s="649" t="s">
        <v>1622</v>
      </c>
      <c r="C970" s="649" t="s">
        <v>655</v>
      </c>
      <c r="D970" s="650">
        <v>2013</v>
      </c>
      <c r="E970" s="649" t="s">
        <v>2536</v>
      </c>
      <c r="F970" s="649"/>
      <c r="G970" s="650"/>
      <c r="H970" s="651" t="s">
        <v>127</v>
      </c>
      <c r="I970" s="652" t="s">
        <v>127</v>
      </c>
      <c r="J970" s="651" t="s">
        <v>127</v>
      </c>
      <c r="K970" s="649" t="s">
        <v>127</v>
      </c>
      <c r="L970" s="653" t="s">
        <v>655</v>
      </c>
      <c r="M970" s="653" t="s">
        <v>655</v>
      </c>
      <c r="N970" s="653" t="s">
        <v>655</v>
      </c>
      <c r="O970" s="653"/>
      <c r="P970" s="653"/>
      <c r="Q970" s="653"/>
      <c r="R970" s="654"/>
      <c r="S970" s="655" t="s">
        <v>127</v>
      </c>
      <c r="T970" s="653" t="s">
        <v>127</v>
      </c>
      <c r="U970" s="653" t="s">
        <v>655</v>
      </c>
      <c r="V970" s="653" t="s">
        <v>655</v>
      </c>
      <c r="W970" s="653"/>
      <c r="X970" s="653"/>
    </row>
    <row r="971" spans="1:24" s="434" customFormat="1" ht="18" customHeight="1">
      <c r="A971" s="427" t="s">
        <v>2071</v>
      </c>
      <c r="B971" s="427" t="s">
        <v>2820</v>
      </c>
      <c r="C971" s="427" t="s">
        <v>655</v>
      </c>
      <c r="D971" s="428">
        <v>2013</v>
      </c>
      <c r="E971" s="427" t="s">
        <v>2553</v>
      </c>
      <c r="F971" s="427"/>
      <c r="G971" s="428" t="s">
        <v>1182</v>
      </c>
      <c r="H971" s="429" t="s">
        <v>127</v>
      </c>
      <c r="I971" s="430" t="s">
        <v>127</v>
      </c>
      <c r="J971" s="429" t="s">
        <v>127</v>
      </c>
      <c r="K971" s="427" t="s">
        <v>127</v>
      </c>
      <c r="L971" s="431" t="s">
        <v>655</v>
      </c>
      <c r="M971" s="431" t="s">
        <v>655</v>
      </c>
      <c r="N971" s="431" t="s">
        <v>655</v>
      </c>
      <c r="O971" s="431"/>
      <c r="P971" s="431"/>
      <c r="Q971" s="431"/>
      <c r="R971" s="570">
        <f>R328+R339+R341+R352+R353</f>
        <v>218312.76</v>
      </c>
      <c r="S971" s="433" t="s">
        <v>127</v>
      </c>
      <c r="T971" s="431" t="s">
        <v>127</v>
      </c>
      <c r="U971" s="431" t="s">
        <v>655</v>
      </c>
      <c r="V971" s="431" t="s">
        <v>655</v>
      </c>
      <c r="W971" s="431"/>
      <c r="X971" s="431"/>
    </row>
    <row r="972" spans="1:24" s="434" customFormat="1" ht="18" customHeight="1">
      <c r="A972" s="427" t="s">
        <v>2606</v>
      </c>
      <c r="B972" s="427" t="s">
        <v>2821</v>
      </c>
      <c r="C972" s="427" t="s">
        <v>655</v>
      </c>
      <c r="D972" s="428">
        <v>2013</v>
      </c>
      <c r="E972" s="427" t="s">
        <v>2607</v>
      </c>
      <c r="F972" s="427"/>
      <c r="G972" s="428" t="s">
        <v>1182</v>
      </c>
      <c r="H972" s="429" t="s">
        <v>127</v>
      </c>
      <c r="I972" s="430" t="s">
        <v>127</v>
      </c>
      <c r="J972" s="429" t="s">
        <v>127</v>
      </c>
      <c r="K972" s="427" t="s">
        <v>127</v>
      </c>
      <c r="L972" s="431" t="s">
        <v>655</v>
      </c>
      <c r="M972" s="431" t="s">
        <v>655</v>
      </c>
      <c r="N972" s="431" t="s">
        <v>655</v>
      </c>
      <c r="O972" s="431"/>
      <c r="P972" s="431"/>
      <c r="Q972" s="431"/>
      <c r="R972" s="570">
        <f>R327+R338</f>
        <v>18624.489999999998</v>
      </c>
      <c r="S972" s="433" t="s">
        <v>127</v>
      </c>
      <c r="T972" s="431" t="s">
        <v>127</v>
      </c>
      <c r="U972" s="431" t="s">
        <v>655</v>
      </c>
      <c r="V972" s="431" t="s">
        <v>655</v>
      </c>
      <c r="W972" s="431"/>
      <c r="X972" s="431"/>
    </row>
    <row r="973" spans="1:24" s="434" customFormat="1" ht="18" customHeight="1">
      <c r="A973" s="427" t="s">
        <v>2600</v>
      </c>
      <c r="B973" s="427" t="s">
        <v>2818</v>
      </c>
      <c r="C973" s="427" t="s">
        <v>655</v>
      </c>
      <c r="D973" s="428">
        <v>2013</v>
      </c>
      <c r="E973" s="427" t="s">
        <v>2618</v>
      </c>
      <c r="F973" s="427"/>
      <c r="G973" s="428" t="s">
        <v>1182</v>
      </c>
      <c r="H973" s="429" t="s">
        <v>127</v>
      </c>
      <c r="I973" s="430" t="s">
        <v>127</v>
      </c>
      <c r="J973" s="429" t="s">
        <v>127</v>
      </c>
      <c r="K973" s="427" t="s">
        <v>127</v>
      </c>
      <c r="L973" s="431" t="s">
        <v>655</v>
      </c>
      <c r="M973" s="431" t="s">
        <v>655</v>
      </c>
      <c r="N973" s="431" t="s">
        <v>655</v>
      </c>
      <c r="O973" s="431"/>
      <c r="P973" s="431"/>
      <c r="Q973" s="431"/>
      <c r="R973" s="570">
        <f>R326+R340</f>
        <v>34030</v>
      </c>
      <c r="S973" s="433" t="s">
        <v>127</v>
      </c>
      <c r="T973" s="431" t="s">
        <v>127</v>
      </c>
      <c r="U973" s="431" t="s">
        <v>655</v>
      </c>
      <c r="V973" s="431" t="s">
        <v>655</v>
      </c>
      <c r="W973" s="431"/>
      <c r="X973" s="431"/>
    </row>
    <row r="974" spans="1:24" s="434" customFormat="1" ht="37.5" customHeight="1">
      <c r="A974" s="427" t="s">
        <v>2341</v>
      </c>
      <c r="B974" s="427" t="s">
        <v>2555</v>
      </c>
      <c r="C974" s="427" t="s">
        <v>655</v>
      </c>
      <c r="D974" s="428">
        <v>2013</v>
      </c>
      <c r="E974" s="598" t="s">
        <v>2338</v>
      </c>
      <c r="F974" s="427"/>
      <c r="G974" s="428" t="s">
        <v>1182</v>
      </c>
      <c r="H974" s="429" t="s">
        <v>127</v>
      </c>
      <c r="I974" s="430" t="s">
        <v>127</v>
      </c>
      <c r="J974" s="429" t="s">
        <v>127</v>
      </c>
      <c r="K974" s="427" t="s">
        <v>127</v>
      </c>
      <c r="L974" s="431" t="s">
        <v>655</v>
      </c>
      <c r="M974" s="431" t="s">
        <v>655</v>
      </c>
      <c r="N974" s="431" t="s">
        <v>655</v>
      </c>
      <c r="O974" s="431"/>
      <c r="P974" s="431"/>
      <c r="Q974" s="431"/>
      <c r="R974" s="570">
        <f>R269+R270+R271+R272</f>
        <v>62966</v>
      </c>
      <c r="S974" s="433" t="s">
        <v>127</v>
      </c>
      <c r="T974" s="431" t="s">
        <v>127</v>
      </c>
      <c r="U974" s="431" t="s">
        <v>655</v>
      </c>
      <c r="V974" s="431" t="s">
        <v>655</v>
      </c>
      <c r="W974" s="431"/>
      <c r="X974" s="431"/>
    </row>
    <row r="975" spans="1:24" s="434" customFormat="1" ht="38.25" customHeight="1">
      <c r="A975" s="427" t="s">
        <v>2341</v>
      </c>
      <c r="B975" s="427" t="s">
        <v>2819</v>
      </c>
      <c r="C975" s="427" t="s">
        <v>655</v>
      </c>
      <c r="D975" s="428">
        <v>2013</v>
      </c>
      <c r="E975" s="598" t="s">
        <v>2342</v>
      </c>
      <c r="F975" s="427"/>
      <c r="G975" s="428" t="s">
        <v>1182</v>
      </c>
      <c r="H975" s="429" t="s">
        <v>127</v>
      </c>
      <c r="I975" s="430" t="s">
        <v>127</v>
      </c>
      <c r="J975" s="429" t="s">
        <v>127</v>
      </c>
      <c r="K975" s="427" t="s">
        <v>127</v>
      </c>
      <c r="L975" s="431" t="s">
        <v>655</v>
      </c>
      <c r="M975" s="431" t="s">
        <v>655</v>
      </c>
      <c r="N975" s="431" t="s">
        <v>655</v>
      </c>
      <c r="O975" s="431"/>
      <c r="P975" s="431"/>
      <c r="Q975" s="431"/>
      <c r="R975" s="570">
        <f>R273+R331+R332+R333</f>
        <v>41482.400000000001</v>
      </c>
      <c r="S975" s="433" t="s">
        <v>127</v>
      </c>
      <c r="T975" s="431" t="s">
        <v>127</v>
      </c>
      <c r="U975" s="431" t="s">
        <v>655</v>
      </c>
      <c r="V975" s="431" t="s">
        <v>655</v>
      </c>
      <c r="W975" s="431"/>
      <c r="X975" s="431"/>
    </row>
    <row r="976" spans="1:24" s="434" customFormat="1" ht="18" customHeight="1">
      <c r="A976" s="427" t="s">
        <v>693</v>
      </c>
      <c r="B976" s="427" t="s">
        <v>693</v>
      </c>
      <c r="C976" s="427" t="s">
        <v>655</v>
      </c>
      <c r="D976" s="428">
        <v>2013</v>
      </c>
      <c r="E976" s="427" t="s">
        <v>2354</v>
      </c>
      <c r="F976" s="427"/>
      <c r="G976" s="428" t="s">
        <v>683</v>
      </c>
      <c r="H976" s="429" t="s">
        <v>127</v>
      </c>
      <c r="I976" s="430" t="s">
        <v>127</v>
      </c>
      <c r="J976" s="429" t="s">
        <v>127</v>
      </c>
      <c r="K976" s="427" t="s">
        <v>127</v>
      </c>
      <c r="L976" s="431" t="s">
        <v>655</v>
      </c>
      <c r="M976" s="431" t="s">
        <v>655</v>
      </c>
      <c r="N976" s="431" t="s">
        <v>655</v>
      </c>
      <c r="O976" s="431"/>
      <c r="P976" s="431"/>
      <c r="Q976" s="431"/>
      <c r="R976" s="570">
        <f>R91+R223</f>
        <v>5847.99</v>
      </c>
      <c r="S976" s="433" t="s">
        <v>127</v>
      </c>
      <c r="T976" s="431" t="s">
        <v>127</v>
      </c>
      <c r="U976" s="431" t="s">
        <v>655</v>
      </c>
      <c r="V976" s="431" t="s">
        <v>655</v>
      </c>
      <c r="W976" s="431"/>
      <c r="X976" s="431"/>
    </row>
    <row r="977" spans="1:24" s="434" customFormat="1" ht="18" customHeight="1">
      <c r="A977" s="427" t="s">
        <v>694</v>
      </c>
      <c r="B977" s="427" t="s">
        <v>693</v>
      </c>
      <c r="C977" s="427" t="s">
        <v>655</v>
      </c>
      <c r="D977" s="428">
        <v>2013</v>
      </c>
      <c r="E977" s="427" t="s">
        <v>1460</v>
      </c>
      <c r="F977" s="427"/>
      <c r="G977" s="428" t="s">
        <v>683</v>
      </c>
      <c r="H977" s="429" t="s">
        <v>127</v>
      </c>
      <c r="I977" s="430" t="s">
        <v>127</v>
      </c>
      <c r="J977" s="429" t="s">
        <v>127</v>
      </c>
      <c r="K977" s="427" t="s">
        <v>127</v>
      </c>
      <c r="L977" s="431" t="s">
        <v>655</v>
      </c>
      <c r="M977" s="431" t="s">
        <v>655</v>
      </c>
      <c r="N977" s="431" t="s">
        <v>655</v>
      </c>
      <c r="O977" s="431"/>
      <c r="P977" s="431"/>
      <c r="Q977" s="431"/>
      <c r="R977" s="570">
        <f>R308+R309+R310+R311+R318+R319+R330+R334+R335</f>
        <v>112198.94</v>
      </c>
      <c r="S977" s="433" t="s">
        <v>127</v>
      </c>
      <c r="T977" s="431" t="s">
        <v>127</v>
      </c>
      <c r="U977" s="431" t="s">
        <v>655</v>
      </c>
      <c r="V977" s="431" t="s">
        <v>655</v>
      </c>
      <c r="W977" s="431"/>
      <c r="X977" s="431"/>
    </row>
    <row r="978" spans="1:24" s="656" customFormat="1" ht="26.25" customHeight="1">
      <c r="A978" s="649" t="s">
        <v>3331</v>
      </c>
      <c r="B978" s="649" t="s">
        <v>718</v>
      </c>
      <c r="C978" s="649" t="s">
        <v>655</v>
      </c>
      <c r="D978" s="650">
        <v>2013</v>
      </c>
      <c r="E978" s="643" t="s">
        <v>1553</v>
      </c>
      <c r="F978" s="649"/>
      <c r="G978" s="650" t="s">
        <v>683</v>
      </c>
      <c r="H978" s="651" t="s">
        <v>127</v>
      </c>
      <c r="I978" s="652" t="s">
        <v>127</v>
      </c>
      <c r="J978" s="651" t="s">
        <v>127</v>
      </c>
      <c r="K978" s="649" t="s">
        <v>127</v>
      </c>
      <c r="L978" s="653" t="s">
        <v>655</v>
      </c>
      <c r="M978" s="653" t="s">
        <v>655</v>
      </c>
      <c r="N978" s="653" t="s">
        <v>655</v>
      </c>
      <c r="O978" s="653"/>
      <c r="P978" s="653"/>
      <c r="Q978" s="653"/>
      <c r="R978" s="654">
        <f>R56+R59</f>
        <v>609.96</v>
      </c>
      <c r="S978" s="655" t="s">
        <v>127</v>
      </c>
      <c r="T978" s="653" t="s">
        <v>127</v>
      </c>
      <c r="U978" s="653" t="s">
        <v>655</v>
      </c>
      <c r="V978" s="653" t="s">
        <v>655</v>
      </c>
      <c r="W978" s="653"/>
      <c r="X978" s="653"/>
    </row>
    <row r="979" spans="1:24" s="434" customFormat="1" ht="18" customHeight="1">
      <c r="A979" s="427" t="s">
        <v>3331</v>
      </c>
      <c r="B979" s="427" t="s">
        <v>718</v>
      </c>
      <c r="C979" s="427" t="s">
        <v>655</v>
      </c>
      <c r="D979" s="428">
        <v>2013</v>
      </c>
      <c r="E979" s="427" t="s">
        <v>1408</v>
      </c>
      <c r="F979" s="427"/>
      <c r="G979" s="428" t="s">
        <v>683</v>
      </c>
      <c r="H979" s="429" t="s">
        <v>127</v>
      </c>
      <c r="I979" s="430" t="s">
        <v>127</v>
      </c>
      <c r="J979" s="429" t="s">
        <v>127</v>
      </c>
      <c r="K979" s="427" t="s">
        <v>127</v>
      </c>
      <c r="L979" s="431" t="s">
        <v>655</v>
      </c>
      <c r="M979" s="431" t="s">
        <v>655</v>
      </c>
      <c r="N979" s="431" t="s">
        <v>655</v>
      </c>
      <c r="O979" s="431"/>
      <c r="P979" s="431"/>
      <c r="Q979" s="431"/>
      <c r="R979" s="570">
        <f>R10+R16+R56+R59</f>
        <v>2028.94</v>
      </c>
      <c r="S979" s="433" t="s">
        <v>127</v>
      </c>
      <c r="T979" s="431" t="s">
        <v>127</v>
      </c>
      <c r="U979" s="431" t="s">
        <v>655</v>
      </c>
      <c r="V979" s="431" t="s">
        <v>655</v>
      </c>
      <c r="W979" s="431"/>
      <c r="X979" s="431"/>
    </row>
    <row r="980" spans="1:24" s="434" customFormat="1" ht="18" customHeight="1">
      <c r="A980" s="427" t="s">
        <v>693</v>
      </c>
      <c r="B980" s="427" t="s">
        <v>693</v>
      </c>
      <c r="C980" s="427" t="s">
        <v>655</v>
      </c>
      <c r="D980" s="428">
        <v>2013</v>
      </c>
      <c r="E980" s="427" t="s">
        <v>1985</v>
      </c>
      <c r="F980" s="427"/>
      <c r="G980" s="428" t="s">
        <v>683</v>
      </c>
      <c r="H980" s="429" t="s">
        <v>127</v>
      </c>
      <c r="I980" s="430" t="s">
        <v>127</v>
      </c>
      <c r="J980" s="429" t="s">
        <v>127</v>
      </c>
      <c r="K980" s="427" t="s">
        <v>127</v>
      </c>
      <c r="L980" s="431" t="s">
        <v>655</v>
      </c>
      <c r="M980" s="431" t="s">
        <v>655</v>
      </c>
      <c r="N980" s="431" t="s">
        <v>655</v>
      </c>
      <c r="O980" s="431"/>
      <c r="P980" s="431"/>
      <c r="Q980" s="431"/>
      <c r="R980" s="570">
        <f>R203+R204+R205+R232</f>
        <v>72229.929999999993</v>
      </c>
      <c r="S980" s="433" t="s">
        <v>127</v>
      </c>
      <c r="T980" s="431" t="s">
        <v>127</v>
      </c>
      <c r="U980" s="431" t="s">
        <v>655</v>
      </c>
      <c r="V980" s="431" t="s">
        <v>655</v>
      </c>
      <c r="W980" s="431"/>
      <c r="X980" s="431"/>
    </row>
    <row r="981" spans="1:24" s="434" customFormat="1" ht="38.25" customHeight="1">
      <c r="A981" s="427" t="s">
        <v>3337</v>
      </c>
      <c r="B981" s="427" t="s">
        <v>1824</v>
      </c>
      <c r="C981" s="427" t="s">
        <v>655</v>
      </c>
      <c r="D981" s="428">
        <v>2013</v>
      </c>
      <c r="E981" s="427" t="s">
        <v>2170</v>
      </c>
      <c r="F981" s="427"/>
      <c r="G981" s="428" t="s">
        <v>2171</v>
      </c>
      <c r="H981" s="429" t="s">
        <v>127</v>
      </c>
      <c r="I981" s="430" t="s">
        <v>127</v>
      </c>
      <c r="J981" s="429" t="s">
        <v>127</v>
      </c>
      <c r="K981" s="427" t="s">
        <v>127</v>
      </c>
      <c r="L981" s="431" t="s">
        <v>655</v>
      </c>
      <c r="M981" s="431" t="s">
        <v>655</v>
      </c>
      <c r="N981" s="431" t="s">
        <v>655</v>
      </c>
      <c r="O981" s="431"/>
      <c r="P981" s="431"/>
      <c r="Q981" s="431"/>
      <c r="R981" s="570">
        <f>R255+R289+R312+R345</f>
        <v>1299411.1499999999</v>
      </c>
      <c r="S981" s="433">
        <f>S255+S289+S312+S345</f>
        <v>1294834.6400000001</v>
      </c>
      <c r="T981" s="431" t="s">
        <v>127</v>
      </c>
      <c r="U981" s="431" t="s">
        <v>655</v>
      </c>
      <c r="V981" s="744" t="s">
        <v>2462</v>
      </c>
      <c r="W981" s="431"/>
      <c r="X981" s="431"/>
    </row>
    <row r="982" spans="1:24" s="656" customFormat="1" ht="40.5" customHeight="1">
      <c r="A982" s="649" t="s">
        <v>3337</v>
      </c>
      <c r="B982" s="649" t="s">
        <v>1824</v>
      </c>
      <c r="C982" s="649" t="s">
        <v>655</v>
      </c>
      <c r="D982" s="650">
        <v>2013</v>
      </c>
      <c r="E982" s="649" t="s">
        <v>2170</v>
      </c>
      <c r="F982" s="649"/>
      <c r="G982" s="650" t="s">
        <v>2171</v>
      </c>
      <c r="H982" s="651" t="s">
        <v>127</v>
      </c>
      <c r="I982" s="652" t="s">
        <v>127</v>
      </c>
      <c r="J982" s="651" t="s">
        <v>127</v>
      </c>
      <c r="K982" s="649" t="s">
        <v>127</v>
      </c>
      <c r="L982" s="653" t="s">
        <v>655</v>
      </c>
      <c r="M982" s="653" t="s">
        <v>655</v>
      </c>
      <c r="N982" s="653" t="s">
        <v>655</v>
      </c>
      <c r="O982" s="653"/>
      <c r="P982" s="653"/>
      <c r="Q982" s="653"/>
      <c r="R982" s="654">
        <f>R981*0.005</f>
        <v>6497.0557499999995</v>
      </c>
      <c r="S982" s="655" t="s">
        <v>127</v>
      </c>
      <c r="T982" s="653" t="s">
        <v>127</v>
      </c>
      <c r="U982" s="653" t="s">
        <v>655</v>
      </c>
      <c r="V982" s="745" t="s">
        <v>2464</v>
      </c>
      <c r="W982" s="653"/>
      <c r="X982" s="653"/>
    </row>
    <row r="983" spans="1:24" s="656" customFormat="1" ht="38.25" customHeight="1">
      <c r="A983" s="649" t="s">
        <v>3337</v>
      </c>
      <c r="B983" s="649" t="s">
        <v>1824</v>
      </c>
      <c r="C983" s="649" t="s">
        <v>655</v>
      </c>
      <c r="D983" s="650">
        <v>2013</v>
      </c>
      <c r="E983" s="649" t="s">
        <v>2170</v>
      </c>
      <c r="F983" s="649"/>
      <c r="G983" s="650" t="s">
        <v>2171</v>
      </c>
      <c r="H983" s="651" t="s">
        <v>127</v>
      </c>
      <c r="I983" s="652" t="s">
        <v>127</v>
      </c>
      <c r="J983" s="651" t="s">
        <v>127</v>
      </c>
      <c r="K983" s="649" t="s">
        <v>127</v>
      </c>
      <c r="L983" s="653" t="s">
        <v>655</v>
      </c>
      <c r="M983" s="653" t="s">
        <v>655</v>
      </c>
      <c r="N983" s="653" t="s">
        <v>655</v>
      </c>
      <c r="O983" s="653"/>
      <c r="P983" s="653"/>
      <c r="Q983" s="653"/>
      <c r="R983" s="654">
        <f>S981</f>
        <v>1294834.6400000001</v>
      </c>
      <c r="S983" s="655" t="s">
        <v>127</v>
      </c>
      <c r="T983" s="653" t="s">
        <v>127</v>
      </c>
      <c r="U983" s="653" t="s">
        <v>655</v>
      </c>
      <c r="V983" s="745" t="s">
        <v>2463</v>
      </c>
      <c r="W983" s="653"/>
      <c r="X983" s="653"/>
    </row>
    <row r="984" spans="1:24" s="434" customFormat="1" ht="18" customHeight="1">
      <c r="A984" s="427"/>
      <c r="B984" s="427" t="s">
        <v>1543</v>
      </c>
      <c r="C984" s="427" t="s">
        <v>655</v>
      </c>
      <c r="D984" s="428">
        <v>2013</v>
      </c>
      <c r="E984" s="427" t="s">
        <v>2652</v>
      </c>
      <c r="F984" s="427"/>
      <c r="G984" s="428"/>
      <c r="H984" s="429" t="s">
        <v>127</v>
      </c>
      <c r="I984" s="430" t="s">
        <v>127</v>
      </c>
      <c r="J984" s="429" t="s">
        <v>127</v>
      </c>
      <c r="K984" s="427" t="s">
        <v>127</v>
      </c>
      <c r="L984" s="431" t="s">
        <v>655</v>
      </c>
      <c r="M984" s="431" t="s">
        <v>655</v>
      </c>
      <c r="N984" s="431" t="s">
        <v>655</v>
      </c>
      <c r="O984" s="431"/>
      <c r="P984" s="431"/>
      <c r="Q984" s="431"/>
      <c r="R984" s="570">
        <f>R342+R343</f>
        <v>340224.91</v>
      </c>
      <c r="S984" s="433" t="s">
        <v>127</v>
      </c>
      <c r="T984" s="431" t="s">
        <v>127</v>
      </c>
      <c r="U984" s="431" t="s">
        <v>655</v>
      </c>
      <c r="V984" s="431" t="s">
        <v>655</v>
      </c>
      <c r="W984" s="431"/>
      <c r="X984" s="431"/>
    </row>
    <row r="985" spans="1:24" s="434" customFormat="1" ht="18" customHeight="1">
      <c r="A985" s="427" t="s">
        <v>1683</v>
      </c>
      <c r="B985" s="427" t="s">
        <v>1680</v>
      </c>
      <c r="C985" s="427" t="s">
        <v>655</v>
      </c>
      <c r="D985" s="428">
        <v>2013</v>
      </c>
      <c r="E985" s="427" t="s">
        <v>1684</v>
      </c>
      <c r="F985" s="427"/>
      <c r="G985" s="428" t="s">
        <v>1023</v>
      </c>
      <c r="H985" s="429" t="s">
        <v>127</v>
      </c>
      <c r="I985" s="430" t="s">
        <v>127</v>
      </c>
      <c r="J985" s="429" t="s">
        <v>127</v>
      </c>
      <c r="K985" s="427" t="s">
        <v>127</v>
      </c>
      <c r="L985" s="431" t="s">
        <v>655</v>
      </c>
      <c r="M985" s="431" t="s">
        <v>655</v>
      </c>
      <c r="N985" s="431" t="s">
        <v>655</v>
      </c>
      <c r="O985" s="431"/>
      <c r="P985" s="431"/>
      <c r="Q985" s="431"/>
      <c r="R985" s="570">
        <f>R149+R346</f>
        <v>1464539.8</v>
      </c>
      <c r="S985" s="433" t="s">
        <v>127</v>
      </c>
      <c r="T985" s="431" t="s">
        <v>127</v>
      </c>
      <c r="U985" s="431" t="s">
        <v>655</v>
      </c>
      <c r="V985" s="431" t="s">
        <v>655</v>
      </c>
      <c r="W985" s="431"/>
      <c r="X985" s="431"/>
    </row>
    <row r="986" spans="1:24" s="434" customFormat="1" ht="24.75" customHeight="1">
      <c r="A986" s="296" t="s">
        <v>1280</v>
      </c>
      <c r="B986" s="427" t="s">
        <v>2656</v>
      </c>
      <c r="C986" s="427" t="s">
        <v>655</v>
      </c>
      <c r="D986" s="428">
        <v>2013</v>
      </c>
      <c r="E986" s="297" t="s">
        <v>2698</v>
      </c>
      <c r="F986" s="427"/>
      <c r="G986" s="299" t="s">
        <v>683</v>
      </c>
      <c r="H986" s="429" t="s">
        <v>127</v>
      </c>
      <c r="I986" s="430" t="s">
        <v>127</v>
      </c>
      <c r="J986" s="429" t="s">
        <v>127</v>
      </c>
      <c r="K986" s="427" t="s">
        <v>127</v>
      </c>
      <c r="L986" s="431" t="s">
        <v>655</v>
      </c>
      <c r="M986" s="431" t="s">
        <v>655</v>
      </c>
      <c r="N986" s="431" t="s">
        <v>655</v>
      </c>
      <c r="O986" s="431" t="s">
        <v>127</v>
      </c>
      <c r="P986" s="431" t="s">
        <v>127</v>
      </c>
      <c r="Q986" s="431" t="s">
        <v>127</v>
      </c>
      <c r="R986" s="570">
        <f>R347+R401</f>
        <v>65337</v>
      </c>
      <c r="S986" s="433" t="s">
        <v>127</v>
      </c>
      <c r="T986" s="431" t="s">
        <v>127</v>
      </c>
      <c r="U986" s="431" t="s">
        <v>655</v>
      </c>
      <c r="V986" s="431" t="s">
        <v>655</v>
      </c>
      <c r="W986" s="431"/>
      <c r="X986" s="431"/>
    </row>
    <row r="987" spans="1:24" s="434" customFormat="1" ht="18" customHeight="1">
      <c r="A987" s="427" t="s">
        <v>693</v>
      </c>
      <c r="B987" s="427" t="s">
        <v>693</v>
      </c>
      <c r="C987" s="427" t="s">
        <v>655</v>
      </c>
      <c r="D987" s="428">
        <v>2013</v>
      </c>
      <c r="E987" s="427" t="s">
        <v>2583</v>
      </c>
      <c r="F987" s="427"/>
      <c r="G987" s="428" t="s">
        <v>683</v>
      </c>
      <c r="H987" s="429" t="s">
        <v>127</v>
      </c>
      <c r="I987" s="430" t="s">
        <v>127</v>
      </c>
      <c r="J987" s="429" t="s">
        <v>127</v>
      </c>
      <c r="K987" s="427" t="s">
        <v>127</v>
      </c>
      <c r="L987" s="431" t="s">
        <v>655</v>
      </c>
      <c r="M987" s="431" t="s">
        <v>655</v>
      </c>
      <c r="N987" s="431" t="s">
        <v>655</v>
      </c>
      <c r="O987" s="431"/>
      <c r="P987" s="431"/>
      <c r="Q987" s="431"/>
      <c r="R987" s="570">
        <f>R349</f>
        <v>3480</v>
      </c>
      <c r="S987" s="433" t="s">
        <v>127</v>
      </c>
      <c r="T987" s="431" t="s">
        <v>127</v>
      </c>
      <c r="U987" s="431" t="s">
        <v>655</v>
      </c>
      <c r="V987" s="431" t="s">
        <v>655</v>
      </c>
      <c r="W987" s="431"/>
      <c r="X987" s="431"/>
    </row>
    <row r="988" spans="1:24" s="434" customFormat="1" ht="32.25" customHeight="1">
      <c r="A988" s="427" t="s">
        <v>2792</v>
      </c>
      <c r="B988" s="427" t="s">
        <v>3704</v>
      </c>
      <c r="C988" s="427"/>
      <c r="D988" s="428">
        <v>2013</v>
      </c>
      <c r="E988" s="598" t="s">
        <v>3705</v>
      </c>
      <c r="F988" s="427"/>
      <c r="G988" s="428" t="s">
        <v>1182</v>
      </c>
      <c r="H988" s="429"/>
      <c r="I988" s="430"/>
      <c r="J988" s="429"/>
      <c r="K988" s="427"/>
      <c r="L988" s="431"/>
      <c r="M988" s="431"/>
      <c r="N988" s="431"/>
      <c r="O988" s="431"/>
      <c r="P988" s="431"/>
      <c r="Q988" s="431"/>
      <c r="R988" s="570"/>
      <c r="S988" s="433"/>
      <c r="T988" s="431"/>
      <c r="U988" s="431"/>
      <c r="V988" s="431"/>
      <c r="W988" s="431"/>
      <c r="X988" s="431"/>
    </row>
    <row r="989" spans="1:24" s="434" customFormat="1" ht="32.25" customHeight="1">
      <c r="A989" s="427" t="s">
        <v>2143</v>
      </c>
      <c r="B989" s="427" t="s">
        <v>3796</v>
      </c>
      <c r="C989" s="427"/>
      <c r="D989" s="428">
        <v>2013</v>
      </c>
      <c r="E989" s="598" t="s">
        <v>3800</v>
      </c>
      <c r="F989" s="427"/>
      <c r="G989" s="428" t="s">
        <v>1520</v>
      </c>
      <c r="H989" s="429" t="s">
        <v>127</v>
      </c>
      <c r="I989" s="430" t="s">
        <v>127</v>
      </c>
      <c r="J989" s="429" t="s">
        <v>127</v>
      </c>
      <c r="K989" s="427" t="s">
        <v>127</v>
      </c>
      <c r="L989" s="431" t="s">
        <v>127</v>
      </c>
      <c r="M989" s="431" t="s">
        <v>127</v>
      </c>
      <c r="N989" s="431" t="s">
        <v>127</v>
      </c>
      <c r="O989" s="431"/>
      <c r="P989" s="431"/>
      <c r="Q989" s="431"/>
      <c r="R989" s="570">
        <f>R402</f>
        <v>247509.2</v>
      </c>
      <c r="S989" s="433"/>
      <c r="T989" s="431" t="s">
        <v>127</v>
      </c>
      <c r="U989" s="431" t="s">
        <v>127</v>
      </c>
      <c r="V989" s="431" t="s">
        <v>127</v>
      </c>
      <c r="W989" s="431"/>
      <c r="X989" s="431"/>
    </row>
    <row r="990" spans="1:24" s="434" customFormat="1" ht="32.25" customHeight="1">
      <c r="A990" s="427" t="s">
        <v>2143</v>
      </c>
      <c r="B990" s="427" t="s">
        <v>3804</v>
      </c>
      <c r="C990" s="427"/>
      <c r="D990" s="428">
        <v>2013</v>
      </c>
      <c r="E990" s="598" t="s">
        <v>3806</v>
      </c>
      <c r="F990" s="427"/>
      <c r="G990" s="428" t="s">
        <v>683</v>
      </c>
      <c r="H990" s="429" t="s">
        <v>127</v>
      </c>
      <c r="I990" s="430" t="s">
        <v>127</v>
      </c>
      <c r="J990" s="429" t="s">
        <v>127</v>
      </c>
      <c r="K990" s="427" t="s">
        <v>127</v>
      </c>
      <c r="L990" s="431" t="s">
        <v>127</v>
      </c>
      <c r="M990" s="431" t="s">
        <v>127</v>
      </c>
      <c r="N990" s="431" t="s">
        <v>127</v>
      </c>
      <c r="O990" s="431"/>
      <c r="P990" s="431"/>
      <c r="Q990" s="431"/>
      <c r="R990" s="570">
        <f>R403</f>
        <v>34820.879999999997</v>
      </c>
      <c r="S990" s="433"/>
      <c r="T990" s="431"/>
      <c r="U990" s="431"/>
      <c r="V990" s="431"/>
      <c r="W990" s="431"/>
      <c r="X990" s="431"/>
    </row>
    <row r="991" spans="1:24" s="765" customFormat="1" ht="27" customHeight="1">
      <c r="A991" s="758" t="s">
        <v>2792</v>
      </c>
      <c r="B991" s="758" t="s">
        <v>2789</v>
      </c>
      <c r="C991" s="758" t="s">
        <v>655</v>
      </c>
      <c r="D991" s="759">
        <v>2014</v>
      </c>
      <c r="E991" s="813" t="s">
        <v>2814</v>
      </c>
      <c r="F991" s="758"/>
      <c r="G991" s="759" t="s">
        <v>1182</v>
      </c>
      <c r="H991" s="760" t="s">
        <v>127</v>
      </c>
      <c r="I991" s="761" t="s">
        <v>127</v>
      </c>
      <c r="J991" s="760" t="s">
        <v>127</v>
      </c>
      <c r="K991" s="758" t="s">
        <v>127</v>
      </c>
      <c r="L991" s="762" t="s">
        <v>655</v>
      </c>
      <c r="M991" s="762" t="s">
        <v>655</v>
      </c>
      <c r="N991" s="762" t="s">
        <v>655</v>
      </c>
      <c r="O991" s="762"/>
      <c r="P991" s="910"/>
      <c r="Q991" s="905">
        <f>R991-P991</f>
        <v>405497.78</v>
      </c>
      <c r="R991" s="763">
        <f>R365</f>
        <v>405497.78</v>
      </c>
      <c r="S991" s="764" t="s">
        <v>127</v>
      </c>
      <c r="T991" s="762" t="s">
        <v>127</v>
      </c>
      <c r="U991" s="762" t="s">
        <v>655</v>
      </c>
      <c r="V991" s="762" t="s">
        <v>655</v>
      </c>
      <c r="W991" s="762"/>
      <c r="X991" s="762"/>
    </row>
    <row r="992" spans="1:24" s="765" customFormat="1" ht="26.25" customHeight="1">
      <c r="A992" s="758" t="s">
        <v>2792</v>
      </c>
      <c r="B992" s="758" t="s">
        <v>2816</v>
      </c>
      <c r="C992" s="758" t="s">
        <v>655</v>
      </c>
      <c r="D992" s="759">
        <v>2014</v>
      </c>
      <c r="E992" s="813" t="s">
        <v>2813</v>
      </c>
      <c r="F992" s="758"/>
      <c r="G992" s="759" t="s">
        <v>1182</v>
      </c>
      <c r="H992" s="760" t="s">
        <v>127</v>
      </c>
      <c r="I992" s="761" t="s">
        <v>127</v>
      </c>
      <c r="J992" s="760" t="s">
        <v>127</v>
      </c>
      <c r="K992" s="758" t="s">
        <v>127</v>
      </c>
      <c r="L992" s="762" t="s">
        <v>655</v>
      </c>
      <c r="M992" s="762" t="s">
        <v>655</v>
      </c>
      <c r="N992" s="762" t="s">
        <v>655</v>
      </c>
      <c r="O992" s="762"/>
      <c r="P992" s="910"/>
      <c r="Q992" s="905">
        <f>R992-P992</f>
        <v>309363.16000000003</v>
      </c>
      <c r="R992" s="763">
        <f>R366+R368+R371</f>
        <v>309363.16000000003</v>
      </c>
      <c r="S992" s="764" t="s">
        <v>127</v>
      </c>
      <c r="T992" s="762" t="s">
        <v>127</v>
      </c>
      <c r="U992" s="762" t="s">
        <v>655</v>
      </c>
      <c r="V992" s="762" t="s">
        <v>655</v>
      </c>
      <c r="W992" s="762"/>
      <c r="X992" s="762"/>
    </row>
    <row r="993" spans="1:24" s="765" customFormat="1" ht="26.25" customHeight="1">
      <c r="A993" s="758" t="s">
        <v>2792</v>
      </c>
      <c r="B993" s="758" t="s">
        <v>2789</v>
      </c>
      <c r="C993" s="758" t="s">
        <v>655</v>
      </c>
      <c r="D993" s="759">
        <v>2014</v>
      </c>
      <c r="E993" s="813" t="s">
        <v>2814</v>
      </c>
      <c r="F993" s="758"/>
      <c r="G993" s="759" t="s">
        <v>1278</v>
      </c>
      <c r="H993" s="760" t="s">
        <v>127</v>
      </c>
      <c r="I993" s="761" t="s">
        <v>127</v>
      </c>
      <c r="J993" s="760" t="s">
        <v>127</v>
      </c>
      <c r="K993" s="758" t="s">
        <v>127</v>
      </c>
      <c r="L993" s="762" t="s">
        <v>655</v>
      </c>
      <c r="M993" s="762" t="s">
        <v>655</v>
      </c>
      <c r="N993" s="762" t="s">
        <v>655</v>
      </c>
      <c r="O993" s="762"/>
      <c r="P993" s="910"/>
      <c r="Q993" s="905"/>
      <c r="R993" s="763">
        <f>R362+R379+R380+R767</f>
        <v>4996707.82</v>
      </c>
      <c r="S993" s="764" t="s">
        <v>127</v>
      </c>
      <c r="T993" s="762" t="s">
        <v>127</v>
      </c>
      <c r="U993" s="762" t="s">
        <v>655</v>
      </c>
      <c r="V993" s="762" t="s">
        <v>655</v>
      </c>
      <c r="W993" s="762"/>
      <c r="X993" s="762"/>
    </row>
    <row r="994" spans="1:24" s="765" customFormat="1" ht="26.25" customHeight="1">
      <c r="A994" s="758" t="s">
        <v>2808</v>
      </c>
      <c r="B994" s="758" t="s">
        <v>2805</v>
      </c>
      <c r="C994" s="758" t="s">
        <v>655</v>
      </c>
      <c r="D994" s="759">
        <v>2014</v>
      </c>
      <c r="E994" s="813" t="s">
        <v>2807</v>
      </c>
      <c r="F994" s="758"/>
      <c r="G994" s="759" t="s">
        <v>1182</v>
      </c>
      <c r="H994" s="760" t="s">
        <v>127</v>
      </c>
      <c r="I994" s="761" t="s">
        <v>127</v>
      </c>
      <c r="J994" s="760" t="s">
        <v>127</v>
      </c>
      <c r="K994" s="758" t="s">
        <v>127</v>
      </c>
      <c r="L994" s="762" t="s">
        <v>655</v>
      </c>
      <c r="M994" s="762" t="s">
        <v>655</v>
      </c>
      <c r="N994" s="762" t="s">
        <v>655</v>
      </c>
      <c r="O994" s="762">
        <v>0.5</v>
      </c>
      <c r="P994" s="763">
        <f>P372+P373+P375+P377+P404</f>
        <v>6631.37</v>
      </c>
      <c r="Q994" s="905">
        <f>R994-P994</f>
        <v>1402217.9700000002</v>
      </c>
      <c r="R994" s="763">
        <f>R372+R373+R375+R377+R404</f>
        <v>1408849.3400000003</v>
      </c>
      <c r="S994" s="764" t="s">
        <v>127</v>
      </c>
      <c r="T994" s="762" t="s">
        <v>127</v>
      </c>
      <c r="U994" s="762" t="s">
        <v>655</v>
      </c>
      <c r="V994" s="762" t="s">
        <v>655</v>
      </c>
      <c r="W994" s="762"/>
      <c r="X994" s="762"/>
    </row>
    <row r="995" spans="1:24" s="765" customFormat="1" ht="24" customHeight="1">
      <c r="A995" s="758" t="s">
        <v>3337</v>
      </c>
      <c r="B995" s="758" t="s">
        <v>2986</v>
      </c>
      <c r="C995" s="758" t="s">
        <v>655</v>
      </c>
      <c r="D995" s="759">
        <v>2014</v>
      </c>
      <c r="E995" s="813" t="s">
        <v>2854</v>
      </c>
      <c r="F995" s="758"/>
      <c r="G995" s="759" t="s">
        <v>683</v>
      </c>
      <c r="H995" s="760" t="s">
        <v>127</v>
      </c>
      <c r="I995" s="761" t="s">
        <v>127</v>
      </c>
      <c r="J995" s="760" t="s">
        <v>127</v>
      </c>
      <c r="K995" s="758" t="s">
        <v>127</v>
      </c>
      <c r="L995" s="762" t="s">
        <v>655</v>
      </c>
      <c r="M995" s="762" t="s">
        <v>655</v>
      </c>
      <c r="N995" s="762" t="s">
        <v>655</v>
      </c>
      <c r="O995" s="762"/>
      <c r="P995" s="910"/>
      <c r="Q995" s="905"/>
      <c r="R995" s="763">
        <f>R407+R408+R409+R410+R411+R412+R413</f>
        <v>29241.840000000004</v>
      </c>
      <c r="S995" s="764" t="s">
        <v>127</v>
      </c>
      <c r="T995" s="762" t="s">
        <v>127</v>
      </c>
      <c r="U995" s="762" t="s">
        <v>655</v>
      </c>
      <c r="V995" s="762" t="s">
        <v>655</v>
      </c>
      <c r="W995" s="762"/>
      <c r="X995" s="762"/>
    </row>
    <row r="996" spans="1:24" s="765" customFormat="1" ht="25.5" customHeight="1">
      <c r="A996" s="758" t="s">
        <v>3337</v>
      </c>
      <c r="B996" s="758" t="s">
        <v>718</v>
      </c>
      <c r="C996" s="758" t="s">
        <v>655</v>
      </c>
      <c r="D996" s="759">
        <v>2014</v>
      </c>
      <c r="E996" s="813" t="s">
        <v>2881</v>
      </c>
      <c r="F996" s="758"/>
      <c r="G996" s="759" t="s">
        <v>683</v>
      </c>
      <c r="H996" s="760" t="s">
        <v>127</v>
      </c>
      <c r="I996" s="761" t="s">
        <v>127</v>
      </c>
      <c r="J996" s="760" t="s">
        <v>127</v>
      </c>
      <c r="K996" s="758" t="s">
        <v>127</v>
      </c>
      <c r="L996" s="762" t="s">
        <v>655</v>
      </c>
      <c r="M996" s="762" t="s">
        <v>655</v>
      </c>
      <c r="N996" s="762" t="s">
        <v>655</v>
      </c>
      <c r="O996" s="762"/>
      <c r="P996" s="910"/>
      <c r="Q996" s="905"/>
      <c r="R996" s="763">
        <f>R415</f>
        <v>91.6</v>
      </c>
      <c r="S996" s="764" t="s">
        <v>127</v>
      </c>
      <c r="T996" s="762" t="s">
        <v>127</v>
      </c>
      <c r="U996" s="762" t="s">
        <v>655</v>
      </c>
      <c r="V996" s="762" t="s">
        <v>655</v>
      </c>
      <c r="W996" s="762"/>
      <c r="X996" s="762"/>
    </row>
    <row r="997" spans="1:24" s="1262" customFormat="1" ht="18" customHeight="1">
      <c r="A997" s="1258" t="s">
        <v>2397</v>
      </c>
      <c r="B997" s="1258" t="s">
        <v>718</v>
      </c>
      <c r="C997" s="1258" t="s">
        <v>655</v>
      </c>
      <c r="D997" s="1257">
        <v>2014</v>
      </c>
      <c r="E997" s="1256" t="s">
        <v>2393</v>
      </c>
      <c r="F997" s="1258"/>
      <c r="G997" s="1257" t="s">
        <v>683</v>
      </c>
      <c r="H997" s="1259" t="s">
        <v>127</v>
      </c>
      <c r="I997" s="1260" t="s">
        <v>127</v>
      </c>
      <c r="J997" s="1259" t="s">
        <v>127</v>
      </c>
      <c r="K997" s="1258" t="s">
        <v>127</v>
      </c>
      <c r="L997" s="1263" t="s">
        <v>655</v>
      </c>
      <c r="M997" s="1263" t="s">
        <v>655</v>
      </c>
      <c r="N997" s="1263" t="s">
        <v>655</v>
      </c>
      <c r="O997" s="1263"/>
      <c r="P997" s="1264"/>
      <c r="Q997" s="1265"/>
      <c r="R997" s="1261">
        <f>R405+R416+R440</f>
        <v>1665.99</v>
      </c>
      <c r="S997" s="1266" t="s">
        <v>127</v>
      </c>
      <c r="T997" s="1263" t="s">
        <v>127</v>
      </c>
      <c r="U997" s="1263" t="s">
        <v>655</v>
      </c>
      <c r="V997" s="1263" t="s">
        <v>655</v>
      </c>
      <c r="W997" s="1263"/>
      <c r="X997" s="1263"/>
    </row>
    <row r="998" spans="1:24" s="1262" customFormat="1" ht="18" customHeight="1">
      <c r="A998" s="1256" t="s">
        <v>2397</v>
      </c>
      <c r="B998" s="1256" t="s">
        <v>718</v>
      </c>
      <c r="C998" s="1256" t="s">
        <v>655</v>
      </c>
      <c r="D998" s="1257">
        <v>2014</v>
      </c>
      <c r="E998" s="1256" t="s">
        <v>2950</v>
      </c>
      <c r="F998" s="1258"/>
      <c r="G998" s="1257" t="s">
        <v>683</v>
      </c>
      <c r="H998" s="1259" t="s">
        <v>127</v>
      </c>
      <c r="I998" s="1260" t="s">
        <v>127</v>
      </c>
      <c r="J998" s="1259" t="s">
        <v>127</v>
      </c>
      <c r="K998" s="1258" t="s">
        <v>127</v>
      </c>
      <c r="L998" s="1256" t="s">
        <v>655</v>
      </c>
      <c r="M998" s="1256" t="s">
        <v>655</v>
      </c>
      <c r="N998" s="1256" t="s">
        <v>655</v>
      </c>
      <c r="O998" s="1256"/>
      <c r="P998" s="1256"/>
      <c r="Q998" s="1256"/>
      <c r="R998" s="1261">
        <f>R429</f>
        <v>573.89</v>
      </c>
      <c r="S998" s="1256" t="s">
        <v>127</v>
      </c>
      <c r="T998" s="1256" t="s">
        <v>127</v>
      </c>
      <c r="U998" s="1256" t="s">
        <v>655</v>
      </c>
      <c r="V998" s="1256" t="s">
        <v>3885</v>
      </c>
      <c r="W998" s="1256"/>
      <c r="X998" s="1256"/>
    </row>
    <row r="999" spans="1:24" s="1262" customFormat="1" ht="18" customHeight="1">
      <c r="A999" s="1258" t="s">
        <v>2397</v>
      </c>
      <c r="B999" s="1258" t="s">
        <v>718</v>
      </c>
      <c r="C999" s="1258" t="s">
        <v>655</v>
      </c>
      <c r="D999" s="1257">
        <v>2014</v>
      </c>
      <c r="E999" s="1256" t="s">
        <v>2890</v>
      </c>
      <c r="F999" s="1258"/>
      <c r="G999" s="1257" t="s">
        <v>683</v>
      </c>
      <c r="H999" s="1259" t="s">
        <v>127</v>
      </c>
      <c r="I999" s="1260" t="s">
        <v>127</v>
      </c>
      <c r="J999" s="1259" t="s">
        <v>127</v>
      </c>
      <c r="K999" s="1258" t="s">
        <v>127</v>
      </c>
      <c r="L999" s="1263" t="s">
        <v>655</v>
      </c>
      <c r="M999" s="1263" t="s">
        <v>655</v>
      </c>
      <c r="N999" s="1263" t="s">
        <v>655</v>
      </c>
      <c r="O999" s="1263"/>
      <c r="P999" s="1264"/>
      <c r="Q999" s="1265"/>
      <c r="R999" s="1261">
        <f>R417+R418+R706</f>
        <v>1487.54</v>
      </c>
      <c r="S999" s="1266" t="s">
        <v>127</v>
      </c>
      <c r="T999" s="1263" t="s">
        <v>127</v>
      </c>
      <c r="U999" s="1263" t="s">
        <v>655</v>
      </c>
      <c r="V999" s="1263" t="s">
        <v>655</v>
      </c>
      <c r="W999" s="1263"/>
      <c r="X999" s="1263"/>
    </row>
    <row r="1000" spans="1:24" s="765" customFormat="1" ht="18" customHeight="1">
      <c r="A1000" s="758" t="s">
        <v>2397</v>
      </c>
      <c r="B1000" s="758" t="s">
        <v>718</v>
      </c>
      <c r="C1000" s="758" t="s">
        <v>655</v>
      </c>
      <c r="D1000" s="759">
        <v>2014</v>
      </c>
      <c r="E1000" s="813" t="s">
        <v>2950</v>
      </c>
      <c r="F1000" s="758"/>
      <c r="G1000" s="759" t="s">
        <v>683</v>
      </c>
      <c r="H1000" s="760" t="s">
        <v>127</v>
      </c>
      <c r="I1000" s="761" t="s">
        <v>127</v>
      </c>
      <c r="J1000" s="760" t="s">
        <v>127</v>
      </c>
      <c r="K1000" s="758" t="s">
        <v>127</v>
      </c>
      <c r="L1000" s="762" t="s">
        <v>655</v>
      </c>
      <c r="M1000" s="762" t="s">
        <v>655</v>
      </c>
      <c r="N1000" s="762" t="s">
        <v>655</v>
      </c>
      <c r="O1000" s="762"/>
      <c r="P1000" s="910"/>
      <c r="Q1000" s="905"/>
      <c r="R1000" s="763">
        <f>R997+R998+R999</f>
        <v>3727.42</v>
      </c>
      <c r="S1000" s="764" t="s">
        <v>127</v>
      </c>
      <c r="T1000" s="762" t="s">
        <v>127</v>
      </c>
      <c r="U1000" s="762" t="s">
        <v>655</v>
      </c>
      <c r="V1000" s="762" t="s">
        <v>3886</v>
      </c>
      <c r="W1000" s="762"/>
      <c r="X1000" s="762"/>
    </row>
    <row r="1001" spans="1:24" s="1333" customFormat="1" ht="18" customHeight="1">
      <c r="A1001" s="1324" t="s">
        <v>1033</v>
      </c>
      <c r="B1001" s="1324" t="s">
        <v>693</v>
      </c>
      <c r="C1001" s="1324" t="s">
        <v>655</v>
      </c>
      <c r="D1001" s="1325">
        <v>2014</v>
      </c>
      <c r="E1001" s="1334" t="s">
        <v>1398</v>
      </c>
      <c r="F1001" s="1324"/>
      <c r="G1001" s="1325" t="s">
        <v>683</v>
      </c>
      <c r="H1001" s="1326" t="s">
        <v>127</v>
      </c>
      <c r="I1001" s="1327" t="s">
        <v>127</v>
      </c>
      <c r="J1001" s="1326" t="s">
        <v>127</v>
      </c>
      <c r="K1001" s="1324" t="s">
        <v>127</v>
      </c>
      <c r="L1001" s="1328" t="s">
        <v>655</v>
      </c>
      <c r="M1001" s="1328" t="s">
        <v>655</v>
      </c>
      <c r="N1001" s="1328" t="s">
        <v>655</v>
      </c>
      <c r="O1001" s="1328">
        <v>0</v>
      </c>
      <c r="P1001" s="1329">
        <v>0</v>
      </c>
      <c r="Q1001" s="1330">
        <f>R1001-P1001</f>
        <v>22052.35</v>
      </c>
      <c r="R1001" s="1331">
        <f>R421+R433+R434+R435+R529+R531+R532+R533+R712+R713+R714+R715+R716+R717+R718+R719+R720+R721</f>
        <v>22052.35</v>
      </c>
      <c r="S1001" s="1335" t="s">
        <v>127</v>
      </c>
      <c r="T1001" s="1328" t="s">
        <v>127</v>
      </c>
      <c r="U1001" s="1328" t="s">
        <v>655</v>
      </c>
      <c r="V1001" s="1328" t="s">
        <v>655</v>
      </c>
      <c r="W1001" s="1328"/>
      <c r="X1001" s="1328"/>
    </row>
    <row r="1002" spans="1:24" s="1333" customFormat="1" ht="23.25" customHeight="1">
      <c r="A1002" s="1324" t="s">
        <v>1033</v>
      </c>
      <c r="B1002" s="1324" t="s">
        <v>693</v>
      </c>
      <c r="C1002" s="1324" t="s">
        <v>655</v>
      </c>
      <c r="D1002" s="1325">
        <v>2014</v>
      </c>
      <c r="E1002" s="1334" t="s">
        <v>2912</v>
      </c>
      <c r="F1002" s="1324"/>
      <c r="G1002" s="1325" t="s">
        <v>683</v>
      </c>
      <c r="H1002" s="1326" t="s">
        <v>127</v>
      </c>
      <c r="I1002" s="1327" t="s">
        <v>127</v>
      </c>
      <c r="J1002" s="1326" t="s">
        <v>127</v>
      </c>
      <c r="K1002" s="1324" t="s">
        <v>127</v>
      </c>
      <c r="L1002" s="1328" t="s">
        <v>655</v>
      </c>
      <c r="M1002" s="1328" t="s">
        <v>655</v>
      </c>
      <c r="N1002" s="1328" t="s">
        <v>655</v>
      </c>
      <c r="O1002" s="1328">
        <v>0</v>
      </c>
      <c r="P1002" s="1329">
        <v>0</v>
      </c>
      <c r="Q1002" s="1330">
        <f>R1002-P1002</f>
        <v>3522.2</v>
      </c>
      <c r="R1002" s="1331">
        <f>R419+R420</f>
        <v>3522.2</v>
      </c>
      <c r="S1002" s="1335" t="s">
        <v>127</v>
      </c>
      <c r="T1002" s="1328" t="s">
        <v>127</v>
      </c>
      <c r="U1002" s="1328" t="s">
        <v>655</v>
      </c>
      <c r="V1002" s="1328" t="s">
        <v>655</v>
      </c>
      <c r="W1002" s="1328"/>
      <c r="X1002" s="1328"/>
    </row>
    <row r="1003" spans="1:24" s="1149" customFormat="1" ht="18" customHeight="1">
      <c r="A1003" s="1141" t="s">
        <v>1033</v>
      </c>
      <c r="B1003" s="1141" t="s">
        <v>693</v>
      </c>
      <c r="C1003" s="1141" t="s">
        <v>655</v>
      </c>
      <c r="D1003" s="1141">
        <v>2014</v>
      </c>
      <c r="E1003" s="1142" t="s">
        <v>2730</v>
      </c>
      <c r="F1003" s="1141"/>
      <c r="G1003" s="1141" t="s">
        <v>683</v>
      </c>
      <c r="H1003" s="1143" t="s">
        <v>127</v>
      </c>
      <c r="I1003" s="1144" t="s">
        <v>127</v>
      </c>
      <c r="J1003" s="1143" t="s">
        <v>127</v>
      </c>
      <c r="K1003" s="1141" t="s">
        <v>127</v>
      </c>
      <c r="L1003" s="1145" t="s">
        <v>655</v>
      </c>
      <c r="M1003" s="1145" t="s">
        <v>655</v>
      </c>
      <c r="N1003" s="1145" t="s">
        <v>655</v>
      </c>
      <c r="O1003" s="1145">
        <v>0</v>
      </c>
      <c r="P1003" s="1146">
        <v>0</v>
      </c>
      <c r="Q1003" s="1146">
        <f>R1003-P1003</f>
        <v>13333</v>
      </c>
      <c r="R1003" s="1147">
        <f>R723+R724+R763+R764+R765+R766</f>
        <v>13333</v>
      </c>
      <c r="S1003" s="1148" t="s">
        <v>127</v>
      </c>
      <c r="T1003" s="1145" t="s">
        <v>127</v>
      </c>
      <c r="U1003" s="1145" t="s">
        <v>655</v>
      </c>
      <c r="V1003" s="1145" t="s">
        <v>3607</v>
      </c>
      <c r="W1003" s="1145"/>
      <c r="X1003" s="1145"/>
    </row>
    <row r="1004" spans="1:24" s="1310" customFormat="1" ht="18" customHeight="1">
      <c r="A1004" s="1301" t="s">
        <v>1033</v>
      </c>
      <c r="B1004" s="1301" t="s">
        <v>693</v>
      </c>
      <c r="C1004" s="1301" t="s">
        <v>655</v>
      </c>
      <c r="D1004" s="1302">
        <v>2014</v>
      </c>
      <c r="E1004" s="1255" t="s">
        <v>2730</v>
      </c>
      <c r="F1004" s="1301"/>
      <c r="G1004" s="1302" t="s">
        <v>683</v>
      </c>
      <c r="H1004" s="1303" t="s">
        <v>127</v>
      </c>
      <c r="I1004" s="1304" t="s">
        <v>127</v>
      </c>
      <c r="J1004" s="1303" t="s">
        <v>127</v>
      </c>
      <c r="K1004" s="1301" t="s">
        <v>127</v>
      </c>
      <c r="L1004" s="1305" t="s">
        <v>655</v>
      </c>
      <c r="M1004" s="1305" t="s">
        <v>655</v>
      </c>
      <c r="N1004" s="1305" t="s">
        <v>655</v>
      </c>
      <c r="O1004" s="1305">
        <v>0</v>
      </c>
      <c r="P1004" s="1306">
        <v>0</v>
      </c>
      <c r="Q1004" s="1307">
        <f>R1004-P1004</f>
        <v>7102.1900000000005</v>
      </c>
      <c r="R1004" s="1308">
        <f>R466+R467+R763+R764+R765+R766</f>
        <v>7102.1900000000005</v>
      </c>
      <c r="S1004" s="1309" t="s">
        <v>127</v>
      </c>
      <c r="T1004" s="1305" t="s">
        <v>127</v>
      </c>
      <c r="U1004" s="1305" t="s">
        <v>655</v>
      </c>
      <c r="V1004" s="1305" t="s">
        <v>655</v>
      </c>
      <c r="W1004" s="1305"/>
      <c r="X1004" s="1305"/>
    </row>
    <row r="1005" spans="1:24" s="1310" customFormat="1" ht="24" customHeight="1">
      <c r="A1005" s="1301" t="s">
        <v>1033</v>
      </c>
      <c r="B1005" s="1301" t="s">
        <v>693</v>
      </c>
      <c r="C1005" s="1301" t="s">
        <v>655</v>
      </c>
      <c r="D1005" s="1302">
        <v>2014</v>
      </c>
      <c r="E1005" s="1255" t="s">
        <v>2923</v>
      </c>
      <c r="F1005" s="1301"/>
      <c r="G1005" s="1302" t="s">
        <v>683</v>
      </c>
      <c r="H1005" s="1303" t="s">
        <v>127</v>
      </c>
      <c r="I1005" s="1304" t="s">
        <v>127</v>
      </c>
      <c r="J1005" s="1303" t="s">
        <v>127</v>
      </c>
      <c r="K1005" s="1301" t="s">
        <v>127</v>
      </c>
      <c r="L1005" s="1305" t="s">
        <v>655</v>
      </c>
      <c r="M1005" s="1305" t="s">
        <v>655</v>
      </c>
      <c r="N1005" s="1305" t="s">
        <v>655</v>
      </c>
      <c r="O1005" s="1305">
        <v>0</v>
      </c>
      <c r="P1005" s="1306">
        <v>0</v>
      </c>
      <c r="Q1005" s="1307">
        <f>R1005-P1005</f>
        <v>8579.2999999999993</v>
      </c>
      <c r="R1005" s="1307">
        <f>R436+R437+R439</f>
        <v>8579.2999999999993</v>
      </c>
      <c r="S1005" s="1309" t="s">
        <v>127</v>
      </c>
      <c r="T1005" s="1305" t="s">
        <v>127</v>
      </c>
      <c r="U1005" s="1305" t="s">
        <v>655</v>
      </c>
      <c r="V1005" s="1305" t="s">
        <v>655</v>
      </c>
      <c r="W1005" s="1305"/>
      <c r="X1005" s="1305"/>
    </row>
    <row r="1006" spans="1:24" s="765" customFormat="1" ht="23.25" customHeight="1">
      <c r="A1006" s="758" t="s">
        <v>718</v>
      </c>
      <c r="B1006" s="758" t="s">
        <v>718</v>
      </c>
      <c r="C1006" s="758" t="s">
        <v>655</v>
      </c>
      <c r="D1006" s="759">
        <v>2014</v>
      </c>
      <c r="E1006" s="813" t="s">
        <v>2925</v>
      </c>
      <c r="F1006" s="758"/>
      <c r="G1006" s="759" t="s">
        <v>683</v>
      </c>
      <c r="H1006" s="760" t="s">
        <v>127</v>
      </c>
      <c r="I1006" s="761" t="s">
        <v>127</v>
      </c>
      <c r="J1006" s="760" t="s">
        <v>127</v>
      </c>
      <c r="K1006" s="758" t="s">
        <v>127</v>
      </c>
      <c r="L1006" s="762" t="s">
        <v>655</v>
      </c>
      <c r="M1006" s="762" t="s">
        <v>655</v>
      </c>
      <c r="N1006" s="762" t="s">
        <v>655</v>
      </c>
      <c r="O1006" s="762"/>
      <c r="P1006" s="910"/>
      <c r="Q1006" s="905"/>
      <c r="R1006" s="763">
        <f>R422</f>
        <v>196.3</v>
      </c>
      <c r="S1006" s="764" t="s">
        <v>127</v>
      </c>
      <c r="T1006" s="762" t="s">
        <v>127</v>
      </c>
      <c r="U1006" s="762" t="s">
        <v>655</v>
      </c>
      <c r="V1006" s="762" t="s">
        <v>655</v>
      </c>
      <c r="W1006" s="762"/>
      <c r="X1006" s="762"/>
    </row>
    <row r="1007" spans="1:24" s="765" customFormat="1" ht="27" customHeight="1">
      <c r="A1007" s="758" t="s">
        <v>1902</v>
      </c>
      <c r="B1007" s="758" t="s">
        <v>127</v>
      </c>
      <c r="C1007" s="758" t="s">
        <v>655</v>
      </c>
      <c r="D1007" s="759">
        <v>2014</v>
      </c>
      <c r="E1007" s="813" t="s">
        <v>2936</v>
      </c>
      <c r="F1007" s="758"/>
      <c r="G1007" s="759" t="s">
        <v>683</v>
      </c>
      <c r="H1007" s="760" t="s">
        <v>127</v>
      </c>
      <c r="I1007" s="761" t="s">
        <v>127</v>
      </c>
      <c r="J1007" s="760" t="s">
        <v>127</v>
      </c>
      <c r="K1007" s="758" t="s">
        <v>127</v>
      </c>
      <c r="L1007" s="762" t="s">
        <v>655</v>
      </c>
      <c r="M1007" s="762" t="s">
        <v>655</v>
      </c>
      <c r="N1007" s="762" t="s">
        <v>655</v>
      </c>
      <c r="O1007" s="762">
        <v>0</v>
      </c>
      <c r="P1007" s="910">
        <v>0</v>
      </c>
      <c r="Q1007" s="905"/>
      <c r="R1007" s="763">
        <f>R424+R425+R676+R677+R678</f>
        <v>50003.55</v>
      </c>
      <c r="S1007" s="764" t="s">
        <v>127</v>
      </c>
      <c r="T1007" s="762" t="s">
        <v>127</v>
      </c>
      <c r="U1007" s="762" t="s">
        <v>655</v>
      </c>
      <c r="V1007" s="762" t="s">
        <v>655</v>
      </c>
      <c r="W1007" s="762"/>
      <c r="X1007" s="762"/>
    </row>
    <row r="1008" spans="1:24" s="765" customFormat="1" ht="18" customHeight="1">
      <c r="A1008" s="758" t="s">
        <v>1125</v>
      </c>
      <c r="B1008" s="758" t="s">
        <v>718</v>
      </c>
      <c r="C1008" s="758" t="s">
        <v>655</v>
      </c>
      <c r="D1008" s="759">
        <v>2014</v>
      </c>
      <c r="E1008" s="813" t="s">
        <v>1642</v>
      </c>
      <c r="F1008" s="758"/>
      <c r="G1008" s="759" t="s">
        <v>683</v>
      </c>
      <c r="H1008" s="760" t="s">
        <v>127</v>
      </c>
      <c r="I1008" s="761" t="s">
        <v>127</v>
      </c>
      <c r="J1008" s="760" t="s">
        <v>127</v>
      </c>
      <c r="K1008" s="758" t="s">
        <v>127</v>
      </c>
      <c r="L1008" s="762" t="s">
        <v>655</v>
      </c>
      <c r="M1008" s="762" t="s">
        <v>655</v>
      </c>
      <c r="N1008" s="762" t="s">
        <v>655</v>
      </c>
      <c r="O1008" s="762"/>
      <c r="P1008" s="910"/>
      <c r="Q1008" s="905"/>
      <c r="R1008" s="763">
        <f>R426+R428</f>
        <v>6979.8</v>
      </c>
      <c r="S1008" s="764" t="s">
        <v>127</v>
      </c>
      <c r="T1008" s="762" t="s">
        <v>127</v>
      </c>
      <c r="U1008" s="762" t="s">
        <v>655</v>
      </c>
      <c r="V1008" s="762" t="s">
        <v>655</v>
      </c>
      <c r="W1008" s="762"/>
      <c r="X1008" s="762"/>
    </row>
    <row r="1009" spans="1:24" s="765" customFormat="1" ht="29.25" customHeight="1">
      <c r="A1009" s="758" t="s">
        <v>2963</v>
      </c>
      <c r="B1009" s="758" t="s">
        <v>3089</v>
      </c>
      <c r="C1009" s="758" t="s">
        <v>655</v>
      </c>
      <c r="D1009" s="759">
        <v>2014</v>
      </c>
      <c r="E1009" s="813" t="s">
        <v>2964</v>
      </c>
      <c r="F1009" s="758"/>
      <c r="G1009" s="759" t="s">
        <v>3090</v>
      </c>
      <c r="H1009" s="760" t="s">
        <v>127</v>
      </c>
      <c r="I1009" s="761" t="s">
        <v>127</v>
      </c>
      <c r="J1009" s="760" t="s">
        <v>127</v>
      </c>
      <c r="K1009" s="758" t="s">
        <v>127</v>
      </c>
      <c r="L1009" s="762" t="s">
        <v>655</v>
      </c>
      <c r="M1009" s="762" t="s">
        <v>655</v>
      </c>
      <c r="N1009" s="762" t="s">
        <v>655</v>
      </c>
      <c r="O1009" s="762">
        <v>0.2</v>
      </c>
      <c r="P1009" s="910">
        <f>P430+P453+P454+P455+P619+P620+P621+P622+P623+P624+P625+P626+P627+P628+P629+P630+P631+P632+P633+P634+P635+P636+P637+P638+P639+P640+P641+P642+P643+P644+P645+P646+P647</f>
        <v>86.474440000000001</v>
      </c>
      <c r="Q1009" s="905">
        <f>R1009-P1009</f>
        <v>49205.155559999992</v>
      </c>
      <c r="R1009" s="910">
        <f>R430+R453+R454+R455+R619+R620+R621+R622+R623+R624+R625+R626+R627+R628+R629+R630+R631+R632+R633+R634+R635+R636+R637+R638+R639+R640+R641+R642+R643+R644+R645+R646+R647</f>
        <v>49291.62999999999</v>
      </c>
      <c r="S1009" s="764" t="s">
        <v>127</v>
      </c>
      <c r="T1009" s="762" t="s">
        <v>127</v>
      </c>
      <c r="U1009" s="762" t="s">
        <v>655</v>
      </c>
      <c r="V1009" s="762" t="s">
        <v>655</v>
      </c>
      <c r="W1009" s="762"/>
      <c r="X1009" s="762"/>
    </row>
    <row r="1010" spans="1:24" s="765" customFormat="1" ht="36" customHeight="1">
      <c r="A1010" s="758" t="s">
        <v>2967</v>
      </c>
      <c r="B1010" s="758" t="s">
        <v>3102</v>
      </c>
      <c r="C1010" s="758" t="s">
        <v>655</v>
      </c>
      <c r="D1010" s="759">
        <v>2014</v>
      </c>
      <c r="E1010" s="813" t="s">
        <v>3940</v>
      </c>
      <c r="F1010" s="758"/>
      <c r="G1010" s="759" t="s">
        <v>3090</v>
      </c>
      <c r="H1010" s="760" t="s">
        <v>127</v>
      </c>
      <c r="I1010" s="761" t="s">
        <v>127</v>
      </c>
      <c r="J1010" s="760" t="s">
        <v>127</v>
      </c>
      <c r="K1010" s="758" t="s">
        <v>127</v>
      </c>
      <c r="L1010" s="762" t="s">
        <v>655</v>
      </c>
      <c r="M1010" s="762" t="s">
        <v>655</v>
      </c>
      <c r="N1010" s="762" t="s">
        <v>655</v>
      </c>
      <c r="O1010" s="762">
        <v>0.2</v>
      </c>
      <c r="P1010" s="763">
        <f>P431+P456+P457+P648+P649+P650+P651+P652+P653+P654+P655+P656+P657+P658+P659+P660+P661+P662+P663+P664+P665+P666+P667+P668+P669+P670+P671</f>
        <v>49.016880000000008</v>
      </c>
      <c r="Q1010" s="905">
        <f>R1010-P1010</f>
        <v>210000.90311999997</v>
      </c>
      <c r="R1010" s="763">
        <f>R431+R456+R457+R648+R649+R650+R651+R652+R653+R654+R655+R656+R657+R658+R659+R660+R661+R662+R663+R664+R665+R666+R667+R668+R669+R670+R671</f>
        <v>210049.91999999998</v>
      </c>
      <c r="S1010" s="764" t="s">
        <v>127</v>
      </c>
      <c r="T1010" s="762" t="s">
        <v>127</v>
      </c>
      <c r="U1010" s="762" t="s">
        <v>655</v>
      </c>
      <c r="V1010" s="762" t="s">
        <v>655</v>
      </c>
      <c r="W1010" s="762"/>
      <c r="X1010" s="762"/>
    </row>
    <row r="1011" spans="1:24" s="765" customFormat="1" ht="18" customHeight="1">
      <c r="A1011" s="758" t="s">
        <v>948</v>
      </c>
      <c r="B1011" s="758" t="s">
        <v>718</v>
      </c>
      <c r="C1011" s="758" t="s">
        <v>655</v>
      </c>
      <c r="D1011" s="759">
        <v>2014</v>
      </c>
      <c r="E1011" s="758" t="s">
        <v>3341</v>
      </c>
      <c r="F1011" s="758"/>
      <c r="G1011" s="759" t="s">
        <v>683</v>
      </c>
      <c r="H1011" s="760" t="s">
        <v>127</v>
      </c>
      <c r="I1011" s="761" t="s">
        <v>127</v>
      </c>
      <c r="J1011" s="760" t="s">
        <v>127</v>
      </c>
      <c r="K1011" s="758" t="s">
        <v>127</v>
      </c>
      <c r="L1011" s="762" t="s">
        <v>655</v>
      </c>
      <c r="M1011" s="762" t="s">
        <v>655</v>
      </c>
      <c r="N1011" s="762" t="s">
        <v>655</v>
      </c>
      <c r="O1011" s="762"/>
      <c r="P1011" s="910"/>
      <c r="Q1011" s="905"/>
      <c r="R1011" s="763">
        <f>R432</f>
        <v>160.16999999999999</v>
      </c>
      <c r="S1011" s="764" t="s">
        <v>127</v>
      </c>
      <c r="T1011" s="762" t="s">
        <v>127</v>
      </c>
      <c r="U1011" s="762" t="s">
        <v>655</v>
      </c>
      <c r="V1011" s="762" t="s">
        <v>655</v>
      </c>
      <c r="W1011" s="762"/>
      <c r="X1011" s="762"/>
    </row>
    <row r="1012" spans="1:24" s="1333" customFormat="1" ht="18" customHeight="1">
      <c r="A1012" s="1324" t="s">
        <v>1031</v>
      </c>
      <c r="B1012" s="1324" t="s">
        <v>693</v>
      </c>
      <c r="C1012" s="1324" t="s">
        <v>655</v>
      </c>
      <c r="D1012" s="1325">
        <v>2014</v>
      </c>
      <c r="E1012" s="1334" t="s">
        <v>3366</v>
      </c>
      <c r="F1012" s="1324"/>
      <c r="G1012" s="1325" t="s">
        <v>683</v>
      </c>
      <c r="H1012" s="1326" t="s">
        <v>127</v>
      </c>
      <c r="I1012" s="1327" t="s">
        <v>127</v>
      </c>
      <c r="J1012" s="1326" t="s">
        <v>127</v>
      </c>
      <c r="K1012" s="1324" t="s">
        <v>127</v>
      </c>
      <c r="L1012" s="1328" t="s">
        <v>655</v>
      </c>
      <c r="M1012" s="1328" t="s">
        <v>655</v>
      </c>
      <c r="N1012" s="1328" t="s">
        <v>655</v>
      </c>
      <c r="O1012" s="1328">
        <v>0</v>
      </c>
      <c r="P1012" s="1329">
        <v>0</v>
      </c>
      <c r="Q1012" s="1330">
        <f>R1012-P1012</f>
        <v>0</v>
      </c>
      <c r="R1012" s="1331"/>
      <c r="S1012" s="1335" t="s">
        <v>127</v>
      </c>
      <c r="T1012" s="1328" t="s">
        <v>127</v>
      </c>
      <c r="U1012" s="1328" t="s">
        <v>655</v>
      </c>
      <c r="V1012" s="1328" t="s">
        <v>655</v>
      </c>
      <c r="W1012" s="1328"/>
      <c r="X1012" s="1328"/>
    </row>
    <row r="1013" spans="1:24" s="1310" customFormat="1" ht="18" customHeight="1">
      <c r="A1013" s="1301" t="s">
        <v>1031</v>
      </c>
      <c r="B1013" s="1301" t="s">
        <v>693</v>
      </c>
      <c r="C1013" s="1301" t="s">
        <v>655</v>
      </c>
      <c r="D1013" s="1302">
        <v>2014</v>
      </c>
      <c r="E1013" s="1255" t="s">
        <v>3945</v>
      </c>
      <c r="F1013" s="1301"/>
      <c r="G1013" s="1302" t="s">
        <v>683</v>
      </c>
      <c r="H1013" s="1303" t="s">
        <v>127</v>
      </c>
      <c r="I1013" s="1304" t="s">
        <v>127</v>
      </c>
      <c r="J1013" s="1303" t="s">
        <v>127</v>
      </c>
      <c r="K1013" s="1301" t="s">
        <v>127</v>
      </c>
      <c r="L1013" s="1305" t="s">
        <v>655</v>
      </c>
      <c r="M1013" s="1305" t="s">
        <v>655</v>
      </c>
      <c r="N1013" s="1305" t="s">
        <v>655</v>
      </c>
      <c r="O1013" s="1305">
        <v>0</v>
      </c>
      <c r="P1013" s="1306">
        <v>0</v>
      </c>
      <c r="Q1013" s="1307">
        <f>R1013-P1013</f>
        <v>10206.380000000001</v>
      </c>
      <c r="R1013" s="1308">
        <f>R518+R723+R724</f>
        <v>10206.380000000001</v>
      </c>
      <c r="S1013" s="1309"/>
      <c r="T1013" s="1305"/>
      <c r="U1013" s="1305"/>
      <c r="V1013" s="1305"/>
      <c r="W1013" s="1305"/>
      <c r="X1013" s="1305"/>
    </row>
    <row r="1014" spans="1:24" s="1310" customFormat="1" ht="18" customHeight="1">
      <c r="A1014" s="1301" t="s">
        <v>1032</v>
      </c>
      <c r="B1014" s="1301" t="s">
        <v>693</v>
      </c>
      <c r="C1014" s="1301" t="s">
        <v>655</v>
      </c>
      <c r="D1014" s="1302">
        <v>2014</v>
      </c>
      <c r="E1014" s="1301" t="s">
        <v>2978</v>
      </c>
      <c r="F1014" s="1301"/>
      <c r="G1014" s="1302" t="s">
        <v>683</v>
      </c>
      <c r="H1014" s="1303" t="s">
        <v>127</v>
      </c>
      <c r="I1014" s="1304" t="s">
        <v>127</v>
      </c>
      <c r="J1014" s="1303" t="s">
        <v>127</v>
      </c>
      <c r="K1014" s="1301" t="s">
        <v>127</v>
      </c>
      <c r="L1014" s="1305" t="s">
        <v>655</v>
      </c>
      <c r="M1014" s="1305" t="s">
        <v>655</v>
      </c>
      <c r="N1014" s="1305" t="s">
        <v>655</v>
      </c>
      <c r="O1014" s="1305">
        <v>0</v>
      </c>
      <c r="P1014" s="1306">
        <v>0</v>
      </c>
      <c r="Q1014" s="1307">
        <f>R1014-P1014</f>
        <v>2145.1999999999998</v>
      </c>
      <c r="R1014" s="1308">
        <f>R438</f>
        <v>2145.1999999999998</v>
      </c>
      <c r="S1014" s="1309" t="s">
        <v>127</v>
      </c>
      <c r="T1014" s="1305" t="s">
        <v>127</v>
      </c>
      <c r="U1014" s="1305" t="s">
        <v>655</v>
      </c>
      <c r="V1014" s="1305" t="s">
        <v>655</v>
      </c>
      <c r="W1014" s="1305"/>
      <c r="X1014" s="1305"/>
    </row>
    <row r="1015" spans="1:24" s="765" customFormat="1" ht="18" customHeight="1">
      <c r="A1015" s="758" t="s">
        <v>1118</v>
      </c>
      <c r="B1015" s="758" t="s">
        <v>718</v>
      </c>
      <c r="C1015" s="758" t="s">
        <v>655</v>
      </c>
      <c r="D1015" s="759">
        <v>2014</v>
      </c>
      <c r="E1015" s="758" t="s">
        <v>2953</v>
      </c>
      <c r="F1015" s="758"/>
      <c r="G1015" s="759" t="s">
        <v>683</v>
      </c>
      <c r="H1015" s="760" t="s">
        <v>127</v>
      </c>
      <c r="I1015" s="761" t="s">
        <v>127</v>
      </c>
      <c r="J1015" s="760" t="s">
        <v>127</v>
      </c>
      <c r="K1015" s="758" t="s">
        <v>127</v>
      </c>
      <c r="L1015" s="762" t="s">
        <v>655</v>
      </c>
      <c r="M1015" s="762" t="s">
        <v>655</v>
      </c>
      <c r="N1015" s="762" t="s">
        <v>655</v>
      </c>
      <c r="O1015" s="762"/>
      <c r="P1015" s="910"/>
      <c r="Q1015" s="905"/>
      <c r="R1015" s="763">
        <f>R441</f>
        <v>5577.6</v>
      </c>
      <c r="S1015" s="764" t="s">
        <v>127</v>
      </c>
      <c r="T1015" s="762" t="s">
        <v>127</v>
      </c>
      <c r="U1015" s="762" t="s">
        <v>655</v>
      </c>
      <c r="V1015" s="762" t="s">
        <v>655</v>
      </c>
      <c r="W1015" s="762"/>
      <c r="X1015" s="762"/>
    </row>
    <row r="1016" spans="1:24" s="765" customFormat="1" ht="24" customHeight="1">
      <c r="A1016" s="758" t="s">
        <v>948</v>
      </c>
      <c r="B1016" s="758" t="s">
        <v>718</v>
      </c>
      <c r="C1016" s="758" t="s">
        <v>655</v>
      </c>
      <c r="D1016" s="759">
        <v>2014</v>
      </c>
      <c r="E1016" s="813" t="s">
        <v>3165</v>
      </c>
      <c r="F1016" s="758"/>
      <c r="G1016" s="759" t="s">
        <v>683</v>
      </c>
      <c r="H1016" s="760" t="s">
        <v>127</v>
      </c>
      <c r="I1016" s="761" t="s">
        <v>127</v>
      </c>
      <c r="J1016" s="760" t="s">
        <v>127</v>
      </c>
      <c r="K1016" s="758" t="s">
        <v>127</v>
      </c>
      <c r="L1016" s="762" t="s">
        <v>655</v>
      </c>
      <c r="M1016" s="762" t="s">
        <v>655</v>
      </c>
      <c r="N1016" s="762" t="s">
        <v>655</v>
      </c>
      <c r="O1016" s="762"/>
      <c r="P1016" s="910"/>
      <c r="Q1016" s="905"/>
      <c r="R1016" s="763">
        <f>R442</f>
        <v>4800</v>
      </c>
      <c r="S1016" s="764" t="s">
        <v>127</v>
      </c>
      <c r="T1016" s="762" t="s">
        <v>127</v>
      </c>
      <c r="U1016" s="762" t="s">
        <v>655</v>
      </c>
      <c r="V1016" s="762" t="s">
        <v>655</v>
      </c>
      <c r="W1016" s="762"/>
      <c r="X1016" s="762"/>
    </row>
    <row r="1017" spans="1:24" s="765" customFormat="1" ht="24.75" customHeight="1">
      <c r="A1017" s="758" t="s">
        <v>3018</v>
      </c>
      <c r="B1017" s="758" t="s">
        <v>3440</v>
      </c>
      <c r="C1017" s="758" t="s">
        <v>655</v>
      </c>
      <c r="D1017" s="759">
        <v>2014</v>
      </c>
      <c r="E1017" s="813" t="s">
        <v>3019</v>
      </c>
      <c r="F1017" s="758"/>
      <c r="G1017" s="759" t="s">
        <v>1182</v>
      </c>
      <c r="H1017" s="760" t="s">
        <v>127</v>
      </c>
      <c r="I1017" s="761" t="s">
        <v>127</v>
      </c>
      <c r="J1017" s="760" t="s">
        <v>127</v>
      </c>
      <c r="K1017" s="758" t="s">
        <v>127</v>
      </c>
      <c r="L1017" s="762" t="s">
        <v>655</v>
      </c>
      <c r="M1017" s="762" t="s">
        <v>655</v>
      </c>
      <c r="N1017" s="762" t="s">
        <v>655</v>
      </c>
      <c r="O1017" s="762">
        <v>0.02</v>
      </c>
      <c r="P1017" s="910">
        <f>P443+P444+P459+P492+P493+P503+P505+P507+P509+P579+P592+P768</f>
        <v>264.06302000000005</v>
      </c>
      <c r="Q1017" s="905">
        <f>R1017-P1017</f>
        <v>212546.35697999998</v>
      </c>
      <c r="R1017" s="763">
        <f>R443+R444+R459+R492+R493+R503+R505+R507+R509+R579+R592+R768</f>
        <v>212810.41999999998</v>
      </c>
      <c r="S1017" s="975">
        <f>S443+S444+S459+S492+S493+S503+S505+S507+S509+S579+S592+S768</f>
        <v>212798.45</v>
      </c>
      <c r="T1017" s="762" t="s">
        <v>127</v>
      </c>
      <c r="U1017" s="762" t="s">
        <v>655</v>
      </c>
      <c r="V1017" s="762" t="s">
        <v>655</v>
      </c>
      <c r="W1017" s="762"/>
      <c r="X1017" s="762"/>
    </row>
    <row r="1018" spans="1:24" s="765" customFormat="1" ht="24" customHeight="1">
      <c r="A1018" s="758" t="s">
        <v>3315</v>
      </c>
      <c r="B1018" s="758" t="s">
        <v>3439</v>
      </c>
      <c r="C1018" s="758" t="s">
        <v>655</v>
      </c>
      <c r="D1018" s="759">
        <v>2014</v>
      </c>
      <c r="E1018" s="813" t="s">
        <v>3042</v>
      </c>
      <c r="F1018" s="758"/>
      <c r="G1018" s="759" t="s">
        <v>1182</v>
      </c>
      <c r="H1018" s="760" t="s">
        <v>127</v>
      </c>
      <c r="I1018" s="761" t="s">
        <v>127</v>
      </c>
      <c r="J1018" s="760" t="s">
        <v>127</v>
      </c>
      <c r="K1018" s="758" t="s">
        <v>127</v>
      </c>
      <c r="L1018" s="762" t="s">
        <v>655</v>
      </c>
      <c r="M1018" s="762" t="s">
        <v>655</v>
      </c>
      <c r="N1018" s="762" t="s">
        <v>655</v>
      </c>
      <c r="O1018" s="762">
        <v>0.2</v>
      </c>
      <c r="P1018" s="910">
        <f>P450+P451+P452+P460+P504+P506+P508+P574+P581+P582+P593+P594</f>
        <v>257.34529000000003</v>
      </c>
      <c r="Q1018" s="905">
        <f t="shared" ref="Q1018:Q1038" si="37">R1018-P1018</f>
        <v>179092.09470999998</v>
      </c>
      <c r="R1018" s="763">
        <f>R450+R451+R452+R460+R504+R506+R508+R574+R581+R582+R593+R594</f>
        <v>179349.43999999997</v>
      </c>
      <c r="S1018" s="975">
        <f>S450+S451+S452+S460+S504+S506+S508+S574+S581+S582+S593+S594</f>
        <v>179335.15999999997</v>
      </c>
      <c r="T1018" s="762" t="s">
        <v>127</v>
      </c>
      <c r="U1018" s="762" t="s">
        <v>655</v>
      </c>
      <c r="V1018" s="762" t="s">
        <v>655</v>
      </c>
      <c r="W1018" s="762"/>
      <c r="X1018" s="762"/>
    </row>
    <row r="1019" spans="1:24" s="765" customFormat="1" ht="22.5" customHeight="1">
      <c r="A1019" s="758" t="s">
        <v>3018</v>
      </c>
      <c r="B1019" s="758" t="s">
        <v>3058</v>
      </c>
      <c r="C1019" s="758" t="s">
        <v>655</v>
      </c>
      <c r="D1019" s="759">
        <v>2014</v>
      </c>
      <c r="E1019" s="813" t="s">
        <v>3907</v>
      </c>
      <c r="F1019" s="758"/>
      <c r="G1019" s="759" t="s">
        <v>1182</v>
      </c>
      <c r="H1019" s="760" t="s">
        <v>127</v>
      </c>
      <c r="I1019" s="761" t="s">
        <v>127</v>
      </c>
      <c r="J1019" s="760" t="s">
        <v>127</v>
      </c>
      <c r="K1019" s="758" t="s">
        <v>127</v>
      </c>
      <c r="L1019" s="762" t="s">
        <v>655</v>
      </c>
      <c r="M1019" s="762" t="s">
        <v>655</v>
      </c>
      <c r="N1019" s="762" t="s">
        <v>655</v>
      </c>
      <c r="O1019" s="762">
        <v>0.2</v>
      </c>
      <c r="P1019" s="910">
        <f>P458+P496+P497+P499+P501+P576</f>
        <v>183.80850000000001</v>
      </c>
      <c r="Q1019" s="905">
        <f t="shared" si="37"/>
        <v>135442.13149999999</v>
      </c>
      <c r="R1019" s="763">
        <f>R458+R496+R497+R499+R501+R576</f>
        <v>135625.94</v>
      </c>
      <c r="S1019" s="766" t="s">
        <v>127</v>
      </c>
      <c r="T1019" s="762" t="s">
        <v>127</v>
      </c>
      <c r="U1019" s="762" t="s">
        <v>655</v>
      </c>
      <c r="V1019" s="762" t="s">
        <v>655</v>
      </c>
      <c r="W1019" s="762"/>
      <c r="X1019" s="762"/>
    </row>
    <row r="1020" spans="1:24" s="765" customFormat="1" ht="23.25" customHeight="1">
      <c r="A1020" s="758" t="s">
        <v>3316</v>
      </c>
      <c r="B1020" s="758" t="s">
        <v>3053</v>
      </c>
      <c r="C1020" s="758" t="s">
        <v>655</v>
      </c>
      <c r="D1020" s="759">
        <v>2014</v>
      </c>
      <c r="E1020" s="813" t="s">
        <v>3908</v>
      </c>
      <c r="F1020" s="758"/>
      <c r="G1020" s="759" t="s">
        <v>1182</v>
      </c>
      <c r="H1020" s="760" t="s">
        <v>127</v>
      </c>
      <c r="I1020" s="761" t="s">
        <v>127</v>
      </c>
      <c r="J1020" s="760" t="s">
        <v>127</v>
      </c>
      <c r="K1020" s="758" t="s">
        <v>127</v>
      </c>
      <c r="L1020" s="762" t="s">
        <v>655</v>
      </c>
      <c r="M1020" s="762" t="s">
        <v>655</v>
      </c>
      <c r="N1020" s="762" t="s">
        <v>655</v>
      </c>
      <c r="O1020" s="762">
        <v>0.2</v>
      </c>
      <c r="P1020" s="910">
        <f>P459+P505+P507+P509+P580</f>
        <v>147.82737000000003</v>
      </c>
      <c r="Q1020" s="905">
        <f t="shared" si="37"/>
        <v>110841.54263000001</v>
      </c>
      <c r="R1020" s="763">
        <f>R459+R505+R507+R509+R580</f>
        <v>110989.37000000001</v>
      </c>
      <c r="S1020" s="766" t="s">
        <v>127</v>
      </c>
      <c r="T1020" s="762" t="s">
        <v>127</v>
      </c>
      <c r="U1020" s="762" t="s">
        <v>655</v>
      </c>
      <c r="V1020" s="762" t="s">
        <v>655</v>
      </c>
      <c r="W1020" s="762"/>
      <c r="X1020" s="762"/>
    </row>
    <row r="1021" spans="1:24" s="10" customFormat="1" ht="24.75" customHeight="1">
      <c r="A1021" s="758" t="s">
        <v>3018</v>
      </c>
      <c r="B1021" s="758" t="s">
        <v>3438</v>
      </c>
      <c r="C1021" s="758" t="s">
        <v>655</v>
      </c>
      <c r="D1021" s="759">
        <v>2014</v>
      </c>
      <c r="E1021" s="813" t="s">
        <v>3112</v>
      </c>
      <c r="F1021" s="758"/>
      <c r="G1021" s="759" t="s">
        <v>1182</v>
      </c>
      <c r="H1021" s="760" t="s">
        <v>127</v>
      </c>
      <c r="I1021" s="761" t="s">
        <v>127</v>
      </c>
      <c r="J1021" s="760" t="s">
        <v>127</v>
      </c>
      <c r="K1021" s="758" t="s">
        <v>127</v>
      </c>
      <c r="L1021" s="762" t="s">
        <v>655</v>
      </c>
      <c r="M1021" s="762" t="s">
        <v>655</v>
      </c>
      <c r="N1021" s="762" t="s">
        <v>655</v>
      </c>
      <c r="O1021" s="762">
        <v>0.2</v>
      </c>
      <c r="P1021" s="910">
        <f>P461+P468+P469+P470+P473+P475+P477+P480+P482+P484+P486+P488+P490+P583+P595+P596+P598</f>
        <v>297.38561000000004</v>
      </c>
      <c r="Q1021" s="905">
        <f t="shared" si="37"/>
        <v>173779.56438999998</v>
      </c>
      <c r="R1021" s="910">
        <f>R461+R468+R469+R470+R473+R475+R477+R480++R482+R484+R486+R488+R490+R583+R595+R596+R598</f>
        <v>174076.94999999998</v>
      </c>
      <c r="S1021" s="766">
        <f>S461+S468+S469+S470+S473+S482+S490+S583+S595+S596</f>
        <v>174036.08</v>
      </c>
      <c r="T1021" s="762" t="s">
        <v>127</v>
      </c>
      <c r="U1021" s="762" t="s">
        <v>655</v>
      </c>
      <c r="V1021" s="762" t="s">
        <v>655</v>
      </c>
      <c r="W1021" s="762"/>
      <c r="X1021" s="762"/>
    </row>
    <row r="1022" spans="1:24" s="765" customFormat="1" ht="26.25" customHeight="1">
      <c r="A1022" s="758" t="s">
        <v>3315</v>
      </c>
      <c r="B1022" s="758" t="s">
        <v>3437</v>
      </c>
      <c r="C1022" s="758" t="s">
        <v>655</v>
      </c>
      <c r="D1022" s="759">
        <v>2014</v>
      </c>
      <c r="E1022" s="813" t="s">
        <v>3114</v>
      </c>
      <c r="F1022" s="758"/>
      <c r="G1022" s="759" t="s">
        <v>1182</v>
      </c>
      <c r="H1022" s="760" t="s">
        <v>127</v>
      </c>
      <c r="I1022" s="761" t="s">
        <v>127</v>
      </c>
      <c r="J1022" s="760" t="s">
        <v>127</v>
      </c>
      <c r="K1022" s="758" t="s">
        <v>127</v>
      </c>
      <c r="L1022" s="762" t="s">
        <v>655</v>
      </c>
      <c r="M1022" s="762" t="s">
        <v>655</v>
      </c>
      <c r="N1022" s="762" t="s">
        <v>655</v>
      </c>
      <c r="O1022" s="762">
        <v>0.2</v>
      </c>
      <c r="P1022" s="910">
        <f>P462+P471+P472+P474+P476+P478+P481+P483+P485+P487+P489+P575+P584+P597+P599+P600</f>
        <v>378.11093000000011</v>
      </c>
      <c r="Q1022" s="905">
        <f t="shared" si="37"/>
        <v>223832.96907000002</v>
      </c>
      <c r="R1022" s="910">
        <f>R462+R471+R472+R474+R476+R478+R481+R483+R485+R487+R489+R575+R584+R597+R599+R600</f>
        <v>224211.08000000002</v>
      </c>
      <c r="S1022" s="766">
        <f>S462+S471+S472+S474+S483+S575+S584+S597+S600</f>
        <v>224170.72999999998</v>
      </c>
      <c r="T1022" s="762" t="s">
        <v>127</v>
      </c>
      <c r="U1022" s="762" t="s">
        <v>655</v>
      </c>
      <c r="V1022" s="762" t="s">
        <v>655</v>
      </c>
      <c r="W1022" s="762"/>
      <c r="X1022" s="762"/>
    </row>
    <row r="1023" spans="1:24" s="765" customFormat="1" ht="27.75" customHeight="1">
      <c r="A1023" s="758" t="s">
        <v>3316</v>
      </c>
      <c r="B1023" s="758" t="s">
        <v>3055</v>
      </c>
      <c r="C1023" s="758" t="s">
        <v>655</v>
      </c>
      <c r="D1023" s="759">
        <v>2014</v>
      </c>
      <c r="E1023" s="813" t="s">
        <v>3910</v>
      </c>
      <c r="F1023" s="758"/>
      <c r="G1023" s="759" t="s">
        <v>1182</v>
      </c>
      <c r="H1023" s="760" t="s">
        <v>127</v>
      </c>
      <c r="I1023" s="761" t="s">
        <v>127</v>
      </c>
      <c r="J1023" s="760" t="s">
        <v>127</v>
      </c>
      <c r="K1023" s="758" t="s">
        <v>127</v>
      </c>
      <c r="L1023" s="762" t="s">
        <v>655</v>
      </c>
      <c r="M1023" s="762" t="s">
        <v>655</v>
      </c>
      <c r="N1023" s="762" t="s">
        <v>655</v>
      </c>
      <c r="O1023" s="762">
        <v>0.2</v>
      </c>
      <c r="P1023" s="910">
        <f>P473+P475+P477+P480+P482+P484+P486+P488+P490+P585</f>
        <v>195.67419999999998</v>
      </c>
      <c r="Q1023" s="905">
        <f t="shared" si="37"/>
        <v>110810.32580000001</v>
      </c>
      <c r="R1023" s="910">
        <f>R473+R475+R477+R480+R482+R484+R486+R488+R490+R585</f>
        <v>111006</v>
      </c>
      <c r="S1023" s="766" t="s">
        <v>127</v>
      </c>
      <c r="T1023" s="762" t="s">
        <v>127</v>
      </c>
      <c r="U1023" s="762" t="s">
        <v>655</v>
      </c>
      <c r="V1023" s="762" t="s">
        <v>655</v>
      </c>
      <c r="W1023" s="762"/>
      <c r="X1023" s="762"/>
    </row>
    <row r="1024" spans="1:24" s="765" customFormat="1" ht="26.25" customHeight="1">
      <c r="A1024" s="758" t="s">
        <v>948</v>
      </c>
      <c r="B1024" s="758" t="s">
        <v>718</v>
      </c>
      <c r="C1024" s="758" t="s">
        <v>655</v>
      </c>
      <c r="D1024" s="759">
        <v>2014</v>
      </c>
      <c r="E1024" s="813" t="s">
        <v>4437</v>
      </c>
      <c r="F1024" s="758"/>
      <c r="G1024" s="759" t="s">
        <v>683</v>
      </c>
      <c r="H1024" s="760" t="s">
        <v>127</v>
      </c>
      <c r="I1024" s="761" t="s">
        <v>127</v>
      </c>
      <c r="J1024" s="760" t="s">
        <v>127</v>
      </c>
      <c r="K1024" s="758" t="s">
        <v>127</v>
      </c>
      <c r="L1024" s="762" t="s">
        <v>655</v>
      </c>
      <c r="M1024" s="762" t="s">
        <v>655</v>
      </c>
      <c r="N1024" s="762" t="s">
        <v>655</v>
      </c>
      <c r="O1024" s="762">
        <v>0</v>
      </c>
      <c r="P1024" s="910">
        <v>0</v>
      </c>
      <c r="Q1024" s="905">
        <f t="shared" si="37"/>
        <v>3302.45</v>
      </c>
      <c r="R1024" s="763">
        <f>R406</f>
        <v>3302.45</v>
      </c>
      <c r="S1024" s="766" t="s">
        <v>127</v>
      </c>
      <c r="T1024" s="762" t="s">
        <v>127</v>
      </c>
      <c r="U1024" s="762" t="s">
        <v>655</v>
      </c>
      <c r="V1024" s="762" t="s">
        <v>655</v>
      </c>
      <c r="W1024" s="762"/>
      <c r="X1024" s="762"/>
    </row>
    <row r="1025" spans="1:24" s="1333" customFormat="1" ht="18" customHeight="1">
      <c r="A1025" s="1324" t="s">
        <v>1032</v>
      </c>
      <c r="B1025" s="1324" t="s">
        <v>693</v>
      </c>
      <c r="C1025" s="1324" t="s">
        <v>655</v>
      </c>
      <c r="D1025" s="1325">
        <v>2014</v>
      </c>
      <c r="E1025" s="1324" t="s">
        <v>2354</v>
      </c>
      <c r="F1025" s="1324"/>
      <c r="G1025" s="1325" t="s">
        <v>683</v>
      </c>
      <c r="H1025" s="1326" t="s">
        <v>127</v>
      </c>
      <c r="I1025" s="1327" t="s">
        <v>127</v>
      </c>
      <c r="J1025" s="1326" t="s">
        <v>127</v>
      </c>
      <c r="K1025" s="1324" t="s">
        <v>127</v>
      </c>
      <c r="L1025" s="1328" t="s">
        <v>655</v>
      </c>
      <c r="M1025" s="1328" t="s">
        <v>655</v>
      </c>
      <c r="N1025" s="1328" t="s">
        <v>655</v>
      </c>
      <c r="O1025" s="1328">
        <v>0</v>
      </c>
      <c r="P1025" s="1329">
        <v>0</v>
      </c>
      <c r="Q1025" s="1330">
        <f t="shared" si="37"/>
        <v>4064.0600000000004</v>
      </c>
      <c r="R1025" s="1331">
        <f>R463+R530</f>
        <v>4064.0600000000004</v>
      </c>
      <c r="S1025" s="1332" t="s">
        <v>127</v>
      </c>
      <c r="T1025" s="1328" t="s">
        <v>127</v>
      </c>
      <c r="U1025" s="1328" t="s">
        <v>655</v>
      </c>
      <c r="V1025" s="1328" t="s">
        <v>655</v>
      </c>
      <c r="W1025" s="1328"/>
      <c r="X1025" s="1328"/>
    </row>
    <row r="1026" spans="1:24" s="765" customFormat="1" ht="26.25" customHeight="1">
      <c r="A1026" s="758" t="s">
        <v>695</v>
      </c>
      <c r="B1026" s="758" t="s">
        <v>3188</v>
      </c>
      <c r="C1026" s="758" t="s">
        <v>655</v>
      </c>
      <c r="D1026" s="759">
        <v>2014</v>
      </c>
      <c r="E1026" s="813" t="s">
        <v>3941</v>
      </c>
      <c r="F1026" s="758"/>
      <c r="G1026" s="759" t="s">
        <v>683</v>
      </c>
      <c r="H1026" s="760" t="s">
        <v>127</v>
      </c>
      <c r="I1026" s="761" t="s">
        <v>127</v>
      </c>
      <c r="J1026" s="760" t="s">
        <v>127</v>
      </c>
      <c r="K1026" s="758" t="s">
        <v>127</v>
      </c>
      <c r="L1026" s="762" t="s">
        <v>655</v>
      </c>
      <c r="M1026" s="762" t="s">
        <v>655</v>
      </c>
      <c r="N1026" s="762" t="s">
        <v>655</v>
      </c>
      <c r="O1026" s="762">
        <v>0.2</v>
      </c>
      <c r="P1026" s="910">
        <f>P520+P521+P522+P523+P524</f>
        <v>173.75</v>
      </c>
      <c r="Q1026" s="905">
        <f t="shared" si="37"/>
        <v>86703.35</v>
      </c>
      <c r="R1026" s="763">
        <f>R520+R521+R522+R523+R524</f>
        <v>86877.1</v>
      </c>
      <c r="S1026" s="766" t="s">
        <v>127</v>
      </c>
      <c r="T1026" s="762" t="s">
        <v>127</v>
      </c>
      <c r="U1026" s="762" t="s">
        <v>655</v>
      </c>
      <c r="V1026" s="762" t="s">
        <v>655</v>
      </c>
      <c r="W1026" s="762"/>
      <c r="X1026" s="762"/>
    </row>
    <row r="1027" spans="1:24" s="765" customFormat="1" ht="18" customHeight="1">
      <c r="A1027" s="758" t="s">
        <v>3236</v>
      </c>
      <c r="B1027" s="758" t="s">
        <v>3189</v>
      </c>
      <c r="C1027" s="758" t="s">
        <v>655</v>
      </c>
      <c r="D1027" s="759">
        <v>2014</v>
      </c>
      <c r="E1027" s="758" t="s">
        <v>3939</v>
      </c>
      <c r="F1027" s="758"/>
      <c r="G1027" s="759" t="s">
        <v>1182</v>
      </c>
      <c r="H1027" s="760" t="s">
        <v>127</v>
      </c>
      <c r="I1027" s="761" t="s">
        <v>127</v>
      </c>
      <c r="J1027" s="760" t="s">
        <v>127</v>
      </c>
      <c r="K1027" s="758" t="s">
        <v>127</v>
      </c>
      <c r="L1027" s="762" t="s">
        <v>655</v>
      </c>
      <c r="M1027" s="762" t="s">
        <v>655</v>
      </c>
      <c r="N1027" s="762" t="s">
        <v>655</v>
      </c>
      <c r="O1027" s="762">
        <v>0.2</v>
      </c>
      <c r="P1027" s="910">
        <f>P510+P511+P512+P513+P514+P601+P602+P603+P604+P605+P606+P607+P608+P609+P610+P611+P612+P613</f>
        <v>1748.0015600000002</v>
      </c>
      <c r="Q1027" s="905">
        <f t="shared" si="37"/>
        <v>955453.50844000001</v>
      </c>
      <c r="R1027" s="763">
        <f>R510+R511+R512+R513+R514+R601+R602+R603+R604+R605+R606+R607+R608+R609+R610+R611+R612+R613</f>
        <v>957201.51</v>
      </c>
      <c r="S1027" s="766" t="s">
        <v>127</v>
      </c>
      <c r="T1027" s="762" t="s">
        <v>127</v>
      </c>
      <c r="U1027" s="762" t="s">
        <v>655</v>
      </c>
      <c r="V1027" s="762" t="s">
        <v>655</v>
      </c>
      <c r="W1027" s="762"/>
      <c r="X1027" s="762"/>
    </row>
    <row r="1028" spans="1:24" s="765" customFormat="1" ht="23.25" customHeight="1">
      <c r="A1028" s="758" t="s">
        <v>3247</v>
      </c>
      <c r="B1028" s="758" t="s">
        <v>3192</v>
      </c>
      <c r="C1028" s="758" t="s">
        <v>655</v>
      </c>
      <c r="D1028" s="759">
        <v>2014</v>
      </c>
      <c r="E1028" s="813" t="s">
        <v>3248</v>
      </c>
      <c r="F1028" s="758"/>
      <c r="G1028" s="759" t="s">
        <v>1079</v>
      </c>
      <c r="H1028" s="760" t="s">
        <v>127</v>
      </c>
      <c r="I1028" s="761" t="s">
        <v>127</v>
      </c>
      <c r="J1028" s="760" t="s">
        <v>127</v>
      </c>
      <c r="K1028" s="758" t="s">
        <v>127</v>
      </c>
      <c r="L1028" s="762" t="s">
        <v>655</v>
      </c>
      <c r="M1028" s="762" t="s">
        <v>655</v>
      </c>
      <c r="N1028" s="762" t="s">
        <v>655</v>
      </c>
      <c r="O1028" s="762">
        <v>0</v>
      </c>
      <c r="P1028" s="910">
        <v>0</v>
      </c>
      <c r="Q1028" s="905">
        <f t="shared" si="37"/>
        <v>2586760.2200000002</v>
      </c>
      <c r="R1028" s="763">
        <f>R515+R516+R517+R519+R732</f>
        <v>2586760.2200000002</v>
      </c>
      <c r="S1028" s="975">
        <f>S515+S516+S517+S519</f>
        <v>22620</v>
      </c>
      <c r="T1028" s="762" t="s">
        <v>127</v>
      </c>
      <c r="U1028" s="762" t="s">
        <v>655</v>
      </c>
      <c r="V1028" s="762" t="s">
        <v>655</v>
      </c>
      <c r="W1028" s="762"/>
      <c r="X1028" s="762"/>
    </row>
    <row r="1029" spans="1:24" s="765" customFormat="1" ht="22.5" customHeight="1">
      <c r="A1029" s="758" t="s">
        <v>948</v>
      </c>
      <c r="B1029" s="758" t="s">
        <v>3193</v>
      </c>
      <c r="C1029" s="758" t="s">
        <v>655</v>
      </c>
      <c r="D1029" s="759">
        <v>2014</v>
      </c>
      <c r="E1029" s="813" t="s">
        <v>3262</v>
      </c>
      <c r="F1029" s="758"/>
      <c r="G1029" s="759" t="s">
        <v>2490</v>
      </c>
      <c r="H1029" s="760" t="s">
        <v>127</v>
      </c>
      <c r="I1029" s="761" t="s">
        <v>127</v>
      </c>
      <c r="J1029" s="760" t="s">
        <v>127</v>
      </c>
      <c r="K1029" s="758" t="s">
        <v>127</v>
      </c>
      <c r="L1029" s="762" t="s">
        <v>655</v>
      </c>
      <c r="M1029" s="762" t="s">
        <v>655</v>
      </c>
      <c r="N1029" s="762" t="s">
        <v>655</v>
      </c>
      <c r="O1029" s="762">
        <v>0</v>
      </c>
      <c r="P1029" s="910">
        <v>0</v>
      </c>
      <c r="Q1029" s="905">
        <f>R1029-P1029</f>
        <v>2993549.82</v>
      </c>
      <c r="R1029" s="763">
        <f>R525+R526+R527+R528+R733+R734+R735+R736</f>
        <v>2993549.82</v>
      </c>
      <c r="S1029" s="975"/>
      <c r="T1029" s="762" t="s">
        <v>127</v>
      </c>
      <c r="U1029" s="762" t="s">
        <v>655</v>
      </c>
      <c r="V1029" s="762" t="s">
        <v>655</v>
      </c>
      <c r="W1029" s="762"/>
      <c r="X1029" s="762"/>
    </row>
    <row r="1030" spans="1:24" s="765" customFormat="1" ht="53.25" customHeight="1">
      <c r="A1030" s="758" t="s">
        <v>3491</v>
      </c>
      <c r="B1030" s="758" t="s">
        <v>3194</v>
      </c>
      <c r="C1030" s="758" t="s">
        <v>655</v>
      </c>
      <c r="D1030" s="759">
        <v>2014</v>
      </c>
      <c r="E1030" s="813" t="s">
        <v>3252</v>
      </c>
      <c r="F1030" s="758"/>
      <c r="G1030" s="759" t="s">
        <v>1182</v>
      </c>
      <c r="H1030" s="760" t="s">
        <v>127</v>
      </c>
      <c r="I1030" s="761" t="s">
        <v>127</v>
      </c>
      <c r="J1030" s="760" t="s">
        <v>127</v>
      </c>
      <c r="K1030" s="758" t="s">
        <v>127</v>
      </c>
      <c r="L1030" s="762" t="s">
        <v>655</v>
      </c>
      <c r="M1030" s="762" t="s">
        <v>655</v>
      </c>
      <c r="N1030" s="762" t="s">
        <v>655</v>
      </c>
      <c r="O1030" s="762">
        <v>0.5</v>
      </c>
      <c r="P1030" s="910">
        <f>P614+P615+P616+P617+P672</f>
        <v>4784</v>
      </c>
      <c r="Q1030" s="905">
        <f>R1030</f>
        <v>883468.68</v>
      </c>
      <c r="R1030" s="763">
        <f>R614+R615+R616+R617+R672</f>
        <v>883468.68</v>
      </c>
      <c r="S1030" s="766" t="s">
        <v>127</v>
      </c>
      <c r="T1030" s="762" t="s">
        <v>127</v>
      </c>
      <c r="U1030" s="762" t="s">
        <v>655</v>
      </c>
      <c r="V1030" s="813" t="s">
        <v>3495</v>
      </c>
      <c r="W1030" s="762"/>
      <c r="X1030" s="762"/>
    </row>
    <row r="1031" spans="1:24" s="765" customFormat="1" ht="18" customHeight="1">
      <c r="A1031" s="758" t="s">
        <v>3322</v>
      </c>
      <c r="B1031" s="758" t="s">
        <v>718</v>
      </c>
      <c r="C1031" s="758" t="s">
        <v>655</v>
      </c>
      <c r="D1031" s="759">
        <v>2014</v>
      </c>
      <c r="E1031" s="758" t="s">
        <v>3327</v>
      </c>
      <c r="F1031" s="758"/>
      <c r="G1031" s="759" t="s">
        <v>683</v>
      </c>
      <c r="H1031" s="760" t="s">
        <v>127</v>
      </c>
      <c r="I1031" s="761" t="s">
        <v>127</v>
      </c>
      <c r="J1031" s="760" t="s">
        <v>127</v>
      </c>
      <c r="K1031" s="758" t="s">
        <v>127</v>
      </c>
      <c r="L1031" s="762" t="s">
        <v>655</v>
      </c>
      <c r="M1031" s="762" t="s">
        <v>655</v>
      </c>
      <c r="N1031" s="762" t="s">
        <v>655</v>
      </c>
      <c r="O1031" s="762">
        <v>0</v>
      </c>
      <c r="P1031" s="910">
        <v>0</v>
      </c>
      <c r="Q1031" s="905">
        <f t="shared" si="37"/>
        <v>1322.19</v>
      </c>
      <c r="R1031" s="763">
        <f>R534</f>
        <v>1322.19</v>
      </c>
      <c r="S1031" s="766" t="s">
        <v>127</v>
      </c>
      <c r="T1031" s="762" t="s">
        <v>127</v>
      </c>
      <c r="U1031" s="762" t="s">
        <v>655</v>
      </c>
      <c r="V1031" s="762" t="s">
        <v>655</v>
      </c>
      <c r="W1031" s="762"/>
      <c r="X1031" s="762"/>
    </row>
    <row r="1032" spans="1:24" s="765" customFormat="1" ht="28.5" customHeight="1">
      <c r="A1032" s="758" t="s">
        <v>3322</v>
      </c>
      <c r="B1032" s="758" t="s">
        <v>718</v>
      </c>
      <c r="C1032" s="758" t="s">
        <v>655</v>
      </c>
      <c r="D1032" s="759">
        <v>2014</v>
      </c>
      <c r="E1032" s="813" t="s">
        <v>3159</v>
      </c>
      <c r="F1032" s="758"/>
      <c r="G1032" s="759" t="s">
        <v>683</v>
      </c>
      <c r="H1032" s="760" t="s">
        <v>127</v>
      </c>
      <c r="I1032" s="761" t="s">
        <v>127</v>
      </c>
      <c r="J1032" s="760" t="s">
        <v>127</v>
      </c>
      <c r="K1032" s="758" t="s">
        <v>127</v>
      </c>
      <c r="L1032" s="762" t="s">
        <v>655</v>
      </c>
      <c r="M1032" s="762" t="s">
        <v>655</v>
      </c>
      <c r="N1032" s="762" t="s">
        <v>655</v>
      </c>
      <c r="O1032" s="762">
        <v>0</v>
      </c>
      <c r="P1032" s="910">
        <v>0</v>
      </c>
      <c r="Q1032" s="905">
        <f t="shared" ref="Q1032:Q1037" si="38">R1032-P1032</f>
        <v>46348.800000000003</v>
      </c>
      <c r="R1032" s="763">
        <f>R465+R691+R692</f>
        <v>46348.800000000003</v>
      </c>
      <c r="S1032" s="766" t="s">
        <v>127</v>
      </c>
      <c r="T1032" s="762" t="s">
        <v>127</v>
      </c>
      <c r="U1032" s="762" t="s">
        <v>655</v>
      </c>
      <c r="V1032" s="762" t="s">
        <v>655</v>
      </c>
      <c r="W1032" s="762"/>
      <c r="X1032" s="762"/>
    </row>
    <row r="1033" spans="1:24" s="765" customFormat="1" ht="18" customHeight="1">
      <c r="A1033" s="758" t="s">
        <v>3331</v>
      </c>
      <c r="B1033" s="758" t="s">
        <v>718</v>
      </c>
      <c r="C1033" s="758" t="s">
        <v>655</v>
      </c>
      <c r="D1033" s="759">
        <v>2014</v>
      </c>
      <c r="E1033" s="758" t="s">
        <v>3333</v>
      </c>
      <c r="F1033" s="758"/>
      <c r="G1033" s="759" t="s">
        <v>683</v>
      </c>
      <c r="H1033" s="760" t="s">
        <v>127</v>
      </c>
      <c r="I1033" s="761" t="s">
        <v>127</v>
      </c>
      <c r="J1033" s="760" t="s">
        <v>127</v>
      </c>
      <c r="K1033" s="758" t="s">
        <v>127</v>
      </c>
      <c r="L1033" s="762" t="s">
        <v>655</v>
      </c>
      <c r="M1033" s="762" t="s">
        <v>655</v>
      </c>
      <c r="N1033" s="762" t="s">
        <v>655</v>
      </c>
      <c r="O1033" s="762">
        <v>0</v>
      </c>
      <c r="P1033" s="910">
        <v>0</v>
      </c>
      <c r="Q1033" s="905">
        <f t="shared" si="38"/>
        <v>3218.67</v>
      </c>
      <c r="R1033" s="763">
        <f>R535+R536</f>
        <v>3218.67</v>
      </c>
      <c r="S1033" s="766" t="s">
        <v>127</v>
      </c>
      <c r="T1033" s="762" t="s">
        <v>127</v>
      </c>
      <c r="U1033" s="762" t="s">
        <v>655</v>
      </c>
      <c r="V1033" s="762" t="s">
        <v>655</v>
      </c>
      <c r="W1033" s="762"/>
      <c r="X1033" s="762"/>
    </row>
    <row r="1034" spans="1:24" s="765" customFormat="1" ht="18" customHeight="1">
      <c r="A1034" s="758" t="s">
        <v>3337</v>
      </c>
      <c r="B1034" s="758" t="s">
        <v>718</v>
      </c>
      <c r="C1034" s="758" t="s">
        <v>655</v>
      </c>
      <c r="D1034" s="759">
        <v>2014</v>
      </c>
      <c r="E1034" s="758" t="s">
        <v>3353</v>
      </c>
      <c r="F1034" s="758"/>
      <c r="G1034" s="759" t="s">
        <v>683</v>
      </c>
      <c r="H1034" s="760" t="s">
        <v>127</v>
      </c>
      <c r="I1034" s="761" t="s">
        <v>127</v>
      </c>
      <c r="J1034" s="760" t="s">
        <v>127</v>
      </c>
      <c r="K1034" s="758" t="s">
        <v>127</v>
      </c>
      <c r="L1034" s="762" t="s">
        <v>655</v>
      </c>
      <c r="M1034" s="762" t="s">
        <v>655</v>
      </c>
      <c r="N1034" s="762" t="s">
        <v>655</v>
      </c>
      <c r="O1034" s="762">
        <v>0</v>
      </c>
      <c r="P1034" s="910">
        <v>0</v>
      </c>
      <c r="Q1034" s="905">
        <f t="shared" si="38"/>
        <v>36476.71</v>
      </c>
      <c r="R1034" s="763">
        <f>R537+R538+R539+R540+R693</f>
        <v>36476.71</v>
      </c>
      <c r="S1034" s="766" t="s">
        <v>127</v>
      </c>
      <c r="T1034" s="762" t="s">
        <v>127</v>
      </c>
      <c r="U1034" s="762" t="s">
        <v>655</v>
      </c>
      <c r="V1034" s="762" t="s">
        <v>655</v>
      </c>
      <c r="W1034" s="762"/>
      <c r="X1034" s="762"/>
    </row>
    <row r="1035" spans="1:24" s="765" customFormat="1" ht="18" customHeight="1">
      <c r="A1035" s="758" t="s">
        <v>1031</v>
      </c>
      <c r="B1035" s="758" t="s">
        <v>3190</v>
      </c>
      <c r="C1035" s="758" t="s">
        <v>655</v>
      </c>
      <c r="D1035" s="759">
        <v>2014</v>
      </c>
      <c r="E1035" s="813" t="s">
        <v>3366</v>
      </c>
      <c r="F1035" s="758"/>
      <c r="G1035" s="759" t="s">
        <v>683</v>
      </c>
      <c r="H1035" s="760" t="s">
        <v>127</v>
      </c>
      <c r="I1035" s="761" t="s">
        <v>127</v>
      </c>
      <c r="J1035" s="760" t="s">
        <v>127</v>
      </c>
      <c r="K1035" s="758" t="s">
        <v>127</v>
      </c>
      <c r="L1035" s="762" t="s">
        <v>655</v>
      </c>
      <c r="M1035" s="762" t="s">
        <v>655</v>
      </c>
      <c r="N1035" s="762" t="s">
        <v>655</v>
      </c>
      <c r="O1035" s="762">
        <v>0</v>
      </c>
      <c r="P1035" s="910">
        <v>0</v>
      </c>
      <c r="Q1035" s="905">
        <f t="shared" si="38"/>
        <v>77488</v>
      </c>
      <c r="R1035" s="763">
        <f>R553+R554+R555+R556+R557+R558+R559+R560+R561+R562+R563+R564+R565+R566</f>
        <v>77488</v>
      </c>
      <c r="S1035" s="766" t="s">
        <v>127</v>
      </c>
      <c r="T1035" s="762" t="s">
        <v>127</v>
      </c>
      <c r="U1035" s="762" t="s">
        <v>655</v>
      </c>
      <c r="V1035" s="762" t="s">
        <v>655</v>
      </c>
      <c r="W1035" s="762"/>
      <c r="X1035" s="762"/>
    </row>
    <row r="1036" spans="1:24" s="765" customFormat="1" ht="18" customHeight="1">
      <c r="A1036" s="758" t="s">
        <v>948</v>
      </c>
      <c r="B1036" s="758" t="s">
        <v>718</v>
      </c>
      <c r="C1036" s="758" t="s">
        <v>655</v>
      </c>
      <c r="D1036" s="759">
        <v>2014</v>
      </c>
      <c r="E1036" s="758" t="s">
        <v>3340</v>
      </c>
      <c r="F1036" s="758"/>
      <c r="G1036" s="759" t="s">
        <v>683</v>
      </c>
      <c r="H1036" s="760" t="s">
        <v>127</v>
      </c>
      <c r="I1036" s="761" t="s">
        <v>127</v>
      </c>
      <c r="J1036" s="760" t="s">
        <v>127</v>
      </c>
      <c r="K1036" s="758" t="s">
        <v>127</v>
      </c>
      <c r="L1036" s="762" t="s">
        <v>655</v>
      </c>
      <c r="M1036" s="762" t="s">
        <v>655</v>
      </c>
      <c r="N1036" s="762" t="s">
        <v>655</v>
      </c>
      <c r="O1036" s="762">
        <v>0</v>
      </c>
      <c r="P1036" s="910">
        <v>0</v>
      </c>
      <c r="Q1036" s="905">
        <f t="shared" si="38"/>
        <v>17946.309999999998</v>
      </c>
      <c r="R1036" s="763">
        <f>R567+R568+R569+R570+R571+R726</f>
        <v>17946.309999999998</v>
      </c>
      <c r="S1036" s="766" t="s">
        <v>127</v>
      </c>
      <c r="T1036" s="762" t="s">
        <v>127</v>
      </c>
      <c r="U1036" s="762" t="s">
        <v>655</v>
      </c>
      <c r="V1036" s="762" t="s">
        <v>655</v>
      </c>
      <c r="W1036" s="762"/>
      <c r="X1036" s="762"/>
    </row>
    <row r="1037" spans="1:24" s="765" customFormat="1" ht="18" customHeight="1">
      <c r="A1037" s="758" t="s">
        <v>695</v>
      </c>
      <c r="B1037" s="758" t="s">
        <v>718</v>
      </c>
      <c r="C1037" s="758" t="s">
        <v>655</v>
      </c>
      <c r="D1037" s="759">
        <v>2014</v>
      </c>
      <c r="E1037" s="758" t="s">
        <v>3916</v>
      </c>
      <c r="F1037" s="758"/>
      <c r="G1037" s="759" t="s">
        <v>683</v>
      </c>
      <c r="H1037" s="760" t="s">
        <v>127</v>
      </c>
      <c r="I1037" s="761" t="s">
        <v>127</v>
      </c>
      <c r="J1037" s="760" t="s">
        <v>127</v>
      </c>
      <c r="K1037" s="758" t="s">
        <v>127</v>
      </c>
      <c r="L1037" s="762" t="s">
        <v>655</v>
      </c>
      <c r="M1037" s="762" t="s">
        <v>655</v>
      </c>
      <c r="N1037" s="762" t="s">
        <v>655</v>
      </c>
      <c r="O1037" s="762">
        <v>0</v>
      </c>
      <c r="P1037" s="910">
        <v>0</v>
      </c>
      <c r="Q1037" s="905">
        <f t="shared" si="38"/>
        <v>1147.3</v>
      </c>
      <c r="R1037" s="763">
        <f>R572</f>
        <v>1147.3</v>
      </c>
      <c r="S1037" s="766" t="s">
        <v>127</v>
      </c>
      <c r="T1037" s="762" t="s">
        <v>127</v>
      </c>
      <c r="U1037" s="762" t="s">
        <v>655</v>
      </c>
      <c r="V1037" s="762" t="s">
        <v>655</v>
      </c>
      <c r="W1037" s="762"/>
      <c r="X1037" s="762"/>
    </row>
    <row r="1038" spans="1:24" s="765" customFormat="1" ht="18" customHeight="1">
      <c r="A1038" s="758" t="s">
        <v>948</v>
      </c>
      <c r="B1038" s="758" t="s">
        <v>718</v>
      </c>
      <c r="C1038" s="758" t="s">
        <v>655</v>
      </c>
      <c r="D1038" s="759">
        <v>2014</v>
      </c>
      <c r="E1038" s="758" t="s">
        <v>2568</v>
      </c>
      <c r="F1038" s="758"/>
      <c r="G1038" s="759" t="s">
        <v>683</v>
      </c>
      <c r="H1038" s="760" t="s">
        <v>127</v>
      </c>
      <c r="I1038" s="761" t="s">
        <v>127</v>
      </c>
      <c r="J1038" s="760" t="s">
        <v>127</v>
      </c>
      <c r="K1038" s="758" t="s">
        <v>127</v>
      </c>
      <c r="L1038" s="762" t="s">
        <v>655</v>
      </c>
      <c r="M1038" s="762" t="s">
        <v>655</v>
      </c>
      <c r="N1038" s="762" t="s">
        <v>655</v>
      </c>
      <c r="O1038" s="762">
        <v>0</v>
      </c>
      <c r="P1038" s="910">
        <v>0</v>
      </c>
      <c r="Q1038" s="905">
        <f t="shared" si="37"/>
        <v>353.39</v>
      </c>
      <c r="R1038" s="763">
        <f>R573</f>
        <v>353.39</v>
      </c>
      <c r="S1038" s="766" t="s">
        <v>127</v>
      </c>
      <c r="T1038" s="762" t="s">
        <v>127</v>
      </c>
      <c r="U1038" s="762" t="s">
        <v>655</v>
      </c>
      <c r="V1038" s="762" t="s">
        <v>655</v>
      </c>
      <c r="W1038" s="762"/>
      <c r="X1038" s="762"/>
    </row>
    <row r="1039" spans="1:24" s="765" customFormat="1" ht="27.75" customHeight="1">
      <c r="A1039" s="758" t="s">
        <v>3018</v>
      </c>
      <c r="B1039" s="758" t="s">
        <v>3431</v>
      </c>
      <c r="C1039" s="758" t="s">
        <v>655</v>
      </c>
      <c r="D1039" s="759">
        <v>2014</v>
      </c>
      <c r="E1039" s="813" t="s">
        <v>3029</v>
      </c>
      <c r="F1039" s="758"/>
      <c r="G1039" s="759" t="s">
        <v>1182</v>
      </c>
      <c r="H1039" s="760" t="s">
        <v>127</v>
      </c>
      <c r="I1039" s="761" t="s">
        <v>127</v>
      </c>
      <c r="J1039" s="760" t="s">
        <v>127</v>
      </c>
      <c r="K1039" s="758" t="s">
        <v>127</v>
      </c>
      <c r="L1039" s="762" t="s">
        <v>655</v>
      </c>
      <c r="M1039" s="762" t="s">
        <v>655</v>
      </c>
      <c r="N1039" s="762" t="s">
        <v>655</v>
      </c>
      <c r="O1039" s="762">
        <v>0.2</v>
      </c>
      <c r="P1039" s="910">
        <f>P445+P446+P458+P491+P496+P497+P499+P501+P577+P586+P587+P588+P589+P590+P591</f>
        <v>555.1246799999999</v>
      </c>
      <c r="Q1039" s="905">
        <f>R1039-P1039</f>
        <v>184348.56531999999</v>
      </c>
      <c r="R1039" s="763">
        <f>R445+R446+R458+R491+R496+R497+R499+R501+R577+R586+R591</f>
        <v>184903.69</v>
      </c>
      <c r="S1039" s="975">
        <f>S445+S446+S458+S491+S496+S497+S499+S501+S577+S586+S591</f>
        <v>184891.94999999998</v>
      </c>
      <c r="T1039" s="762" t="s">
        <v>127</v>
      </c>
      <c r="U1039" s="762" t="s">
        <v>655</v>
      </c>
      <c r="V1039" s="762" t="s">
        <v>655</v>
      </c>
      <c r="W1039" s="762"/>
      <c r="X1039" s="762"/>
    </row>
    <row r="1040" spans="1:24" s="765" customFormat="1" ht="27" customHeight="1">
      <c r="A1040" s="758" t="s">
        <v>3315</v>
      </c>
      <c r="B1040" s="758" t="s">
        <v>3428</v>
      </c>
      <c r="C1040" s="758" t="s">
        <v>655</v>
      </c>
      <c r="D1040" s="759">
        <v>2014</v>
      </c>
      <c r="E1040" s="813" t="s">
        <v>3036</v>
      </c>
      <c r="F1040" s="758"/>
      <c r="G1040" s="759" t="s">
        <v>1182</v>
      </c>
      <c r="H1040" s="760" t="s">
        <v>127</v>
      </c>
      <c r="I1040" s="761" t="s">
        <v>127</v>
      </c>
      <c r="J1040" s="760" t="s">
        <v>127</v>
      </c>
      <c r="K1040" s="758" t="s">
        <v>127</v>
      </c>
      <c r="L1040" s="762" t="s">
        <v>655</v>
      </c>
      <c r="M1040" s="762" t="s">
        <v>655</v>
      </c>
      <c r="N1040" s="762" t="s">
        <v>655</v>
      </c>
      <c r="O1040" s="762">
        <v>0.2</v>
      </c>
      <c r="P1040" s="910">
        <f>P447+P448+P449+P494+P495+P498+P500+P502+P578+P618</f>
        <v>318.37493999999998</v>
      </c>
      <c r="Q1040" s="905">
        <f>R1040-P1040</f>
        <v>202882.84506000002</v>
      </c>
      <c r="R1040" s="763">
        <f>R447+R448+R449+R494+R495+R498+R500+R502+R578+R618</f>
        <v>203201.22000000003</v>
      </c>
      <c r="S1040" s="975">
        <f>S447+S448+S449+S494+S495+S498+S500+S502+S578+S618</f>
        <v>203187.24000000002</v>
      </c>
      <c r="T1040" s="762" t="s">
        <v>127</v>
      </c>
      <c r="U1040" s="762" t="s">
        <v>655</v>
      </c>
      <c r="V1040" s="762" t="s">
        <v>655</v>
      </c>
      <c r="W1040" s="762"/>
      <c r="X1040" s="762"/>
    </row>
    <row r="1041" spans="1:24" s="765" customFormat="1" ht="18" customHeight="1">
      <c r="A1041" s="758" t="s">
        <v>1902</v>
      </c>
      <c r="B1041" s="758" t="s">
        <v>718</v>
      </c>
      <c r="C1041" s="758" t="s">
        <v>655</v>
      </c>
      <c r="D1041" s="759">
        <v>2014</v>
      </c>
      <c r="E1041" s="758" t="s">
        <v>3785</v>
      </c>
      <c r="F1041" s="758"/>
      <c r="G1041" s="759" t="s">
        <v>683</v>
      </c>
      <c r="H1041" s="760" t="s">
        <v>127</v>
      </c>
      <c r="I1041" s="761" t="s">
        <v>127</v>
      </c>
      <c r="J1041" s="760" t="s">
        <v>127</v>
      </c>
      <c r="K1041" s="758" t="s">
        <v>127</v>
      </c>
      <c r="L1041" s="762" t="s">
        <v>655</v>
      </c>
      <c r="M1041" s="762" t="s">
        <v>655</v>
      </c>
      <c r="N1041" s="762" t="s">
        <v>655</v>
      </c>
      <c r="O1041" s="762"/>
      <c r="P1041" s="910"/>
      <c r="Q1041" s="905">
        <f>R1041-P1041</f>
        <v>19877.78</v>
      </c>
      <c r="R1041" s="763">
        <f>R673+R674+R675</f>
        <v>19877.78</v>
      </c>
      <c r="S1041" s="766" t="s">
        <v>127</v>
      </c>
      <c r="T1041" s="762" t="s">
        <v>127</v>
      </c>
      <c r="U1041" s="762" t="s">
        <v>655</v>
      </c>
      <c r="V1041" s="762" t="s">
        <v>655</v>
      </c>
      <c r="W1041" s="762"/>
      <c r="X1041" s="762"/>
    </row>
    <row r="1042" spans="1:24" s="765" customFormat="1" ht="18" customHeight="1">
      <c r="A1042" s="758" t="s">
        <v>3317</v>
      </c>
      <c r="B1042" s="758" t="s">
        <v>718</v>
      </c>
      <c r="C1042" s="758" t="s">
        <v>655</v>
      </c>
      <c r="D1042" s="759">
        <v>2014</v>
      </c>
      <c r="E1042" s="758" t="s">
        <v>3792</v>
      </c>
      <c r="F1042" s="758"/>
      <c r="G1042" s="759" t="s">
        <v>683</v>
      </c>
      <c r="H1042" s="760" t="s">
        <v>127</v>
      </c>
      <c r="I1042" s="761" t="s">
        <v>127</v>
      </c>
      <c r="J1042" s="760" t="s">
        <v>127</v>
      </c>
      <c r="K1042" s="758" t="s">
        <v>127</v>
      </c>
      <c r="L1042" s="762" t="s">
        <v>655</v>
      </c>
      <c r="M1042" s="762" t="s">
        <v>655</v>
      </c>
      <c r="N1042" s="762" t="s">
        <v>655</v>
      </c>
      <c r="O1042" s="762">
        <v>0</v>
      </c>
      <c r="P1042" s="910">
        <v>0</v>
      </c>
      <c r="Q1042" s="905">
        <v>0</v>
      </c>
      <c r="R1042" s="763">
        <f>R464</f>
        <v>564</v>
      </c>
      <c r="S1042" s="766"/>
      <c r="T1042" s="762" t="s">
        <v>127</v>
      </c>
      <c r="U1042" s="762" t="s">
        <v>655</v>
      </c>
      <c r="V1042" s="762" t="s">
        <v>655</v>
      </c>
      <c r="W1042" s="762"/>
      <c r="X1042" s="762"/>
    </row>
    <row r="1043" spans="1:24" s="765" customFormat="1" ht="26.25" customHeight="1">
      <c r="A1043" s="758" t="s">
        <v>695</v>
      </c>
      <c r="B1043" s="758" t="s">
        <v>3811</v>
      </c>
      <c r="C1043" s="758" t="s">
        <v>655</v>
      </c>
      <c r="D1043" s="759">
        <v>2014</v>
      </c>
      <c r="E1043" s="813" t="s">
        <v>3942</v>
      </c>
      <c r="F1043" s="758"/>
      <c r="G1043" s="759" t="s">
        <v>683</v>
      </c>
      <c r="H1043" s="760" t="s">
        <v>127</v>
      </c>
      <c r="I1043" s="761" t="s">
        <v>127</v>
      </c>
      <c r="J1043" s="760" t="s">
        <v>127</v>
      </c>
      <c r="K1043" s="758" t="s">
        <v>127</v>
      </c>
      <c r="L1043" s="762" t="s">
        <v>655</v>
      </c>
      <c r="M1043" s="762" t="s">
        <v>655</v>
      </c>
      <c r="N1043" s="762" t="s">
        <v>655</v>
      </c>
      <c r="O1043" s="762"/>
      <c r="P1043" s="910"/>
      <c r="Q1043" s="905"/>
      <c r="R1043" s="763"/>
      <c r="S1043" s="766"/>
      <c r="T1043" s="762" t="s">
        <v>127</v>
      </c>
      <c r="U1043" s="762" t="s">
        <v>655</v>
      </c>
      <c r="V1043" s="762" t="s">
        <v>655</v>
      </c>
      <c r="W1043" s="762"/>
      <c r="X1043" s="762"/>
    </row>
    <row r="1044" spans="1:24" s="765" customFormat="1" ht="26.25" customHeight="1">
      <c r="A1044" s="758" t="s">
        <v>3331</v>
      </c>
      <c r="B1044" s="758" t="s">
        <v>3834</v>
      </c>
      <c r="C1044" s="758" t="s">
        <v>655</v>
      </c>
      <c r="D1044" s="759">
        <v>2014</v>
      </c>
      <c r="E1044" s="813" t="s">
        <v>3835</v>
      </c>
      <c r="F1044" s="758"/>
      <c r="G1044" s="759" t="s">
        <v>683</v>
      </c>
      <c r="H1044" s="760" t="s">
        <v>127</v>
      </c>
      <c r="I1044" s="761" t="s">
        <v>127</v>
      </c>
      <c r="J1044" s="760" t="s">
        <v>127</v>
      </c>
      <c r="K1044" s="758" t="s">
        <v>127</v>
      </c>
      <c r="L1044" s="762" t="s">
        <v>655</v>
      </c>
      <c r="M1044" s="762" t="s">
        <v>655</v>
      </c>
      <c r="N1044" s="762" t="s">
        <v>655</v>
      </c>
      <c r="O1044" s="762">
        <v>0</v>
      </c>
      <c r="P1044" s="910">
        <v>0</v>
      </c>
      <c r="Q1044" s="905">
        <f t="shared" ref="Q1044:Q1055" si="39">R1044-P1044</f>
        <v>9904.98</v>
      </c>
      <c r="R1044" s="763">
        <f>R679+R680+R681+R682+R683</f>
        <v>9904.98</v>
      </c>
      <c r="S1044" s="766"/>
      <c r="T1044" s="762" t="s">
        <v>127</v>
      </c>
      <c r="U1044" s="762" t="s">
        <v>655</v>
      </c>
      <c r="V1044" s="762" t="s">
        <v>655</v>
      </c>
      <c r="W1044" s="762"/>
      <c r="X1044" s="762"/>
    </row>
    <row r="1045" spans="1:24" s="765" customFormat="1" ht="26.25" customHeight="1">
      <c r="A1045" s="758" t="s">
        <v>1118</v>
      </c>
      <c r="B1045" s="758" t="s">
        <v>3846</v>
      </c>
      <c r="C1045" s="758" t="s">
        <v>655</v>
      </c>
      <c r="D1045" s="759">
        <v>2014</v>
      </c>
      <c r="E1045" s="813" t="s">
        <v>3848</v>
      </c>
      <c r="F1045" s="758"/>
      <c r="G1045" s="759" t="s">
        <v>683</v>
      </c>
      <c r="H1045" s="760" t="s">
        <v>127</v>
      </c>
      <c r="I1045" s="761" t="s">
        <v>127</v>
      </c>
      <c r="J1045" s="760" t="s">
        <v>127</v>
      </c>
      <c r="K1045" s="758" t="s">
        <v>127</v>
      </c>
      <c r="L1045" s="762" t="s">
        <v>655</v>
      </c>
      <c r="M1045" s="762" t="s">
        <v>655</v>
      </c>
      <c r="N1045" s="762" t="s">
        <v>655</v>
      </c>
      <c r="O1045" s="762">
        <v>0</v>
      </c>
      <c r="P1045" s="910">
        <v>0</v>
      </c>
      <c r="Q1045" s="905">
        <f t="shared" si="39"/>
        <v>8949.89</v>
      </c>
      <c r="R1045" s="763">
        <f>R684</f>
        <v>8949.89</v>
      </c>
      <c r="S1045" s="766"/>
      <c r="T1045" s="762" t="s">
        <v>127</v>
      </c>
      <c r="U1045" s="762" t="s">
        <v>655</v>
      </c>
      <c r="V1045" s="762" t="s">
        <v>655</v>
      </c>
      <c r="W1045" s="762"/>
      <c r="X1045" s="762"/>
    </row>
    <row r="1046" spans="1:24" s="765" customFormat="1" ht="26.25" customHeight="1">
      <c r="A1046" s="758" t="s">
        <v>1118</v>
      </c>
      <c r="B1046" s="758" t="s">
        <v>718</v>
      </c>
      <c r="C1046" s="758" t="s">
        <v>655</v>
      </c>
      <c r="D1046" s="759">
        <v>2014</v>
      </c>
      <c r="E1046" s="813" t="s">
        <v>3855</v>
      </c>
      <c r="F1046" s="758"/>
      <c r="G1046" s="759" t="s">
        <v>683</v>
      </c>
      <c r="H1046" s="760" t="s">
        <v>127</v>
      </c>
      <c r="I1046" s="761" t="s">
        <v>127</v>
      </c>
      <c r="J1046" s="760" t="s">
        <v>127</v>
      </c>
      <c r="K1046" s="758" t="s">
        <v>127</v>
      </c>
      <c r="L1046" s="762" t="s">
        <v>655</v>
      </c>
      <c r="M1046" s="762" t="s">
        <v>655</v>
      </c>
      <c r="N1046" s="762" t="s">
        <v>655</v>
      </c>
      <c r="O1046" s="762">
        <v>0</v>
      </c>
      <c r="P1046" s="910">
        <v>0</v>
      </c>
      <c r="Q1046" s="905">
        <f t="shared" si="39"/>
        <v>33520</v>
      </c>
      <c r="R1046" s="763">
        <f>R685+R686+R687+R688</f>
        <v>33520</v>
      </c>
      <c r="S1046" s="766"/>
      <c r="T1046" s="762" t="s">
        <v>127</v>
      </c>
      <c r="U1046" s="762" t="s">
        <v>655</v>
      </c>
      <c r="V1046" s="762" t="s">
        <v>655</v>
      </c>
      <c r="W1046" s="762"/>
      <c r="X1046" s="762"/>
    </row>
    <row r="1047" spans="1:24" s="765" customFormat="1" ht="26.25" customHeight="1">
      <c r="A1047" s="758" t="s">
        <v>3871</v>
      </c>
      <c r="B1047" s="758" t="s">
        <v>718</v>
      </c>
      <c r="C1047" s="758" t="s">
        <v>655</v>
      </c>
      <c r="D1047" s="759">
        <v>2014</v>
      </c>
      <c r="E1047" s="813" t="s">
        <v>3872</v>
      </c>
      <c r="F1047" s="758"/>
      <c r="G1047" s="759" t="s">
        <v>683</v>
      </c>
      <c r="H1047" s="760" t="s">
        <v>127</v>
      </c>
      <c r="I1047" s="761" t="s">
        <v>127</v>
      </c>
      <c r="J1047" s="760" t="s">
        <v>127</v>
      </c>
      <c r="K1047" s="758" t="s">
        <v>127</v>
      </c>
      <c r="L1047" s="762" t="s">
        <v>655</v>
      </c>
      <c r="M1047" s="762" t="s">
        <v>655</v>
      </c>
      <c r="N1047" s="762" t="s">
        <v>655</v>
      </c>
      <c r="O1047" s="762">
        <v>0</v>
      </c>
      <c r="P1047" s="910">
        <v>0</v>
      </c>
      <c r="Q1047" s="905">
        <f t="shared" si="39"/>
        <v>8181.89</v>
      </c>
      <c r="R1047" s="763">
        <f>R694+R695</f>
        <v>8181.89</v>
      </c>
      <c r="S1047" s="766"/>
      <c r="T1047" s="762" t="s">
        <v>127</v>
      </c>
      <c r="U1047" s="762" t="s">
        <v>655</v>
      </c>
      <c r="V1047" s="762" t="s">
        <v>655</v>
      </c>
      <c r="W1047" s="762"/>
      <c r="X1047" s="762"/>
    </row>
    <row r="1048" spans="1:24" s="765" customFormat="1" ht="26.25" customHeight="1">
      <c r="A1048" s="758" t="s">
        <v>701</v>
      </c>
      <c r="B1048" s="758" t="s">
        <v>718</v>
      </c>
      <c r="C1048" s="758" t="s">
        <v>655</v>
      </c>
      <c r="D1048" s="759">
        <v>2014</v>
      </c>
      <c r="E1048" s="813" t="s">
        <v>2418</v>
      </c>
      <c r="F1048" s="758"/>
      <c r="G1048" s="759" t="s">
        <v>683</v>
      </c>
      <c r="H1048" s="760" t="s">
        <v>127</v>
      </c>
      <c r="I1048" s="761" t="s">
        <v>127</v>
      </c>
      <c r="J1048" s="760" t="s">
        <v>127</v>
      </c>
      <c r="K1048" s="758" t="s">
        <v>127</v>
      </c>
      <c r="L1048" s="762" t="s">
        <v>655</v>
      </c>
      <c r="M1048" s="762" t="s">
        <v>655</v>
      </c>
      <c r="N1048" s="762" t="s">
        <v>655</v>
      </c>
      <c r="O1048" s="762">
        <v>0</v>
      </c>
      <c r="P1048" s="910">
        <v>0</v>
      </c>
      <c r="Q1048" s="905">
        <f t="shared" si="39"/>
        <v>931</v>
      </c>
      <c r="R1048" s="763">
        <f>R427</f>
        <v>931</v>
      </c>
      <c r="S1048" s="766"/>
      <c r="T1048" s="762" t="s">
        <v>127</v>
      </c>
      <c r="U1048" s="762" t="s">
        <v>655</v>
      </c>
      <c r="V1048" s="762" t="s">
        <v>655</v>
      </c>
      <c r="W1048" s="762"/>
      <c r="X1048" s="762"/>
    </row>
    <row r="1049" spans="1:24" s="765" customFormat="1" ht="26.25" customHeight="1">
      <c r="A1049" s="758" t="s">
        <v>1649</v>
      </c>
      <c r="B1049" s="758" t="s">
        <v>718</v>
      </c>
      <c r="C1049" s="758" t="s">
        <v>655</v>
      </c>
      <c r="D1049" s="759">
        <v>2014</v>
      </c>
      <c r="E1049" s="813" t="s">
        <v>1412</v>
      </c>
      <c r="F1049" s="758"/>
      <c r="G1049" s="759" t="s">
        <v>683</v>
      </c>
      <c r="H1049" s="760" t="s">
        <v>127</v>
      </c>
      <c r="I1049" s="761" t="s">
        <v>127</v>
      </c>
      <c r="J1049" s="760" t="s">
        <v>127</v>
      </c>
      <c r="K1049" s="758" t="s">
        <v>127</v>
      </c>
      <c r="L1049" s="762" t="s">
        <v>655</v>
      </c>
      <c r="M1049" s="762" t="s">
        <v>655</v>
      </c>
      <c r="N1049" s="762" t="s">
        <v>655</v>
      </c>
      <c r="O1049" s="762">
        <v>0</v>
      </c>
      <c r="P1049" s="910">
        <v>0</v>
      </c>
      <c r="Q1049" s="905">
        <f t="shared" si="39"/>
        <v>11587.14</v>
      </c>
      <c r="R1049" s="763">
        <f>R696+R697+R698+R699</f>
        <v>11587.14</v>
      </c>
      <c r="S1049" s="766"/>
      <c r="T1049" s="762" t="s">
        <v>127</v>
      </c>
      <c r="U1049" s="762" t="s">
        <v>655</v>
      </c>
      <c r="V1049" s="762" t="s">
        <v>655</v>
      </c>
      <c r="W1049" s="762"/>
      <c r="X1049" s="762"/>
    </row>
    <row r="1050" spans="1:24" s="765" customFormat="1" ht="26.25" customHeight="1">
      <c r="A1050" s="758" t="s">
        <v>3337</v>
      </c>
      <c r="B1050" s="758" t="s">
        <v>718</v>
      </c>
      <c r="C1050" s="758" t="s">
        <v>655</v>
      </c>
      <c r="D1050" s="759">
        <v>2014</v>
      </c>
      <c r="E1050" s="813" t="s">
        <v>3917</v>
      </c>
      <c r="F1050" s="758"/>
      <c r="G1050" s="759" t="s">
        <v>683</v>
      </c>
      <c r="H1050" s="760" t="s">
        <v>127</v>
      </c>
      <c r="I1050" s="761" t="s">
        <v>127</v>
      </c>
      <c r="J1050" s="760" t="s">
        <v>127</v>
      </c>
      <c r="K1050" s="758" t="s">
        <v>127</v>
      </c>
      <c r="L1050" s="762" t="s">
        <v>655</v>
      </c>
      <c r="M1050" s="762" t="s">
        <v>655</v>
      </c>
      <c r="N1050" s="762" t="s">
        <v>655</v>
      </c>
      <c r="O1050" s="762">
        <v>0</v>
      </c>
      <c r="P1050" s="910">
        <v>0</v>
      </c>
      <c r="Q1050" s="905">
        <f t="shared" si="39"/>
        <v>2006</v>
      </c>
      <c r="R1050" s="763">
        <f>R700+R701</f>
        <v>2006</v>
      </c>
      <c r="S1050" s="766"/>
      <c r="T1050" s="762" t="s">
        <v>127</v>
      </c>
      <c r="U1050" s="762" t="s">
        <v>655</v>
      </c>
      <c r="V1050" s="762" t="s">
        <v>655</v>
      </c>
      <c r="W1050" s="762"/>
      <c r="X1050" s="762"/>
    </row>
    <row r="1051" spans="1:24" s="765" customFormat="1" ht="26.25" customHeight="1">
      <c r="A1051" s="758" t="s">
        <v>1643</v>
      </c>
      <c r="B1051" s="758" t="s">
        <v>718</v>
      </c>
      <c r="C1051" s="758" t="s">
        <v>655</v>
      </c>
      <c r="D1051" s="759">
        <v>2014</v>
      </c>
      <c r="E1051" s="813" t="s">
        <v>3892</v>
      </c>
      <c r="F1051" s="758"/>
      <c r="G1051" s="759" t="s">
        <v>683</v>
      </c>
      <c r="H1051" s="760" t="s">
        <v>127</v>
      </c>
      <c r="I1051" s="761" t="s">
        <v>127</v>
      </c>
      <c r="J1051" s="760" t="s">
        <v>127</v>
      </c>
      <c r="K1051" s="758" t="s">
        <v>127</v>
      </c>
      <c r="L1051" s="762" t="s">
        <v>655</v>
      </c>
      <c r="M1051" s="762" t="s">
        <v>655</v>
      </c>
      <c r="N1051" s="762" t="s">
        <v>655</v>
      </c>
      <c r="O1051" s="762"/>
      <c r="P1051" s="910"/>
      <c r="Q1051" s="905">
        <f t="shared" si="39"/>
        <v>192.06</v>
      </c>
      <c r="R1051" s="763">
        <f>R702</f>
        <v>192.06</v>
      </c>
      <c r="S1051" s="766"/>
      <c r="T1051" s="762" t="s">
        <v>127</v>
      </c>
      <c r="U1051" s="762" t="s">
        <v>655</v>
      </c>
      <c r="V1051" s="762" t="s">
        <v>655</v>
      </c>
      <c r="W1051" s="762"/>
      <c r="X1051" s="762"/>
    </row>
    <row r="1052" spans="1:24" s="765" customFormat="1" ht="26.25" customHeight="1">
      <c r="A1052" s="758" t="s">
        <v>3331</v>
      </c>
      <c r="B1052" s="758" t="s">
        <v>718</v>
      </c>
      <c r="C1052" s="758" t="s">
        <v>655</v>
      </c>
      <c r="D1052" s="759">
        <v>2014</v>
      </c>
      <c r="E1052" s="813" t="s">
        <v>1408</v>
      </c>
      <c r="F1052" s="758"/>
      <c r="G1052" s="759" t="s">
        <v>683</v>
      </c>
      <c r="H1052" s="760" t="s">
        <v>127</v>
      </c>
      <c r="I1052" s="761" t="s">
        <v>127</v>
      </c>
      <c r="J1052" s="760" t="s">
        <v>127</v>
      </c>
      <c r="K1052" s="758" t="s">
        <v>127</v>
      </c>
      <c r="L1052" s="762" t="s">
        <v>655</v>
      </c>
      <c r="M1052" s="762" t="s">
        <v>655</v>
      </c>
      <c r="N1052" s="762" t="s">
        <v>655</v>
      </c>
      <c r="O1052" s="762"/>
      <c r="P1052" s="910"/>
      <c r="Q1052" s="905">
        <f t="shared" si="39"/>
        <v>825.19</v>
      </c>
      <c r="R1052" s="763">
        <f>R703+R704</f>
        <v>825.19</v>
      </c>
      <c r="S1052" s="766"/>
      <c r="T1052" s="762" t="s">
        <v>127</v>
      </c>
      <c r="U1052" s="762" t="s">
        <v>655</v>
      </c>
      <c r="V1052" s="762" t="s">
        <v>655</v>
      </c>
      <c r="W1052" s="762"/>
      <c r="X1052" s="762"/>
    </row>
    <row r="1053" spans="1:24" s="765" customFormat="1" ht="26.25" customHeight="1">
      <c r="A1053" s="758" t="s">
        <v>1418</v>
      </c>
      <c r="B1053" s="758" t="s">
        <v>718</v>
      </c>
      <c r="C1053" s="758" t="s">
        <v>655</v>
      </c>
      <c r="D1053" s="759">
        <v>2014</v>
      </c>
      <c r="E1053" s="813" t="s">
        <v>1419</v>
      </c>
      <c r="F1053" s="758"/>
      <c r="G1053" s="759" t="s">
        <v>683</v>
      </c>
      <c r="H1053" s="760" t="s">
        <v>127</v>
      </c>
      <c r="I1053" s="761" t="s">
        <v>127</v>
      </c>
      <c r="J1053" s="760" t="s">
        <v>127</v>
      </c>
      <c r="K1053" s="758" t="s">
        <v>127</v>
      </c>
      <c r="L1053" s="762" t="s">
        <v>655</v>
      </c>
      <c r="M1053" s="762" t="s">
        <v>655</v>
      </c>
      <c r="N1053" s="762" t="s">
        <v>655</v>
      </c>
      <c r="O1053" s="762"/>
      <c r="P1053" s="910"/>
      <c r="Q1053" s="905">
        <f t="shared" si="39"/>
        <v>560.6</v>
      </c>
      <c r="R1053" s="763">
        <f>R705</f>
        <v>560.6</v>
      </c>
      <c r="S1053" s="766"/>
      <c r="T1053" s="762" t="s">
        <v>127</v>
      </c>
      <c r="U1053" s="762" t="s">
        <v>655</v>
      </c>
      <c r="V1053" s="762" t="s">
        <v>655</v>
      </c>
      <c r="W1053" s="762"/>
      <c r="X1053" s="762"/>
    </row>
    <row r="1054" spans="1:24" s="765" customFormat="1" ht="26.25" customHeight="1">
      <c r="A1054" s="758" t="s">
        <v>693</v>
      </c>
      <c r="B1054" s="758" t="s">
        <v>693</v>
      </c>
      <c r="C1054" s="758" t="s">
        <v>655</v>
      </c>
      <c r="D1054" s="759">
        <v>2014</v>
      </c>
      <c r="E1054" s="813" t="s">
        <v>3930</v>
      </c>
      <c r="F1054" s="758"/>
      <c r="G1054" s="759" t="s">
        <v>683</v>
      </c>
      <c r="H1054" s="760" t="s">
        <v>127</v>
      </c>
      <c r="I1054" s="761" t="s">
        <v>127</v>
      </c>
      <c r="J1054" s="760" t="s">
        <v>127</v>
      </c>
      <c r="K1054" s="758" t="s">
        <v>127</v>
      </c>
      <c r="L1054" s="762" t="s">
        <v>655</v>
      </c>
      <c r="M1054" s="762" t="s">
        <v>655</v>
      </c>
      <c r="N1054" s="762" t="s">
        <v>655</v>
      </c>
      <c r="O1054" s="762">
        <v>0</v>
      </c>
      <c r="P1054" s="910">
        <v>0</v>
      </c>
      <c r="Q1054" s="905">
        <f t="shared" si="39"/>
        <v>28033.070000000003</v>
      </c>
      <c r="R1054" s="763">
        <f>R1004+R1005+R1013+R1014</f>
        <v>28033.070000000003</v>
      </c>
      <c r="S1054" s="766"/>
      <c r="T1054" s="762" t="s">
        <v>127</v>
      </c>
      <c r="U1054" s="762" t="s">
        <v>655</v>
      </c>
      <c r="V1054" s="762" t="s">
        <v>655</v>
      </c>
      <c r="W1054" s="762"/>
      <c r="X1054" s="762"/>
    </row>
    <row r="1055" spans="1:24" s="765" customFormat="1" ht="26.25" customHeight="1">
      <c r="A1055" s="758" t="s">
        <v>3317</v>
      </c>
      <c r="B1055" s="758" t="s">
        <v>718</v>
      </c>
      <c r="C1055" s="758" t="s">
        <v>655</v>
      </c>
      <c r="D1055" s="759">
        <v>2014</v>
      </c>
      <c r="E1055" s="813" t="s">
        <v>3932</v>
      </c>
      <c r="F1055" s="758"/>
      <c r="G1055" s="759" t="s">
        <v>683</v>
      </c>
      <c r="H1055" s="760" t="s">
        <v>127</v>
      </c>
      <c r="I1055" s="761" t="s">
        <v>127</v>
      </c>
      <c r="J1055" s="760" t="s">
        <v>127</v>
      </c>
      <c r="K1055" s="758" t="s">
        <v>127</v>
      </c>
      <c r="L1055" s="762" t="s">
        <v>655</v>
      </c>
      <c r="M1055" s="762" t="s">
        <v>655</v>
      </c>
      <c r="N1055" s="762" t="s">
        <v>655</v>
      </c>
      <c r="O1055" s="762">
        <v>0</v>
      </c>
      <c r="P1055" s="910">
        <v>0</v>
      </c>
      <c r="Q1055" s="905">
        <f t="shared" si="39"/>
        <v>1146.0999999999999</v>
      </c>
      <c r="R1055" s="763">
        <f>R707+R708</f>
        <v>1146.0999999999999</v>
      </c>
      <c r="S1055" s="766" t="s">
        <v>127</v>
      </c>
      <c r="T1055" s="762" t="s">
        <v>127</v>
      </c>
      <c r="U1055" s="762" t="s">
        <v>655</v>
      </c>
      <c r="V1055" s="762" t="s">
        <v>655</v>
      </c>
      <c r="W1055" s="762"/>
      <c r="X1055" s="762"/>
    </row>
    <row r="1056" spans="1:24" s="765" customFormat="1" ht="26.25" customHeight="1">
      <c r="A1056" s="758" t="s">
        <v>695</v>
      </c>
      <c r="B1056" s="758" t="s">
        <v>3927</v>
      </c>
      <c r="C1056" s="758" t="s">
        <v>655</v>
      </c>
      <c r="D1056" s="759">
        <v>2014</v>
      </c>
      <c r="E1056" s="813" t="s">
        <v>3936</v>
      </c>
      <c r="F1056" s="758"/>
      <c r="G1056" s="759" t="s">
        <v>683</v>
      </c>
      <c r="H1056" s="760" t="s">
        <v>127</v>
      </c>
      <c r="I1056" s="761" t="s">
        <v>127</v>
      </c>
      <c r="J1056" s="760" t="s">
        <v>127</v>
      </c>
      <c r="K1056" s="758" t="s">
        <v>127</v>
      </c>
      <c r="L1056" s="762" t="s">
        <v>655</v>
      </c>
      <c r="M1056" s="762" t="s">
        <v>655</v>
      </c>
      <c r="N1056" s="762" t="s">
        <v>655</v>
      </c>
      <c r="O1056" s="762">
        <v>0</v>
      </c>
      <c r="P1056" s="910">
        <v>0</v>
      </c>
      <c r="Q1056" s="905">
        <f t="shared" ref="Q1056:Q1063" si="40">R1056-P1056</f>
        <v>10302</v>
      </c>
      <c r="R1056" s="763">
        <f>R709+R710+R711</f>
        <v>10302</v>
      </c>
      <c r="S1056" s="766"/>
      <c r="T1056" s="762" t="s">
        <v>127</v>
      </c>
      <c r="U1056" s="762" t="s">
        <v>655</v>
      </c>
      <c r="V1056" s="762" t="s">
        <v>655</v>
      </c>
      <c r="W1056" s="762"/>
      <c r="X1056" s="762"/>
    </row>
    <row r="1057" spans="1:24" s="765" customFormat="1" ht="26.25" customHeight="1">
      <c r="A1057" s="758" t="s">
        <v>693</v>
      </c>
      <c r="B1057" s="758" t="s">
        <v>693</v>
      </c>
      <c r="C1057" s="758" t="s">
        <v>655</v>
      </c>
      <c r="D1057" s="759">
        <v>2014</v>
      </c>
      <c r="E1057" s="813" t="s">
        <v>2910</v>
      </c>
      <c r="F1057" s="758"/>
      <c r="G1057" s="759" t="s">
        <v>683</v>
      </c>
      <c r="H1057" s="760" t="s">
        <v>127</v>
      </c>
      <c r="I1057" s="761" t="s">
        <v>127</v>
      </c>
      <c r="J1057" s="760" t="s">
        <v>127</v>
      </c>
      <c r="K1057" s="758" t="s">
        <v>127</v>
      </c>
      <c r="L1057" s="762" t="s">
        <v>655</v>
      </c>
      <c r="M1057" s="762" t="s">
        <v>655</v>
      </c>
      <c r="N1057" s="762" t="s">
        <v>655</v>
      </c>
      <c r="O1057" s="762">
        <v>0</v>
      </c>
      <c r="P1057" s="910">
        <v>0</v>
      </c>
      <c r="Q1057" s="905">
        <f t="shared" si="40"/>
        <v>57671.680000000008</v>
      </c>
      <c r="R1057" s="763">
        <f>R1001+R1002+R1012+R1025+R1054</f>
        <v>57671.680000000008</v>
      </c>
      <c r="S1057" s="766"/>
      <c r="T1057" s="762" t="s">
        <v>127</v>
      </c>
      <c r="U1057" s="762" t="s">
        <v>655</v>
      </c>
      <c r="V1057" s="762" t="s">
        <v>655</v>
      </c>
      <c r="W1057" s="762"/>
      <c r="X1057" s="762"/>
    </row>
    <row r="1058" spans="1:24" s="765" customFormat="1" ht="26.25" customHeight="1">
      <c r="A1058" s="758" t="s">
        <v>948</v>
      </c>
      <c r="B1058" s="758" t="s">
        <v>718</v>
      </c>
      <c r="C1058" s="758" t="s">
        <v>655</v>
      </c>
      <c r="D1058" s="759">
        <v>2014</v>
      </c>
      <c r="E1058" s="813" t="s">
        <v>3997</v>
      </c>
      <c r="F1058" s="758"/>
      <c r="G1058" s="759" t="s">
        <v>683</v>
      </c>
      <c r="H1058" s="760" t="s">
        <v>127</v>
      </c>
      <c r="I1058" s="761" t="s">
        <v>127</v>
      </c>
      <c r="J1058" s="760" t="s">
        <v>127</v>
      </c>
      <c r="K1058" s="758" t="s">
        <v>127</v>
      </c>
      <c r="L1058" s="762" t="s">
        <v>655</v>
      </c>
      <c r="M1058" s="762" t="s">
        <v>655</v>
      </c>
      <c r="N1058" s="762" t="s">
        <v>655</v>
      </c>
      <c r="O1058" s="762">
        <v>0</v>
      </c>
      <c r="P1058" s="910">
        <v>0</v>
      </c>
      <c r="Q1058" s="905">
        <f t="shared" si="40"/>
        <v>5182.9000000000005</v>
      </c>
      <c r="R1058" s="763">
        <f>R727+R728+R729</f>
        <v>5182.9000000000005</v>
      </c>
      <c r="S1058" s="766" t="s">
        <v>127</v>
      </c>
      <c r="T1058" s="762" t="s">
        <v>127</v>
      </c>
      <c r="U1058" s="762" t="s">
        <v>655</v>
      </c>
      <c r="V1058" s="762" t="s">
        <v>655</v>
      </c>
      <c r="W1058" s="762"/>
      <c r="X1058" s="762"/>
    </row>
    <row r="1059" spans="1:24" s="765" customFormat="1" ht="26.25" customHeight="1">
      <c r="A1059" s="758" t="s">
        <v>4046</v>
      </c>
      <c r="B1059" s="758" t="s">
        <v>4048</v>
      </c>
      <c r="C1059" s="758" t="s">
        <v>655</v>
      </c>
      <c r="D1059" s="759">
        <v>2014</v>
      </c>
      <c r="E1059" s="813" t="s">
        <v>4049</v>
      </c>
      <c r="F1059" s="758"/>
      <c r="G1059" s="759" t="s">
        <v>4044</v>
      </c>
      <c r="H1059" s="760" t="s">
        <v>127</v>
      </c>
      <c r="I1059" s="761" t="s">
        <v>127</v>
      </c>
      <c r="J1059" s="760" t="s">
        <v>127</v>
      </c>
      <c r="K1059" s="758" t="s">
        <v>127</v>
      </c>
      <c r="L1059" s="762" t="s">
        <v>655</v>
      </c>
      <c r="M1059" s="762" t="s">
        <v>655</v>
      </c>
      <c r="N1059" s="762" t="s">
        <v>655</v>
      </c>
      <c r="O1059" s="762">
        <v>0.2</v>
      </c>
      <c r="P1059" s="910">
        <f>P730</f>
        <v>107.53</v>
      </c>
      <c r="Q1059" s="905">
        <f t="shared" si="40"/>
        <v>62262.47</v>
      </c>
      <c r="R1059" s="763">
        <f>R730</f>
        <v>62370</v>
      </c>
      <c r="S1059" s="766"/>
      <c r="T1059" s="762" t="s">
        <v>127</v>
      </c>
      <c r="U1059" s="762" t="s">
        <v>655</v>
      </c>
      <c r="V1059" s="762" t="s">
        <v>655</v>
      </c>
      <c r="W1059" s="762"/>
      <c r="X1059" s="762"/>
    </row>
    <row r="1060" spans="1:24" s="765" customFormat="1" ht="26.25" customHeight="1">
      <c r="A1060" s="758" t="s">
        <v>4046</v>
      </c>
      <c r="B1060" s="758" t="s">
        <v>4055</v>
      </c>
      <c r="C1060" s="758" t="s">
        <v>655</v>
      </c>
      <c r="D1060" s="759">
        <v>2014</v>
      </c>
      <c r="E1060" s="813" t="s">
        <v>4056</v>
      </c>
      <c r="F1060" s="758"/>
      <c r="G1060" s="759" t="s">
        <v>4044</v>
      </c>
      <c r="H1060" s="760" t="s">
        <v>127</v>
      </c>
      <c r="I1060" s="761" t="s">
        <v>127</v>
      </c>
      <c r="J1060" s="760" t="s">
        <v>127</v>
      </c>
      <c r="K1060" s="758" t="s">
        <v>127</v>
      </c>
      <c r="L1060" s="762" t="s">
        <v>655</v>
      </c>
      <c r="M1060" s="762" t="s">
        <v>655</v>
      </c>
      <c r="N1060" s="762" t="s">
        <v>655</v>
      </c>
      <c r="O1060" s="762">
        <v>0.2</v>
      </c>
      <c r="P1060" s="910">
        <f>P731</f>
        <v>186.39</v>
      </c>
      <c r="Q1060" s="905">
        <f t="shared" si="40"/>
        <v>107921.62</v>
      </c>
      <c r="R1060" s="763">
        <f>R731</f>
        <v>108108.01</v>
      </c>
      <c r="S1060" s="766"/>
      <c r="T1060" s="762" t="s">
        <v>127</v>
      </c>
      <c r="U1060" s="762" t="s">
        <v>655</v>
      </c>
      <c r="V1060" s="762" t="s">
        <v>655</v>
      </c>
      <c r="W1060" s="762"/>
      <c r="X1060" s="762"/>
    </row>
    <row r="1061" spans="1:24" s="765" customFormat="1" ht="26.25" customHeight="1">
      <c r="A1061" s="758" t="s">
        <v>3562</v>
      </c>
      <c r="B1061" s="758" t="s">
        <v>127</v>
      </c>
      <c r="C1061" s="758" t="s">
        <v>655</v>
      </c>
      <c r="D1061" s="759">
        <v>2014</v>
      </c>
      <c r="E1061" s="813" t="s">
        <v>4082</v>
      </c>
      <c r="F1061" s="758"/>
      <c r="G1061" s="759" t="s">
        <v>683</v>
      </c>
      <c r="H1061" s="760" t="s">
        <v>127</v>
      </c>
      <c r="I1061" s="761" t="s">
        <v>127</v>
      </c>
      <c r="J1061" s="760" t="s">
        <v>127</v>
      </c>
      <c r="K1061" s="758" t="s">
        <v>127</v>
      </c>
      <c r="L1061" s="762" t="s">
        <v>655</v>
      </c>
      <c r="M1061" s="762" t="s">
        <v>655</v>
      </c>
      <c r="N1061" s="762" t="s">
        <v>655</v>
      </c>
      <c r="O1061" s="762">
        <v>0</v>
      </c>
      <c r="P1061" s="910">
        <v>0</v>
      </c>
      <c r="Q1061" s="905">
        <f t="shared" si="40"/>
        <v>17400</v>
      </c>
      <c r="R1061" s="763">
        <f>R737</f>
        <v>17400</v>
      </c>
      <c r="S1061" s="766"/>
      <c r="T1061" s="762" t="s">
        <v>127</v>
      </c>
      <c r="U1061" s="762" t="s">
        <v>655</v>
      </c>
      <c r="V1061" s="762" t="s">
        <v>655</v>
      </c>
      <c r="W1061" s="762"/>
      <c r="X1061" s="762"/>
    </row>
    <row r="1062" spans="1:24" s="765" customFormat="1" ht="26.25" customHeight="1">
      <c r="A1062" s="758" t="s">
        <v>3750</v>
      </c>
      <c r="B1062" s="758" t="s">
        <v>127</v>
      </c>
      <c r="C1062" s="758" t="s">
        <v>655</v>
      </c>
      <c r="D1062" s="759">
        <v>2014</v>
      </c>
      <c r="E1062" s="813" t="s">
        <v>4390</v>
      </c>
      <c r="F1062" s="758"/>
      <c r="G1062" s="759" t="s">
        <v>683</v>
      </c>
      <c r="H1062" s="760" t="s">
        <v>127</v>
      </c>
      <c r="I1062" s="761" t="s">
        <v>127</v>
      </c>
      <c r="J1062" s="760" t="s">
        <v>127</v>
      </c>
      <c r="K1062" s="758" t="s">
        <v>127</v>
      </c>
      <c r="L1062" s="762" t="s">
        <v>655</v>
      </c>
      <c r="M1062" s="762" t="s">
        <v>655</v>
      </c>
      <c r="N1062" s="762" t="s">
        <v>655</v>
      </c>
      <c r="O1062" s="762">
        <v>0</v>
      </c>
      <c r="P1062" s="910">
        <v>0</v>
      </c>
      <c r="Q1062" s="905">
        <f t="shared" si="40"/>
        <v>135221.60999999999</v>
      </c>
      <c r="R1062" s="763">
        <f>R743</f>
        <v>135221.60999999999</v>
      </c>
      <c r="S1062" s="766"/>
      <c r="T1062" s="762" t="s">
        <v>127</v>
      </c>
      <c r="U1062" s="762" t="s">
        <v>655</v>
      </c>
      <c r="V1062" s="762" t="s">
        <v>655</v>
      </c>
      <c r="W1062" s="762"/>
      <c r="X1062" s="762"/>
    </row>
    <row r="1063" spans="1:24" s="765" customFormat="1" ht="26.25" customHeight="1">
      <c r="A1063" s="758"/>
      <c r="B1063" s="758"/>
      <c r="C1063" s="758" t="s">
        <v>655</v>
      </c>
      <c r="D1063" s="759">
        <v>2014</v>
      </c>
      <c r="E1063" s="813"/>
      <c r="F1063" s="758"/>
      <c r="G1063" s="759"/>
      <c r="H1063" s="760" t="s">
        <v>127</v>
      </c>
      <c r="I1063" s="761" t="s">
        <v>127</v>
      </c>
      <c r="J1063" s="760" t="s">
        <v>127</v>
      </c>
      <c r="K1063" s="758" t="s">
        <v>127</v>
      </c>
      <c r="L1063" s="762" t="s">
        <v>655</v>
      </c>
      <c r="M1063" s="762" t="s">
        <v>655</v>
      </c>
      <c r="N1063" s="762" t="s">
        <v>655</v>
      </c>
      <c r="O1063" s="762"/>
      <c r="P1063" s="910">
        <v>0</v>
      </c>
      <c r="Q1063" s="905">
        <f t="shared" si="40"/>
        <v>0</v>
      </c>
      <c r="R1063" s="763"/>
      <c r="S1063" s="766"/>
      <c r="T1063" s="762" t="s">
        <v>127</v>
      </c>
      <c r="U1063" s="762" t="s">
        <v>655</v>
      </c>
      <c r="V1063" s="762" t="s">
        <v>655</v>
      </c>
      <c r="W1063" s="762"/>
      <c r="X1063" s="762"/>
    </row>
    <row r="1064" spans="1:24" s="765" customFormat="1" ht="18" customHeight="1">
      <c r="A1064" s="758" t="s">
        <v>127</v>
      </c>
      <c r="B1064" s="758"/>
      <c r="C1064" s="758" t="s">
        <v>655</v>
      </c>
      <c r="D1064" s="759">
        <v>2014</v>
      </c>
      <c r="E1064" s="758" t="s">
        <v>127</v>
      </c>
      <c r="F1064" s="758"/>
      <c r="G1064" s="759" t="s">
        <v>127</v>
      </c>
      <c r="H1064" s="760" t="s">
        <v>127</v>
      </c>
      <c r="I1064" s="761" t="s">
        <v>127</v>
      </c>
      <c r="J1064" s="760" t="s">
        <v>127</v>
      </c>
      <c r="K1064" s="758" t="s">
        <v>127</v>
      </c>
      <c r="L1064" s="762" t="s">
        <v>655</v>
      </c>
      <c r="M1064" s="762" t="s">
        <v>655</v>
      </c>
      <c r="N1064" s="762" t="s">
        <v>655</v>
      </c>
      <c r="O1064" s="762"/>
      <c r="P1064" s="910"/>
      <c r="Q1064" s="905">
        <f>R1064-P1064</f>
        <v>0</v>
      </c>
      <c r="R1064" s="763"/>
      <c r="S1064" s="766"/>
      <c r="T1064" s="762" t="s">
        <v>127</v>
      </c>
      <c r="U1064" s="762" t="s">
        <v>655</v>
      </c>
      <c r="V1064" s="762" t="s">
        <v>655</v>
      </c>
      <c r="W1064" s="762"/>
      <c r="X1064" s="762"/>
    </row>
    <row r="1065" spans="1:24" s="1061" customFormat="1" ht="25.5" customHeight="1">
      <c r="A1065" s="474" t="s">
        <v>3551</v>
      </c>
      <c r="B1065" s="476" t="s">
        <v>3548</v>
      </c>
      <c r="C1065" s="1054" t="s">
        <v>655</v>
      </c>
      <c r="D1065" s="1062">
        <v>2015</v>
      </c>
      <c r="E1065" s="478" t="s">
        <v>3552</v>
      </c>
      <c r="F1065" s="1054"/>
      <c r="G1065" s="1062" t="s">
        <v>1182</v>
      </c>
      <c r="H1065" s="1055" t="s">
        <v>127</v>
      </c>
      <c r="I1065" s="1056" t="s">
        <v>127</v>
      </c>
      <c r="J1065" s="1055" t="s">
        <v>127</v>
      </c>
      <c r="K1065" s="1054" t="s">
        <v>127</v>
      </c>
      <c r="L1065" s="1057" t="s">
        <v>655</v>
      </c>
      <c r="M1065" s="1057" t="s">
        <v>655</v>
      </c>
      <c r="N1065" s="1057" t="s">
        <v>655</v>
      </c>
      <c r="O1065" s="1057">
        <v>0.5</v>
      </c>
      <c r="P1065" s="1092">
        <f>P744+P792</f>
        <v>1146.18</v>
      </c>
      <c r="Q1065" s="1058">
        <f>Q744+Q792</f>
        <v>264882.58</v>
      </c>
      <c r="R1065" s="1059">
        <f>R744+R792</f>
        <v>265891.17</v>
      </c>
      <c r="S1065" s="1155">
        <f>S744</f>
        <v>265913.65000000002</v>
      </c>
      <c r="T1065" s="1057" t="s">
        <v>127</v>
      </c>
      <c r="U1065" s="1057" t="s">
        <v>655</v>
      </c>
      <c r="V1065" s="1093" t="s">
        <v>3558</v>
      </c>
      <c r="W1065" s="1057"/>
      <c r="X1065" s="1057"/>
    </row>
    <row r="1066" spans="1:24" s="1061" customFormat="1" ht="23.25" customHeight="1">
      <c r="A1066" s="474" t="s">
        <v>3572</v>
      </c>
      <c r="B1066" s="476" t="s">
        <v>3569</v>
      </c>
      <c r="C1066" s="1054" t="s">
        <v>655</v>
      </c>
      <c r="D1066" s="1062">
        <v>2015</v>
      </c>
      <c r="E1066" s="478" t="s">
        <v>3573</v>
      </c>
      <c r="F1066" s="1054"/>
      <c r="G1066" s="1062" t="s">
        <v>683</v>
      </c>
      <c r="H1066" s="1055" t="s">
        <v>127</v>
      </c>
      <c r="I1066" s="1056" t="s">
        <v>127</v>
      </c>
      <c r="J1066" s="1055" t="s">
        <v>127</v>
      </c>
      <c r="K1066" s="1054" t="s">
        <v>127</v>
      </c>
      <c r="L1066" s="1057" t="s">
        <v>655</v>
      </c>
      <c r="M1066" s="1057" t="s">
        <v>655</v>
      </c>
      <c r="N1066" s="1057" t="s">
        <v>655</v>
      </c>
      <c r="O1066" s="1057">
        <f>O762</f>
        <v>0.5</v>
      </c>
      <c r="P1066" s="1094">
        <f>P762</f>
        <v>408.50230000000005</v>
      </c>
      <c r="Q1066" s="1058">
        <f>R1066+P1066</f>
        <v>95181.032299999992</v>
      </c>
      <c r="R1066" s="1059">
        <f>R762</f>
        <v>94772.53</v>
      </c>
      <c r="S1066" s="1060" t="s">
        <v>127</v>
      </c>
      <c r="T1066" s="1057" t="s">
        <v>127</v>
      </c>
      <c r="U1066" s="1057" t="s">
        <v>655</v>
      </c>
      <c r="V1066" s="1093" t="s">
        <v>3558</v>
      </c>
      <c r="W1066" s="1057"/>
      <c r="X1066" s="1057"/>
    </row>
    <row r="1067" spans="1:24" s="1061" customFormat="1" ht="24" customHeight="1">
      <c r="A1067" s="474" t="s">
        <v>3562</v>
      </c>
      <c r="B1067" s="476" t="s">
        <v>3560</v>
      </c>
      <c r="C1067" s="1054" t="s">
        <v>655</v>
      </c>
      <c r="D1067" s="1062">
        <v>2015</v>
      </c>
      <c r="E1067" s="478" t="s">
        <v>3563</v>
      </c>
      <c r="F1067" s="1054"/>
      <c r="G1067" s="1062" t="s">
        <v>1182</v>
      </c>
      <c r="H1067" s="1055" t="s">
        <v>127</v>
      </c>
      <c r="I1067" s="1056" t="s">
        <v>127</v>
      </c>
      <c r="J1067" s="1055" t="s">
        <v>127</v>
      </c>
      <c r="K1067" s="1054" t="s">
        <v>127</v>
      </c>
      <c r="L1067" s="1057" t="s">
        <v>655</v>
      </c>
      <c r="M1067" s="1057" t="s">
        <v>655</v>
      </c>
      <c r="N1067" s="1057" t="s">
        <v>655</v>
      </c>
      <c r="O1067" s="1057">
        <v>0.5</v>
      </c>
      <c r="P1067" s="1092">
        <f>P775+P794</f>
        <v>10077.950000000001</v>
      </c>
      <c r="Q1067" s="1058">
        <f>Q747+Q775+Q794</f>
        <v>2326394.62</v>
      </c>
      <c r="R1067" s="1059">
        <f>R747+R775+R794</f>
        <v>2336472.5699999998</v>
      </c>
      <c r="S1067" s="1155">
        <f>S746+S747</f>
        <v>597298</v>
      </c>
      <c r="T1067" s="1057" t="s">
        <v>127</v>
      </c>
      <c r="U1067" s="1057" t="s">
        <v>655</v>
      </c>
      <c r="V1067" s="1093" t="s">
        <v>3558</v>
      </c>
      <c r="W1067" s="1057"/>
      <c r="X1067" s="1057"/>
    </row>
    <row r="1068" spans="1:24" s="1061" customFormat="1" ht="36" customHeight="1">
      <c r="A1068" s="474" t="s">
        <v>3553</v>
      </c>
      <c r="B1068" s="476" t="s">
        <v>3545</v>
      </c>
      <c r="C1068" s="1054" t="s">
        <v>655</v>
      </c>
      <c r="D1068" s="1062">
        <v>2015</v>
      </c>
      <c r="E1068" s="478" t="s">
        <v>3554</v>
      </c>
      <c r="F1068" s="1054"/>
      <c r="G1068" s="1062" t="s">
        <v>1182</v>
      </c>
      <c r="H1068" s="1055" t="s">
        <v>127</v>
      </c>
      <c r="I1068" s="1056" t="s">
        <v>127</v>
      </c>
      <c r="J1068" s="1055" t="s">
        <v>127</v>
      </c>
      <c r="K1068" s="1054" t="s">
        <v>127</v>
      </c>
      <c r="L1068" s="1057" t="s">
        <v>655</v>
      </c>
      <c r="M1068" s="1057" t="s">
        <v>655</v>
      </c>
      <c r="N1068" s="1057" t="s">
        <v>655</v>
      </c>
      <c r="O1068" s="1057">
        <v>0.5</v>
      </c>
      <c r="P1068" s="1092">
        <f>P745+P771+P877</f>
        <v>1592.5800000000002</v>
      </c>
      <c r="Q1068" s="1058">
        <f>Q745+Q771+Q877</f>
        <v>367823.63</v>
      </c>
      <c r="R1068" s="1059">
        <f>R745+R771+R877</f>
        <v>369416.21</v>
      </c>
      <c r="S1068" s="1155">
        <f>S745</f>
        <v>0</v>
      </c>
      <c r="T1068" s="1057" t="s">
        <v>127</v>
      </c>
      <c r="U1068" s="1057" t="s">
        <v>655</v>
      </c>
      <c r="V1068" s="1093" t="s">
        <v>3558</v>
      </c>
      <c r="W1068" s="1057"/>
      <c r="X1068" s="1057"/>
    </row>
    <row r="1069" spans="1:24" s="1061" customFormat="1" ht="35.25" customHeight="1">
      <c r="A1069" s="1054" t="s">
        <v>3551</v>
      </c>
      <c r="B1069" s="1054" t="s">
        <v>3609</v>
      </c>
      <c r="C1069" s="1054" t="s">
        <v>655</v>
      </c>
      <c r="D1069" s="1062">
        <v>2015</v>
      </c>
      <c r="E1069" s="1485" t="s">
        <v>4093</v>
      </c>
      <c r="F1069" s="1054"/>
      <c r="G1069" s="1062" t="s">
        <v>1182</v>
      </c>
      <c r="H1069" s="1055" t="s">
        <v>127</v>
      </c>
      <c r="I1069" s="1056" t="s">
        <v>127</v>
      </c>
      <c r="J1069" s="1055" t="s">
        <v>127</v>
      </c>
      <c r="K1069" s="1054" t="s">
        <v>127</v>
      </c>
      <c r="L1069" s="1057" t="s">
        <v>655</v>
      </c>
      <c r="M1069" s="1057" t="s">
        <v>655</v>
      </c>
      <c r="N1069" s="1057" t="s">
        <v>655</v>
      </c>
      <c r="O1069" s="1057">
        <v>0.5</v>
      </c>
      <c r="P1069" s="1092">
        <f>P769</f>
        <v>1625.49</v>
      </c>
      <c r="Q1069" s="1058">
        <f>R1069</f>
        <v>422399.16000000003</v>
      </c>
      <c r="R1069" s="1059">
        <f>R769+R796</f>
        <v>422399.16000000003</v>
      </c>
      <c r="S1069" s="1155" t="s">
        <v>127</v>
      </c>
      <c r="T1069" s="1057" t="s">
        <v>127</v>
      </c>
      <c r="U1069" s="1057" t="s">
        <v>655</v>
      </c>
      <c r="V1069" s="1057" t="s">
        <v>655</v>
      </c>
      <c r="W1069" s="1057"/>
      <c r="X1069" s="1057"/>
    </row>
    <row r="1070" spans="1:24" s="1061" customFormat="1" ht="23.1" customHeight="1">
      <c r="A1070" s="1054" t="s">
        <v>3331</v>
      </c>
      <c r="B1070" s="1054" t="s">
        <v>718</v>
      </c>
      <c r="C1070" s="1054" t="s">
        <v>655</v>
      </c>
      <c r="D1070" s="1062">
        <v>2015</v>
      </c>
      <c r="E1070" s="1485" t="s">
        <v>4130</v>
      </c>
      <c r="F1070" s="1054"/>
      <c r="G1070" s="1062" t="s">
        <v>683</v>
      </c>
      <c r="H1070" s="1055" t="s">
        <v>127</v>
      </c>
      <c r="I1070" s="1056" t="s">
        <v>127</v>
      </c>
      <c r="J1070" s="1055" t="s">
        <v>127</v>
      </c>
      <c r="K1070" s="1054" t="s">
        <v>127</v>
      </c>
      <c r="L1070" s="1057" t="s">
        <v>655</v>
      </c>
      <c r="M1070" s="1057" t="s">
        <v>655</v>
      </c>
      <c r="N1070" s="1057" t="s">
        <v>655</v>
      </c>
      <c r="O1070" s="1057">
        <v>0</v>
      </c>
      <c r="P1070" s="1092">
        <f t="shared" ref="P1070:P1101" si="41">R1070*O1070/100</f>
        <v>0</v>
      </c>
      <c r="Q1070" s="1058">
        <f t="shared" ref="Q1070:Q1101" si="42">R1070-P1070</f>
        <v>4444.87</v>
      </c>
      <c r="R1070" s="1059">
        <f>R776+R777+R778</f>
        <v>4444.87</v>
      </c>
      <c r="S1070" s="1060" t="s">
        <v>127</v>
      </c>
      <c r="T1070" s="1057" t="s">
        <v>127</v>
      </c>
      <c r="U1070" s="1057" t="s">
        <v>655</v>
      </c>
      <c r="V1070" s="1057" t="s">
        <v>655</v>
      </c>
      <c r="W1070" s="1057"/>
      <c r="X1070" s="1057"/>
    </row>
    <row r="1071" spans="1:24" s="1061" customFormat="1" ht="24.75" customHeight="1">
      <c r="A1071" s="1054" t="s">
        <v>1031</v>
      </c>
      <c r="B1071" s="1054" t="s">
        <v>4120</v>
      </c>
      <c r="C1071" s="1054" t="s">
        <v>655</v>
      </c>
      <c r="D1071" s="1062">
        <v>2015</v>
      </c>
      <c r="E1071" s="1485" t="s">
        <v>4140</v>
      </c>
      <c r="F1071" s="1054"/>
      <c r="G1071" s="1062" t="s">
        <v>683</v>
      </c>
      <c r="H1071" s="1055" t="s">
        <v>127</v>
      </c>
      <c r="I1071" s="1056" t="s">
        <v>127</v>
      </c>
      <c r="J1071" s="1055" t="s">
        <v>127</v>
      </c>
      <c r="K1071" s="1054" t="s">
        <v>127</v>
      </c>
      <c r="L1071" s="1057" t="s">
        <v>655</v>
      </c>
      <c r="M1071" s="1057" t="s">
        <v>655</v>
      </c>
      <c r="N1071" s="1057" t="s">
        <v>655</v>
      </c>
      <c r="O1071" s="1057">
        <v>0</v>
      </c>
      <c r="P1071" s="1092">
        <f t="shared" si="41"/>
        <v>0</v>
      </c>
      <c r="Q1071" s="1058">
        <f t="shared" si="42"/>
        <v>81200</v>
      </c>
      <c r="R1071" s="1059">
        <f>R779+R780</f>
        <v>81200</v>
      </c>
      <c r="S1071" s="1060" t="s">
        <v>127</v>
      </c>
      <c r="T1071" s="1057" t="s">
        <v>127</v>
      </c>
      <c r="U1071" s="1057" t="s">
        <v>655</v>
      </c>
      <c r="V1071" s="1057" t="s">
        <v>655</v>
      </c>
      <c r="W1071" s="1057"/>
      <c r="X1071" s="1057"/>
    </row>
    <row r="1072" spans="1:24" s="1061" customFormat="1" ht="23.1" customHeight="1">
      <c r="A1072" s="1054" t="s">
        <v>4163</v>
      </c>
      <c r="B1072" s="1054" t="s">
        <v>718</v>
      </c>
      <c r="C1072" s="1054" t="s">
        <v>655</v>
      </c>
      <c r="D1072" s="1062">
        <v>2015</v>
      </c>
      <c r="E1072" s="1485" t="s">
        <v>4164</v>
      </c>
      <c r="F1072" s="1054"/>
      <c r="G1072" s="1062" t="s">
        <v>683</v>
      </c>
      <c r="H1072" s="1055" t="s">
        <v>127</v>
      </c>
      <c r="I1072" s="1056" t="s">
        <v>127</v>
      </c>
      <c r="J1072" s="1055" t="s">
        <v>127</v>
      </c>
      <c r="K1072" s="1054" t="s">
        <v>127</v>
      </c>
      <c r="L1072" s="1057" t="s">
        <v>655</v>
      </c>
      <c r="M1072" s="1057" t="s">
        <v>655</v>
      </c>
      <c r="N1072" s="1057" t="s">
        <v>655</v>
      </c>
      <c r="O1072" s="1057">
        <v>0</v>
      </c>
      <c r="P1072" s="1092">
        <f t="shared" si="41"/>
        <v>0</v>
      </c>
      <c r="Q1072" s="1058">
        <f t="shared" si="42"/>
        <v>12528</v>
      </c>
      <c r="R1072" s="1059">
        <f>R781</f>
        <v>12528</v>
      </c>
      <c r="S1072" s="1060" t="s">
        <v>127</v>
      </c>
      <c r="T1072" s="1057" t="s">
        <v>127</v>
      </c>
      <c r="U1072" s="1057" t="s">
        <v>655</v>
      </c>
      <c r="V1072" s="1057" t="s">
        <v>655</v>
      </c>
      <c r="W1072" s="1057"/>
      <c r="X1072" s="1057"/>
    </row>
    <row r="1073" spans="1:24" s="1551" customFormat="1" ht="23.1" customHeight="1">
      <c r="A1073" s="1542" t="s">
        <v>2397</v>
      </c>
      <c r="B1073" s="1542" t="s">
        <v>718</v>
      </c>
      <c r="C1073" s="1542" t="s">
        <v>655</v>
      </c>
      <c r="D1073" s="1552">
        <v>2015</v>
      </c>
      <c r="E1073" s="1543" t="s">
        <v>4170</v>
      </c>
      <c r="F1073" s="1542"/>
      <c r="G1073" s="1552" t="s">
        <v>683</v>
      </c>
      <c r="H1073" s="1544" t="s">
        <v>127</v>
      </c>
      <c r="I1073" s="1545" t="s">
        <v>127</v>
      </c>
      <c r="J1073" s="1544" t="s">
        <v>127</v>
      </c>
      <c r="K1073" s="1542" t="s">
        <v>127</v>
      </c>
      <c r="L1073" s="1546" t="s">
        <v>655</v>
      </c>
      <c r="M1073" s="1546" t="s">
        <v>655</v>
      </c>
      <c r="N1073" s="1546" t="s">
        <v>655</v>
      </c>
      <c r="O1073" s="1546">
        <v>0</v>
      </c>
      <c r="P1073" s="1547">
        <f t="shared" si="41"/>
        <v>0</v>
      </c>
      <c r="Q1073" s="1548">
        <f t="shared" si="42"/>
        <v>4594</v>
      </c>
      <c r="R1073" s="1549">
        <f>R782</f>
        <v>4594</v>
      </c>
      <c r="S1073" s="1550" t="s">
        <v>127</v>
      </c>
      <c r="T1073" s="1546" t="s">
        <v>127</v>
      </c>
      <c r="U1073" s="1546" t="s">
        <v>655</v>
      </c>
      <c r="V1073" s="1546" t="s">
        <v>655</v>
      </c>
      <c r="W1073" s="1546"/>
      <c r="X1073" s="1546"/>
    </row>
    <row r="1074" spans="1:24" s="1061" customFormat="1" ht="23.1" customHeight="1">
      <c r="A1074" s="1054" t="s">
        <v>2963</v>
      </c>
      <c r="B1074" s="1054" t="s">
        <v>718</v>
      </c>
      <c r="C1074" s="1054" t="s">
        <v>655</v>
      </c>
      <c r="D1074" s="1062">
        <v>2015</v>
      </c>
      <c r="E1074" s="1485" t="s">
        <v>4203</v>
      </c>
      <c r="F1074" s="1054"/>
      <c r="G1074" s="1062" t="s">
        <v>683</v>
      </c>
      <c r="H1074" s="1055" t="s">
        <v>127</v>
      </c>
      <c r="I1074" s="1056" t="s">
        <v>127</v>
      </c>
      <c r="J1074" s="1055" t="s">
        <v>127</v>
      </c>
      <c r="K1074" s="1054" t="s">
        <v>127</v>
      </c>
      <c r="L1074" s="1057" t="s">
        <v>655</v>
      </c>
      <c r="M1074" s="1057" t="s">
        <v>655</v>
      </c>
      <c r="N1074" s="1057" t="s">
        <v>655</v>
      </c>
      <c r="O1074" s="1057">
        <v>0</v>
      </c>
      <c r="P1074" s="1092">
        <f t="shared" si="41"/>
        <v>0</v>
      </c>
      <c r="Q1074" s="1058">
        <f t="shared" si="42"/>
        <v>0</v>
      </c>
      <c r="R1074" s="1059"/>
      <c r="S1074" s="1060" t="s">
        <v>127</v>
      </c>
      <c r="T1074" s="1057" t="s">
        <v>127</v>
      </c>
      <c r="U1074" s="1057" t="s">
        <v>655</v>
      </c>
      <c r="V1074" s="1057" t="s">
        <v>655</v>
      </c>
      <c r="W1074" s="1057"/>
      <c r="X1074" s="1057"/>
    </row>
    <row r="1075" spans="1:24" s="1061" customFormat="1" ht="23.1" customHeight="1">
      <c r="A1075" s="1054" t="s">
        <v>2853</v>
      </c>
      <c r="B1075" s="1054" t="s">
        <v>718</v>
      </c>
      <c r="C1075" s="1054" t="s">
        <v>655</v>
      </c>
      <c r="D1075" s="1062">
        <v>2015</v>
      </c>
      <c r="E1075" s="1485" t="s">
        <v>1409</v>
      </c>
      <c r="F1075" s="1054"/>
      <c r="G1075" s="1062" t="s">
        <v>683</v>
      </c>
      <c r="H1075" s="1055" t="s">
        <v>127</v>
      </c>
      <c r="I1075" s="1056" t="s">
        <v>127</v>
      </c>
      <c r="J1075" s="1055" t="s">
        <v>127</v>
      </c>
      <c r="K1075" s="1054" t="s">
        <v>127</v>
      </c>
      <c r="L1075" s="1057" t="s">
        <v>655</v>
      </c>
      <c r="M1075" s="1057" t="s">
        <v>655</v>
      </c>
      <c r="N1075" s="1057" t="s">
        <v>655</v>
      </c>
      <c r="O1075" s="1057">
        <v>0</v>
      </c>
      <c r="P1075" s="1092">
        <f t="shared" si="41"/>
        <v>0</v>
      </c>
      <c r="Q1075" s="1058">
        <f t="shared" si="42"/>
        <v>6296.3</v>
      </c>
      <c r="R1075" s="1059">
        <f>R755+R756+R783+R784+R785</f>
        <v>6296.3</v>
      </c>
      <c r="S1075" s="1060" t="s">
        <v>127</v>
      </c>
      <c r="T1075" s="1057" t="s">
        <v>127</v>
      </c>
      <c r="U1075" s="1057" t="s">
        <v>655</v>
      </c>
      <c r="V1075" s="1057" t="s">
        <v>655</v>
      </c>
      <c r="W1075" s="1057"/>
      <c r="X1075" s="1057"/>
    </row>
    <row r="1076" spans="1:24" s="1061" customFormat="1" ht="23.1" customHeight="1">
      <c r="A1076" s="1054" t="s">
        <v>695</v>
      </c>
      <c r="B1076" s="1054" t="s">
        <v>718</v>
      </c>
      <c r="C1076" s="1054" t="s">
        <v>655</v>
      </c>
      <c r="D1076" s="1062">
        <v>2015</v>
      </c>
      <c r="E1076" s="1485" t="s">
        <v>4214</v>
      </c>
      <c r="F1076" s="1054"/>
      <c r="G1076" s="1062" t="s">
        <v>683</v>
      </c>
      <c r="H1076" s="1055" t="s">
        <v>127</v>
      </c>
      <c r="I1076" s="1056" t="s">
        <v>127</v>
      </c>
      <c r="J1076" s="1055" t="s">
        <v>127</v>
      </c>
      <c r="K1076" s="1054" t="s">
        <v>127</v>
      </c>
      <c r="L1076" s="1057" t="s">
        <v>655</v>
      </c>
      <c r="M1076" s="1057" t="s">
        <v>655</v>
      </c>
      <c r="N1076" s="1057" t="s">
        <v>655</v>
      </c>
      <c r="O1076" s="1057">
        <v>0</v>
      </c>
      <c r="P1076" s="1092">
        <f t="shared" si="41"/>
        <v>0</v>
      </c>
      <c r="Q1076" s="1058">
        <f t="shared" si="42"/>
        <v>0</v>
      </c>
      <c r="R1076" s="1059"/>
      <c r="S1076" s="1060" t="s">
        <v>127</v>
      </c>
      <c r="T1076" s="1057" t="s">
        <v>127</v>
      </c>
      <c r="U1076" s="1057" t="s">
        <v>655</v>
      </c>
      <c r="V1076" s="1057" t="s">
        <v>655</v>
      </c>
      <c r="W1076" s="1057"/>
      <c r="X1076" s="1057"/>
    </row>
    <row r="1077" spans="1:24" s="1061" customFormat="1" ht="23.1" customHeight="1">
      <c r="A1077" s="1054" t="s">
        <v>1125</v>
      </c>
      <c r="B1077" s="1054" t="s">
        <v>718</v>
      </c>
      <c r="C1077" s="1054" t="s">
        <v>655</v>
      </c>
      <c r="D1077" s="1062">
        <v>2015</v>
      </c>
      <c r="E1077" s="1485" t="s">
        <v>1642</v>
      </c>
      <c r="F1077" s="1054"/>
      <c r="G1077" s="1062" t="s">
        <v>683</v>
      </c>
      <c r="H1077" s="1055" t="s">
        <v>127</v>
      </c>
      <c r="I1077" s="1056" t="s">
        <v>127</v>
      </c>
      <c r="J1077" s="1055" t="s">
        <v>127</v>
      </c>
      <c r="K1077" s="1054" t="s">
        <v>127</v>
      </c>
      <c r="L1077" s="1057" t="s">
        <v>655</v>
      </c>
      <c r="M1077" s="1057" t="s">
        <v>655</v>
      </c>
      <c r="N1077" s="1057" t="s">
        <v>655</v>
      </c>
      <c r="O1077" s="1057">
        <v>0</v>
      </c>
      <c r="P1077" s="1092">
        <f t="shared" si="41"/>
        <v>0</v>
      </c>
      <c r="Q1077" s="1058">
        <f t="shared" si="42"/>
        <v>189.8</v>
      </c>
      <c r="R1077" s="1059">
        <f>R786</f>
        <v>189.8</v>
      </c>
      <c r="S1077" s="1060" t="s">
        <v>127</v>
      </c>
      <c r="T1077" s="1057" t="s">
        <v>127</v>
      </c>
      <c r="U1077" s="1057" t="s">
        <v>655</v>
      </c>
      <c r="V1077" s="1057" t="s">
        <v>655</v>
      </c>
      <c r="W1077" s="1057"/>
      <c r="X1077" s="1057"/>
    </row>
    <row r="1078" spans="1:24" s="1061" customFormat="1" ht="18" customHeight="1">
      <c r="A1078" s="1054" t="s">
        <v>1033</v>
      </c>
      <c r="B1078" s="1054" t="s">
        <v>693</v>
      </c>
      <c r="C1078" s="1054" t="s">
        <v>655</v>
      </c>
      <c r="D1078" s="1062">
        <v>2015</v>
      </c>
      <c r="E1078" s="1485" t="s">
        <v>1398</v>
      </c>
      <c r="F1078" s="1054"/>
      <c r="G1078" s="1062" t="s">
        <v>683</v>
      </c>
      <c r="H1078" s="1055" t="s">
        <v>127</v>
      </c>
      <c r="I1078" s="1056" t="s">
        <v>127</v>
      </c>
      <c r="J1078" s="1055" t="s">
        <v>127</v>
      </c>
      <c r="K1078" s="1054" t="s">
        <v>127</v>
      </c>
      <c r="L1078" s="1057" t="s">
        <v>655</v>
      </c>
      <c r="M1078" s="1057" t="s">
        <v>655</v>
      </c>
      <c r="N1078" s="1057" t="s">
        <v>655</v>
      </c>
      <c r="O1078" s="1057"/>
      <c r="P1078" s="1092">
        <f t="shared" si="41"/>
        <v>0</v>
      </c>
      <c r="Q1078" s="1058">
        <f t="shared" si="42"/>
        <v>4135</v>
      </c>
      <c r="R1078" s="1059">
        <f>R757+R759+R760+R761+R787</f>
        <v>4135</v>
      </c>
      <c r="S1078" s="1060" t="s">
        <v>127</v>
      </c>
      <c r="T1078" s="1057" t="s">
        <v>127</v>
      </c>
      <c r="U1078" s="1057" t="s">
        <v>655</v>
      </c>
      <c r="V1078" s="1057" t="s">
        <v>655</v>
      </c>
      <c r="W1078" s="1057"/>
      <c r="X1078" s="1057"/>
    </row>
    <row r="1079" spans="1:24" s="1061" customFormat="1" ht="18" customHeight="1">
      <c r="A1079" s="1054" t="s">
        <v>1033</v>
      </c>
      <c r="B1079" s="1054" t="s">
        <v>693</v>
      </c>
      <c r="C1079" s="1054" t="s">
        <v>655</v>
      </c>
      <c r="D1079" s="1062">
        <v>2015</v>
      </c>
      <c r="E1079" s="1485" t="s">
        <v>2912</v>
      </c>
      <c r="F1079" s="1054"/>
      <c r="G1079" s="1062" t="s">
        <v>683</v>
      </c>
      <c r="H1079" s="1055" t="s">
        <v>127</v>
      </c>
      <c r="I1079" s="1056" t="s">
        <v>127</v>
      </c>
      <c r="J1079" s="1055" t="s">
        <v>127</v>
      </c>
      <c r="K1079" s="1054" t="s">
        <v>127</v>
      </c>
      <c r="L1079" s="1057" t="s">
        <v>655</v>
      </c>
      <c r="M1079" s="1057" t="s">
        <v>655</v>
      </c>
      <c r="N1079" s="1057" t="s">
        <v>655</v>
      </c>
      <c r="O1079" s="1057"/>
      <c r="P1079" s="1092">
        <f t="shared" si="41"/>
        <v>0</v>
      </c>
      <c r="Q1079" s="1058">
        <f t="shared" si="42"/>
        <v>0</v>
      </c>
      <c r="R1079" s="1059"/>
      <c r="S1079" s="1060" t="s">
        <v>127</v>
      </c>
      <c r="T1079" s="1057" t="s">
        <v>127</v>
      </c>
      <c r="U1079" s="1057" t="s">
        <v>655</v>
      </c>
      <c r="V1079" s="1057" t="s">
        <v>655</v>
      </c>
      <c r="W1079" s="1057"/>
      <c r="X1079" s="1057"/>
    </row>
    <row r="1080" spans="1:24" s="1061" customFormat="1" ht="18" customHeight="1">
      <c r="A1080" s="1054" t="s">
        <v>1032</v>
      </c>
      <c r="B1080" s="1054" t="s">
        <v>693</v>
      </c>
      <c r="C1080" s="1054" t="s">
        <v>655</v>
      </c>
      <c r="D1080" s="1062">
        <v>2015</v>
      </c>
      <c r="E1080" s="1485" t="s">
        <v>2354</v>
      </c>
      <c r="F1080" s="1054"/>
      <c r="G1080" s="1062" t="s">
        <v>683</v>
      </c>
      <c r="H1080" s="1055" t="s">
        <v>127</v>
      </c>
      <c r="I1080" s="1056" t="s">
        <v>127</v>
      </c>
      <c r="J1080" s="1055" t="s">
        <v>127</v>
      </c>
      <c r="K1080" s="1054" t="s">
        <v>127</v>
      </c>
      <c r="L1080" s="1057" t="s">
        <v>655</v>
      </c>
      <c r="M1080" s="1057" t="s">
        <v>655</v>
      </c>
      <c r="N1080" s="1057" t="s">
        <v>655</v>
      </c>
      <c r="O1080" s="1057"/>
      <c r="P1080" s="1092">
        <f t="shared" si="41"/>
        <v>0</v>
      </c>
      <c r="Q1080" s="1058">
        <f t="shared" si="42"/>
        <v>3595.92</v>
      </c>
      <c r="R1080" s="1059">
        <f>R788+R789</f>
        <v>3595.92</v>
      </c>
      <c r="S1080" s="1060" t="s">
        <v>127</v>
      </c>
      <c r="T1080" s="1057" t="s">
        <v>127</v>
      </c>
      <c r="U1080" s="1057" t="s">
        <v>655</v>
      </c>
      <c r="V1080" s="1057" t="s">
        <v>655</v>
      </c>
      <c r="W1080" s="1057"/>
      <c r="X1080" s="1057"/>
    </row>
    <row r="1081" spans="1:24" s="1061" customFormat="1" ht="18" customHeight="1">
      <c r="A1081" s="1054" t="s">
        <v>1031</v>
      </c>
      <c r="B1081" s="1054" t="s">
        <v>693</v>
      </c>
      <c r="C1081" s="1054" t="s">
        <v>655</v>
      </c>
      <c r="D1081" s="1062">
        <v>2015</v>
      </c>
      <c r="E1081" s="1485" t="s">
        <v>3366</v>
      </c>
      <c r="F1081" s="1054"/>
      <c r="G1081" s="1062" t="s">
        <v>683</v>
      </c>
      <c r="H1081" s="1055" t="s">
        <v>127</v>
      </c>
      <c r="I1081" s="1056" t="s">
        <v>127</v>
      </c>
      <c r="J1081" s="1055" t="s">
        <v>127</v>
      </c>
      <c r="K1081" s="1054" t="s">
        <v>127</v>
      </c>
      <c r="L1081" s="1057" t="s">
        <v>655</v>
      </c>
      <c r="M1081" s="1057" t="s">
        <v>655</v>
      </c>
      <c r="N1081" s="1057" t="s">
        <v>655</v>
      </c>
      <c r="O1081" s="1057"/>
      <c r="P1081" s="1092">
        <f t="shared" si="41"/>
        <v>0</v>
      </c>
      <c r="Q1081" s="1058">
        <f t="shared" si="42"/>
        <v>0</v>
      </c>
      <c r="R1081" s="1059"/>
      <c r="S1081" s="1060" t="s">
        <v>127</v>
      </c>
      <c r="T1081" s="1057" t="s">
        <v>127</v>
      </c>
      <c r="U1081" s="1057" t="s">
        <v>655</v>
      </c>
      <c r="V1081" s="1057" t="s">
        <v>655</v>
      </c>
      <c r="W1081" s="1057"/>
      <c r="X1081" s="1057"/>
    </row>
    <row r="1082" spans="1:24" s="1061" customFormat="1" ht="23.1" customHeight="1">
      <c r="A1082" s="1054" t="s">
        <v>4434</v>
      </c>
      <c r="B1082" s="1054" t="s">
        <v>718</v>
      </c>
      <c r="C1082" s="1054" t="s">
        <v>655</v>
      </c>
      <c r="D1082" s="1062">
        <v>2015</v>
      </c>
      <c r="E1082" s="1485" t="s">
        <v>4436</v>
      </c>
      <c r="F1082" s="1054"/>
      <c r="G1082" s="1062" t="s">
        <v>683</v>
      </c>
      <c r="H1082" s="1055" t="s">
        <v>127</v>
      </c>
      <c r="I1082" s="1056" t="s">
        <v>127</v>
      </c>
      <c r="J1082" s="1055" t="s">
        <v>127</v>
      </c>
      <c r="K1082" s="1054" t="s">
        <v>127</v>
      </c>
      <c r="L1082" s="1057" t="s">
        <v>655</v>
      </c>
      <c r="M1082" s="1057" t="s">
        <v>655</v>
      </c>
      <c r="N1082" s="1057" t="s">
        <v>655</v>
      </c>
      <c r="O1082" s="1057">
        <v>0</v>
      </c>
      <c r="P1082" s="1092">
        <f t="shared" si="41"/>
        <v>0</v>
      </c>
      <c r="Q1082" s="1058">
        <f t="shared" si="42"/>
        <v>2538</v>
      </c>
      <c r="R1082" s="1059">
        <f>R791</f>
        <v>2538</v>
      </c>
      <c r="S1082" s="1060" t="s">
        <v>127</v>
      </c>
      <c r="T1082" s="1057" t="s">
        <v>127</v>
      </c>
      <c r="U1082" s="1057" t="s">
        <v>655</v>
      </c>
      <c r="V1082" s="1057" t="s">
        <v>655</v>
      </c>
      <c r="W1082" s="1057"/>
      <c r="X1082" s="1057"/>
    </row>
    <row r="1083" spans="1:24" s="1061" customFormat="1" ht="23.1" customHeight="1">
      <c r="A1083" s="1054" t="s">
        <v>695</v>
      </c>
      <c r="B1083" s="1054" t="s">
        <v>1177</v>
      </c>
      <c r="C1083" s="1054" t="s">
        <v>655</v>
      </c>
      <c r="D1083" s="1062">
        <v>2015</v>
      </c>
      <c r="E1083" s="1485" t="s">
        <v>4540</v>
      </c>
      <c r="F1083" s="1054"/>
      <c r="G1083" s="1062" t="s">
        <v>683</v>
      </c>
      <c r="H1083" s="1055" t="s">
        <v>127</v>
      </c>
      <c r="I1083" s="1056" t="s">
        <v>127</v>
      </c>
      <c r="J1083" s="1055" t="s">
        <v>127</v>
      </c>
      <c r="K1083" s="1054" t="s">
        <v>127</v>
      </c>
      <c r="L1083" s="1057" t="s">
        <v>655</v>
      </c>
      <c r="M1083" s="1057" t="s">
        <v>655</v>
      </c>
      <c r="N1083" s="1057" t="s">
        <v>655</v>
      </c>
      <c r="O1083" s="1057"/>
      <c r="P1083" s="1092">
        <f t="shared" si="41"/>
        <v>0</v>
      </c>
      <c r="Q1083" s="1058">
        <f t="shared" si="42"/>
        <v>0</v>
      </c>
      <c r="R1083" s="1059"/>
      <c r="S1083" s="1060" t="s">
        <v>127</v>
      </c>
      <c r="T1083" s="1057" t="s">
        <v>127</v>
      </c>
      <c r="U1083" s="1057" t="s">
        <v>655</v>
      </c>
      <c r="V1083" s="1057" t="s">
        <v>655</v>
      </c>
      <c r="W1083" s="1057"/>
      <c r="X1083" s="1057"/>
    </row>
    <row r="1084" spans="1:24" s="1061" customFormat="1" ht="21.75" customHeight="1">
      <c r="A1084" s="1054" t="s">
        <v>2808</v>
      </c>
      <c r="B1084" s="1054" t="s">
        <v>4568</v>
      </c>
      <c r="C1084" s="1054" t="s">
        <v>655</v>
      </c>
      <c r="D1084" s="1062">
        <v>2015</v>
      </c>
      <c r="E1084" s="1485" t="s">
        <v>4569</v>
      </c>
      <c r="F1084" s="1054"/>
      <c r="G1084" s="1062" t="s">
        <v>1182</v>
      </c>
      <c r="H1084" s="1055" t="s">
        <v>127</v>
      </c>
      <c r="I1084" s="1056" t="s">
        <v>127</v>
      </c>
      <c r="J1084" s="1055" t="s">
        <v>127</v>
      </c>
      <c r="K1084" s="1054" t="s">
        <v>127</v>
      </c>
      <c r="L1084" s="1057" t="s">
        <v>655</v>
      </c>
      <c r="M1084" s="1057" t="s">
        <v>655</v>
      </c>
      <c r="N1084" s="1057" t="s">
        <v>655</v>
      </c>
      <c r="O1084" s="1057">
        <v>0.2</v>
      </c>
      <c r="P1084" s="1092">
        <f>P801+P846</f>
        <v>129.44999999999999</v>
      </c>
      <c r="Q1084" s="1058">
        <f t="shared" si="42"/>
        <v>74952.900000000009</v>
      </c>
      <c r="R1084" s="1059">
        <f>R801+R846</f>
        <v>75082.350000000006</v>
      </c>
      <c r="S1084" s="1060" t="s">
        <v>127</v>
      </c>
      <c r="T1084" s="1057" t="s">
        <v>127</v>
      </c>
      <c r="U1084" s="1057" t="s">
        <v>655</v>
      </c>
      <c r="V1084" s="1057" t="s">
        <v>655</v>
      </c>
      <c r="W1084" s="1057"/>
      <c r="X1084" s="1057"/>
    </row>
    <row r="1085" spans="1:24" s="1061" customFormat="1" ht="23.25" customHeight="1">
      <c r="A1085" s="1054" t="s">
        <v>3564</v>
      </c>
      <c r="B1085" s="1054" t="s">
        <v>4105</v>
      </c>
      <c r="C1085" s="1054" t="s">
        <v>655</v>
      </c>
      <c r="D1085" s="1062">
        <v>2015</v>
      </c>
      <c r="E1085" s="1485" t="s">
        <v>4474</v>
      </c>
      <c r="F1085" s="1054"/>
      <c r="G1085" s="1062" t="s">
        <v>1182</v>
      </c>
      <c r="H1085" s="1055" t="s">
        <v>127</v>
      </c>
      <c r="I1085" s="1056" t="s">
        <v>127</v>
      </c>
      <c r="J1085" s="1055" t="s">
        <v>127</v>
      </c>
      <c r="K1085" s="1054" t="s">
        <v>127</v>
      </c>
      <c r="L1085" s="1057" t="s">
        <v>655</v>
      </c>
      <c r="M1085" s="1057" t="s">
        <v>655</v>
      </c>
      <c r="N1085" s="1057" t="s">
        <v>655</v>
      </c>
      <c r="O1085" s="1057">
        <v>0.5</v>
      </c>
      <c r="P1085" s="1092">
        <f>P824</f>
        <v>981.97</v>
      </c>
      <c r="Q1085" s="1058">
        <f t="shared" si="42"/>
        <v>226678.73</v>
      </c>
      <c r="R1085" s="1059">
        <f>R824</f>
        <v>227660.7</v>
      </c>
      <c r="S1085" s="1060" t="s">
        <v>127</v>
      </c>
      <c r="T1085" s="1057" t="s">
        <v>127</v>
      </c>
      <c r="U1085" s="1057" t="s">
        <v>655</v>
      </c>
      <c r="V1085" s="1057" t="s">
        <v>655</v>
      </c>
      <c r="W1085" s="1057"/>
      <c r="X1085" s="1057"/>
    </row>
    <row r="1086" spans="1:24" s="1061" customFormat="1" ht="27" customHeight="1">
      <c r="A1086" s="1054" t="s">
        <v>1033</v>
      </c>
      <c r="B1086" s="1054" t="s">
        <v>693</v>
      </c>
      <c r="C1086" s="1054" t="s">
        <v>655</v>
      </c>
      <c r="D1086" s="1062">
        <v>2015</v>
      </c>
      <c r="E1086" s="1485" t="s">
        <v>2730</v>
      </c>
      <c r="F1086" s="1054"/>
      <c r="G1086" s="1062" t="s">
        <v>683</v>
      </c>
      <c r="H1086" s="1055" t="s">
        <v>127</v>
      </c>
      <c r="I1086" s="1056" t="s">
        <v>127</v>
      </c>
      <c r="J1086" s="1055" t="s">
        <v>127</v>
      </c>
      <c r="K1086" s="1054" t="s">
        <v>127</v>
      </c>
      <c r="L1086" s="1057" t="s">
        <v>655</v>
      </c>
      <c r="M1086" s="1057" t="s">
        <v>655</v>
      </c>
      <c r="N1086" s="1057" t="s">
        <v>655</v>
      </c>
      <c r="O1086" s="1057"/>
      <c r="P1086" s="1092">
        <f t="shared" si="41"/>
        <v>0</v>
      </c>
      <c r="Q1086" s="1058">
        <f t="shared" si="42"/>
        <v>14984.6</v>
      </c>
      <c r="R1086" s="1059">
        <f>R770+R772+R773+R823+R828</f>
        <v>14984.6</v>
      </c>
      <c r="S1086" s="1060" t="s">
        <v>127</v>
      </c>
      <c r="T1086" s="1057" t="s">
        <v>127</v>
      </c>
      <c r="U1086" s="1057" t="s">
        <v>655</v>
      </c>
      <c r="V1086" s="1057" t="s">
        <v>655</v>
      </c>
      <c r="W1086" s="1057"/>
      <c r="X1086" s="1057"/>
    </row>
    <row r="1087" spans="1:24" s="1061" customFormat="1" ht="21.75" customHeight="1">
      <c r="A1087" s="1054" t="s">
        <v>1776</v>
      </c>
      <c r="B1087" s="1054" t="s">
        <v>693</v>
      </c>
      <c r="C1087" s="1054" t="s">
        <v>655</v>
      </c>
      <c r="D1087" s="1062">
        <v>2015</v>
      </c>
      <c r="E1087" s="1485" t="s">
        <v>1985</v>
      </c>
      <c r="F1087" s="1054"/>
      <c r="G1087" s="1062" t="s">
        <v>683</v>
      </c>
      <c r="H1087" s="1055" t="s">
        <v>127</v>
      </c>
      <c r="I1087" s="1056" t="s">
        <v>127</v>
      </c>
      <c r="J1087" s="1055" t="s">
        <v>127</v>
      </c>
      <c r="K1087" s="1054" t="s">
        <v>127</v>
      </c>
      <c r="L1087" s="1057" t="s">
        <v>655</v>
      </c>
      <c r="M1087" s="1057" t="s">
        <v>655</v>
      </c>
      <c r="N1087" s="1057" t="s">
        <v>655</v>
      </c>
      <c r="O1087" s="1057">
        <v>0</v>
      </c>
      <c r="P1087" s="1092">
        <f t="shared" si="41"/>
        <v>0</v>
      </c>
      <c r="Q1087" s="1058">
        <f t="shared" si="42"/>
        <v>5093</v>
      </c>
      <c r="R1087" s="1059">
        <f>R803+R804+R830</f>
        <v>5093</v>
      </c>
      <c r="S1087" s="1060" t="s">
        <v>127</v>
      </c>
      <c r="T1087" s="1057" t="s">
        <v>127</v>
      </c>
      <c r="U1087" s="1057" t="s">
        <v>655</v>
      </c>
      <c r="V1087" s="1057" t="s">
        <v>655</v>
      </c>
      <c r="W1087" s="1057"/>
      <c r="X1087" s="1057"/>
    </row>
    <row r="1088" spans="1:24" s="1061" customFormat="1" ht="23.1" customHeight="1">
      <c r="A1088" s="1054" t="s">
        <v>2341</v>
      </c>
      <c r="B1088" s="1054" t="s">
        <v>1177</v>
      </c>
      <c r="C1088" s="1054" t="s">
        <v>655</v>
      </c>
      <c r="D1088" s="1062">
        <v>2015</v>
      </c>
      <c r="E1088" s="1485" t="s">
        <v>4528</v>
      </c>
      <c r="F1088" s="1054"/>
      <c r="G1088" s="1062" t="s">
        <v>683</v>
      </c>
      <c r="H1088" s="1055" t="s">
        <v>127</v>
      </c>
      <c r="I1088" s="1056" t="s">
        <v>127</v>
      </c>
      <c r="J1088" s="1055" t="s">
        <v>127</v>
      </c>
      <c r="K1088" s="1054" t="s">
        <v>127</v>
      </c>
      <c r="L1088" s="1057" t="s">
        <v>655</v>
      </c>
      <c r="M1088" s="1057" t="s">
        <v>655</v>
      </c>
      <c r="N1088" s="1057" t="s">
        <v>655</v>
      </c>
      <c r="O1088" s="1057"/>
      <c r="P1088" s="1092">
        <f t="shared" si="41"/>
        <v>0</v>
      </c>
      <c r="Q1088" s="1058">
        <f t="shared" si="42"/>
        <v>11600</v>
      </c>
      <c r="R1088" s="1059">
        <f>R790</f>
        <v>11600</v>
      </c>
      <c r="S1088" s="1060" t="s">
        <v>127</v>
      </c>
      <c r="T1088" s="1057" t="s">
        <v>127</v>
      </c>
      <c r="U1088" s="1057" t="s">
        <v>655</v>
      </c>
      <c r="V1088" s="1057" t="s">
        <v>4654</v>
      </c>
      <c r="W1088" s="1057"/>
      <c r="X1088" s="1057"/>
    </row>
    <row r="1089" spans="1:24" s="1061" customFormat="1" ht="23.1" customHeight="1">
      <c r="A1089" s="1054" t="s">
        <v>3338</v>
      </c>
      <c r="B1089" s="1054" t="s">
        <v>718</v>
      </c>
      <c r="C1089" s="1054" t="s">
        <v>655</v>
      </c>
      <c r="D1089" s="1062">
        <v>2015</v>
      </c>
      <c r="E1089" s="1485" t="s">
        <v>1407</v>
      </c>
      <c r="F1089" s="1054"/>
      <c r="G1089" s="1062" t="s">
        <v>683</v>
      </c>
      <c r="H1089" s="1055" t="s">
        <v>127</v>
      </c>
      <c r="I1089" s="1056" t="s">
        <v>127</v>
      </c>
      <c r="J1089" s="1055" t="s">
        <v>127</v>
      </c>
      <c r="K1089" s="1054" t="s">
        <v>127</v>
      </c>
      <c r="L1089" s="1057" t="s">
        <v>655</v>
      </c>
      <c r="M1089" s="1057" t="s">
        <v>655</v>
      </c>
      <c r="N1089" s="1057" t="s">
        <v>655</v>
      </c>
      <c r="O1089" s="1057">
        <v>0</v>
      </c>
      <c r="P1089" s="1092">
        <f t="shared" si="41"/>
        <v>0</v>
      </c>
      <c r="Q1089" s="1058">
        <f t="shared" si="42"/>
        <v>627</v>
      </c>
      <c r="R1089" s="1059">
        <f>R829</f>
        <v>627</v>
      </c>
      <c r="S1089" s="1060" t="s">
        <v>127</v>
      </c>
      <c r="T1089" s="1057" t="s">
        <v>127</v>
      </c>
      <c r="U1089" s="1057" t="s">
        <v>655</v>
      </c>
      <c r="V1089" s="1057" t="s">
        <v>655</v>
      </c>
      <c r="W1089" s="1057"/>
      <c r="X1089" s="1057"/>
    </row>
    <row r="1090" spans="1:24" s="1061" customFormat="1" ht="23.1" customHeight="1">
      <c r="A1090" s="1054" t="s">
        <v>2963</v>
      </c>
      <c r="B1090" s="1054" t="s">
        <v>718</v>
      </c>
      <c r="C1090" s="1054" t="s">
        <v>655</v>
      </c>
      <c r="D1090" s="1062">
        <v>2015</v>
      </c>
      <c r="E1090" s="1485" t="s">
        <v>4652</v>
      </c>
      <c r="F1090" s="1054"/>
      <c r="G1090" s="1062" t="s">
        <v>683</v>
      </c>
      <c r="H1090" s="1055" t="s">
        <v>127</v>
      </c>
      <c r="I1090" s="1056" t="s">
        <v>127</v>
      </c>
      <c r="J1090" s="1055" t="s">
        <v>127</v>
      </c>
      <c r="K1090" s="1054" t="s">
        <v>127</v>
      </c>
      <c r="L1090" s="1057" t="s">
        <v>655</v>
      </c>
      <c r="M1090" s="1057" t="s">
        <v>655</v>
      </c>
      <c r="N1090" s="1057" t="s">
        <v>655</v>
      </c>
      <c r="O1090" s="1057"/>
      <c r="P1090" s="1092">
        <f t="shared" si="41"/>
        <v>0</v>
      </c>
      <c r="Q1090" s="1058">
        <f t="shared" si="42"/>
        <v>1323.38</v>
      </c>
      <c r="R1090" s="1059">
        <f>R758+R871</f>
        <v>1323.38</v>
      </c>
      <c r="S1090" s="1060" t="s">
        <v>127</v>
      </c>
      <c r="T1090" s="1057" t="s">
        <v>127</v>
      </c>
      <c r="U1090" s="1057" t="s">
        <v>655</v>
      </c>
      <c r="V1090" s="1057" t="s">
        <v>655</v>
      </c>
      <c r="W1090" s="1057"/>
      <c r="X1090" s="1057"/>
    </row>
    <row r="1091" spans="1:24" s="1061" customFormat="1" ht="23.1" customHeight="1">
      <c r="A1091" s="1054" t="s">
        <v>1418</v>
      </c>
      <c r="B1091" s="1054" t="s">
        <v>718</v>
      </c>
      <c r="C1091" s="1054" t="s">
        <v>655</v>
      </c>
      <c r="D1091" s="1062">
        <v>2015</v>
      </c>
      <c r="E1091" s="1485" t="s">
        <v>4471</v>
      </c>
      <c r="F1091" s="1054"/>
      <c r="G1091" s="1062" t="s">
        <v>683</v>
      </c>
      <c r="H1091" s="1055" t="s">
        <v>127</v>
      </c>
      <c r="I1091" s="1056" t="s">
        <v>127</v>
      </c>
      <c r="J1091" s="1055" t="s">
        <v>127</v>
      </c>
      <c r="K1091" s="1054" t="s">
        <v>127</v>
      </c>
      <c r="L1091" s="1057" t="s">
        <v>655</v>
      </c>
      <c r="M1091" s="1057" t="s">
        <v>655</v>
      </c>
      <c r="N1091" s="1057" t="s">
        <v>655</v>
      </c>
      <c r="O1091" s="1057"/>
      <c r="P1091" s="1092">
        <f t="shared" si="41"/>
        <v>0</v>
      </c>
      <c r="Q1091" s="1058">
        <f t="shared" si="42"/>
        <v>4671.93</v>
      </c>
      <c r="R1091" s="1059">
        <f>R793</f>
        <v>4671.93</v>
      </c>
      <c r="S1091" s="1060" t="s">
        <v>127</v>
      </c>
      <c r="T1091" s="1057" t="s">
        <v>127</v>
      </c>
      <c r="U1091" s="1057" t="s">
        <v>655</v>
      </c>
      <c r="V1091" s="1057" t="s">
        <v>655</v>
      </c>
      <c r="W1091" s="1057"/>
      <c r="X1091" s="1057"/>
    </row>
    <row r="1092" spans="1:24" s="1061" customFormat="1" ht="23.1" customHeight="1">
      <c r="A1092" s="1054" t="s">
        <v>3317</v>
      </c>
      <c r="B1092" s="1054" t="s">
        <v>718</v>
      </c>
      <c r="C1092" s="1054" t="s">
        <v>655</v>
      </c>
      <c r="D1092" s="1062">
        <v>2015</v>
      </c>
      <c r="E1092" s="1485" t="s">
        <v>4642</v>
      </c>
      <c r="F1092" s="1054"/>
      <c r="G1092" s="1062" t="s">
        <v>683</v>
      </c>
      <c r="H1092" s="1055" t="s">
        <v>127</v>
      </c>
      <c r="I1092" s="1056" t="s">
        <v>127</v>
      </c>
      <c r="J1092" s="1055" t="s">
        <v>127</v>
      </c>
      <c r="K1092" s="1054" t="s">
        <v>127</v>
      </c>
      <c r="L1092" s="1057" t="s">
        <v>655</v>
      </c>
      <c r="M1092" s="1057" t="s">
        <v>655</v>
      </c>
      <c r="N1092" s="1057" t="s">
        <v>655</v>
      </c>
      <c r="O1092" s="1057"/>
      <c r="P1092" s="1092">
        <f t="shared" si="41"/>
        <v>0</v>
      </c>
      <c r="Q1092" s="1058">
        <f t="shared" si="42"/>
        <v>1044</v>
      </c>
      <c r="R1092" s="1059">
        <f>R860</f>
        <v>1044</v>
      </c>
      <c r="S1092" s="1060" t="s">
        <v>127</v>
      </c>
      <c r="T1092" s="1057" t="s">
        <v>127</v>
      </c>
      <c r="U1092" s="1057" t="s">
        <v>655</v>
      </c>
      <c r="V1092" s="1057" t="s">
        <v>655</v>
      </c>
      <c r="W1092" s="1057"/>
      <c r="X1092" s="1057"/>
    </row>
    <row r="1093" spans="1:24" s="1061" customFormat="1" ht="23.1" customHeight="1">
      <c r="A1093" s="1054" t="s">
        <v>4615</v>
      </c>
      <c r="B1093" s="1054" t="s">
        <v>718</v>
      </c>
      <c r="C1093" s="1054" t="s">
        <v>655</v>
      </c>
      <c r="D1093" s="1062">
        <v>2015</v>
      </c>
      <c r="E1093" s="1485" t="s">
        <v>4619</v>
      </c>
      <c r="F1093" s="1054"/>
      <c r="G1093" s="1062" t="s">
        <v>683</v>
      </c>
      <c r="H1093" s="1055" t="s">
        <v>127</v>
      </c>
      <c r="I1093" s="1056" t="s">
        <v>127</v>
      </c>
      <c r="J1093" s="1055" t="s">
        <v>127</v>
      </c>
      <c r="K1093" s="1054" t="s">
        <v>127</v>
      </c>
      <c r="L1093" s="1057" t="s">
        <v>655</v>
      </c>
      <c r="M1093" s="1057" t="s">
        <v>655</v>
      </c>
      <c r="N1093" s="1057" t="s">
        <v>655</v>
      </c>
      <c r="O1093" s="1057"/>
      <c r="P1093" s="1092">
        <f t="shared" si="41"/>
        <v>0</v>
      </c>
      <c r="Q1093" s="1058">
        <f t="shared" si="42"/>
        <v>2056.98</v>
      </c>
      <c r="R1093" s="1059">
        <f>R861</f>
        <v>2056.98</v>
      </c>
      <c r="S1093" s="1060" t="s">
        <v>127</v>
      </c>
      <c r="T1093" s="1057" t="s">
        <v>127</v>
      </c>
      <c r="U1093" s="1057" t="s">
        <v>655</v>
      </c>
      <c r="V1093" s="1057" t="s">
        <v>655</v>
      </c>
      <c r="W1093" s="1057"/>
      <c r="X1093" s="1057"/>
    </row>
    <row r="1094" spans="1:24" s="1061" customFormat="1" ht="23.1" customHeight="1">
      <c r="A1094" s="1054" t="s">
        <v>4647</v>
      </c>
      <c r="B1094" s="1054" t="s">
        <v>718</v>
      </c>
      <c r="C1094" s="1054" t="s">
        <v>655</v>
      </c>
      <c r="D1094" s="1062">
        <v>2015</v>
      </c>
      <c r="E1094" s="1485" t="s">
        <v>4648</v>
      </c>
      <c r="F1094" s="1054"/>
      <c r="G1094" s="1062" t="s">
        <v>683</v>
      </c>
      <c r="H1094" s="1055" t="s">
        <v>127</v>
      </c>
      <c r="I1094" s="1056" t="s">
        <v>127</v>
      </c>
      <c r="J1094" s="1055" t="s">
        <v>127</v>
      </c>
      <c r="K1094" s="1054" t="s">
        <v>127</v>
      </c>
      <c r="L1094" s="1057" t="s">
        <v>655</v>
      </c>
      <c r="M1094" s="1057" t="s">
        <v>655</v>
      </c>
      <c r="N1094" s="1057" t="s">
        <v>655</v>
      </c>
      <c r="O1094" s="1057"/>
      <c r="P1094" s="1092">
        <f t="shared" si="41"/>
        <v>0</v>
      </c>
      <c r="Q1094" s="1058">
        <f t="shared" si="42"/>
        <v>2425.5</v>
      </c>
      <c r="R1094" s="1059">
        <f>R844</f>
        <v>2425.5</v>
      </c>
      <c r="S1094" s="1060" t="s">
        <v>127</v>
      </c>
      <c r="T1094" s="1057" t="s">
        <v>127</v>
      </c>
      <c r="U1094" s="1057" t="s">
        <v>655</v>
      </c>
      <c r="V1094" s="1057" t="s">
        <v>655</v>
      </c>
      <c r="W1094" s="1057"/>
      <c r="X1094" s="1057"/>
    </row>
    <row r="1095" spans="1:24" s="1061" customFormat="1" ht="23.1" customHeight="1">
      <c r="A1095" s="1054" t="s">
        <v>1801</v>
      </c>
      <c r="B1095" s="1054" t="s">
        <v>718</v>
      </c>
      <c r="C1095" s="1054" t="s">
        <v>655</v>
      </c>
      <c r="D1095" s="1062">
        <v>2015</v>
      </c>
      <c r="E1095" s="1485" t="s">
        <v>4645</v>
      </c>
      <c r="F1095" s="1054"/>
      <c r="G1095" s="1062" t="s">
        <v>683</v>
      </c>
      <c r="H1095" s="1055" t="s">
        <v>127</v>
      </c>
      <c r="I1095" s="1056" t="s">
        <v>127</v>
      </c>
      <c r="J1095" s="1055" t="s">
        <v>127</v>
      </c>
      <c r="K1095" s="1054" t="s">
        <v>127</v>
      </c>
      <c r="L1095" s="1057" t="s">
        <v>655</v>
      </c>
      <c r="M1095" s="1057" t="s">
        <v>655</v>
      </c>
      <c r="N1095" s="1057" t="s">
        <v>655</v>
      </c>
      <c r="O1095" s="1057"/>
      <c r="P1095" s="1092">
        <f t="shared" si="41"/>
        <v>0</v>
      </c>
      <c r="Q1095" s="1058">
        <f t="shared" si="42"/>
        <v>927.7</v>
      </c>
      <c r="R1095" s="1059">
        <f>R862</f>
        <v>927.7</v>
      </c>
      <c r="S1095" s="1060" t="s">
        <v>127</v>
      </c>
      <c r="T1095" s="1057" t="s">
        <v>127</v>
      </c>
      <c r="U1095" s="1057" t="s">
        <v>655</v>
      </c>
      <c r="V1095" s="1057" t="s">
        <v>655</v>
      </c>
      <c r="W1095" s="1057"/>
      <c r="X1095" s="1057"/>
    </row>
    <row r="1096" spans="1:24" s="1061" customFormat="1" ht="23.1" customHeight="1">
      <c r="A1096" s="1054" t="s">
        <v>3331</v>
      </c>
      <c r="B1096" s="1054" t="s">
        <v>718</v>
      </c>
      <c r="C1096" s="1054" t="s">
        <v>655</v>
      </c>
      <c r="D1096" s="1062">
        <v>2015</v>
      </c>
      <c r="E1096" s="1485" t="s">
        <v>4515</v>
      </c>
      <c r="F1096" s="1054"/>
      <c r="G1096" s="1062" t="s">
        <v>683</v>
      </c>
      <c r="H1096" s="1055" t="s">
        <v>127</v>
      </c>
      <c r="I1096" s="1056" t="s">
        <v>127</v>
      </c>
      <c r="J1096" s="1055" t="s">
        <v>127</v>
      </c>
      <c r="K1096" s="1054" t="s">
        <v>127</v>
      </c>
      <c r="L1096" s="1057" t="s">
        <v>655</v>
      </c>
      <c r="M1096" s="1057" t="s">
        <v>655</v>
      </c>
      <c r="N1096" s="1057" t="s">
        <v>655</v>
      </c>
      <c r="O1096" s="1057">
        <v>0</v>
      </c>
      <c r="P1096" s="1092">
        <f t="shared" si="41"/>
        <v>0</v>
      </c>
      <c r="Q1096" s="1058">
        <f t="shared" si="42"/>
        <v>1522.8</v>
      </c>
      <c r="R1096" s="1059">
        <f>R774+R872</f>
        <v>1522.8</v>
      </c>
      <c r="S1096" s="1060" t="s">
        <v>127</v>
      </c>
      <c r="T1096" s="1057" t="s">
        <v>127</v>
      </c>
      <c r="U1096" s="1057" t="s">
        <v>655</v>
      </c>
      <c r="V1096" s="1057" t="s">
        <v>655</v>
      </c>
      <c r="W1096" s="1057"/>
      <c r="X1096" s="1057"/>
    </row>
    <row r="1097" spans="1:24" s="1061" customFormat="1" ht="23.1" customHeight="1">
      <c r="A1097" s="1054" t="s">
        <v>3331</v>
      </c>
      <c r="B1097" s="1054" t="s">
        <v>718</v>
      </c>
      <c r="C1097" s="1054" t="s">
        <v>655</v>
      </c>
      <c r="D1097" s="1062">
        <v>2015</v>
      </c>
      <c r="E1097" s="1485" t="s">
        <v>4651</v>
      </c>
      <c r="F1097" s="1054"/>
      <c r="G1097" s="1062" t="s">
        <v>683</v>
      </c>
      <c r="H1097" s="1055" t="s">
        <v>127</v>
      </c>
      <c r="I1097" s="1056" t="s">
        <v>127</v>
      </c>
      <c r="J1097" s="1055" t="s">
        <v>127</v>
      </c>
      <c r="K1097" s="1054" t="s">
        <v>127</v>
      </c>
      <c r="L1097" s="1057" t="s">
        <v>655</v>
      </c>
      <c r="M1097" s="1057" t="s">
        <v>655</v>
      </c>
      <c r="N1097" s="1057" t="s">
        <v>655</v>
      </c>
      <c r="O1097" s="1057">
        <v>0</v>
      </c>
      <c r="P1097" s="1092">
        <f t="shared" si="41"/>
        <v>0</v>
      </c>
      <c r="Q1097" s="1058">
        <f t="shared" si="42"/>
        <v>437.19</v>
      </c>
      <c r="R1097" s="1059">
        <f>R863</f>
        <v>437.19</v>
      </c>
      <c r="S1097" s="1060" t="s">
        <v>127</v>
      </c>
      <c r="T1097" s="1057" t="s">
        <v>127</v>
      </c>
      <c r="U1097" s="1057" t="s">
        <v>655</v>
      </c>
      <c r="V1097" s="1057" t="s">
        <v>655</v>
      </c>
      <c r="W1097" s="1057"/>
      <c r="X1097" s="1057"/>
    </row>
    <row r="1098" spans="1:24" s="1676" customFormat="1" ht="23.1" customHeight="1">
      <c r="A1098" s="1542" t="s">
        <v>2397</v>
      </c>
      <c r="B1098" s="1542" t="s">
        <v>718</v>
      </c>
      <c r="C1098" s="1542" t="s">
        <v>655</v>
      </c>
      <c r="D1098" s="1552">
        <v>2015</v>
      </c>
      <c r="E1098" s="1543" t="s">
        <v>2890</v>
      </c>
      <c r="F1098" s="1542"/>
      <c r="G1098" s="1552" t="s">
        <v>683</v>
      </c>
      <c r="H1098" s="1544" t="s">
        <v>127</v>
      </c>
      <c r="I1098" s="1545" t="s">
        <v>127</v>
      </c>
      <c r="J1098" s="1544" t="s">
        <v>127</v>
      </c>
      <c r="K1098" s="1542" t="s">
        <v>127</v>
      </c>
      <c r="L1098" s="1546" t="s">
        <v>655</v>
      </c>
      <c r="M1098" s="1546" t="s">
        <v>655</v>
      </c>
      <c r="N1098" s="1546" t="s">
        <v>655</v>
      </c>
      <c r="O1098" s="1546">
        <v>0</v>
      </c>
      <c r="P1098" s="1547">
        <f>R1098*O1098/100</f>
        <v>0</v>
      </c>
      <c r="Q1098" s="1548">
        <f>R1098-P1098</f>
        <v>1776.01</v>
      </c>
      <c r="R1098" s="1674">
        <f>R748</f>
        <v>1776.01</v>
      </c>
      <c r="S1098" s="1550" t="s">
        <v>127</v>
      </c>
      <c r="T1098" s="1546" t="s">
        <v>127</v>
      </c>
      <c r="U1098" s="1546" t="s">
        <v>655</v>
      </c>
      <c r="V1098" s="1546" t="s">
        <v>655</v>
      </c>
      <c r="W1098" s="1675"/>
      <c r="X1098" s="1675"/>
    </row>
    <row r="1099" spans="1:24" s="1061" customFormat="1" ht="23.1" customHeight="1">
      <c r="A1099" s="1054" t="s">
        <v>2397</v>
      </c>
      <c r="B1099" s="1054" t="s">
        <v>718</v>
      </c>
      <c r="C1099" s="1054" t="s">
        <v>655</v>
      </c>
      <c r="D1099" s="1062">
        <v>2015</v>
      </c>
      <c r="E1099" s="1485" t="s">
        <v>4517</v>
      </c>
      <c r="F1099" s="1054"/>
      <c r="G1099" s="1062" t="s">
        <v>683</v>
      </c>
      <c r="H1099" s="1055" t="s">
        <v>127</v>
      </c>
      <c r="I1099" s="1056" t="s">
        <v>127</v>
      </c>
      <c r="J1099" s="1055" t="s">
        <v>127</v>
      </c>
      <c r="K1099" s="1054" t="s">
        <v>127</v>
      </c>
      <c r="L1099" s="1057" t="s">
        <v>655</v>
      </c>
      <c r="M1099" s="1057" t="s">
        <v>655</v>
      </c>
      <c r="N1099" s="1057" t="s">
        <v>655</v>
      </c>
      <c r="O1099" s="1057"/>
      <c r="P1099" s="1092">
        <f t="shared" si="41"/>
        <v>0</v>
      </c>
      <c r="Q1099" s="1058">
        <f t="shared" si="42"/>
        <v>152</v>
      </c>
      <c r="R1099" s="1059">
        <f>R826</f>
        <v>152</v>
      </c>
      <c r="S1099" s="1060" t="s">
        <v>127</v>
      </c>
      <c r="T1099" s="1057" t="s">
        <v>127</v>
      </c>
      <c r="U1099" s="1057" t="s">
        <v>655</v>
      </c>
      <c r="V1099" s="1057" t="s">
        <v>655</v>
      </c>
      <c r="W1099" s="1057"/>
      <c r="X1099" s="1057"/>
    </row>
    <row r="1100" spans="1:24" s="1061" customFormat="1" ht="23.1" customHeight="1">
      <c r="A1100" s="1054" t="s">
        <v>4524</v>
      </c>
      <c r="B1100" s="1054" t="s">
        <v>718</v>
      </c>
      <c r="C1100" s="1054" t="s">
        <v>655</v>
      </c>
      <c r="D1100" s="1062">
        <v>2015</v>
      </c>
      <c r="E1100" s="1485" t="s">
        <v>4525</v>
      </c>
      <c r="F1100" s="1054"/>
      <c r="G1100" s="1062" t="s">
        <v>683</v>
      </c>
      <c r="H1100" s="1055" t="s">
        <v>127</v>
      </c>
      <c r="I1100" s="1056" t="s">
        <v>127</v>
      </c>
      <c r="J1100" s="1055" t="s">
        <v>127</v>
      </c>
      <c r="K1100" s="1054" t="s">
        <v>127</v>
      </c>
      <c r="L1100" s="1057" t="s">
        <v>655</v>
      </c>
      <c r="M1100" s="1057" t="s">
        <v>655</v>
      </c>
      <c r="N1100" s="1057" t="s">
        <v>655</v>
      </c>
      <c r="O1100" s="1057">
        <v>0</v>
      </c>
      <c r="P1100" s="1092">
        <f t="shared" si="41"/>
        <v>0</v>
      </c>
      <c r="Q1100" s="1058">
        <f t="shared" si="42"/>
        <v>720</v>
      </c>
      <c r="R1100" s="1059">
        <f>R831+R832</f>
        <v>720</v>
      </c>
      <c r="S1100" s="1060" t="s">
        <v>127</v>
      </c>
      <c r="T1100" s="1057" t="s">
        <v>127</v>
      </c>
      <c r="U1100" s="1057" t="s">
        <v>655</v>
      </c>
      <c r="V1100" s="1057" t="s">
        <v>655</v>
      </c>
      <c r="W1100" s="1057"/>
      <c r="X1100" s="1057"/>
    </row>
    <row r="1101" spans="1:24" s="1061" customFormat="1" ht="23.1" customHeight="1">
      <c r="A1101" s="1054" t="s">
        <v>4725</v>
      </c>
      <c r="B1101" s="1054" t="s">
        <v>718</v>
      </c>
      <c r="C1101" s="1054" t="s">
        <v>655</v>
      </c>
      <c r="D1101" s="1062">
        <v>2015</v>
      </c>
      <c r="E1101" s="1485" t="s">
        <v>4718</v>
      </c>
      <c r="F1101" s="1054"/>
      <c r="G1101" s="1062" t="s">
        <v>683</v>
      </c>
      <c r="H1101" s="1055" t="s">
        <v>127</v>
      </c>
      <c r="I1101" s="1056" t="s">
        <v>127</v>
      </c>
      <c r="J1101" s="1055" t="s">
        <v>127</v>
      </c>
      <c r="K1101" s="1054" t="s">
        <v>127</v>
      </c>
      <c r="L1101" s="1057" t="s">
        <v>655</v>
      </c>
      <c r="M1101" s="1057" t="s">
        <v>655</v>
      </c>
      <c r="N1101" s="1057" t="s">
        <v>655</v>
      </c>
      <c r="O1101" s="1057"/>
      <c r="P1101" s="1092">
        <f t="shared" si="41"/>
        <v>0</v>
      </c>
      <c r="Q1101" s="1058">
        <f t="shared" si="42"/>
        <v>857.9</v>
      </c>
      <c r="R1101" s="1059">
        <f>R749+R750</f>
        <v>857.9</v>
      </c>
      <c r="S1101" s="1060" t="s">
        <v>127</v>
      </c>
      <c r="T1101" s="1057" t="s">
        <v>127</v>
      </c>
      <c r="U1101" s="1057" t="s">
        <v>655</v>
      </c>
      <c r="V1101" s="1057" t="s">
        <v>655</v>
      </c>
      <c r="W1101" s="1057"/>
      <c r="X1101" s="1057"/>
    </row>
    <row r="1102" spans="1:24" s="1061" customFormat="1" ht="23.1" customHeight="1">
      <c r="A1102" s="1054" t="s">
        <v>4728</v>
      </c>
      <c r="B1102" s="1054" t="s">
        <v>718</v>
      </c>
      <c r="C1102" s="1054" t="s">
        <v>655</v>
      </c>
      <c r="D1102" s="1062">
        <v>2015</v>
      </c>
      <c r="E1102" s="1485" t="s">
        <v>4727</v>
      </c>
      <c r="F1102" s="1054"/>
      <c r="G1102" s="1062" t="s">
        <v>683</v>
      </c>
      <c r="H1102" s="1055" t="s">
        <v>127</v>
      </c>
      <c r="I1102" s="1056" t="s">
        <v>127</v>
      </c>
      <c r="J1102" s="1055" t="s">
        <v>127</v>
      </c>
      <c r="K1102" s="1054" t="s">
        <v>127</v>
      </c>
      <c r="L1102" s="1057" t="s">
        <v>655</v>
      </c>
      <c r="M1102" s="1057" t="s">
        <v>655</v>
      </c>
      <c r="N1102" s="1057" t="s">
        <v>655</v>
      </c>
      <c r="O1102" s="1057"/>
      <c r="P1102" s="1092">
        <f>R1102*O1102/100</f>
        <v>0</v>
      </c>
      <c r="Q1102" s="1058">
        <f>R1102-P1102</f>
        <v>849.24</v>
      </c>
      <c r="R1102" s="1059">
        <f>R751+R752+R753+R754</f>
        <v>849.24</v>
      </c>
      <c r="S1102" s="1060" t="s">
        <v>127</v>
      </c>
      <c r="T1102" s="1057" t="s">
        <v>127</v>
      </c>
      <c r="U1102" s="1057" t="s">
        <v>655</v>
      </c>
      <c r="V1102" s="1057" t="s">
        <v>655</v>
      </c>
      <c r="W1102" s="1057"/>
      <c r="X1102" s="1057"/>
    </row>
    <row r="1103" spans="1:24" s="1676" customFormat="1" ht="23.1" customHeight="1">
      <c r="A1103" s="1542" t="s">
        <v>2397</v>
      </c>
      <c r="B1103" s="1542" t="s">
        <v>718</v>
      </c>
      <c r="C1103" s="1542" t="s">
        <v>655</v>
      </c>
      <c r="D1103" s="1552">
        <v>2015</v>
      </c>
      <c r="E1103" s="1543" t="s">
        <v>2393</v>
      </c>
      <c r="F1103" s="1542"/>
      <c r="G1103" s="1552" t="s">
        <v>683</v>
      </c>
      <c r="H1103" s="1544" t="s">
        <v>127</v>
      </c>
      <c r="I1103" s="1545" t="s">
        <v>127</v>
      </c>
      <c r="J1103" s="1544" t="s">
        <v>127</v>
      </c>
      <c r="K1103" s="1542" t="s">
        <v>127</v>
      </c>
      <c r="L1103" s="1546" t="s">
        <v>655</v>
      </c>
      <c r="M1103" s="1546" t="s">
        <v>655</v>
      </c>
      <c r="N1103" s="1546" t="s">
        <v>655</v>
      </c>
      <c r="O1103" s="1546">
        <v>0</v>
      </c>
      <c r="P1103" s="1547">
        <f>R1103*O1103/100</f>
        <v>0</v>
      </c>
      <c r="Q1103" s="1548">
        <f>R1103-P1103</f>
        <v>234</v>
      </c>
      <c r="R1103" s="1674">
        <f>R874</f>
        <v>234</v>
      </c>
      <c r="S1103" s="1550" t="s">
        <v>127</v>
      </c>
      <c r="T1103" s="1546" t="s">
        <v>127</v>
      </c>
      <c r="U1103" s="1546" t="s">
        <v>655</v>
      </c>
      <c r="V1103" s="1546" t="s">
        <v>655</v>
      </c>
      <c r="W1103" s="1675"/>
      <c r="X1103" s="1675"/>
    </row>
    <row r="1104" spans="1:24" s="1061" customFormat="1" ht="23.1" customHeight="1">
      <c r="A1104" s="1054" t="str">
        <f>A812</f>
        <v>DRE/SCZ</v>
      </c>
      <c r="B1104" s="1054" t="str">
        <f>B812</f>
        <v>DOP/AD/002/2015</v>
      </c>
      <c r="C1104" s="1054" t="s">
        <v>655</v>
      </c>
      <c r="D1104" s="1062">
        <v>2015</v>
      </c>
      <c r="E1104" s="1485" t="s">
        <v>4732</v>
      </c>
      <c r="F1104" s="1054"/>
      <c r="G1104" s="1062" t="s">
        <v>683</v>
      </c>
      <c r="H1104" s="1055" t="s">
        <v>127</v>
      </c>
      <c r="I1104" s="1056" t="s">
        <v>127</v>
      </c>
      <c r="J1104" s="1055" t="s">
        <v>127</v>
      </c>
      <c r="K1104" s="1054" t="s">
        <v>127</v>
      </c>
      <c r="L1104" s="1057" t="s">
        <v>655</v>
      </c>
      <c r="M1104" s="1057" t="s">
        <v>655</v>
      </c>
      <c r="N1104" s="1057" t="s">
        <v>655</v>
      </c>
      <c r="O1104" s="1057">
        <v>0.2</v>
      </c>
      <c r="P1104" s="1092">
        <f>P812+P821+P839</f>
        <v>207.94</v>
      </c>
      <c r="Q1104" s="1058">
        <f>Q812+Q821+Q839</f>
        <v>120368.05</v>
      </c>
      <c r="R1104" s="1059">
        <f>R812+R821+R839</f>
        <v>120609.26999999999</v>
      </c>
      <c r="S1104" s="1060" t="s">
        <v>127</v>
      </c>
      <c r="T1104" s="1057" t="s">
        <v>127</v>
      </c>
      <c r="U1104" s="1057" t="s">
        <v>655</v>
      </c>
      <c r="V1104" s="1057" t="s">
        <v>655</v>
      </c>
      <c r="W1104" s="1057"/>
      <c r="X1104" s="1057"/>
    </row>
    <row r="1105" spans="1:24" s="1061" customFormat="1" ht="23.1" customHeight="1">
      <c r="A1105" s="1054" t="str">
        <f>A799</f>
        <v>DRE/SCZ</v>
      </c>
      <c r="B1105" s="1054" t="str">
        <f>B799</f>
        <v>DOP/AD/003/2015</v>
      </c>
      <c r="C1105" s="1054" t="s">
        <v>655</v>
      </c>
      <c r="D1105" s="1062">
        <v>2015</v>
      </c>
      <c r="E1105" s="1485" t="str">
        <f>E799</f>
        <v>DRE - PRIV. ZARAGOZA - SCZ</v>
      </c>
      <c r="F1105" s="1054"/>
      <c r="G1105" s="1062" t="s">
        <v>683</v>
      </c>
      <c r="H1105" s="1055" t="s">
        <v>127</v>
      </c>
      <c r="I1105" s="1056" t="s">
        <v>127</v>
      </c>
      <c r="J1105" s="1055" t="s">
        <v>127</v>
      </c>
      <c r="K1105" s="1054" t="s">
        <v>127</v>
      </c>
      <c r="L1105" s="1057" t="s">
        <v>655</v>
      </c>
      <c r="M1105" s="1057" t="s">
        <v>655</v>
      </c>
      <c r="N1105" s="1057" t="s">
        <v>655</v>
      </c>
      <c r="O1105" s="1057">
        <v>0.2</v>
      </c>
      <c r="P1105" s="1092">
        <f>P799+P822</f>
        <v>136.76999999999998</v>
      </c>
      <c r="Q1105" s="1058">
        <f>Q799+Q822</f>
        <v>79172.84</v>
      </c>
      <c r="R1105" s="1059">
        <f>R799+R822</f>
        <v>79331.5</v>
      </c>
      <c r="S1105" s="1060" t="s">
        <v>127</v>
      </c>
      <c r="T1105" s="1057" t="s">
        <v>127</v>
      </c>
      <c r="U1105" s="1057" t="s">
        <v>655</v>
      </c>
      <c r="V1105" s="1057" t="s">
        <v>655</v>
      </c>
      <c r="W1105" s="1057"/>
      <c r="X1105" s="1057"/>
    </row>
    <row r="1106" spans="1:24" s="1061" customFormat="1" ht="23.1" customHeight="1">
      <c r="A1106" s="1054" t="str">
        <f>A798</f>
        <v>DRE/JOCO</v>
      </c>
      <c r="B1106" s="1054" t="str">
        <f>B798</f>
        <v>DOP/AD/004/2015</v>
      </c>
      <c r="C1106" s="1054" t="s">
        <v>655</v>
      </c>
      <c r="D1106" s="1062">
        <v>2015</v>
      </c>
      <c r="E1106" s="1485" t="str">
        <f>E798</f>
        <v>DRE - C. VENUSTIANO CARRANZA Y JAVIER MINA - JOCO</v>
      </c>
      <c r="F1106" s="1054"/>
      <c r="G1106" s="1062" t="s">
        <v>1182</v>
      </c>
      <c r="H1106" s="1055" t="s">
        <v>127</v>
      </c>
      <c r="I1106" s="1056" t="s">
        <v>127</v>
      </c>
      <c r="J1106" s="1055" t="s">
        <v>127</v>
      </c>
      <c r="K1106" s="1054" t="s">
        <v>127</v>
      </c>
      <c r="L1106" s="1057" t="s">
        <v>655</v>
      </c>
      <c r="M1106" s="1057" t="s">
        <v>655</v>
      </c>
      <c r="N1106" s="1057" t="s">
        <v>655</v>
      </c>
      <c r="O1106" s="1057">
        <v>0.2</v>
      </c>
      <c r="P1106" s="1092">
        <f>P798+P834</f>
        <v>183.54000000000002</v>
      </c>
      <c r="Q1106" s="1058">
        <f>Q798+Q834</f>
        <v>106344.95000000001</v>
      </c>
      <c r="R1106" s="1059">
        <f>R798+R834</f>
        <v>106459.01000000001</v>
      </c>
      <c r="S1106" s="1060" t="s">
        <v>127</v>
      </c>
      <c r="T1106" s="1057" t="s">
        <v>127</v>
      </c>
      <c r="U1106" s="1057" t="s">
        <v>655</v>
      </c>
      <c r="V1106" s="1057" t="s">
        <v>655</v>
      </c>
      <c r="W1106" s="1057"/>
      <c r="X1106" s="1057"/>
    </row>
    <row r="1107" spans="1:24" s="1061" customFormat="1" ht="23.1" customHeight="1">
      <c r="A1107" s="1054" t="str">
        <f>A797</f>
        <v>DRE/JOCO</v>
      </c>
      <c r="B1107" s="1054" t="str">
        <f>B797</f>
        <v>DOP/AD/005/2015</v>
      </c>
      <c r="C1107" s="1054" t="s">
        <v>655</v>
      </c>
      <c r="D1107" s="1062">
        <v>2015</v>
      </c>
      <c r="E1107" s="1485" t="str">
        <f>E797</f>
        <v>DRE - C. 21 DE MARZO E ITURBIDE - JOCO</v>
      </c>
      <c r="F1107" s="1054"/>
      <c r="G1107" s="1062" t="s">
        <v>1182</v>
      </c>
      <c r="H1107" s="1055" t="s">
        <v>127</v>
      </c>
      <c r="I1107" s="1056" t="s">
        <v>127</v>
      </c>
      <c r="J1107" s="1055" t="s">
        <v>127</v>
      </c>
      <c r="K1107" s="1054" t="s">
        <v>127</v>
      </c>
      <c r="L1107" s="1057" t="s">
        <v>655</v>
      </c>
      <c r="M1107" s="1057" t="s">
        <v>655</v>
      </c>
      <c r="N1107" s="1057" t="s">
        <v>655</v>
      </c>
      <c r="O1107" s="1057">
        <v>0.2</v>
      </c>
      <c r="P1107" s="1092">
        <f>P797+P833</f>
        <v>144.78</v>
      </c>
      <c r="Q1107" s="1058">
        <f>Q797+Q833</f>
        <v>83870.63</v>
      </c>
      <c r="R1107" s="1059">
        <f>R797+R833</f>
        <v>83967.33</v>
      </c>
      <c r="S1107" s="1060" t="s">
        <v>127</v>
      </c>
      <c r="T1107" s="1057" t="s">
        <v>127</v>
      </c>
      <c r="U1107" s="1057" t="s">
        <v>655</v>
      </c>
      <c r="V1107" s="1057" t="s">
        <v>655</v>
      </c>
      <c r="W1107" s="1057"/>
      <c r="X1107" s="1057"/>
    </row>
    <row r="1108" spans="1:24" s="1061" customFormat="1" ht="23.1" customHeight="1">
      <c r="A1108" s="1054" t="str">
        <f>A806</f>
        <v>DRE/JOCO</v>
      </c>
      <c r="B1108" s="1054" t="str">
        <f>B806</f>
        <v>DOP/AD/006/2015</v>
      </c>
      <c r="C1108" s="1054" t="s">
        <v>655</v>
      </c>
      <c r="D1108" s="1062">
        <v>2015</v>
      </c>
      <c r="E1108" s="1485" t="str">
        <f>E806</f>
        <v>DRE - PRIV. VERANO - JOCO</v>
      </c>
      <c r="F1108" s="1054"/>
      <c r="G1108" s="1062" t="s">
        <v>1182</v>
      </c>
      <c r="H1108" s="1055" t="s">
        <v>127</v>
      </c>
      <c r="I1108" s="1056" t="s">
        <v>127</v>
      </c>
      <c r="J1108" s="1055" t="s">
        <v>127</v>
      </c>
      <c r="K1108" s="1054" t="s">
        <v>127</v>
      </c>
      <c r="L1108" s="1057" t="s">
        <v>655</v>
      </c>
      <c r="M1108" s="1057" t="s">
        <v>655</v>
      </c>
      <c r="N1108" s="1057" t="s">
        <v>655</v>
      </c>
      <c r="O1108" s="1057">
        <v>0.2</v>
      </c>
      <c r="P1108" s="1092">
        <f>P806+P817</f>
        <v>82.89</v>
      </c>
      <c r="Q1108" s="1058">
        <f>Q806+Q817</f>
        <v>47988.71</v>
      </c>
      <c r="R1108" s="1059">
        <f>R806+R817</f>
        <v>48076.380000000005</v>
      </c>
      <c r="S1108" s="1060" t="s">
        <v>127</v>
      </c>
      <c r="T1108" s="1057" t="s">
        <v>127</v>
      </c>
      <c r="U1108" s="1057" t="s">
        <v>655</v>
      </c>
      <c r="V1108" s="1057" t="s">
        <v>655</v>
      </c>
      <c r="W1108" s="1057"/>
      <c r="X1108" s="1057"/>
    </row>
    <row r="1109" spans="1:24" s="1061" customFormat="1" ht="23.1" customHeight="1">
      <c r="A1109" s="1054" t="str">
        <f>A805</f>
        <v>AP/JOCO</v>
      </c>
      <c r="B1109" s="1054" t="str">
        <f>B805</f>
        <v>DOP/AD/007/2015</v>
      </c>
      <c r="C1109" s="1054" t="s">
        <v>655</v>
      </c>
      <c r="D1109" s="1062">
        <v>2015</v>
      </c>
      <c r="E1109" s="1485" t="str">
        <f>E805</f>
        <v>A.P. - PRIV. VERANO - JOCO</v>
      </c>
      <c r="F1109" s="1054"/>
      <c r="G1109" s="1062" t="s">
        <v>1182</v>
      </c>
      <c r="H1109" s="1055" t="s">
        <v>127</v>
      </c>
      <c r="I1109" s="1056" t="s">
        <v>127</v>
      </c>
      <c r="J1109" s="1055" t="s">
        <v>127</v>
      </c>
      <c r="K1109" s="1054" t="s">
        <v>127</v>
      </c>
      <c r="L1109" s="1057" t="s">
        <v>655</v>
      </c>
      <c r="M1109" s="1057" t="s">
        <v>655</v>
      </c>
      <c r="N1109" s="1057" t="s">
        <v>655</v>
      </c>
      <c r="O1109" s="1057">
        <v>0.2</v>
      </c>
      <c r="P1109" s="1092">
        <f>P805+P827</f>
        <v>55.92</v>
      </c>
      <c r="Q1109" s="1058">
        <f>Q805+Q827</f>
        <v>32381.39</v>
      </c>
      <c r="R1109" s="1059">
        <f>R805+R827</f>
        <v>32437.31</v>
      </c>
      <c r="S1109" s="1060" t="s">
        <v>127</v>
      </c>
      <c r="T1109" s="1057" t="s">
        <v>127</v>
      </c>
      <c r="U1109" s="1057" t="s">
        <v>655</v>
      </c>
      <c r="V1109" s="1057" t="s">
        <v>655</v>
      </c>
      <c r="W1109" s="1057"/>
      <c r="X1109" s="1057"/>
    </row>
    <row r="1110" spans="1:24" s="1061" customFormat="1" ht="23.1" customHeight="1">
      <c r="A1110" s="1054" t="str">
        <f t="shared" ref="A1110:B1112" si="43">A807</f>
        <v>DRE/JOCO</v>
      </c>
      <c r="B1110" s="1054" t="str">
        <f t="shared" si="43"/>
        <v>DOP/AD/008/2015</v>
      </c>
      <c r="C1110" s="1054" t="s">
        <v>655</v>
      </c>
      <c r="D1110" s="1062">
        <v>2015</v>
      </c>
      <c r="E1110" s="1485" t="str">
        <f>E807</f>
        <v>DRE - C. VERANO - JOCO</v>
      </c>
      <c r="F1110" s="1054"/>
      <c r="G1110" s="1062" t="s">
        <v>1182</v>
      </c>
      <c r="H1110" s="1055" t="s">
        <v>127</v>
      </c>
      <c r="I1110" s="1056" t="s">
        <v>127</v>
      </c>
      <c r="J1110" s="1055" t="s">
        <v>127</v>
      </c>
      <c r="K1110" s="1054" t="s">
        <v>127</v>
      </c>
      <c r="L1110" s="1057" t="s">
        <v>655</v>
      </c>
      <c r="M1110" s="1057" t="s">
        <v>655</v>
      </c>
      <c r="N1110" s="1057" t="s">
        <v>655</v>
      </c>
      <c r="O1110" s="1057">
        <v>0.2</v>
      </c>
      <c r="P1110" s="1092">
        <f>P807+P818+P835</f>
        <v>313.14999999999998</v>
      </c>
      <c r="Q1110" s="1058">
        <f>Q807+Q818+Q835</f>
        <v>181290.97999999998</v>
      </c>
      <c r="R1110" s="1059">
        <f>R807+R818+R835</f>
        <v>181631.45</v>
      </c>
      <c r="S1110" s="1060" t="s">
        <v>127</v>
      </c>
      <c r="T1110" s="1057" t="s">
        <v>127</v>
      </c>
      <c r="U1110" s="1057" t="s">
        <v>655</v>
      </c>
      <c r="V1110" s="1057" t="s">
        <v>655</v>
      </c>
      <c r="W1110" s="1057"/>
      <c r="X1110" s="1057"/>
    </row>
    <row r="1111" spans="1:24" s="1061" customFormat="1" ht="23.1" customHeight="1">
      <c r="A1111" s="1054" t="str">
        <f t="shared" si="43"/>
        <v>AP/JOCO</v>
      </c>
      <c r="B1111" s="1054" t="str">
        <f t="shared" si="43"/>
        <v>DOP/AD/009/2015</v>
      </c>
      <c r="C1111" s="1054" t="s">
        <v>655</v>
      </c>
      <c r="D1111" s="1062">
        <v>2015</v>
      </c>
      <c r="E1111" s="1485" t="str">
        <f>E808</f>
        <v>A.P. - C. VERANO - JOCO</v>
      </c>
      <c r="F1111" s="1054"/>
      <c r="G1111" s="1062" t="s">
        <v>1182</v>
      </c>
      <c r="H1111" s="1055" t="s">
        <v>127</v>
      </c>
      <c r="I1111" s="1056" t="s">
        <v>127</v>
      </c>
      <c r="J1111" s="1055" t="s">
        <v>127</v>
      </c>
      <c r="K1111" s="1054" t="s">
        <v>127</v>
      </c>
      <c r="L1111" s="1057" t="s">
        <v>655</v>
      </c>
      <c r="M1111" s="1057" t="s">
        <v>655</v>
      </c>
      <c r="N1111" s="1057" t="s">
        <v>655</v>
      </c>
      <c r="O1111" s="1057">
        <v>0.2</v>
      </c>
      <c r="P1111" s="1092">
        <f>P808+P819</f>
        <v>169.34</v>
      </c>
      <c r="Q1111" s="1058">
        <f>Q808+Q819</f>
        <v>98016.639999999999</v>
      </c>
      <c r="R1111" s="1059">
        <f>R808+R819</f>
        <v>98213.07</v>
      </c>
      <c r="S1111" s="1060" t="s">
        <v>127</v>
      </c>
      <c r="T1111" s="1057" t="s">
        <v>127</v>
      </c>
      <c r="U1111" s="1057" t="s">
        <v>655</v>
      </c>
      <c r="V1111" s="1057" t="s">
        <v>655</v>
      </c>
      <c r="W1111" s="1057"/>
      <c r="X1111" s="1057"/>
    </row>
    <row r="1112" spans="1:24" s="1061" customFormat="1" ht="23.1" customHeight="1">
      <c r="A1112" s="1054" t="str">
        <f t="shared" si="43"/>
        <v>DRE/JOCO</v>
      </c>
      <c r="B1112" s="1054" t="str">
        <f t="shared" si="43"/>
        <v>DOP/AD/010/2015</v>
      </c>
      <c r="C1112" s="1054" t="s">
        <v>655</v>
      </c>
      <c r="D1112" s="1062">
        <v>2015</v>
      </c>
      <c r="E1112" s="1485" t="str">
        <f>E809</f>
        <v>DRE - C. LOPEZ RAYON - JOCO</v>
      </c>
      <c r="F1112" s="1054"/>
      <c r="G1112" s="1062" t="str">
        <f>G809</f>
        <v>R33</v>
      </c>
      <c r="H1112" s="1055" t="s">
        <v>127</v>
      </c>
      <c r="I1112" s="1056" t="s">
        <v>127</v>
      </c>
      <c r="J1112" s="1055" t="s">
        <v>127</v>
      </c>
      <c r="K1112" s="1054" t="s">
        <v>127</v>
      </c>
      <c r="L1112" s="1057" t="s">
        <v>655</v>
      </c>
      <c r="M1112" s="1057" t="s">
        <v>655</v>
      </c>
      <c r="N1112" s="1057" t="s">
        <v>655</v>
      </c>
      <c r="O1112" s="1057">
        <v>0.2</v>
      </c>
      <c r="P1112" s="1092">
        <f>P809+P836+P847</f>
        <v>414.25</v>
      </c>
      <c r="Q1112" s="1058">
        <f>Q809+Q836+Q847</f>
        <v>239784.41</v>
      </c>
      <c r="R1112" s="1059">
        <f>R809+R836+R847</f>
        <v>240264.95</v>
      </c>
      <c r="S1112" s="1060" t="s">
        <v>127</v>
      </c>
      <c r="T1112" s="1057" t="s">
        <v>127</v>
      </c>
      <c r="U1112" s="1057" t="s">
        <v>655</v>
      </c>
      <c r="V1112" s="1057" t="s">
        <v>655</v>
      </c>
      <c r="W1112" s="1057"/>
      <c r="X1112" s="1057"/>
    </row>
    <row r="1113" spans="1:24" s="1061" customFormat="1" ht="23.1" customHeight="1">
      <c r="A1113" s="1054" t="str">
        <f>A810</f>
        <v>AP/JOCO</v>
      </c>
      <c r="B1113" s="1054" t="str">
        <f>B810</f>
        <v>DOP/AD/011/2015</v>
      </c>
      <c r="C1113" s="1054" t="s">
        <v>655</v>
      </c>
      <c r="D1113" s="1062">
        <v>2015</v>
      </c>
      <c r="E1113" s="1485" t="str">
        <f>E810</f>
        <v>A.P. - C. LOPEZ RAYON - JOCO</v>
      </c>
      <c r="F1113" s="1054"/>
      <c r="G1113" s="1062" t="s">
        <v>1182</v>
      </c>
      <c r="H1113" s="1055" t="s">
        <v>127</v>
      </c>
      <c r="I1113" s="1056" t="s">
        <v>127</v>
      </c>
      <c r="J1113" s="1055" t="s">
        <v>127</v>
      </c>
      <c r="K1113" s="1054" t="s">
        <v>127</v>
      </c>
      <c r="L1113" s="1057" t="s">
        <v>655</v>
      </c>
      <c r="M1113" s="1057" t="s">
        <v>655</v>
      </c>
      <c r="N1113" s="1057" t="s">
        <v>655</v>
      </c>
      <c r="O1113" s="1057">
        <v>0.2</v>
      </c>
      <c r="P1113" s="1092">
        <f>P810+P837+P853</f>
        <v>269.19</v>
      </c>
      <c r="Q1113" s="1058">
        <f>Q810+Q837+Q853</f>
        <v>155819.74</v>
      </c>
      <c r="R1113" s="1059">
        <f>R810+R837+R853</f>
        <v>156132.03</v>
      </c>
      <c r="S1113" s="1060" t="s">
        <v>127</v>
      </c>
      <c r="T1113" s="1057" t="s">
        <v>127</v>
      </c>
      <c r="U1113" s="1057" t="s">
        <v>655</v>
      </c>
      <c r="V1113" s="1057" t="s">
        <v>655</v>
      </c>
      <c r="W1113" s="1057"/>
      <c r="X1113" s="1057"/>
    </row>
    <row r="1114" spans="1:24" s="1061" customFormat="1" ht="23.1" customHeight="1">
      <c r="A1114" s="1054" t="str">
        <f>A802</f>
        <v>AP/SJC</v>
      </c>
      <c r="B1114" s="1054" t="str">
        <f>B802</f>
        <v>DOP/AD/012/2015</v>
      </c>
      <c r="C1114" s="1054" t="s">
        <v>655</v>
      </c>
      <c r="D1114" s="1062">
        <v>2015</v>
      </c>
      <c r="E1114" s="1485" t="str">
        <f>E802</f>
        <v>A.P. - C. CARDENAL - SJC</v>
      </c>
      <c r="F1114" s="1054"/>
      <c r="G1114" s="1062" t="s">
        <v>1182</v>
      </c>
      <c r="H1114" s="1055" t="s">
        <v>127</v>
      </c>
      <c r="I1114" s="1056" t="s">
        <v>127</v>
      </c>
      <c r="J1114" s="1055" t="s">
        <v>127</v>
      </c>
      <c r="K1114" s="1054" t="s">
        <v>127</v>
      </c>
      <c r="L1114" s="1057" t="s">
        <v>655</v>
      </c>
      <c r="M1114" s="1057" t="s">
        <v>655</v>
      </c>
      <c r="N1114" s="1057" t="s">
        <v>655</v>
      </c>
      <c r="O1114" s="1057">
        <v>0.2</v>
      </c>
      <c r="P1114" s="1092">
        <f>P802+P843+P870+P876</f>
        <v>436.65000000000003</v>
      </c>
      <c r="Q1114" s="1058">
        <f>Q802+Q843+Q870+Q876</f>
        <v>252815.86</v>
      </c>
      <c r="R1114" s="1059">
        <f>R802+R843+R870+R876</f>
        <v>253299.22999999998</v>
      </c>
      <c r="S1114" s="1060" t="s">
        <v>127</v>
      </c>
      <c r="T1114" s="1057" t="s">
        <v>127</v>
      </c>
      <c r="U1114" s="1057" t="s">
        <v>655</v>
      </c>
      <c r="V1114" s="1057" t="s">
        <v>655</v>
      </c>
      <c r="W1114" s="1057"/>
      <c r="X1114" s="1057"/>
    </row>
    <row r="1115" spans="1:24" s="1061" customFormat="1" ht="23.1" customHeight="1">
      <c r="A1115" s="1054" t="str">
        <f>A840</f>
        <v>DRE/JOCO</v>
      </c>
      <c r="B1115" s="1054" t="str">
        <f>B840</f>
        <v>DOP/AD/013/2015</v>
      </c>
      <c r="C1115" s="1054" t="s">
        <v>655</v>
      </c>
      <c r="D1115" s="1062">
        <v>2015</v>
      </c>
      <c r="E1115" s="1485" t="str">
        <f>E840</f>
        <v>DRE - C. 20 DE NOVIEMBRE - JOCO</v>
      </c>
      <c r="F1115" s="1054"/>
      <c r="G1115" s="1062" t="s">
        <v>1182</v>
      </c>
      <c r="H1115" s="1055" t="s">
        <v>127</v>
      </c>
      <c r="I1115" s="1056" t="s">
        <v>127</v>
      </c>
      <c r="J1115" s="1055" t="s">
        <v>127</v>
      </c>
      <c r="K1115" s="1054" t="s">
        <v>127</v>
      </c>
      <c r="L1115" s="1057" t="s">
        <v>655</v>
      </c>
      <c r="M1115" s="1057" t="s">
        <v>655</v>
      </c>
      <c r="N1115" s="1057" t="s">
        <v>655</v>
      </c>
      <c r="O1115" s="1057">
        <v>0.2</v>
      </c>
      <c r="P1115" s="1092">
        <f>P840+P849</f>
        <v>816.5</v>
      </c>
      <c r="Q1115" s="1058">
        <f>Q840+Q849</f>
        <v>472698.32</v>
      </c>
      <c r="R1115" s="1059">
        <f>R840+R849</f>
        <v>473569.54000000004</v>
      </c>
      <c r="S1115" s="1060" t="s">
        <v>127</v>
      </c>
      <c r="T1115" s="1057" t="s">
        <v>127</v>
      </c>
      <c r="U1115" s="1057" t="s">
        <v>655</v>
      </c>
      <c r="V1115" s="1057" t="s">
        <v>655</v>
      </c>
      <c r="W1115" s="1057"/>
      <c r="X1115" s="1057"/>
    </row>
    <row r="1116" spans="1:24" s="1061" customFormat="1" ht="23.1" customHeight="1">
      <c r="A1116" s="1054" t="str">
        <f>A813</f>
        <v>AP/JOCO</v>
      </c>
      <c r="B1116" s="1054" t="str">
        <f>B813</f>
        <v>DOP/AD/014/2015</v>
      </c>
      <c r="C1116" s="1054" t="s">
        <v>655</v>
      </c>
      <c r="D1116" s="1062">
        <v>2015</v>
      </c>
      <c r="E1116" s="1485" t="str">
        <f>E813</f>
        <v xml:space="preserve">A.P. - C. 20 DE NOVIEMBRE - JOCO </v>
      </c>
      <c r="F1116" s="1054"/>
      <c r="G1116" s="1062" t="s">
        <v>1182</v>
      </c>
      <c r="H1116" s="1055" t="s">
        <v>127</v>
      </c>
      <c r="I1116" s="1056" t="s">
        <v>127</v>
      </c>
      <c r="J1116" s="1055" t="s">
        <v>127</v>
      </c>
      <c r="K1116" s="1054" t="s">
        <v>127</v>
      </c>
      <c r="L1116" s="1057" t="s">
        <v>655</v>
      </c>
      <c r="M1116" s="1057" t="s">
        <v>655</v>
      </c>
      <c r="N1116" s="1057" t="s">
        <v>655</v>
      </c>
      <c r="O1116" s="1057">
        <v>0.2</v>
      </c>
      <c r="P1116" s="1092">
        <f>P813+P841+P869</f>
        <v>587.28</v>
      </c>
      <c r="Q1116" s="1058">
        <f>Q813+Q841+Q869</f>
        <v>339945.47</v>
      </c>
      <c r="R1116" s="1059">
        <f>R813+R841+R869</f>
        <v>340626.74</v>
      </c>
      <c r="S1116" s="1060" t="s">
        <v>127</v>
      </c>
      <c r="T1116" s="1057" t="s">
        <v>127</v>
      </c>
      <c r="U1116" s="1057" t="s">
        <v>655</v>
      </c>
      <c r="V1116" s="1057" t="s">
        <v>655</v>
      </c>
      <c r="W1116" s="1057"/>
      <c r="X1116" s="1057"/>
    </row>
    <row r="1117" spans="1:24" s="1061" customFormat="1" ht="23.1" customHeight="1">
      <c r="A1117" s="1054" t="str">
        <f>A800</f>
        <v>DRE/JOCO</v>
      </c>
      <c r="B1117" s="1054" t="str">
        <f>B800</f>
        <v>DOP/AD/015/2015</v>
      </c>
      <c r="C1117" s="1054" t="s">
        <v>655</v>
      </c>
      <c r="D1117" s="1062">
        <v>2015</v>
      </c>
      <c r="E1117" s="1485" t="str">
        <f>E800</f>
        <v>DRE - C. JAVIER MINA - JOCO</v>
      </c>
      <c r="F1117" s="1054"/>
      <c r="G1117" s="1062" t="s">
        <v>1182</v>
      </c>
      <c r="H1117" s="1055" t="s">
        <v>127</v>
      </c>
      <c r="I1117" s="1056" t="s">
        <v>127</v>
      </c>
      <c r="J1117" s="1055" t="s">
        <v>127</v>
      </c>
      <c r="K1117" s="1054" t="s">
        <v>127</v>
      </c>
      <c r="L1117" s="1057" t="s">
        <v>655</v>
      </c>
      <c r="M1117" s="1057" t="s">
        <v>655</v>
      </c>
      <c r="N1117" s="1057" t="s">
        <v>655</v>
      </c>
      <c r="O1117" s="1057">
        <v>0.2</v>
      </c>
      <c r="P1117" s="1092">
        <f>P800+P850</f>
        <v>137.29</v>
      </c>
      <c r="Q1117" s="1058">
        <f>Q800+Q850</f>
        <v>79580.81</v>
      </c>
      <c r="R1117" s="1059">
        <f>R800+R850</f>
        <v>79627.27</v>
      </c>
      <c r="S1117" s="1060" t="s">
        <v>127</v>
      </c>
      <c r="T1117" s="1057" t="s">
        <v>127</v>
      </c>
      <c r="U1117" s="1057" t="s">
        <v>655</v>
      </c>
      <c r="V1117" s="1057" t="s">
        <v>655</v>
      </c>
      <c r="W1117" s="1057"/>
      <c r="X1117" s="1057"/>
    </row>
    <row r="1118" spans="1:24" s="1061" customFormat="1" ht="23.1" customHeight="1">
      <c r="A1118" s="1054" t="str">
        <f>A856</f>
        <v>AP/JOCO</v>
      </c>
      <c r="B1118" s="1054" t="str">
        <f>B856</f>
        <v>DOP/AD/017/2015</v>
      </c>
      <c r="C1118" s="1054" t="s">
        <v>655</v>
      </c>
      <c r="D1118" s="1062">
        <v>2015</v>
      </c>
      <c r="E1118" s="1485" t="str">
        <f>E856</f>
        <v>A.P. - C. CHAPULTEPEC - JOCO</v>
      </c>
      <c r="F1118" s="1054"/>
      <c r="G1118" s="1062" t="s">
        <v>1182</v>
      </c>
      <c r="H1118" s="1055" t="s">
        <v>127</v>
      </c>
      <c r="I1118" s="1056" t="s">
        <v>127</v>
      </c>
      <c r="J1118" s="1055" t="s">
        <v>127</v>
      </c>
      <c r="K1118" s="1054" t="s">
        <v>127</v>
      </c>
      <c r="L1118" s="1057" t="s">
        <v>655</v>
      </c>
      <c r="M1118" s="1057" t="s">
        <v>655</v>
      </c>
      <c r="N1118" s="1057" t="s">
        <v>655</v>
      </c>
      <c r="O1118" s="1057">
        <v>0.2</v>
      </c>
      <c r="P1118" s="1092">
        <f>P856+P858</f>
        <v>764.54</v>
      </c>
      <c r="Q1118" s="1058">
        <f>Q856+Q858</f>
        <v>442547.33999999997</v>
      </c>
      <c r="R1118" s="1059">
        <f>R856+R858</f>
        <v>443434.20999999996</v>
      </c>
      <c r="S1118" s="1060" t="s">
        <v>127</v>
      </c>
      <c r="T1118" s="1057" t="s">
        <v>127</v>
      </c>
      <c r="U1118" s="1057" t="s">
        <v>655</v>
      </c>
      <c r="V1118" s="1057" t="s">
        <v>655</v>
      </c>
      <c r="W1118" s="1057"/>
      <c r="X1118" s="1057"/>
    </row>
    <row r="1119" spans="1:24" s="1061" customFormat="1" ht="23.1" customHeight="1">
      <c r="A1119" s="1054" t="str">
        <f>A811</f>
        <v>AP/SJC</v>
      </c>
      <c r="B1119" s="1054" t="str">
        <f>B811</f>
        <v>DOP/AD/018/2015</v>
      </c>
      <c r="C1119" s="1054" t="s">
        <v>655</v>
      </c>
      <c r="D1119" s="1062">
        <v>2015</v>
      </c>
      <c r="E1119" s="1485" t="str">
        <f>E811</f>
        <v>A.P. - C. CUAUHTEMOC - SJC</v>
      </c>
      <c r="F1119" s="1054"/>
      <c r="G1119" s="1062" t="s">
        <v>1182</v>
      </c>
      <c r="H1119" s="1055" t="s">
        <v>127</v>
      </c>
      <c r="I1119" s="1056" t="s">
        <v>127</v>
      </c>
      <c r="J1119" s="1055" t="s">
        <v>127</v>
      </c>
      <c r="K1119" s="1054" t="s">
        <v>127</v>
      </c>
      <c r="L1119" s="1057" t="s">
        <v>655</v>
      </c>
      <c r="M1119" s="1057" t="s">
        <v>655</v>
      </c>
      <c r="N1119" s="1057" t="s">
        <v>655</v>
      </c>
      <c r="O1119" s="1057">
        <v>0.2</v>
      </c>
      <c r="P1119" s="1092">
        <f>P811+P820+P838+P848</f>
        <v>413.56</v>
      </c>
      <c r="Q1119" s="1058">
        <f>Q811+Q820+Q838+Q848</f>
        <v>239392.39</v>
      </c>
      <c r="R1119" s="1059">
        <f>R811+R820+R838+R848</f>
        <v>239769.13</v>
      </c>
      <c r="S1119" s="1060" t="s">
        <v>127</v>
      </c>
      <c r="T1119" s="1057" t="s">
        <v>127</v>
      </c>
      <c r="U1119" s="1057" t="s">
        <v>655</v>
      </c>
      <c r="V1119" s="1057" t="s">
        <v>655</v>
      </c>
      <c r="W1119" s="1057"/>
      <c r="X1119" s="1057"/>
    </row>
    <row r="1120" spans="1:24" s="1061" customFormat="1" ht="23.1" customHeight="1">
      <c r="A1120" s="1054" t="str">
        <f>A814</f>
        <v>DRE/SJC</v>
      </c>
      <c r="B1120" s="1054" t="str">
        <f>B814</f>
        <v>DOP/AD/019/2015</v>
      </c>
      <c r="C1120" s="1054" t="s">
        <v>655</v>
      </c>
      <c r="D1120" s="1062">
        <v>2015</v>
      </c>
      <c r="E1120" s="1485" t="str">
        <f>E814</f>
        <v>DRE - C. CARDENAL -SJC</v>
      </c>
      <c r="F1120" s="1054"/>
      <c r="G1120" s="1062" t="s">
        <v>1182</v>
      </c>
      <c r="H1120" s="1055" t="s">
        <v>127</v>
      </c>
      <c r="I1120" s="1056" t="s">
        <v>127</v>
      </c>
      <c r="J1120" s="1055" t="s">
        <v>127</v>
      </c>
      <c r="K1120" s="1054" t="s">
        <v>127</v>
      </c>
      <c r="L1120" s="1057" t="s">
        <v>655</v>
      </c>
      <c r="M1120" s="1057" t="s">
        <v>655</v>
      </c>
      <c r="N1120" s="1057" t="s">
        <v>655</v>
      </c>
      <c r="O1120" s="1057">
        <v>0.2</v>
      </c>
      <c r="P1120" s="1092">
        <f>P814+P842+P852+P875</f>
        <v>461.70000000000005</v>
      </c>
      <c r="Q1120" s="1058">
        <f>Q814+Q842+Q852+Q875</f>
        <v>267253.84999999998</v>
      </c>
      <c r="R1120" s="1059">
        <f>R814+R842+R852+R875</f>
        <v>267789.44</v>
      </c>
      <c r="S1120" s="1060" t="s">
        <v>127</v>
      </c>
      <c r="T1120" s="1057" t="s">
        <v>127</v>
      </c>
      <c r="U1120" s="1057" t="s">
        <v>655</v>
      </c>
      <c r="V1120" s="1057" t="s">
        <v>655</v>
      </c>
      <c r="W1120" s="1057"/>
      <c r="X1120" s="1057"/>
    </row>
    <row r="1121" spans="1:24" s="1061" customFormat="1" ht="23.1" customHeight="1">
      <c r="A1121" s="1054" t="str">
        <f>A868</f>
        <v>DRE/SJC</v>
      </c>
      <c r="B1121" s="1054" t="str">
        <f>B868</f>
        <v>DOP/AD/020/2015</v>
      </c>
      <c r="C1121" s="1054" t="s">
        <v>655</v>
      </c>
      <c r="D1121" s="1062">
        <v>2015</v>
      </c>
      <c r="E1121" s="1485" t="str">
        <f>E868</f>
        <v>DRE - C. JUAREZ, PRIV. GUASIMA Y C. NARCISO MENDOZA - SJC</v>
      </c>
      <c r="F1121" s="1054"/>
      <c r="G1121" s="1062" t="s">
        <v>1182</v>
      </c>
      <c r="H1121" s="1055" t="s">
        <v>127</v>
      </c>
      <c r="I1121" s="1056" t="s">
        <v>127</v>
      </c>
      <c r="J1121" s="1055" t="s">
        <v>127</v>
      </c>
      <c r="K1121" s="1054" t="s">
        <v>127</v>
      </c>
      <c r="L1121" s="1057" t="s">
        <v>655</v>
      </c>
      <c r="M1121" s="1057" t="s">
        <v>655</v>
      </c>
      <c r="N1121" s="1057" t="s">
        <v>655</v>
      </c>
      <c r="O1121" s="1057">
        <v>0.2</v>
      </c>
      <c r="P1121" s="1092">
        <f>P868</f>
        <v>12.33</v>
      </c>
      <c r="Q1121" s="1058">
        <f>Q868</f>
        <v>7137.56</v>
      </c>
      <c r="R1121" s="1059">
        <f>R868</f>
        <v>7151.86</v>
      </c>
      <c r="S1121" s="1060" t="s">
        <v>127</v>
      </c>
      <c r="T1121" s="1057" t="s">
        <v>127</v>
      </c>
      <c r="U1121" s="1057" t="s">
        <v>655</v>
      </c>
      <c r="V1121" s="1057" t="s">
        <v>655</v>
      </c>
      <c r="W1121" s="1057"/>
      <c r="X1121" s="1057"/>
    </row>
    <row r="1122" spans="1:24" s="1061" customFormat="1" ht="34.5" customHeight="1">
      <c r="A1122" s="1054" t="str">
        <f>A857</f>
        <v>AP/SJC</v>
      </c>
      <c r="B1122" s="1054" t="str">
        <f>B857</f>
        <v>DOP/AD/021/2015</v>
      </c>
      <c r="C1122" s="1054" t="s">
        <v>655</v>
      </c>
      <c r="D1122" s="1062">
        <v>2015</v>
      </c>
      <c r="E1122" s="1485" t="str">
        <f>E857</f>
        <v>A.P. - C. JUAREZ, PRIV. GUASIMA Y C. NARCISO MENDOZA - SJC</v>
      </c>
      <c r="F1122" s="1054"/>
      <c r="G1122" s="1062" t="s">
        <v>1182</v>
      </c>
      <c r="H1122" s="1055" t="s">
        <v>127</v>
      </c>
      <c r="I1122" s="1056" t="s">
        <v>127</v>
      </c>
      <c r="J1122" s="1055" t="s">
        <v>127</v>
      </c>
      <c r="K1122" s="1054" t="s">
        <v>127</v>
      </c>
      <c r="L1122" s="1057" t="s">
        <v>655</v>
      </c>
      <c r="M1122" s="1057" t="s">
        <v>655</v>
      </c>
      <c r="N1122" s="1057" t="s">
        <v>655</v>
      </c>
      <c r="O1122" s="1057">
        <v>0.2</v>
      </c>
      <c r="P1122" s="1092">
        <f>P857+P867</f>
        <v>226</v>
      </c>
      <c r="Q1122" s="1058">
        <f>Q857+Q867</f>
        <v>130820.93999999999</v>
      </c>
      <c r="R1122" s="1059">
        <f>R857+R867</f>
        <v>131083.1</v>
      </c>
      <c r="S1122" s="1060" t="s">
        <v>127</v>
      </c>
      <c r="T1122" s="1057" t="s">
        <v>127</v>
      </c>
      <c r="U1122" s="1057" t="s">
        <v>655</v>
      </c>
      <c r="V1122" s="1057" t="s">
        <v>655</v>
      </c>
      <c r="W1122" s="1057"/>
      <c r="X1122" s="1057"/>
    </row>
    <row r="1123" spans="1:24" s="1061" customFormat="1" ht="23.1" customHeight="1">
      <c r="A1123" s="1054" t="str">
        <f>A859</f>
        <v>AP/SCZ</v>
      </c>
      <c r="B1123" s="1054" t="str">
        <f>B859</f>
        <v>DOP/AD/022/2015</v>
      </c>
      <c r="C1123" s="1054" t="s">
        <v>655</v>
      </c>
      <c r="D1123" s="1062">
        <v>2015</v>
      </c>
      <c r="E1123" s="1485" t="str">
        <f>E859</f>
        <v>A.P. - RANCHERIA EL SALITRE - SCZ</v>
      </c>
      <c r="F1123" s="1054"/>
      <c r="G1123" s="1062" t="s">
        <v>1182</v>
      </c>
      <c r="H1123" s="1055" t="s">
        <v>127</v>
      </c>
      <c r="I1123" s="1056" t="s">
        <v>127</v>
      </c>
      <c r="J1123" s="1055" t="s">
        <v>127</v>
      </c>
      <c r="K1123" s="1054" t="s">
        <v>127</v>
      </c>
      <c r="L1123" s="1057" t="s">
        <v>655</v>
      </c>
      <c r="M1123" s="1057" t="s">
        <v>655</v>
      </c>
      <c r="N1123" s="1057" t="s">
        <v>655</v>
      </c>
      <c r="O1123" s="1057">
        <v>0.2</v>
      </c>
      <c r="P1123" s="1092">
        <f>P859+P866</f>
        <v>581.15</v>
      </c>
      <c r="Q1123" s="1058">
        <f>Q859+Q866</f>
        <v>336396.31</v>
      </c>
      <c r="R1123" s="1059">
        <f>R859+R866</f>
        <v>49340.46</v>
      </c>
      <c r="S1123" s="1060" t="s">
        <v>127</v>
      </c>
      <c r="T1123" s="1057" t="s">
        <v>127</v>
      </c>
      <c r="U1123" s="1057" t="s">
        <v>655</v>
      </c>
      <c r="V1123" s="1057" t="s">
        <v>655</v>
      </c>
      <c r="W1123" s="1057"/>
      <c r="X1123" s="1057"/>
    </row>
    <row r="1124" spans="1:24" s="1061" customFormat="1" ht="23.1" customHeight="1">
      <c r="A1124" s="1054" t="str">
        <f>A845</f>
        <v>POZO/SJC</v>
      </c>
      <c r="B1124" s="1054" t="str">
        <f>B845</f>
        <v>GMJ 007C OP/2015</v>
      </c>
      <c r="C1124" s="1054" t="s">
        <v>655</v>
      </c>
      <c r="D1124" s="1062">
        <v>2015</v>
      </c>
      <c r="E1124" s="1485" t="str">
        <f>E845</f>
        <v>PERFORACION DE POZO PROFUNDO - FRACC. DEL CARDENAL - SJC</v>
      </c>
      <c r="F1124" s="1054"/>
      <c r="G1124" s="1062" t="s">
        <v>1182</v>
      </c>
      <c r="H1124" s="1055" t="s">
        <v>127</v>
      </c>
      <c r="I1124" s="1056" t="s">
        <v>127</v>
      </c>
      <c r="J1124" s="1055" t="s">
        <v>127</v>
      </c>
      <c r="K1124" s="1054" t="s">
        <v>127</v>
      </c>
      <c r="L1124" s="1057" t="s">
        <v>655</v>
      </c>
      <c r="M1124" s="1057" t="s">
        <v>655</v>
      </c>
      <c r="N1124" s="1057" t="s">
        <v>655</v>
      </c>
      <c r="O1124" s="1057">
        <v>0.5</v>
      </c>
      <c r="P1124" s="1092">
        <f>P845+P865</f>
        <v>1723.4099999999999</v>
      </c>
      <c r="Q1124" s="1058">
        <f>Q845+Q865</f>
        <v>397831.95999999996</v>
      </c>
      <c r="R1124" s="1059">
        <f>R845+R865</f>
        <v>399555.37</v>
      </c>
      <c r="S1124" s="1060" t="s">
        <v>127</v>
      </c>
      <c r="T1124" s="1057" t="s">
        <v>127</v>
      </c>
      <c r="U1124" s="1057" t="s">
        <v>655</v>
      </c>
      <c r="V1124" s="1057" t="s">
        <v>655</v>
      </c>
      <c r="W1124" s="1057"/>
      <c r="X1124" s="1057"/>
    </row>
    <row r="1125" spans="1:24" s="1061" customFormat="1" ht="23.1" customHeight="1">
      <c r="A1125" s="1054" t="str">
        <f>A825</f>
        <v>ALUM/HUEJO</v>
      </c>
      <c r="B1125" s="1054" t="str">
        <f>B825</f>
        <v>GMJ 011C OP/2015</v>
      </c>
      <c r="C1125" s="1054" t="s">
        <v>655</v>
      </c>
      <c r="D1125" s="1062">
        <v>2015</v>
      </c>
      <c r="E1125" s="1485" t="str">
        <f>E825</f>
        <v>ALUMBRADO PUBLICO - INGRESO - HUEJO</v>
      </c>
      <c r="F1125" s="1054"/>
      <c r="G1125" s="1062" t="s">
        <v>683</v>
      </c>
      <c r="H1125" s="1055" t="s">
        <v>127</v>
      </c>
      <c r="I1125" s="1056" t="s">
        <v>127</v>
      </c>
      <c r="J1125" s="1055" t="s">
        <v>127</v>
      </c>
      <c r="K1125" s="1054" t="s">
        <v>127</v>
      </c>
      <c r="L1125" s="1057" t="s">
        <v>655</v>
      </c>
      <c r="M1125" s="1057" t="s">
        <v>655</v>
      </c>
      <c r="N1125" s="1057" t="s">
        <v>655</v>
      </c>
      <c r="O1125" s="1057">
        <v>0.5</v>
      </c>
      <c r="P1125" s="1092">
        <f>P864</f>
        <v>4570</v>
      </c>
      <c r="Q1125" s="1058">
        <f>Q825+Q864</f>
        <v>1085604.73</v>
      </c>
      <c r="R1125" s="1059">
        <f>R825+R864</f>
        <v>1085604.73</v>
      </c>
      <c r="S1125" s="1060" t="s">
        <v>127</v>
      </c>
      <c r="T1125" s="1057" t="s">
        <v>127</v>
      </c>
      <c r="U1125" s="1057" t="s">
        <v>655</v>
      </c>
      <c r="V1125" s="1057" t="s">
        <v>655</v>
      </c>
      <c r="W1125" s="1057"/>
      <c r="X1125" s="1057"/>
    </row>
    <row r="1126" spans="1:24" s="1061" customFormat="1" ht="23.1" customHeight="1">
      <c r="A1126" s="1054" t="s">
        <v>1767</v>
      </c>
      <c r="B1126" s="1054" t="s">
        <v>4843</v>
      </c>
      <c r="C1126" s="1054" t="s">
        <v>655</v>
      </c>
      <c r="D1126" s="1062">
        <v>2015</v>
      </c>
      <c r="E1126" s="1485" t="s">
        <v>4812</v>
      </c>
      <c r="F1126" s="1054"/>
      <c r="G1126" s="1062" t="s">
        <v>1182</v>
      </c>
      <c r="H1126" s="1055" t="s">
        <v>127</v>
      </c>
      <c r="I1126" s="1056" t="s">
        <v>127</v>
      </c>
      <c r="J1126" s="1055" t="s">
        <v>127</v>
      </c>
      <c r="K1126" s="1054" t="s">
        <v>127</v>
      </c>
      <c r="L1126" s="1057" t="s">
        <v>655</v>
      </c>
      <c r="M1126" s="1057" t="s">
        <v>655</v>
      </c>
      <c r="N1126" s="1057" t="s">
        <v>655</v>
      </c>
      <c r="O1126" s="1057">
        <v>0</v>
      </c>
      <c r="P1126" s="1092">
        <f t="shared" ref="P1126:P1132" si="44">R1126*O1126/100</f>
        <v>0</v>
      </c>
      <c r="Q1126" s="1058">
        <f t="shared" ref="Q1126:Q1132" si="45">R1126-P1126</f>
        <v>35271.4</v>
      </c>
      <c r="R1126" s="1059">
        <f>R878+R880+R881</f>
        <v>35271.4</v>
      </c>
      <c r="S1126" s="1060">
        <f>S880+S881</f>
        <v>2474</v>
      </c>
      <c r="T1126" s="1057" t="s">
        <v>127</v>
      </c>
      <c r="U1126" s="1057" t="s">
        <v>655</v>
      </c>
      <c r="V1126" s="1057" t="s">
        <v>655</v>
      </c>
      <c r="W1126" s="1057"/>
      <c r="X1126" s="1057"/>
    </row>
    <row r="1127" spans="1:24" s="1061" customFormat="1" ht="23.1" customHeight="1">
      <c r="A1127" s="1054"/>
      <c r="B1127" s="1054"/>
      <c r="C1127" s="1054" t="s">
        <v>655</v>
      </c>
      <c r="D1127" s="1062">
        <v>2015</v>
      </c>
      <c r="E1127" s="1485"/>
      <c r="F1127" s="1054"/>
      <c r="G1127" s="1062"/>
      <c r="H1127" s="1055" t="s">
        <v>127</v>
      </c>
      <c r="I1127" s="1056" t="s">
        <v>127</v>
      </c>
      <c r="J1127" s="1055" t="s">
        <v>127</v>
      </c>
      <c r="K1127" s="1054" t="s">
        <v>127</v>
      </c>
      <c r="L1127" s="1057" t="s">
        <v>655</v>
      </c>
      <c r="M1127" s="1057" t="s">
        <v>655</v>
      </c>
      <c r="N1127" s="1057" t="s">
        <v>655</v>
      </c>
      <c r="O1127" s="1057"/>
      <c r="P1127" s="1092">
        <f t="shared" si="44"/>
        <v>0</v>
      </c>
      <c r="Q1127" s="1058">
        <f t="shared" si="45"/>
        <v>0</v>
      </c>
      <c r="R1127" s="1059"/>
      <c r="S1127" s="1060" t="s">
        <v>127</v>
      </c>
      <c r="T1127" s="1057" t="s">
        <v>127</v>
      </c>
      <c r="U1127" s="1057" t="s">
        <v>655</v>
      </c>
      <c r="V1127" s="1057" t="s">
        <v>655</v>
      </c>
      <c r="W1127" s="1057"/>
      <c r="X1127" s="1057"/>
    </row>
    <row r="1128" spans="1:24" s="1061" customFormat="1" ht="23.1" customHeight="1">
      <c r="A1128" s="1054"/>
      <c r="B1128" s="1054"/>
      <c r="C1128" s="1054" t="s">
        <v>655</v>
      </c>
      <c r="D1128" s="1062">
        <v>2015</v>
      </c>
      <c r="E1128" s="1485"/>
      <c r="F1128" s="1054"/>
      <c r="G1128" s="1062"/>
      <c r="H1128" s="1055" t="s">
        <v>127</v>
      </c>
      <c r="I1128" s="1056" t="s">
        <v>127</v>
      </c>
      <c r="J1128" s="1055" t="s">
        <v>127</v>
      </c>
      <c r="K1128" s="1054" t="s">
        <v>127</v>
      </c>
      <c r="L1128" s="1057" t="s">
        <v>655</v>
      </c>
      <c r="M1128" s="1057" t="s">
        <v>655</v>
      </c>
      <c r="N1128" s="1057" t="s">
        <v>655</v>
      </c>
      <c r="O1128" s="1057"/>
      <c r="P1128" s="1092">
        <f t="shared" si="44"/>
        <v>0</v>
      </c>
      <c r="Q1128" s="1058">
        <f t="shared" si="45"/>
        <v>0</v>
      </c>
      <c r="R1128" s="1059"/>
      <c r="S1128" s="1060" t="s">
        <v>127</v>
      </c>
      <c r="T1128" s="1057" t="s">
        <v>127</v>
      </c>
      <c r="U1128" s="1057" t="s">
        <v>655</v>
      </c>
      <c r="V1128" s="1057" t="s">
        <v>655</v>
      </c>
      <c r="W1128" s="1057"/>
      <c r="X1128" s="1057"/>
    </row>
    <row r="1129" spans="1:24" s="1061" customFormat="1" ht="23.1" customHeight="1">
      <c r="A1129" s="1054"/>
      <c r="B1129" s="1054"/>
      <c r="C1129" s="1054" t="s">
        <v>655</v>
      </c>
      <c r="D1129" s="1062">
        <v>2015</v>
      </c>
      <c r="E1129" s="1485"/>
      <c r="F1129" s="1054"/>
      <c r="G1129" s="1062"/>
      <c r="H1129" s="1055" t="s">
        <v>127</v>
      </c>
      <c r="I1129" s="1056" t="s">
        <v>127</v>
      </c>
      <c r="J1129" s="1055" t="s">
        <v>127</v>
      </c>
      <c r="K1129" s="1054" t="s">
        <v>127</v>
      </c>
      <c r="L1129" s="1057" t="s">
        <v>655</v>
      </c>
      <c r="M1129" s="1057" t="s">
        <v>655</v>
      </c>
      <c r="N1129" s="1057" t="s">
        <v>655</v>
      </c>
      <c r="O1129" s="1057"/>
      <c r="P1129" s="1092">
        <f t="shared" si="44"/>
        <v>0</v>
      </c>
      <c r="Q1129" s="1058">
        <f t="shared" si="45"/>
        <v>0</v>
      </c>
      <c r="R1129" s="1059"/>
      <c r="S1129" s="1060" t="s">
        <v>127</v>
      </c>
      <c r="T1129" s="1057" t="s">
        <v>127</v>
      </c>
      <c r="U1129" s="1057" t="s">
        <v>655</v>
      </c>
      <c r="V1129" s="1057" t="s">
        <v>655</v>
      </c>
      <c r="W1129" s="1057"/>
      <c r="X1129" s="1057"/>
    </row>
    <row r="1130" spans="1:24" s="1061" customFormat="1" ht="23.1" customHeight="1">
      <c r="A1130" s="1054"/>
      <c r="B1130" s="1054"/>
      <c r="C1130" s="1054" t="s">
        <v>655</v>
      </c>
      <c r="D1130" s="1062">
        <v>2015</v>
      </c>
      <c r="E1130" s="1485"/>
      <c r="F1130" s="1054"/>
      <c r="G1130" s="1062"/>
      <c r="H1130" s="1055" t="s">
        <v>127</v>
      </c>
      <c r="I1130" s="1056" t="s">
        <v>127</v>
      </c>
      <c r="J1130" s="1055" t="s">
        <v>127</v>
      </c>
      <c r="K1130" s="1054" t="s">
        <v>127</v>
      </c>
      <c r="L1130" s="1057" t="s">
        <v>655</v>
      </c>
      <c r="M1130" s="1057" t="s">
        <v>655</v>
      </c>
      <c r="N1130" s="1057" t="s">
        <v>655</v>
      </c>
      <c r="O1130" s="1057"/>
      <c r="P1130" s="1092">
        <f t="shared" si="44"/>
        <v>0</v>
      </c>
      <c r="Q1130" s="1058">
        <f t="shared" si="45"/>
        <v>0</v>
      </c>
      <c r="R1130" s="1059"/>
      <c r="S1130" s="1060" t="s">
        <v>127</v>
      </c>
      <c r="T1130" s="1057" t="s">
        <v>127</v>
      </c>
      <c r="U1130" s="1057" t="s">
        <v>655</v>
      </c>
      <c r="V1130" s="1057" t="s">
        <v>655</v>
      </c>
      <c r="W1130" s="1057"/>
      <c r="X1130" s="1057"/>
    </row>
    <row r="1131" spans="1:24" s="1061" customFormat="1" ht="23.1" customHeight="1">
      <c r="A1131" s="1054"/>
      <c r="B1131" s="1054"/>
      <c r="C1131" s="1054" t="s">
        <v>655</v>
      </c>
      <c r="D1131" s="1062">
        <v>2015</v>
      </c>
      <c r="E1131" s="1485"/>
      <c r="F1131" s="1054"/>
      <c r="G1131" s="1062"/>
      <c r="H1131" s="1055" t="s">
        <v>127</v>
      </c>
      <c r="I1131" s="1056" t="s">
        <v>127</v>
      </c>
      <c r="J1131" s="1055" t="s">
        <v>127</v>
      </c>
      <c r="K1131" s="1054" t="s">
        <v>127</v>
      </c>
      <c r="L1131" s="1057" t="s">
        <v>655</v>
      </c>
      <c r="M1131" s="1057" t="s">
        <v>655</v>
      </c>
      <c r="N1131" s="1057" t="s">
        <v>655</v>
      </c>
      <c r="O1131" s="1057"/>
      <c r="P1131" s="1092">
        <f t="shared" si="44"/>
        <v>0</v>
      </c>
      <c r="Q1131" s="1058">
        <f t="shared" si="45"/>
        <v>0</v>
      </c>
      <c r="R1131" s="1059"/>
      <c r="S1131" s="1060" t="s">
        <v>127</v>
      </c>
      <c r="T1131" s="1057" t="s">
        <v>127</v>
      </c>
      <c r="U1131" s="1057" t="s">
        <v>655</v>
      </c>
      <c r="V1131" s="1057" t="s">
        <v>655</v>
      </c>
      <c r="W1131" s="1057"/>
      <c r="X1131" s="1057"/>
    </row>
    <row r="1132" spans="1:24" s="1061" customFormat="1" ht="23.1" customHeight="1">
      <c r="A1132" s="1054"/>
      <c r="B1132" s="1054"/>
      <c r="C1132" s="1054" t="s">
        <v>655</v>
      </c>
      <c r="D1132" s="1062">
        <v>2015</v>
      </c>
      <c r="E1132" s="1485"/>
      <c r="F1132" s="1054"/>
      <c r="G1132" s="1062"/>
      <c r="H1132" s="1055" t="s">
        <v>127</v>
      </c>
      <c r="I1132" s="1056" t="s">
        <v>127</v>
      </c>
      <c r="J1132" s="1055" t="s">
        <v>127</v>
      </c>
      <c r="K1132" s="1054" t="s">
        <v>127</v>
      </c>
      <c r="L1132" s="1057" t="s">
        <v>655</v>
      </c>
      <c r="M1132" s="1057" t="s">
        <v>655</v>
      </c>
      <c r="N1132" s="1057" t="s">
        <v>655</v>
      </c>
      <c r="O1132" s="1057"/>
      <c r="P1132" s="1092">
        <f t="shared" si="44"/>
        <v>0</v>
      </c>
      <c r="Q1132" s="1058">
        <f t="shared" si="45"/>
        <v>0</v>
      </c>
      <c r="R1132" s="1059"/>
      <c r="S1132" s="1060" t="s">
        <v>127</v>
      </c>
      <c r="T1132" s="1057" t="s">
        <v>127</v>
      </c>
      <c r="U1132" s="1057" t="s">
        <v>655</v>
      </c>
      <c r="V1132" s="1057" t="s">
        <v>655</v>
      </c>
      <c r="W1132" s="1057"/>
      <c r="X1132" s="1057"/>
    </row>
    <row r="1133" spans="1:24" s="1061" customFormat="1" ht="23.1" customHeight="1">
      <c r="A1133" s="1054"/>
      <c r="B1133" s="1054"/>
      <c r="C1133" s="1054" t="s">
        <v>655</v>
      </c>
      <c r="D1133" s="1062">
        <v>2015</v>
      </c>
      <c r="E1133" s="1485"/>
      <c r="F1133" s="1054"/>
      <c r="G1133" s="1062"/>
      <c r="H1133" s="1055" t="s">
        <v>127</v>
      </c>
      <c r="I1133" s="1056" t="s">
        <v>127</v>
      </c>
      <c r="J1133" s="1055" t="s">
        <v>127</v>
      </c>
      <c r="K1133" s="1054" t="s">
        <v>127</v>
      </c>
      <c r="L1133" s="1057" t="s">
        <v>655</v>
      </c>
      <c r="M1133" s="1057" t="s">
        <v>655</v>
      </c>
      <c r="N1133" s="1057" t="s">
        <v>655</v>
      </c>
      <c r="O1133" s="1057"/>
      <c r="P1133" s="1092">
        <f>R1133*O1133/100</f>
        <v>0</v>
      </c>
      <c r="Q1133" s="1058">
        <f>R1133-P1133</f>
        <v>0</v>
      </c>
      <c r="R1133" s="1059"/>
      <c r="S1133" s="1060" t="s">
        <v>127</v>
      </c>
      <c r="T1133" s="1057" t="s">
        <v>127</v>
      </c>
      <c r="U1133" s="1057" t="s">
        <v>655</v>
      </c>
      <c r="V1133" s="1057" t="s">
        <v>655</v>
      </c>
      <c r="W1133" s="1057"/>
      <c r="X1133" s="1057"/>
    </row>
    <row r="1134" spans="1:24" s="318" customFormat="1" ht="9.75" customHeight="1">
      <c r="A1134" s="328" t="s">
        <v>655</v>
      </c>
      <c r="B1134" s="328" t="s">
        <v>655</v>
      </c>
      <c r="C1134" s="328" t="s">
        <v>655</v>
      </c>
      <c r="D1134" s="328" t="s">
        <v>655</v>
      </c>
      <c r="E1134" s="328" t="s">
        <v>655</v>
      </c>
      <c r="F1134" s="328"/>
      <c r="G1134" s="328" t="s">
        <v>655</v>
      </c>
      <c r="H1134" s="328" t="s">
        <v>655</v>
      </c>
      <c r="I1134" s="328" t="s">
        <v>655</v>
      </c>
      <c r="J1134" s="328" t="s">
        <v>655</v>
      </c>
      <c r="K1134" s="328" t="s">
        <v>655</v>
      </c>
      <c r="L1134" s="328" t="s">
        <v>655</v>
      </c>
      <c r="M1134" s="328" t="s">
        <v>655</v>
      </c>
      <c r="N1134" s="328" t="s">
        <v>655</v>
      </c>
      <c r="O1134" s="328"/>
      <c r="P1134" s="909"/>
      <c r="Q1134" s="904"/>
      <c r="R1134" s="328" t="s">
        <v>655</v>
      </c>
      <c r="S1134" s="328" t="s">
        <v>655</v>
      </c>
      <c r="T1134" s="328" t="s">
        <v>655</v>
      </c>
      <c r="U1134" s="328" t="s">
        <v>655</v>
      </c>
      <c r="V1134" s="328" t="s">
        <v>655</v>
      </c>
      <c r="W1134" s="328"/>
      <c r="X1134" s="329"/>
    </row>
    <row r="1135" spans="1:24">
      <c r="A1135" s="44"/>
      <c r="B1135" s="44"/>
      <c r="C1135" s="44"/>
      <c r="D1135" s="194"/>
      <c r="E1135" s="44"/>
      <c r="F1135" s="44"/>
      <c r="G1135" s="194"/>
      <c r="H1135" s="195"/>
      <c r="I1135" s="196"/>
      <c r="J1135" s="197"/>
      <c r="K1135" s="44"/>
      <c r="L1135" s="28"/>
      <c r="M1135" s="28"/>
      <c r="N1135" s="28"/>
      <c r="O1135" s="28"/>
      <c r="P1135" s="209"/>
      <c r="Q1135" s="209"/>
      <c r="R1135" s="198"/>
      <c r="S1135" s="263"/>
      <c r="T1135" s="28"/>
      <c r="U1135" s="28"/>
      <c r="V1135" s="28"/>
      <c r="W1135" s="28"/>
      <c r="X1135" s="28"/>
    </row>
    <row r="1136" spans="1:24">
      <c r="A1136" s="44"/>
      <c r="B1136" s="44"/>
      <c r="C1136" s="44"/>
      <c r="D1136" s="194"/>
      <c r="E1136" s="44"/>
      <c r="F1136" s="44"/>
      <c r="G1136" s="194"/>
      <c r="H1136" s="195"/>
      <c r="I1136" s="196"/>
      <c r="J1136" s="197"/>
      <c r="K1136" s="44"/>
      <c r="L1136" s="28"/>
      <c r="M1136" s="28"/>
      <c r="N1136" s="28"/>
      <c r="O1136" s="28"/>
      <c r="P1136" s="209"/>
      <c r="Q1136" s="209"/>
      <c r="R1136" s="198"/>
      <c r="S1136" s="263"/>
      <c r="T1136" s="28"/>
      <c r="U1136" s="28"/>
      <c r="V1136" s="28"/>
      <c r="W1136" s="28"/>
      <c r="X1136" s="28"/>
    </row>
    <row r="1137" spans="1:24">
      <c r="A1137" s="44"/>
      <c r="B1137" s="44"/>
      <c r="C1137" s="44"/>
      <c r="D1137" s="194"/>
      <c r="E1137" s="44"/>
      <c r="F1137" s="44"/>
      <c r="G1137" s="194"/>
      <c r="H1137" s="195"/>
      <c r="I1137" s="196"/>
      <c r="J1137" s="197"/>
      <c r="K1137" s="44"/>
      <c r="L1137" s="28"/>
      <c r="M1137" s="28"/>
      <c r="N1137" s="28"/>
      <c r="O1137" s="28"/>
      <c r="P1137" s="209"/>
      <c r="Q1137" s="209"/>
      <c r="R1137" s="198"/>
      <c r="S1137" s="263"/>
      <c r="T1137" s="28"/>
      <c r="U1137" s="28"/>
      <c r="V1137" s="28"/>
      <c r="W1137" s="28"/>
      <c r="X1137" s="28"/>
    </row>
    <row r="1138" spans="1:24">
      <c r="A1138" s="44"/>
      <c r="B1138" s="44"/>
      <c r="C1138" s="44"/>
      <c r="D1138" s="194"/>
      <c r="E1138" s="44"/>
      <c r="F1138" s="44"/>
      <c r="G1138" s="194"/>
      <c r="H1138" s="195"/>
      <c r="I1138" s="196"/>
      <c r="J1138" s="197"/>
      <c r="K1138" s="44"/>
      <c r="L1138" s="28"/>
      <c r="M1138" s="28"/>
      <c r="N1138" s="28"/>
      <c r="O1138" s="28"/>
      <c r="P1138" s="209"/>
      <c r="Q1138" s="209"/>
      <c r="R1138" s="198"/>
      <c r="S1138" s="263"/>
      <c r="T1138" s="28"/>
      <c r="U1138" s="28"/>
      <c r="V1138" s="28" t="s">
        <v>3981</v>
      </c>
      <c r="W1138" s="28"/>
      <c r="X1138" s="28"/>
    </row>
    <row r="1139" spans="1:24">
      <c r="A1139" s="44"/>
      <c r="B1139" s="44"/>
      <c r="C1139" s="44"/>
      <c r="D1139" s="194"/>
      <c r="E1139" s="44"/>
      <c r="F1139" s="44"/>
      <c r="G1139" s="194"/>
      <c r="H1139" s="195"/>
      <c r="I1139" s="196"/>
      <c r="J1139" s="1049"/>
      <c r="K1139" s="1048"/>
      <c r="L1139" s="1050"/>
      <c r="M1139" s="28"/>
      <c r="N1139" s="28"/>
      <c r="O1139" s="28"/>
      <c r="P1139" s="209"/>
      <c r="Q1139" s="209"/>
      <c r="R1139" s="198"/>
      <c r="S1139" s="263"/>
      <c r="T1139" s="28"/>
      <c r="U1139" s="28"/>
      <c r="V1139" s="28"/>
      <c r="W1139" s="28"/>
      <c r="X1139" s="28"/>
    </row>
    <row r="1140" spans="1:24">
      <c r="A1140" s="44"/>
      <c r="B1140" s="44"/>
      <c r="C1140" s="44"/>
      <c r="D1140" s="194"/>
      <c r="E1140" s="44"/>
      <c r="F1140" s="44"/>
      <c r="G1140" s="194"/>
      <c r="H1140" s="195"/>
      <c r="I1140" s="196"/>
      <c r="J1140" s="197"/>
      <c r="K1140" s="44"/>
      <c r="L1140" s="28"/>
      <c r="M1140" s="28"/>
      <c r="N1140" s="28"/>
      <c r="O1140" s="28"/>
      <c r="P1140" s="209"/>
      <c r="Q1140" s="209"/>
      <c r="R1140" s="198"/>
      <c r="S1140" s="263"/>
      <c r="T1140" s="28"/>
      <c r="U1140" s="28"/>
      <c r="V1140" s="28"/>
      <c r="W1140" s="28"/>
      <c r="X1140" s="28"/>
    </row>
    <row r="1141" spans="1:24">
      <c r="A1141" s="44"/>
      <c r="B1141" s="44"/>
      <c r="C1141" s="44"/>
      <c r="D1141" s="194"/>
      <c r="E1141" s="44" t="s">
        <v>4780</v>
      </c>
      <c r="F1141" s="44"/>
      <c r="G1141" s="194"/>
      <c r="H1141" s="195"/>
      <c r="I1141" s="196"/>
      <c r="J1141" s="197"/>
      <c r="K1141" s="44"/>
      <c r="L1141" s="28"/>
      <c r="M1141" s="28"/>
      <c r="N1141" s="28"/>
      <c r="O1141" s="28"/>
      <c r="P1141" s="209"/>
      <c r="Q1141" s="209"/>
      <c r="R1141" s="198"/>
      <c r="S1141" s="263"/>
      <c r="T1141" s="28"/>
      <c r="U1141" s="28"/>
      <c r="V1141" s="28"/>
      <c r="W1141" s="28"/>
      <c r="X1141" s="28"/>
    </row>
  </sheetData>
  <autoFilter ref="A2:X1134">
    <filterColumn colId="0"/>
    <filterColumn colId="1"/>
    <filterColumn colId="3"/>
    <filterColumn colId="4"/>
    <filterColumn colId="6"/>
    <filterColumn colId="7"/>
    <filterColumn colId="8"/>
    <filterColumn colId="11"/>
    <filterColumn colId="14"/>
    <filterColumn colId="15"/>
    <filterColumn colId="16"/>
    <filterColumn colId="17"/>
    <sortState ref="A456:X602">
      <sortCondition ref="B2:B603"/>
    </sortState>
  </autoFilter>
  <printOptions horizontalCentered="1"/>
  <pageMargins left="0.23622047244094491" right="0.23622047244094491" top="0.74803149606299213" bottom="0.74803149606299213" header="0.31496062992125984" footer="0.31496062992125984"/>
  <pageSetup scale="8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7" filterMode="1"/>
  <dimension ref="A1:J536"/>
  <sheetViews>
    <sheetView view="pageBreakPreview" zoomScale="85" zoomScaleSheetLayoutView="85" workbookViewId="0">
      <selection activeCell="F368" sqref="F368"/>
    </sheetView>
  </sheetViews>
  <sheetFormatPr baseColWidth="10" defaultRowHeight="15"/>
  <cols>
    <col min="1" max="1" width="7.140625" customWidth="1"/>
    <col min="2" max="2" width="11.42578125" customWidth="1"/>
    <col min="3" max="3" width="5.140625" customWidth="1"/>
    <col min="4" max="4" width="12.7109375" customWidth="1"/>
    <col min="5" max="5" width="13.7109375" customWidth="1"/>
    <col min="6" max="7" width="29.42578125" customWidth="1"/>
    <col min="8" max="8" width="51.5703125" customWidth="1"/>
    <col min="9" max="9" width="31" customWidth="1"/>
    <col min="10" max="10" width="2.7109375" customWidth="1"/>
  </cols>
  <sheetData>
    <row r="1" spans="1:10" s="107" customFormat="1" ht="31.5" customHeight="1">
      <c r="G1" s="108" t="s">
        <v>76</v>
      </c>
    </row>
    <row r="2" spans="1:10" s="105" customFormat="1" ht="43.5" customHeight="1">
      <c r="A2" s="104" t="s">
        <v>1</v>
      </c>
      <c r="B2" s="163" t="s">
        <v>372</v>
      </c>
      <c r="C2" s="104" t="s">
        <v>39</v>
      </c>
      <c r="D2" s="104" t="s">
        <v>57</v>
      </c>
      <c r="E2" s="163" t="s">
        <v>373</v>
      </c>
      <c r="F2" s="163" t="s">
        <v>522</v>
      </c>
      <c r="G2" s="104" t="s">
        <v>77</v>
      </c>
      <c r="H2" s="104" t="s">
        <v>75</v>
      </c>
      <c r="I2" s="104" t="s">
        <v>220</v>
      </c>
      <c r="J2" s="104"/>
    </row>
    <row r="3" spans="1:10" s="10" customFormat="1" hidden="1">
      <c r="A3" s="106">
        <v>2012</v>
      </c>
      <c r="B3" s="106" t="s">
        <v>374</v>
      </c>
      <c r="C3" s="168" t="s">
        <v>385</v>
      </c>
      <c r="D3" s="145">
        <v>41151</v>
      </c>
      <c r="E3" s="145">
        <v>41222</v>
      </c>
      <c r="F3" s="8" t="s">
        <v>457</v>
      </c>
      <c r="G3" s="8" t="s">
        <v>458</v>
      </c>
      <c r="H3" s="8" t="s">
        <v>459</v>
      </c>
      <c r="I3" s="8"/>
      <c r="J3" s="106"/>
    </row>
    <row r="4" spans="1:10" s="10" customFormat="1" hidden="1">
      <c r="A4" s="106">
        <v>2012</v>
      </c>
      <c r="B4" s="106" t="s">
        <v>374</v>
      </c>
      <c r="C4" s="106" t="s">
        <v>385</v>
      </c>
      <c r="D4" s="164">
        <v>41183</v>
      </c>
      <c r="E4" s="164"/>
      <c r="F4" s="8" t="s">
        <v>386</v>
      </c>
      <c r="G4" s="8" t="s">
        <v>387</v>
      </c>
      <c r="H4" s="8" t="s">
        <v>388</v>
      </c>
      <c r="I4" s="8" t="s">
        <v>389</v>
      </c>
      <c r="J4" s="106"/>
    </row>
    <row r="5" spans="1:10" s="10" customFormat="1" ht="30" hidden="1">
      <c r="A5" s="106">
        <v>2012</v>
      </c>
      <c r="B5" s="106" t="s">
        <v>374</v>
      </c>
      <c r="C5" s="106">
        <v>1</v>
      </c>
      <c r="D5" s="145">
        <v>41185</v>
      </c>
      <c r="E5" s="145"/>
      <c r="F5" s="8" t="s">
        <v>375</v>
      </c>
      <c r="G5" s="8" t="s">
        <v>376</v>
      </c>
      <c r="H5" s="8" t="s">
        <v>384</v>
      </c>
      <c r="I5" s="8"/>
      <c r="J5" s="106"/>
    </row>
    <row r="6" spans="1:10" s="10" customFormat="1" hidden="1">
      <c r="A6" s="106">
        <v>2012</v>
      </c>
      <c r="B6" s="106" t="s">
        <v>374</v>
      </c>
      <c r="C6" s="106">
        <v>2</v>
      </c>
      <c r="D6" s="145">
        <v>41185</v>
      </c>
      <c r="E6" s="145"/>
      <c r="F6" s="8" t="s">
        <v>375</v>
      </c>
      <c r="G6" s="8" t="s">
        <v>376</v>
      </c>
      <c r="H6" s="8" t="s">
        <v>377</v>
      </c>
      <c r="I6" s="8"/>
      <c r="J6" s="106"/>
    </row>
    <row r="7" spans="1:10" s="10" customFormat="1" hidden="1">
      <c r="A7" s="106">
        <v>2012</v>
      </c>
      <c r="B7" s="106" t="s">
        <v>374</v>
      </c>
      <c r="C7" s="106">
        <v>2</v>
      </c>
      <c r="D7" s="145">
        <v>41186</v>
      </c>
      <c r="E7" s="145"/>
      <c r="F7" s="8" t="s">
        <v>378</v>
      </c>
      <c r="G7" s="8" t="s">
        <v>379</v>
      </c>
      <c r="H7" s="8" t="s">
        <v>380</v>
      </c>
      <c r="I7" s="8"/>
      <c r="J7" s="106"/>
    </row>
    <row r="8" spans="1:10" s="10" customFormat="1" hidden="1">
      <c r="A8" s="106">
        <v>2012</v>
      </c>
      <c r="B8" s="106" t="s">
        <v>374</v>
      </c>
      <c r="C8" s="106">
        <v>2</v>
      </c>
      <c r="D8" s="145">
        <v>41186</v>
      </c>
      <c r="E8" s="145"/>
      <c r="F8" s="8" t="s">
        <v>381</v>
      </c>
      <c r="G8" s="8" t="s">
        <v>382</v>
      </c>
      <c r="H8" s="8" t="s">
        <v>383</v>
      </c>
      <c r="I8" s="8"/>
      <c r="J8" s="106"/>
    </row>
    <row r="9" spans="1:10" s="10" customFormat="1" ht="30" hidden="1">
      <c r="A9" s="106">
        <v>2012</v>
      </c>
      <c r="B9" s="106" t="s">
        <v>374</v>
      </c>
      <c r="C9" s="106" t="s">
        <v>385</v>
      </c>
      <c r="D9" s="145">
        <v>41187</v>
      </c>
      <c r="E9" s="145"/>
      <c r="F9" s="8" t="s">
        <v>390</v>
      </c>
      <c r="G9" s="8" t="s">
        <v>391</v>
      </c>
      <c r="H9" s="8" t="s">
        <v>392</v>
      </c>
      <c r="I9" s="8"/>
      <c r="J9" s="106"/>
    </row>
    <row r="10" spans="1:10" s="10" customFormat="1" ht="30" hidden="1">
      <c r="A10" s="106">
        <v>2012</v>
      </c>
      <c r="B10" s="106" t="s">
        <v>374</v>
      </c>
      <c r="C10" s="106">
        <v>213</v>
      </c>
      <c r="D10" s="145">
        <v>41190</v>
      </c>
      <c r="E10" s="145"/>
      <c r="F10" s="8" t="s">
        <v>393</v>
      </c>
      <c r="G10" s="8" t="s">
        <v>394</v>
      </c>
      <c r="H10" s="8" t="s">
        <v>395</v>
      </c>
      <c r="I10" s="8"/>
      <c r="J10" s="106"/>
    </row>
    <row r="11" spans="1:10" s="10" customFormat="1" ht="30" hidden="1">
      <c r="A11" s="106">
        <v>2012</v>
      </c>
      <c r="B11" s="106" t="s">
        <v>374</v>
      </c>
      <c r="C11" s="106">
        <v>1</v>
      </c>
      <c r="D11" s="145">
        <v>41191</v>
      </c>
      <c r="E11" s="145"/>
      <c r="F11" s="8" t="s">
        <v>396</v>
      </c>
      <c r="G11" s="8" t="s">
        <v>397</v>
      </c>
      <c r="H11" s="8" t="s">
        <v>398</v>
      </c>
      <c r="I11" s="8"/>
      <c r="J11" s="106"/>
    </row>
    <row r="12" spans="1:10" s="10" customFormat="1" hidden="1">
      <c r="A12" s="106">
        <v>2012</v>
      </c>
      <c r="B12" s="106" t="s">
        <v>374</v>
      </c>
      <c r="C12" s="106">
        <v>5</v>
      </c>
      <c r="D12" s="145">
        <v>41192</v>
      </c>
      <c r="E12" s="145"/>
      <c r="F12" s="8" t="s">
        <v>402</v>
      </c>
      <c r="G12" s="8" t="s">
        <v>403</v>
      </c>
      <c r="H12" s="8" t="s">
        <v>404</v>
      </c>
      <c r="I12" s="8"/>
      <c r="J12" s="106"/>
    </row>
    <row r="13" spans="1:10" s="10" customFormat="1" hidden="1">
      <c r="A13" s="106">
        <v>2012</v>
      </c>
      <c r="B13" s="106" t="s">
        <v>521</v>
      </c>
      <c r="C13" s="106">
        <v>7</v>
      </c>
      <c r="D13" s="145">
        <v>41187</v>
      </c>
      <c r="E13" s="106"/>
      <c r="F13" s="8" t="s">
        <v>402</v>
      </c>
      <c r="G13" s="106"/>
      <c r="H13" s="8" t="s">
        <v>546</v>
      </c>
      <c r="I13" s="8"/>
      <c r="J13" s="106"/>
    </row>
    <row r="14" spans="1:10" s="167" customFormat="1" hidden="1">
      <c r="A14" s="106">
        <v>2012</v>
      </c>
      <c r="B14" s="106" t="s">
        <v>521</v>
      </c>
      <c r="C14" s="106">
        <v>9</v>
      </c>
      <c r="D14" s="145">
        <v>41190</v>
      </c>
      <c r="E14" s="106"/>
      <c r="F14" s="8" t="s">
        <v>127</v>
      </c>
      <c r="G14" s="106"/>
      <c r="H14" s="8" t="s">
        <v>127</v>
      </c>
      <c r="I14" s="8" t="s">
        <v>533</v>
      </c>
      <c r="J14" s="106"/>
    </row>
    <row r="15" spans="1:10" s="167" customFormat="1" hidden="1">
      <c r="A15" s="106">
        <v>2012</v>
      </c>
      <c r="B15" s="106" t="s">
        <v>521</v>
      </c>
      <c r="C15" s="106">
        <v>10</v>
      </c>
      <c r="D15" s="145">
        <v>41190</v>
      </c>
      <c r="E15" s="106"/>
      <c r="F15" s="8" t="s">
        <v>402</v>
      </c>
      <c r="G15" s="106"/>
      <c r="H15" s="8" t="s">
        <v>547</v>
      </c>
      <c r="I15" s="8"/>
      <c r="J15" s="106"/>
    </row>
    <row r="16" spans="1:10" s="167" customFormat="1" hidden="1">
      <c r="A16" s="106">
        <v>2012</v>
      </c>
      <c r="B16" s="106" t="s">
        <v>521</v>
      </c>
      <c r="C16" s="106">
        <v>8</v>
      </c>
      <c r="D16" s="145">
        <v>41191</v>
      </c>
      <c r="E16" s="106"/>
      <c r="F16" s="8" t="s">
        <v>127</v>
      </c>
      <c r="G16" s="106"/>
      <c r="H16" s="8" t="s">
        <v>127</v>
      </c>
      <c r="I16" s="8" t="s">
        <v>533</v>
      </c>
      <c r="J16" s="106"/>
    </row>
    <row r="17" spans="1:10" s="10" customFormat="1" hidden="1">
      <c r="A17" s="106">
        <v>2012</v>
      </c>
      <c r="B17" s="106" t="s">
        <v>521</v>
      </c>
      <c r="C17" s="106">
        <v>13</v>
      </c>
      <c r="D17" s="145">
        <v>41191</v>
      </c>
      <c r="E17" s="106"/>
      <c r="F17" s="8" t="s">
        <v>127</v>
      </c>
      <c r="G17" s="106"/>
      <c r="H17" s="8" t="s">
        <v>127</v>
      </c>
      <c r="I17" s="8" t="s">
        <v>533</v>
      </c>
      <c r="J17" s="106"/>
    </row>
    <row r="18" spans="1:10" s="10" customFormat="1" ht="30" hidden="1">
      <c r="A18" s="106">
        <v>2012</v>
      </c>
      <c r="B18" s="106" t="s">
        <v>374</v>
      </c>
      <c r="C18" s="106">
        <v>30</v>
      </c>
      <c r="D18" s="145">
        <v>41192</v>
      </c>
      <c r="E18" s="145"/>
      <c r="F18" s="8" t="s">
        <v>399</v>
      </c>
      <c r="G18" s="8" t="s">
        <v>400</v>
      </c>
      <c r="H18" s="8" t="s">
        <v>401</v>
      </c>
      <c r="I18" s="8" t="s">
        <v>389</v>
      </c>
      <c r="J18" s="106"/>
    </row>
    <row r="19" spans="1:10" s="10" customFormat="1" hidden="1">
      <c r="A19" s="106">
        <v>2012</v>
      </c>
      <c r="B19" s="106" t="s">
        <v>521</v>
      </c>
      <c r="C19" s="106">
        <v>11</v>
      </c>
      <c r="D19" s="145">
        <v>41193</v>
      </c>
      <c r="E19" s="106"/>
      <c r="F19" s="8" t="s">
        <v>375</v>
      </c>
      <c r="G19" s="106" t="s">
        <v>537</v>
      </c>
      <c r="H19" s="8" t="s">
        <v>127</v>
      </c>
      <c r="I19" s="8" t="s">
        <v>533</v>
      </c>
      <c r="J19" s="106"/>
    </row>
    <row r="20" spans="1:10" s="10" customFormat="1" hidden="1">
      <c r="A20" s="106">
        <v>2012</v>
      </c>
      <c r="B20" s="106" t="s">
        <v>521</v>
      </c>
      <c r="C20" s="106">
        <v>12</v>
      </c>
      <c r="D20" s="145">
        <v>41193</v>
      </c>
      <c r="E20" s="106"/>
      <c r="F20" s="8" t="s">
        <v>127</v>
      </c>
      <c r="G20" s="106"/>
      <c r="H20" s="8" t="s">
        <v>127</v>
      </c>
      <c r="I20" s="8" t="s">
        <v>533</v>
      </c>
      <c r="J20" s="106"/>
    </row>
    <row r="21" spans="1:10" s="10" customFormat="1" ht="30" hidden="1">
      <c r="A21" s="106">
        <v>2012</v>
      </c>
      <c r="B21" s="106" t="s">
        <v>374</v>
      </c>
      <c r="C21" s="106">
        <v>2</v>
      </c>
      <c r="D21" s="145">
        <v>41194</v>
      </c>
      <c r="E21" s="145"/>
      <c r="F21" s="8" t="s">
        <v>405</v>
      </c>
      <c r="G21" s="8" t="s">
        <v>406</v>
      </c>
      <c r="H21" s="8" t="s">
        <v>407</v>
      </c>
      <c r="I21" s="8" t="s">
        <v>389</v>
      </c>
      <c r="J21" s="106"/>
    </row>
    <row r="22" spans="1:10" s="10" customFormat="1" hidden="1">
      <c r="A22" s="106">
        <v>2012</v>
      </c>
      <c r="B22" s="106" t="s">
        <v>521</v>
      </c>
      <c r="C22" s="106">
        <v>14</v>
      </c>
      <c r="D22" s="145">
        <v>41193</v>
      </c>
      <c r="E22" s="106"/>
      <c r="F22" s="8" t="s">
        <v>396</v>
      </c>
      <c r="G22" s="106"/>
      <c r="H22" s="8" t="s">
        <v>548</v>
      </c>
      <c r="I22" s="8"/>
      <c r="J22" s="106"/>
    </row>
    <row r="23" spans="1:10" s="10" customFormat="1" ht="45" hidden="1">
      <c r="A23" s="165">
        <v>2012</v>
      </c>
      <c r="B23" s="165" t="s">
        <v>374</v>
      </c>
      <c r="C23" s="165">
        <v>14</v>
      </c>
      <c r="D23" s="166">
        <v>41194</v>
      </c>
      <c r="E23" s="166"/>
      <c r="F23" s="156" t="s">
        <v>408</v>
      </c>
      <c r="G23" s="156" t="s">
        <v>409</v>
      </c>
      <c r="H23" s="156" t="s">
        <v>411</v>
      </c>
      <c r="I23" s="156" t="s">
        <v>412</v>
      </c>
      <c r="J23" s="165"/>
    </row>
    <row r="24" spans="1:10" s="10" customFormat="1" hidden="1">
      <c r="A24" s="106">
        <v>2012</v>
      </c>
      <c r="B24" s="106" t="s">
        <v>521</v>
      </c>
      <c r="C24" s="106">
        <v>15</v>
      </c>
      <c r="D24" s="145">
        <v>41194</v>
      </c>
      <c r="E24" s="106"/>
      <c r="F24" s="8" t="s">
        <v>402</v>
      </c>
      <c r="G24" s="106"/>
      <c r="H24" s="8" t="s">
        <v>549</v>
      </c>
      <c r="I24" s="8"/>
      <c r="J24" s="106"/>
    </row>
    <row r="25" spans="1:10" s="10" customFormat="1" ht="30" hidden="1">
      <c r="A25" s="165">
        <v>2012</v>
      </c>
      <c r="B25" s="165" t="s">
        <v>374</v>
      </c>
      <c r="C25" s="165">
        <v>15</v>
      </c>
      <c r="D25" s="166">
        <v>41194</v>
      </c>
      <c r="E25" s="166"/>
      <c r="F25" s="156" t="s">
        <v>408</v>
      </c>
      <c r="G25" s="156" t="s">
        <v>409</v>
      </c>
      <c r="H25" s="156" t="s">
        <v>410</v>
      </c>
      <c r="I25" s="156"/>
      <c r="J25" s="165"/>
    </row>
    <row r="26" spans="1:10" s="10" customFormat="1" hidden="1">
      <c r="A26" s="106">
        <v>2012</v>
      </c>
      <c r="B26" s="106" t="s">
        <v>521</v>
      </c>
      <c r="C26" s="106">
        <v>16</v>
      </c>
      <c r="D26" s="145">
        <v>41199</v>
      </c>
      <c r="E26" s="106"/>
      <c r="F26" s="8" t="s">
        <v>414</v>
      </c>
      <c r="G26" s="106"/>
      <c r="H26" s="8" t="s">
        <v>550</v>
      </c>
      <c r="I26" s="8"/>
      <c r="J26" s="106"/>
    </row>
    <row r="27" spans="1:10" s="10" customFormat="1" ht="30" hidden="1">
      <c r="A27" s="165">
        <v>2012</v>
      </c>
      <c r="B27" s="165" t="s">
        <v>374</v>
      </c>
      <c r="C27" s="165">
        <v>19</v>
      </c>
      <c r="D27" s="166">
        <v>41195</v>
      </c>
      <c r="E27" s="166"/>
      <c r="F27" s="156" t="s">
        <v>408</v>
      </c>
      <c r="G27" s="156" t="s">
        <v>409</v>
      </c>
      <c r="H27" s="156" t="s">
        <v>413</v>
      </c>
      <c r="I27" s="156" t="s">
        <v>412</v>
      </c>
      <c r="J27" s="165"/>
    </row>
    <row r="28" spans="1:10" s="10" customFormat="1" hidden="1">
      <c r="A28" s="106">
        <v>2012</v>
      </c>
      <c r="B28" s="106" t="s">
        <v>521</v>
      </c>
      <c r="C28" s="106">
        <v>17</v>
      </c>
      <c r="D28" s="145">
        <v>41200</v>
      </c>
      <c r="E28" s="106"/>
      <c r="F28" s="8" t="s">
        <v>551</v>
      </c>
      <c r="G28" s="106"/>
      <c r="H28" s="8" t="s">
        <v>552</v>
      </c>
      <c r="I28" s="8"/>
      <c r="J28" s="106"/>
    </row>
    <row r="29" spans="1:10" s="10" customFormat="1" hidden="1">
      <c r="A29" s="106">
        <v>2012</v>
      </c>
      <c r="B29" s="106" t="s">
        <v>521</v>
      </c>
      <c r="C29" s="106">
        <v>18</v>
      </c>
      <c r="D29" s="145">
        <v>41201</v>
      </c>
      <c r="E29" s="106"/>
      <c r="F29" s="8" t="s">
        <v>422</v>
      </c>
      <c r="G29" s="106"/>
      <c r="H29" s="8" t="s">
        <v>549</v>
      </c>
      <c r="I29" s="8"/>
      <c r="J29" s="106"/>
    </row>
    <row r="30" spans="1:10" s="10" customFormat="1" ht="30" hidden="1">
      <c r="A30" s="106">
        <v>2012</v>
      </c>
      <c r="B30" s="106" t="s">
        <v>374</v>
      </c>
      <c r="C30" s="106" t="s">
        <v>440</v>
      </c>
      <c r="D30" s="145">
        <v>41197</v>
      </c>
      <c r="E30" s="145"/>
      <c r="F30" s="8" t="s">
        <v>441</v>
      </c>
      <c r="G30" s="8" t="s">
        <v>442</v>
      </c>
      <c r="H30" s="8" t="s">
        <v>443</v>
      </c>
      <c r="I30" s="8"/>
      <c r="J30" s="106"/>
    </row>
    <row r="31" spans="1:10" s="10" customFormat="1" hidden="1">
      <c r="A31" s="106">
        <v>2012</v>
      </c>
      <c r="B31" s="106" t="s">
        <v>521</v>
      </c>
      <c r="C31" s="106">
        <v>19</v>
      </c>
      <c r="D31" s="145">
        <v>41205</v>
      </c>
      <c r="E31" s="106"/>
      <c r="F31" s="8" t="s">
        <v>554</v>
      </c>
      <c r="G31" s="8" t="s">
        <v>127</v>
      </c>
      <c r="H31" s="8" t="s">
        <v>553</v>
      </c>
      <c r="I31" s="8"/>
      <c r="J31" s="106"/>
    </row>
    <row r="32" spans="1:10" s="10" customFormat="1" ht="30" hidden="1">
      <c r="A32" s="106">
        <v>2012</v>
      </c>
      <c r="B32" s="106" t="s">
        <v>374</v>
      </c>
      <c r="C32" s="106">
        <v>2</v>
      </c>
      <c r="D32" s="145">
        <v>41218</v>
      </c>
      <c r="E32" s="145"/>
      <c r="F32" s="8" t="s">
        <v>444</v>
      </c>
      <c r="G32" s="8" t="s">
        <v>445</v>
      </c>
      <c r="H32" s="8" t="s">
        <v>446</v>
      </c>
      <c r="I32" s="8"/>
      <c r="J32" s="106"/>
    </row>
    <row r="33" spans="1:10" s="10" customFormat="1" hidden="1">
      <c r="A33" s="106">
        <v>2012</v>
      </c>
      <c r="B33" s="106" t="s">
        <v>374</v>
      </c>
      <c r="C33" s="106">
        <v>22</v>
      </c>
      <c r="D33" s="145">
        <v>41219</v>
      </c>
      <c r="E33" s="145"/>
      <c r="F33" s="8" t="s">
        <v>422</v>
      </c>
      <c r="G33" s="8" t="s">
        <v>423</v>
      </c>
      <c r="H33" s="8" t="s">
        <v>447</v>
      </c>
      <c r="I33" s="8"/>
      <c r="J33" s="106"/>
    </row>
    <row r="34" spans="1:10" s="10" customFormat="1" hidden="1">
      <c r="A34" s="106">
        <v>2012</v>
      </c>
      <c r="B34" s="106" t="s">
        <v>374</v>
      </c>
      <c r="C34" s="168" t="s">
        <v>385</v>
      </c>
      <c r="D34" s="145">
        <v>41219</v>
      </c>
      <c r="E34" s="145"/>
      <c r="F34" s="8" t="s">
        <v>448</v>
      </c>
      <c r="G34" s="8" t="s">
        <v>449</v>
      </c>
      <c r="H34" s="8" t="s">
        <v>450</v>
      </c>
      <c r="I34" s="8"/>
      <c r="J34" s="106"/>
    </row>
    <row r="35" spans="1:10" s="10" customFormat="1" ht="30" hidden="1">
      <c r="A35" s="106">
        <v>2012</v>
      </c>
      <c r="B35" s="106" t="s">
        <v>374</v>
      </c>
      <c r="C35" s="106">
        <v>1791</v>
      </c>
      <c r="D35" s="145">
        <v>41220</v>
      </c>
      <c r="E35" s="145"/>
      <c r="F35" s="8" t="s">
        <v>453</v>
      </c>
      <c r="G35" s="8" t="s">
        <v>454</v>
      </c>
      <c r="H35" s="8" t="s">
        <v>455</v>
      </c>
      <c r="I35" s="8"/>
      <c r="J35" s="106"/>
    </row>
    <row r="36" spans="1:10" s="10" customFormat="1" hidden="1">
      <c r="A36" s="106">
        <v>2012</v>
      </c>
      <c r="B36" s="106" t="s">
        <v>374</v>
      </c>
      <c r="C36" s="106">
        <v>30</v>
      </c>
      <c r="D36" s="145">
        <v>41221</v>
      </c>
      <c r="E36" s="145"/>
      <c r="F36" s="8" t="s">
        <v>422</v>
      </c>
      <c r="G36" s="8" t="s">
        <v>423</v>
      </c>
      <c r="H36" s="8" t="s">
        <v>451</v>
      </c>
      <c r="I36" s="8"/>
      <c r="J36" s="106"/>
    </row>
    <row r="37" spans="1:10" s="10" customFormat="1" ht="30" hidden="1">
      <c r="A37" s="106">
        <v>2012</v>
      </c>
      <c r="B37" s="106" t="s">
        <v>374</v>
      </c>
      <c r="C37" s="106">
        <v>72</v>
      </c>
      <c r="D37" s="145">
        <v>41221</v>
      </c>
      <c r="E37" s="145"/>
      <c r="F37" s="8" t="s">
        <v>393</v>
      </c>
      <c r="G37" s="8" t="s">
        <v>394</v>
      </c>
      <c r="H37" s="8" t="s">
        <v>452</v>
      </c>
      <c r="I37" s="8"/>
      <c r="J37" s="106"/>
    </row>
    <row r="38" spans="1:10" s="10" customFormat="1" hidden="1">
      <c r="A38" s="106">
        <v>2012</v>
      </c>
      <c r="B38" s="106" t="s">
        <v>374</v>
      </c>
      <c r="C38" s="168" t="s">
        <v>385</v>
      </c>
      <c r="D38" s="145">
        <v>41221</v>
      </c>
      <c r="E38" s="145"/>
      <c r="F38" s="8" t="s">
        <v>448</v>
      </c>
      <c r="G38" s="8" t="s">
        <v>456</v>
      </c>
      <c r="H38" s="8" t="s">
        <v>450</v>
      </c>
      <c r="I38" s="8"/>
      <c r="J38" s="106"/>
    </row>
    <row r="39" spans="1:10" s="10" customFormat="1" ht="30" hidden="1">
      <c r="A39" s="106">
        <v>2012</v>
      </c>
      <c r="B39" s="106" t="s">
        <v>374</v>
      </c>
      <c r="C39" s="106">
        <v>5</v>
      </c>
      <c r="D39" s="145">
        <v>41198</v>
      </c>
      <c r="E39" s="145"/>
      <c r="F39" s="8" t="s">
        <v>414</v>
      </c>
      <c r="G39" s="8" t="s">
        <v>415</v>
      </c>
      <c r="H39" s="8" t="s">
        <v>416</v>
      </c>
      <c r="I39" s="8"/>
      <c r="J39" s="106"/>
    </row>
    <row r="40" spans="1:10" s="10" customFormat="1" ht="30" hidden="1">
      <c r="A40" s="106">
        <v>2012</v>
      </c>
      <c r="B40" s="106" t="s">
        <v>374</v>
      </c>
      <c r="C40" s="106">
        <v>8</v>
      </c>
      <c r="D40" s="145">
        <v>41221</v>
      </c>
      <c r="E40" s="106"/>
      <c r="F40" s="8" t="s">
        <v>464</v>
      </c>
      <c r="G40" s="8" t="s">
        <v>465</v>
      </c>
      <c r="H40" s="8" t="s">
        <v>466</v>
      </c>
      <c r="I40" s="8"/>
      <c r="J40" s="106"/>
    </row>
    <row r="41" spans="1:10" s="10" customFormat="1" ht="30" hidden="1">
      <c r="A41" s="106">
        <v>2012</v>
      </c>
      <c r="B41" s="106" t="s">
        <v>374</v>
      </c>
      <c r="C41" s="106">
        <v>45</v>
      </c>
      <c r="D41" s="145">
        <v>41221</v>
      </c>
      <c r="E41" s="106"/>
      <c r="F41" s="8" t="s">
        <v>408</v>
      </c>
      <c r="G41" s="8" t="s">
        <v>409</v>
      </c>
      <c r="H41" s="8" t="s">
        <v>467</v>
      </c>
      <c r="I41" s="8"/>
      <c r="J41" s="106"/>
    </row>
    <row r="42" spans="1:10" s="10" customFormat="1" ht="30" hidden="1">
      <c r="A42" s="106">
        <v>2012</v>
      </c>
      <c r="B42" s="106" t="s">
        <v>374</v>
      </c>
      <c r="C42" s="106">
        <v>14</v>
      </c>
      <c r="D42" s="145">
        <v>41222</v>
      </c>
      <c r="E42" s="106"/>
      <c r="F42" s="8" t="s">
        <v>461</v>
      </c>
      <c r="G42" s="8" t="s">
        <v>462</v>
      </c>
      <c r="H42" s="8" t="s">
        <v>463</v>
      </c>
      <c r="I42" s="8"/>
      <c r="J42" s="106"/>
    </row>
    <row r="43" spans="1:10" s="10" customFormat="1" hidden="1">
      <c r="A43" s="106">
        <v>2012</v>
      </c>
      <c r="B43" s="106" t="s">
        <v>374</v>
      </c>
      <c r="C43" s="106">
        <v>35</v>
      </c>
      <c r="D43" s="145">
        <v>41225</v>
      </c>
      <c r="E43" s="106"/>
      <c r="F43" s="8" t="s">
        <v>422</v>
      </c>
      <c r="G43" s="8" t="s">
        <v>423</v>
      </c>
      <c r="H43" s="8" t="s">
        <v>460</v>
      </c>
      <c r="I43" s="8"/>
      <c r="J43" s="106"/>
    </row>
    <row r="44" spans="1:10" s="10" customFormat="1" ht="30" hidden="1">
      <c r="A44" s="106">
        <v>2012</v>
      </c>
      <c r="B44" s="106" t="s">
        <v>374</v>
      </c>
      <c r="C44" s="106">
        <v>2</v>
      </c>
      <c r="D44" s="145">
        <v>41225</v>
      </c>
      <c r="E44" s="106"/>
      <c r="F44" s="8" t="s">
        <v>402</v>
      </c>
      <c r="G44" s="8" t="s">
        <v>403</v>
      </c>
      <c r="H44" s="8" t="s">
        <v>468</v>
      </c>
      <c r="I44" s="8"/>
      <c r="J44" s="106"/>
    </row>
    <row r="45" spans="1:10" s="10" customFormat="1" ht="30" hidden="1">
      <c r="A45" s="106">
        <v>2012</v>
      </c>
      <c r="B45" s="106" t="s">
        <v>374</v>
      </c>
      <c r="C45" s="106" t="s">
        <v>385</v>
      </c>
      <c r="D45" s="145">
        <v>41225</v>
      </c>
      <c r="E45" s="106"/>
      <c r="F45" s="8" t="s">
        <v>478</v>
      </c>
      <c r="G45" s="8" t="s">
        <v>479</v>
      </c>
      <c r="H45" s="8" t="s">
        <v>480</v>
      </c>
      <c r="I45" s="8"/>
      <c r="J45" s="106"/>
    </row>
    <row r="46" spans="1:10" s="10" customFormat="1" hidden="1">
      <c r="A46" s="106">
        <v>2012</v>
      </c>
      <c r="B46" s="106" t="s">
        <v>374</v>
      </c>
      <c r="C46" s="106">
        <v>41</v>
      </c>
      <c r="D46" s="145">
        <v>41226</v>
      </c>
      <c r="E46" s="106"/>
      <c r="F46" s="8" t="s">
        <v>378</v>
      </c>
      <c r="G46" s="8" t="s">
        <v>379</v>
      </c>
      <c r="H46" s="8" t="s">
        <v>469</v>
      </c>
      <c r="I46" s="8"/>
      <c r="J46" s="106"/>
    </row>
    <row r="47" spans="1:10" s="10" customFormat="1" ht="30" hidden="1">
      <c r="A47" s="106">
        <v>2012</v>
      </c>
      <c r="B47" s="106" t="s">
        <v>374</v>
      </c>
      <c r="C47" s="106">
        <v>82</v>
      </c>
      <c r="D47" s="145">
        <v>41227</v>
      </c>
      <c r="E47" s="106"/>
      <c r="F47" s="8" t="s">
        <v>472</v>
      </c>
      <c r="G47" s="8" t="s">
        <v>473</v>
      </c>
      <c r="H47" s="8" t="s">
        <v>474</v>
      </c>
      <c r="I47" s="8"/>
      <c r="J47" s="106"/>
    </row>
    <row r="48" spans="1:10" s="10" customFormat="1" hidden="1">
      <c r="A48" s="106">
        <v>2012</v>
      </c>
      <c r="B48" s="106" t="s">
        <v>374</v>
      </c>
      <c r="C48" s="106">
        <v>43</v>
      </c>
      <c r="D48" s="145">
        <v>41228</v>
      </c>
      <c r="E48" s="106"/>
      <c r="F48" s="8" t="s">
        <v>422</v>
      </c>
      <c r="G48" s="8" t="s">
        <v>423</v>
      </c>
      <c r="H48" s="8" t="s">
        <v>470</v>
      </c>
      <c r="I48" s="8"/>
      <c r="J48" s="106"/>
    </row>
    <row r="49" spans="1:10" s="10" customFormat="1" hidden="1">
      <c r="A49" s="106">
        <v>2012</v>
      </c>
      <c r="B49" s="106" t="s">
        <v>374</v>
      </c>
      <c r="C49" s="106">
        <v>85</v>
      </c>
      <c r="D49" s="145">
        <v>41228</v>
      </c>
      <c r="E49" s="106"/>
      <c r="F49" s="8" t="s">
        <v>399</v>
      </c>
      <c r="G49" s="8" t="s">
        <v>400</v>
      </c>
      <c r="H49" s="8" t="s">
        <v>471</v>
      </c>
      <c r="I49" s="8"/>
      <c r="J49" s="106"/>
    </row>
    <row r="50" spans="1:10" s="10" customFormat="1" ht="30" hidden="1">
      <c r="A50" s="106">
        <v>2012</v>
      </c>
      <c r="B50" s="106" t="s">
        <v>374</v>
      </c>
      <c r="C50" s="106">
        <v>82</v>
      </c>
      <c r="D50" s="145">
        <v>41228</v>
      </c>
      <c r="E50" s="106"/>
      <c r="F50" s="8" t="s">
        <v>472</v>
      </c>
      <c r="G50" s="8" t="s">
        <v>473</v>
      </c>
      <c r="H50" s="8" t="s">
        <v>724</v>
      </c>
      <c r="I50" s="8"/>
      <c r="J50" s="106"/>
    </row>
    <row r="51" spans="1:10" s="10" customFormat="1" ht="30" hidden="1">
      <c r="A51" s="106">
        <v>2012</v>
      </c>
      <c r="B51" s="106" t="s">
        <v>374</v>
      </c>
      <c r="C51" s="106">
        <v>7</v>
      </c>
      <c r="D51" s="145">
        <v>41229</v>
      </c>
      <c r="E51" s="106"/>
      <c r="F51" s="8" t="s">
        <v>475</v>
      </c>
      <c r="G51" s="8" t="s">
        <v>476</v>
      </c>
      <c r="H51" s="8" t="s">
        <v>477</v>
      </c>
      <c r="I51" s="8"/>
      <c r="J51" s="106"/>
    </row>
    <row r="52" spans="1:10" s="10" customFormat="1" hidden="1">
      <c r="A52" s="106">
        <v>2012</v>
      </c>
      <c r="B52" s="106" t="s">
        <v>521</v>
      </c>
      <c r="C52" s="106">
        <v>20</v>
      </c>
      <c r="D52" s="145">
        <v>41206</v>
      </c>
      <c r="E52" s="106"/>
      <c r="F52" s="8" t="s">
        <v>554</v>
      </c>
      <c r="G52" s="8"/>
      <c r="H52" s="8" t="s">
        <v>555</v>
      </c>
      <c r="I52" s="8"/>
      <c r="J52" s="106"/>
    </row>
    <row r="53" spans="1:10" s="10" customFormat="1" ht="30" hidden="1">
      <c r="A53" s="106">
        <v>2012</v>
      </c>
      <c r="B53" s="106" t="s">
        <v>521</v>
      </c>
      <c r="C53" s="106">
        <v>21</v>
      </c>
      <c r="D53" s="145">
        <v>41208</v>
      </c>
      <c r="E53" s="106"/>
      <c r="F53" s="8" t="s">
        <v>523</v>
      </c>
      <c r="G53" s="106"/>
      <c r="H53" s="8" t="s">
        <v>524</v>
      </c>
      <c r="I53" s="8"/>
      <c r="J53" s="106"/>
    </row>
    <row r="54" spans="1:10" s="10" customFormat="1" ht="30" hidden="1">
      <c r="A54" s="106">
        <v>2012</v>
      </c>
      <c r="B54" s="106" t="s">
        <v>374</v>
      </c>
      <c r="C54" s="106">
        <v>20</v>
      </c>
      <c r="D54" s="145">
        <v>41198</v>
      </c>
      <c r="E54" s="145"/>
      <c r="F54" s="8" t="s">
        <v>408</v>
      </c>
      <c r="G54" s="8" t="s">
        <v>409</v>
      </c>
      <c r="H54" s="8" t="s">
        <v>421</v>
      </c>
      <c r="I54" s="8"/>
      <c r="J54" s="106"/>
    </row>
    <row r="55" spans="1:10" s="10" customFormat="1" hidden="1">
      <c r="A55" s="106">
        <v>2012</v>
      </c>
      <c r="B55" s="106" t="s">
        <v>521</v>
      </c>
      <c r="C55" s="106">
        <v>22</v>
      </c>
      <c r="D55" s="145">
        <v>41208</v>
      </c>
      <c r="E55" s="106"/>
      <c r="F55" s="8" t="s">
        <v>525</v>
      </c>
      <c r="G55" s="106"/>
      <c r="H55" s="8" t="s">
        <v>526</v>
      </c>
      <c r="I55" s="8"/>
      <c r="J55" s="106"/>
    </row>
    <row r="56" spans="1:10" s="10" customFormat="1" hidden="1">
      <c r="A56" s="106">
        <v>2012</v>
      </c>
      <c r="B56" s="106" t="s">
        <v>521</v>
      </c>
      <c r="C56" s="106">
        <v>23</v>
      </c>
      <c r="D56" s="145">
        <v>41211</v>
      </c>
      <c r="E56" s="106"/>
      <c r="F56" s="8" t="s">
        <v>527</v>
      </c>
      <c r="G56" s="106"/>
      <c r="H56" s="8" t="s">
        <v>528</v>
      </c>
      <c r="I56" s="8"/>
      <c r="J56" s="106"/>
    </row>
    <row r="57" spans="1:10" s="10" customFormat="1" hidden="1">
      <c r="A57" s="106">
        <v>2012</v>
      </c>
      <c r="B57" s="106" t="s">
        <v>374</v>
      </c>
      <c r="C57" s="106">
        <v>49</v>
      </c>
      <c r="D57" s="145">
        <v>41199</v>
      </c>
      <c r="E57" s="145"/>
      <c r="F57" s="8" t="s">
        <v>378</v>
      </c>
      <c r="G57" s="8" t="s">
        <v>379</v>
      </c>
      <c r="H57" s="8" t="s">
        <v>420</v>
      </c>
      <c r="I57" s="8"/>
      <c r="J57" s="106"/>
    </row>
    <row r="58" spans="1:10" s="10" customFormat="1" ht="45" hidden="1">
      <c r="A58" s="106">
        <v>2012</v>
      </c>
      <c r="B58" s="106" t="s">
        <v>374</v>
      </c>
      <c r="C58" s="106" t="s">
        <v>385</v>
      </c>
      <c r="D58" s="145">
        <v>41199</v>
      </c>
      <c r="E58" s="145"/>
      <c r="F58" s="8" t="s">
        <v>417</v>
      </c>
      <c r="G58" s="8" t="s">
        <v>418</v>
      </c>
      <c r="H58" s="8" t="s">
        <v>419</v>
      </c>
      <c r="I58" s="8"/>
      <c r="J58" s="106"/>
    </row>
    <row r="59" spans="1:10" s="10" customFormat="1" hidden="1">
      <c r="A59" s="106">
        <v>2012</v>
      </c>
      <c r="B59" s="106" t="s">
        <v>374</v>
      </c>
      <c r="C59" s="106">
        <v>1</v>
      </c>
      <c r="D59" s="145">
        <v>41200</v>
      </c>
      <c r="E59" s="145"/>
      <c r="F59" s="8" t="s">
        <v>422</v>
      </c>
      <c r="G59" s="8" t="s">
        <v>423</v>
      </c>
      <c r="H59" s="8" t="s">
        <v>424</v>
      </c>
      <c r="I59" s="8"/>
      <c r="J59" s="106"/>
    </row>
    <row r="60" spans="1:10" s="10" customFormat="1" ht="30" hidden="1">
      <c r="A60" s="106">
        <v>2012</v>
      </c>
      <c r="B60" s="106" t="s">
        <v>374</v>
      </c>
      <c r="C60" s="106">
        <v>230</v>
      </c>
      <c r="D60" s="145">
        <v>41201</v>
      </c>
      <c r="E60" s="145"/>
      <c r="F60" s="8" t="s">
        <v>393</v>
      </c>
      <c r="G60" s="8" t="s">
        <v>394</v>
      </c>
      <c r="H60" s="8" t="s">
        <v>426</v>
      </c>
      <c r="I60" s="8"/>
      <c r="J60" s="106"/>
    </row>
    <row r="61" spans="1:10" s="10" customFormat="1" ht="30" hidden="1">
      <c r="A61" s="106">
        <v>2012</v>
      </c>
      <c r="B61" s="106" t="s">
        <v>374</v>
      </c>
      <c r="C61" s="106">
        <v>231</v>
      </c>
      <c r="D61" s="145">
        <v>41201</v>
      </c>
      <c r="E61" s="145"/>
      <c r="F61" s="8" t="s">
        <v>393</v>
      </c>
      <c r="G61" s="8" t="s">
        <v>394</v>
      </c>
      <c r="H61" s="8" t="s">
        <v>425</v>
      </c>
      <c r="I61" s="8"/>
      <c r="J61" s="106"/>
    </row>
    <row r="62" spans="1:10" s="10" customFormat="1" hidden="1">
      <c r="A62" s="106">
        <v>2012</v>
      </c>
      <c r="B62" s="106" t="s">
        <v>374</v>
      </c>
      <c r="C62" s="106">
        <v>12</v>
      </c>
      <c r="D62" s="145">
        <v>41205</v>
      </c>
      <c r="E62" s="145"/>
      <c r="F62" s="8" t="s">
        <v>381</v>
      </c>
      <c r="G62" s="8" t="s">
        <v>382</v>
      </c>
      <c r="H62" s="8" t="s">
        <v>427</v>
      </c>
      <c r="I62" s="8"/>
      <c r="J62" s="106"/>
    </row>
    <row r="63" spans="1:10" s="10" customFormat="1" ht="30" hidden="1">
      <c r="A63" s="106">
        <v>2012</v>
      </c>
      <c r="B63" s="106" t="s">
        <v>374</v>
      </c>
      <c r="C63" s="106">
        <v>6</v>
      </c>
      <c r="D63" s="145">
        <v>41210</v>
      </c>
      <c r="E63" s="145"/>
      <c r="F63" s="8" t="s">
        <v>428</v>
      </c>
      <c r="G63" s="8" t="s">
        <v>429</v>
      </c>
      <c r="H63" s="8" t="s">
        <v>430</v>
      </c>
      <c r="I63" s="8"/>
      <c r="J63" s="106"/>
    </row>
    <row r="64" spans="1:10" s="10" customFormat="1" hidden="1">
      <c r="A64" s="106">
        <v>2012</v>
      </c>
      <c r="B64" s="106" t="s">
        <v>374</v>
      </c>
      <c r="C64" s="106" t="s">
        <v>385</v>
      </c>
      <c r="D64" s="145">
        <v>41211</v>
      </c>
      <c r="E64" s="145"/>
      <c r="F64" s="8" t="s">
        <v>431</v>
      </c>
      <c r="G64" s="8" t="s">
        <v>432</v>
      </c>
      <c r="H64" s="8" t="s">
        <v>433</v>
      </c>
      <c r="I64" s="8"/>
      <c r="J64" s="106"/>
    </row>
    <row r="65" spans="1:10" s="10" customFormat="1" ht="45" hidden="1">
      <c r="A65" s="106">
        <v>2012</v>
      </c>
      <c r="B65" s="106" t="s">
        <v>374</v>
      </c>
      <c r="C65" s="106" t="s">
        <v>385</v>
      </c>
      <c r="D65" s="145">
        <v>41212</v>
      </c>
      <c r="E65" s="145"/>
      <c r="F65" s="8" t="s">
        <v>434</v>
      </c>
      <c r="G65" s="8" t="s">
        <v>435</v>
      </c>
      <c r="H65" s="8" t="s">
        <v>436</v>
      </c>
      <c r="I65" s="8"/>
      <c r="J65" s="106"/>
    </row>
    <row r="66" spans="1:10" s="10" customFormat="1" hidden="1">
      <c r="A66" s="106">
        <v>2012</v>
      </c>
      <c r="B66" s="106" t="s">
        <v>374</v>
      </c>
      <c r="C66" s="106">
        <v>16</v>
      </c>
      <c r="D66" s="145">
        <v>41213</v>
      </c>
      <c r="E66" s="145"/>
      <c r="F66" s="8" t="s">
        <v>381</v>
      </c>
      <c r="G66" s="8" t="s">
        <v>382</v>
      </c>
      <c r="H66" s="8" t="s">
        <v>439</v>
      </c>
      <c r="I66" s="8"/>
      <c r="J66" s="106"/>
    </row>
    <row r="67" spans="1:10" s="10" customFormat="1" hidden="1">
      <c r="A67" s="106">
        <v>2012</v>
      </c>
      <c r="B67" s="106" t="s">
        <v>374</v>
      </c>
      <c r="C67" s="106">
        <v>17</v>
      </c>
      <c r="D67" s="145">
        <v>41213</v>
      </c>
      <c r="E67" s="145"/>
      <c r="F67" s="8" t="s">
        <v>405</v>
      </c>
      <c r="G67" s="8" t="s">
        <v>406</v>
      </c>
      <c r="H67" s="8" t="s">
        <v>437</v>
      </c>
      <c r="I67" s="8"/>
      <c r="J67" s="106"/>
    </row>
    <row r="68" spans="1:10" s="10" customFormat="1" ht="30" hidden="1">
      <c r="A68" s="106">
        <v>2012</v>
      </c>
      <c r="B68" s="106" t="s">
        <v>374</v>
      </c>
      <c r="C68" s="106">
        <v>22</v>
      </c>
      <c r="D68" s="145">
        <v>41213</v>
      </c>
      <c r="E68" s="145"/>
      <c r="F68" s="8" t="s">
        <v>402</v>
      </c>
      <c r="G68" s="8" t="s">
        <v>403</v>
      </c>
      <c r="H68" s="8" t="s">
        <v>438</v>
      </c>
      <c r="I68" s="8"/>
      <c r="J68" s="106"/>
    </row>
    <row r="69" spans="1:10" s="10" customFormat="1" hidden="1">
      <c r="A69" s="106">
        <v>2012</v>
      </c>
      <c r="B69" s="106" t="s">
        <v>521</v>
      </c>
      <c r="C69" s="106">
        <v>24</v>
      </c>
      <c r="D69" s="145">
        <v>41214</v>
      </c>
      <c r="E69" s="106"/>
      <c r="F69" s="8" t="s">
        <v>428</v>
      </c>
      <c r="G69" s="106"/>
      <c r="H69" s="8" t="s">
        <v>529</v>
      </c>
      <c r="I69" s="8"/>
      <c r="J69" s="106"/>
    </row>
    <row r="70" spans="1:10" s="10" customFormat="1" hidden="1">
      <c r="A70" s="106">
        <v>2012</v>
      </c>
      <c r="B70" s="106" t="s">
        <v>521</v>
      </c>
      <c r="C70" s="106">
        <v>25</v>
      </c>
      <c r="D70" s="145">
        <v>41214</v>
      </c>
      <c r="E70" s="106"/>
      <c r="F70" s="8" t="s">
        <v>375</v>
      </c>
      <c r="G70" s="106"/>
      <c r="H70" s="8" t="s">
        <v>530</v>
      </c>
      <c r="I70" s="8"/>
      <c r="J70" s="106"/>
    </row>
    <row r="71" spans="1:10" s="10" customFormat="1" hidden="1">
      <c r="A71" s="106">
        <v>2012</v>
      </c>
      <c r="B71" s="106" t="s">
        <v>521</v>
      </c>
      <c r="C71" s="106">
        <v>26</v>
      </c>
      <c r="D71" s="145">
        <v>41221</v>
      </c>
      <c r="E71" s="106"/>
      <c r="F71" s="8" t="s">
        <v>527</v>
      </c>
      <c r="G71" s="106"/>
      <c r="H71" s="8" t="s">
        <v>531</v>
      </c>
      <c r="I71" s="8"/>
      <c r="J71" s="106"/>
    </row>
    <row r="72" spans="1:10" s="10" customFormat="1" hidden="1">
      <c r="A72" s="106">
        <v>2012</v>
      </c>
      <c r="B72" s="106" t="s">
        <v>521</v>
      </c>
      <c r="C72" s="106">
        <v>27</v>
      </c>
      <c r="D72" s="145">
        <v>41221</v>
      </c>
      <c r="E72" s="106"/>
      <c r="F72" s="8" t="s">
        <v>422</v>
      </c>
      <c r="G72" s="106"/>
      <c r="H72" s="8" t="s">
        <v>532</v>
      </c>
      <c r="I72" s="8"/>
      <c r="J72" s="106"/>
    </row>
    <row r="73" spans="1:10" s="10" customFormat="1" hidden="1">
      <c r="A73" s="106">
        <v>2012</v>
      </c>
      <c r="B73" s="106" t="s">
        <v>521</v>
      </c>
      <c r="C73" s="106">
        <v>28</v>
      </c>
      <c r="D73" s="145">
        <v>41222</v>
      </c>
      <c r="E73" s="106"/>
      <c r="F73" s="8" t="s">
        <v>375</v>
      </c>
      <c r="G73" s="106"/>
      <c r="H73" s="8" t="s">
        <v>127</v>
      </c>
      <c r="I73" s="8" t="s">
        <v>533</v>
      </c>
      <c r="J73" s="106"/>
    </row>
    <row r="74" spans="1:10" s="10" customFormat="1" ht="30" hidden="1">
      <c r="A74" s="106">
        <v>2012</v>
      </c>
      <c r="B74" s="106" t="s">
        <v>521</v>
      </c>
      <c r="C74" s="106">
        <v>29</v>
      </c>
      <c r="D74" s="145">
        <v>41227</v>
      </c>
      <c r="E74" s="145">
        <v>41228</v>
      </c>
      <c r="F74" s="8" t="s">
        <v>408</v>
      </c>
      <c r="G74" s="106"/>
      <c r="H74" s="8" t="s">
        <v>534</v>
      </c>
      <c r="I74" s="8"/>
      <c r="J74" s="106"/>
    </row>
    <row r="75" spans="1:10" s="10" customFormat="1" hidden="1">
      <c r="A75" s="106">
        <v>2012</v>
      </c>
      <c r="B75" s="106" t="s">
        <v>521</v>
      </c>
      <c r="C75" s="106">
        <v>30</v>
      </c>
      <c r="D75" s="145">
        <v>41228</v>
      </c>
      <c r="E75" s="106"/>
      <c r="F75" s="8" t="s">
        <v>375</v>
      </c>
      <c r="G75" s="106"/>
      <c r="H75" s="8" t="s">
        <v>127</v>
      </c>
      <c r="I75" s="8" t="s">
        <v>533</v>
      </c>
      <c r="J75" s="106"/>
    </row>
    <row r="76" spans="1:10" s="10" customFormat="1" hidden="1">
      <c r="A76" s="106">
        <v>2012</v>
      </c>
      <c r="B76" s="106" t="s">
        <v>521</v>
      </c>
      <c r="C76" s="106">
        <v>31</v>
      </c>
      <c r="D76" s="145">
        <v>41234</v>
      </c>
      <c r="E76" s="106"/>
      <c r="F76" s="8" t="s">
        <v>527</v>
      </c>
      <c r="G76" s="106"/>
      <c r="H76" s="8" t="s">
        <v>535</v>
      </c>
      <c r="I76" s="8"/>
      <c r="J76" s="106"/>
    </row>
    <row r="77" spans="1:10" s="10" customFormat="1" ht="30" hidden="1">
      <c r="A77" s="106">
        <v>2012</v>
      </c>
      <c r="B77" s="106" t="s">
        <v>521</v>
      </c>
      <c r="C77" s="106">
        <v>32</v>
      </c>
      <c r="D77" s="145">
        <v>41234</v>
      </c>
      <c r="E77" s="106"/>
      <c r="F77" s="8" t="s">
        <v>444</v>
      </c>
      <c r="G77" s="106"/>
      <c r="H77" s="8" t="s">
        <v>536</v>
      </c>
      <c r="I77" s="8"/>
      <c r="J77" s="106"/>
    </row>
    <row r="78" spans="1:10" s="10" customFormat="1" ht="30" hidden="1">
      <c r="A78" s="106">
        <v>2012</v>
      </c>
      <c r="B78" s="106" t="s">
        <v>521</v>
      </c>
      <c r="C78" s="106">
        <v>33</v>
      </c>
      <c r="D78" s="145">
        <v>41236</v>
      </c>
      <c r="E78" s="106"/>
      <c r="F78" s="8" t="s">
        <v>375</v>
      </c>
      <c r="G78" s="106" t="s">
        <v>537</v>
      </c>
      <c r="H78" s="8" t="s">
        <v>538</v>
      </c>
      <c r="I78" s="8"/>
      <c r="J78" s="106"/>
    </row>
    <row r="79" spans="1:10" s="10" customFormat="1" hidden="1">
      <c r="A79" s="106">
        <v>2012</v>
      </c>
      <c r="B79" s="106" t="s">
        <v>521</v>
      </c>
      <c r="C79" s="106">
        <v>34</v>
      </c>
      <c r="D79" s="145">
        <v>41239</v>
      </c>
      <c r="E79" s="106"/>
      <c r="F79" s="8" t="s">
        <v>378</v>
      </c>
      <c r="G79" s="106"/>
      <c r="H79" s="8" t="s">
        <v>539</v>
      </c>
      <c r="I79" s="8"/>
      <c r="J79" s="106"/>
    </row>
    <row r="80" spans="1:10" s="10" customFormat="1" hidden="1">
      <c r="A80" s="106">
        <v>2012</v>
      </c>
      <c r="B80" s="106" t="s">
        <v>521</v>
      </c>
      <c r="C80" s="106">
        <v>35</v>
      </c>
      <c r="D80" s="145">
        <v>41240</v>
      </c>
      <c r="E80" s="106"/>
      <c r="F80" s="8" t="s">
        <v>540</v>
      </c>
      <c r="G80" s="106"/>
      <c r="H80" s="8" t="s">
        <v>535</v>
      </c>
      <c r="I80" s="8"/>
      <c r="J80" s="106"/>
    </row>
    <row r="81" spans="1:10" s="10" customFormat="1" hidden="1">
      <c r="A81" s="106">
        <v>2012</v>
      </c>
      <c r="B81" s="106" t="s">
        <v>521</v>
      </c>
      <c r="C81" s="106">
        <v>36</v>
      </c>
      <c r="D81" s="145">
        <v>41240</v>
      </c>
      <c r="E81" s="106"/>
      <c r="F81" s="8" t="s">
        <v>422</v>
      </c>
      <c r="G81" s="106"/>
      <c r="H81" s="8" t="s">
        <v>541</v>
      </c>
      <c r="I81" s="8"/>
      <c r="J81" s="106"/>
    </row>
    <row r="82" spans="1:10" s="10" customFormat="1" hidden="1">
      <c r="A82" s="106">
        <v>2012</v>
      </c>
      <c r="B82" s="106" t="s">
        <v>521</v>
      </c>
      <c r="C82" s="106">
        <v>37</v>
      </c>
      <c r="D82" s="145">
        <v>41242</v>
      </c>
      <c r="E82" s="106"/>
      <c r="F82" s="8" t="s">
        <v>375</v>
      </c>
      <c r="G82" s="106" t="s">
        <v>537</v>
      </c>
      <c r="H82" s="8" t="s">
        <v>542</v>
      </c>
      <c r="I82" s="8"/>
      <c r="J82" s="106"/>
    </row>
    <row r="83" spans="1:10" s="10" customFormat="1" hidden="1">
      <c r="A83" s="106">
        <v>2012</v>
      </c>
      <c r="B83" s="106" t="s">
        <v>521</v>
      </c>
      <c r="C83" s="106">
        <v>38</v>
      </c>
      <c r="D83" s="145">
        <v>41243</v>
      </c>
      <c r="E83" s="106"/>
      <c r="F83" s="8" t="s">
        <v>375</v>
      </c>
      <c r="G83" s="106"/>
      <c r="H83" s="8" t="s">
        <v>543</v>
      </c>
      <c r="I83" s="8"/>
      <c r="J83" s="106"/>
    </row>
    <row r="84" spans="1:10" s="10" customFormat="1" hidden="1">
      <c r="A84" s="106">
        <v>2012</v>
      </c>
      <c r="B84" s="106" t="s">
        <v>521</v>
      </c>
      <c r="C84" s="106">
        <v>39</v>
      </c>
      <c r="D84" s="145">
        <v>41246</v>
      </c>
      <c r="E84" s="106"/>
      <c r="F84" s="8" t="s">
        <v>422</v>
      </c>
      <c r="G84" s="106"/>
      <c r="H84" s="8" t="s">
        <v>127</v>
      </c>
      <c r="I84" s="8" t="s">
        <v>533</v>
      </c>
      <c r="J84" s="106"/>
    </row>
    <row r="85" spans="1:10" s="10" customFormat="1" hidden="1">
      <c r="A85" s="106">
        <v>2012</v>
      </c>
      <c r="B85" s="106" t="s">
        <v>521</v>
      </c>
      <c r="C85" s="106">
        <v>40</v>
      </c>
      <c r="D85" s="145">
        <v>41246</v>
      </c>
      <c r="E85" s="106"/>
      <c r="F85" s="8" t="s">
        <v>544</v>
      </c>
      <c r="G85" s="106"/>
      <c r="H85" s="8" t="s">
        <v>127</v>
      </c>
      <c r="I85" s="8" t="s">
        <v>533</v>
      </c>
      <c r="J85" s="106"/>
    </row>
    <row r="86" spans="1:10" s="10" customFormat="1" hidden="1">
      <c r="A86" s="106">
        <v>2012</v>
      </c>
      <c r="B86" s="106" t="s">
        <v>521</v>
      </c>
      <c r="C86" s="106">
        <v>41</v>
      </c>
      <c r="D86" s="145">
        <v>41247</v>
      </c>
      <c r="E86" s="106"/>
      <c r="F86" s="8" t="s">
        <v>545</v>
      </c>
      <c r="G86" s="106"/>
      <c r="H86" s="8" t="s">
        <v>127</v>
      </c>
      <c r="I86" s="8" t="s">
        <v>533</v>
      </c>
      <c r="J86" s="106"/>
    </row>
    <row r="87" spans="1:10" s="10" customFormat="1" hidden="1">
      <c r="A87" s="106">
        <v>2012</v>
      </c>
      <c r="B87" s="106" t="s">
        <v>521</v>
      </c>
      <c r="C87" s="106">
        <v>42</v>
      </c>
      <c r="D87" s="145">
        <v>41247</v>
      </c>
      <c r="E87" s="106"/>
      <c r="F87" s="8" t="s">
        <v>375</v>
      </c>
      <c r="G87" s="8" t="s">
        <v>537</v>
      </c>
      <c r="H87" s="8"/>
      <c r="I87" s="8" t="s">
        <v>533</v>
      </c>
      <c r="J87" s="106"/>
    </row>
    <row r="88" spans="1:10" s="10" customFormat="1" hidden="1">
      <c r="A88" s="106">
        <v>2012</v>
      </c>
      <c r="B88" s="106" t="s">
        <v>521</v>
      </c>
      <c r="C88" s="106">
        <v>43</v>
      </c>
      <c r="D88" s="145">
        <v>41247</v>
      </c>
      <c r="E88" s="106"/>
      <c r="F88" s="8" t="s">
        <v>556</v>
      </c>
      <c r="G88" s="8"/>
      <c r="H88" s="8" t="s">
        <v>557</v>
      </c>
      <c r="I88" s="8"/>
      <c r="J88" s="106"/>
    </row>
    <row r="89" spans="1:10" s="10" customFormat="1" hidden="1">
      <c r="A89" s="106">
        <v>2012</v>
      </c>
      <c r="B89" s="106" t="s">
        <v>521</v>
      </c>
      <c r="C89" s="106">
        <v>44</v>
      </c>
      <c r="D89" s="145">
        <v>41248</v>
      </c>
      <c r="E89" s="106"/>
      <c r="F89" s="8" t="s">
        <v>375</v>
      </c>
      <c r="G89" s="8" t="s">
        <v>537</v>
      </c>
      <c r="H89" s="8" t="s">
        <v>542</v>
      </c>
      <c r="I89" s="8"/>
      <c r="J89" s="106"/>
    </row>
    <row r="90" spans="1:10" s="10" customFormat="1" hidden="1">
      <c r="A90" s="106">
        <v>2012</v>
      </c>
      <c r="B90" s="106" t="s">
        <v>521</v>
      </c>
      <c r="C90" s="106">
        <v>45</v>
      </c>
      <c r="D90" s="145">
        <v>41248</v>
      </c>
      <c r="E90" s="106"/>
      <c r="F90" s="8" t="s">
        <v>375</v>
      </c>
      <c r="G90" s="8" t="s">
        <v>537</v>
      </c>
      <c r="H90" s="8" t="s">
        <v>542</v>
      </c>
      <c r="I90" s="8"/>
      <c r="J90" s="106"/>
    </row>
    <row r="91" spans="1:10" s="10" customFormat="1" hidden="1">
      <c r="A91" s="106">
        <v>2012</v>
      </c>
      <c r="B91" s="106" t="s">
        <v>521</v>
      </c>
      <c r="C91" s="106">
        <v>46</v>
      </c>
      <c r="D91" s="145">
        <v>41248</v>
      </c>
      <c r="E91" s="106"/>
      <c r="F91" s="8" t="s">
        <v>375</v>
      </c>
      <c r="G91" s="8" t="s">
        <v>537</v>
      </c>
      <c r="H91" s="8" t="s">
        <v>542</v>
      </c>
      <c r="I91" s="8"/>
      <c r="J91" s="106"/>
    </row>
    <row r="92" spans="1:10" s="10" customFormat="1" hidden="1">
      <c r="A92" s="106">
        <v>2012</v>
      </c>
      <c r="B92" s="106" t="s">
        <v>521</v>
      </c>
      <c r="C92" s="106">
        <v>47</v>
      </c>
      <c r="D92" s="145">
        <v>41248</v>
      </c>
      <c r="E92" s="106"/>
      <c r="F92" s="8" t="s">
        <v>375</v>
      </c>
      <c r="G92" s="8" t="s">
        <v>537</v>
      </c>
      <c r="H92" s="8" t="s">
        <v>542</v>
      </c>
      <c r="I92" s="8"/>
      <c r="J92" s="106"/>
    </row>
    <row r="93" spans="1:10" s="10" customFormat="1" hidden="1">
      <c r="A93" s="106">
        <v>2012</v>
      </c>
      <c r="B93" s="106" t="s">
        <v>521</v>
      </c>
      <c r="C93" s="106">
        <v>48</v>
      </c>
      <c r="D93" s="145">
        <v>41248</v>
      </c>
      <c r="E93" s="106"/>
      <c r="F93" s="8" t="s">
        <v>375</v>
      </c>
      <c r="G93" s="8" t="s">
        <v>537</v>
      </c>
      <c r="H93" s="8" t="s">
        <v>542</v>
      </c>
      <c r="I93" s="8"/>
      <c r="J93" s="106"/>
    </row>
    <row r="94" spans="1:10" s="10" customFormat="1" hidden="1">
      <c r="A94" s="106">
        <v>2012</v>
      </c>
      <c r="B94" s="106" t="s">
        <v>521</v>
      </c>
      <c r="C94" s="106">
        <v>49</v>
      </c>
      <c r="D94" s="145">
        <v>41248</v>
      </c>
      <c r="E94" s="106"/>
      <c r="F94" s="8" t="s">
        <v>375</v>
      </c>
      <c r="G94" s="8" t="s">
        <v>537</v>
      </c>
      <c r="H94" s="8" t="s">
        <v>542</v>
      </c>
      <c r="I94" s="8"/>
      <c r="J94" s="106"/>
    </row>
    <row r="95" spans="1:10" s="10" customFormat="1" hidden="1">
      <c r="A95" s="106">
        <v>2012</v>
      </c>
      <c r="B95" s="106" t="s">
        <v>521</v>
      </c>
      <c r="C95" s="106">
        <v>50</v>
      </c>
      <c r="D95" s="145">
        <v>41248</v>
      </c>
      <c r="E95" s="106"/>
      <c r="F95" s="8" t="s">
        <v>375</v>
      </c>
      <c r="G95" s="8" t="s">
        <v>537</v>
      </c>
      <c r="H95" s="8" t="s">
        <v>542</v>
      </c>
      <c r="I95" s="8"/>
      <c r="J95" s="106"/>
    </row>
    <row r="96" spans="1:10" s="10" customFormat="1" hidden="1">
      <c r="A96" s="106">
        <v>2012</v>
      </c>
      <c r="B96" s="106" t="s">
        <v>521</v>
      </c>
      <c r="C96" s="106">
        <v>51</v>
      </c>
      <c r="D96" s="145">
        <v>41248</v>
      </c>
      <c r="E96" s="106"/>
      <c r="F96" s="8" t="s">
        <v>375</v>
      </c>
      <c r="G96" s="8" t="s">
        <v>537</v>
      </c>
      <c r="H96" s="8" t="s">
        <v>542</v>
      </c>
      <c r="I96" s="8"/>
      <c r="J96" s="106"/>
    </row>
    <row r="97" spans="1:10" s="10" customFormat="1" hidden="1">
      <c r="A97" s="106">
        <v>2012</v>
      </c>
      <c r="B97" s="106" t="s">
        <v>521</v>
      </c>
      <c r="C97" s="106">
        <v>52</v>
      </c>
      <c r="D97" s="145">
        <v>41250</v>
      </c>
      <c r="E97" s="106"/>
      <c r="F97" s="8" t="s">
        <v>561</v>
      </c>
      <c r="G97" s="8"/>
      <c r="H97" s="8" t="s">
        <v>562</v>
      </c>
      <c r="I97" s="8" t="s">
        <v>533</v>
      </c>
      <c r="J97" s="106"/>
    </row>
    <row r="98" spans="1:10" s="10" customFormat="1" hidden="1">
      <c r="A98" s="106">
        <v>2012</v>
      </c>
      <c r="B98" s="106" t="s">
        <v>521</v>
      </c>
      <c r="C98" s="106">
        <v>53</v>
      </c>
      <c r="D98" s="145">
        <v>41250</v>
      </c>
      <c r="E98" s="106"/>
      <c r="F98" s="8" t="s">
        <v>561</v>
      </c>
      <c r="G98" s="8"/>
      <c r="H98" s="8" t="s">
        <v>127</v>
      </c>
      <c r="I98" s="8" t="s">
        <v>533</v>
      </c>
      <c r="J98" s="106"/>
    </row>
    <row r="99" spans="1:10" s="10" customFormat="1" hidden="1">
      <c r="A99" s="106">
        <v>2012</v>
      </c>
      <c r="B99" s="106" t="s">
        <v>521</v>
      </c>
      <c r="C99" s="106">
        <v>54</v>
      </c>
      <c r="D99" s="145">
        <v>41250</v>
      </c>
      <c r="E99" s="106"/>
      <c r="F99" s="8" t="s">
        <v>375</v>
      </c>
      <c r="G99" s="8"/>
      <c r="H99" s="8" t="s">
        <v>563</v>
      </c>
      <c r="I99" s="8"/>
      <c r="J99" s="106"/>
    </row>
    <row r="100" spans="1:10" s="10" customFormat="1" hidden="1">
      <c r="A100" s="106">
        <v>2012</v>
      </c>
      <c r="B100" s="106" t="s">
        <v>521</v>
      </c>
      <c r="C100" s="106">
        <v>55</v>
      </c>
      <c r="D100" s="145">
        <v>41255</v>
      </c>
      <c r="E100" s="106"/>
      <c r="F100" s="8" t="s">
        <v>525</v>
      </c>
      <c r="G100" s="8"/>
      <c r="H100" s="8" t="s">
        <v>127</v>
      </c>
      <c r="I100" s="8"/>
      <c r="J100" s="106"/>
    </row>
    <row r="101" spans="1:10" s="10" customFormat="1" hidden="1">
      <c r="A101" s="106">
        <v>2012</v>
      </c>
      <c r="B101" s="106" t="s">
        <v>521</v>
      </c>
      <c r="C101" s="106">
        <v>56</v>
      </c>
      <c r="D101" s="145">
        <v>41256</v>
      </c>
      <c r="E101" s="106"/>
      <c r="F101" s="8" t="s">
        <v>561</v>
      </c>
      <c r="G101" s="8"/>
      <c r="H101" s="8" t="s">
        <v>564</v>
      </c>
      <c r="I101" s="8"/>
      <c r="J101" s="106"/>
    </row>
    <row r="102" spans="1:10" s="10" customFormat="1" hidden="1">
      <c r="A102" s="106">
        <v>2012</v>
      </c>
      <c r="B102" s="106" t="s">
        <v>521</v>
      </c>
      <c r="C102" s="106">
        <v>57</v>
      </c>
      <c r="D102" s="145">
        <v>41256</v>
      </c>
      <c r="E102" s="106"/>
      <c r="F102" s="8" t="s">
        <v>422</v>
      </c>
      <c r="G102" s="8"/>
      <c r="H102" s="8" t="s">
        <v>127</v>
      </c>
      <c r="I102" s="8"/>
      <c r="J102" s="106"/>
    </row>
    <row r="103" spans="1:10" s="10" customFormat="1" hidden="1">
      <c r="A103" s="106">
        <v>2012</v>
      </c>
      <c r="B103" s="106" t="s">
        <v>521</v>
      </c>
      <c r="C103" s="106">
        <v>58</v>
      </c>
      <c r="D103" s="145">
        <v>41260</v>
      </c>
      <c r="E103" s="106"/>
      <c r="F103" s="8" t="s">
        <v>525</v>
      </c>
      <c r="G103" s="8"/>
      <c r="H103" s="8" t="s">
        <v>127</v>
      </c>
      <c r="I103" s="8"/>
      <c r="J103" s="106"/>
    </row>
    <row r="104" spans="1:10" s="10" customFormat="1" hidden="1">
      <c r="A104" s="106">
        <v>2012</v>
      </c>
      <c r="B104" s="106" t="s">
        <v>521</v>
      </c>
      <c r="C104" s="106">
        <v>59</v>
      </c>
      <c r="D104" s="145">
        <v>41262</v>
      </c>
      <c r="E104" s="106"/>
      <c r="F104" s="8" t="s">
        <v>561</v>
      </c>
      <c r="G104" s="8"/>
      <c r="H104" s="8" t="s">
        <v>565</v>
      </c>
      <c r="I104" s="8"/>
      <c r="J104" s="106"/>
    </row>
    <row r="105" spans="1:10" s="10" customFormat="1" hidden="1">
      <c r="A105" s="106">
        <v>2012</v>
      </c>
      <c r="B105" s="106" t="s">
        <v>521</v>
      </c>
      <c r="C105" s="106">
        <v>60</v>
      </c>
      <c r="D105" s="145">
        <v>41264</v>
      </c>
      <c r="E105" s="106"/>
      <c r="F105" s="8" t="s">
        <v>375</v>
      </c>
      <c r="G105" s="8"/>
      <c r="H105" s="8" t="s">
        <v>542</v>
      </c>
      <c r="I105" s="8"/>
      <c r="J105" s="106"/>
    </row>
    <row r="106" spans="1:10" s="10" customFormat="1" hidden="1">
      <c r="A106" s="106">
        <v>2012</v>
      </c>
      <c r="B106" s="106" t="s">
        <v>521</v>
      </c>
      <c r="C106" s="106">
        <v>61</v>
      </c>
      <c r="D106" s="145">
        <v>41264</v>
      </c>
      <c r="E106" s="106"/>
      <c r="F106" s="8" t="s">
        <v>375</v>
      </c>
      <c r="G106" s="8"/>
      <c r="H106" s="8" t="s">
        <v>542</v>
      </c>
      <c r="I106" s="8"/>
      <c r="J106" s="106"/>
    </row>
    <row r="107" spans="1:10" s="10" customFormat="1" hidden="1">
      <c r="A107" s="106">
        <v>2012</v>
      </c>
      <c r="B107" s="106" t="s">
        <v>521</v>
      </c>
      <c r="C107" s="106">
        <v>62</v>
      </c>
      <c r="D107" s="145">
        <v>41264</v>
      </c>
      <c r="E107" s="106"/>
      <c r="F107" s="8" t="s">
        <v>375</v>
      </c>
      <c r="G107" s="8"/>
      <c r="H107" s="8" t="s">
        <v>542</v>
      </c>
      <c r="I107" s="8"/>
      <c r="J107" s="106"/>
    </row>
    <row r="108" spans="1:10" s="10" customFormat="1" hidden="1">
      <c r="A108" s="106">
        <v>2012</v>
      </c>
      <c r="B108" s="106" t="s">
        <v>521</v>
      </c>
      <c r="C108" s="106">
        <v>63</v>
      </c>
      <c r="D108" s="145">
        <v>41264</v>
      </c>
      <c r="E108" s="106"/>
      <c r="F108" s="8" t="s">
        <v>375</v>
      </c>
      <c r="G108" s="8"/>
      <c r="H108" s="8" t="s">
        <v>542</v>
      </c>
      <c r="I108" s="8"/>
      <c r="J108" s="106"/>
    </row>
    <row r="109" spans="1:10" s="10" customFormat="1" hidden="1">
      <c r="A109" s="106">
        <v>2012</v>
      </c>
      <c r="B109" s="106" t="s">
        <v>521</v>
      </c>
      <c r="C109" s="106">
        <v>64</v>
      </c>
      <c r="D109" s="145">
        <v>41264</v>
      </c>
      <c r="E109" s="106"/>
      <c r="F109" s="8" t="s">
        <v>375</v>
      </c>
      <c r="G109" s="8"/>
      <c r="H109" s="8" t="s">
        <v>542</v>
      </c>
      <c r="I109" s="8"/>
      <c r="J109" s="106"/>
    </row>
    <row r="110" spans="1:10" s="10" customFormat="1" hidden="1">
      <c r="A110" s="106">
        <v>2012</v>
      </c>
      <c r="B110" s="106" t="s">
        <v>521</v>
      </c>
      <c r="C110" s="106">
        <v>65</v>
      </c>
      <c r="D110" s="145">
        <v>41264</v>
      </c>
      <c r="E110" s="106"/>
      <c r="F110" s="8" t="s">
        <v>375</v>
      </c>
      <c r="G110" s="8"/>
      <c r="H110" s="8" t="s">
        <v>542</v>
      </c>
      <c r="I110" s="8"/>
      <c r="J110" s="106"/>
    </row>
    <row r="111" spans="1:10" s="10" customFormat="1" hidden="1">
      <c r="A111" s="106">
        <v>2012</v>
      </c>
      <c r="B111" s="106" t="s">
        <v>521</v>
      </c>
      <c r="C111" s="106">
        <v>66</v>
      </c>
      <c r="D111" s="145">
        <v>41264</v>
      </c>
      <c r="E111" s="106"/>
      <c r="F111" s="8" t="s">
        <v>375</v>
      </c>
      <c r="G111" s="8"/>
      <c r="H111" s="8" t="s">
        <v>542</v>
      </c>
      <c r="I111" s="8"/>
      <c r="J111" s="106"/>
    </row>
    <row r="112" spans="1:10" s="10" customFormat="1" hidden="1">
      <c r="A112" s="106">
        <v>2012</v>
      </c>
      <c r="B112" s="106" t="s">
        <v>521</v>
      </c>
      <c r="C112" s="106">
        <v>67</v>
      </c>
      <c r="D112" s="145">
        <v>41264</v>
      </c>
      <c r="E112" s="106"/>
      <c r="F112" s="8" t="s">
        <v>375</v>
      </c>
      <c r="G112" s="8"/>
      <c r="H112" s="8" t="s">
        <v>542</v>
      </c>
      <c r="I112" s="8"/>
      <c r="J112" s="106"/>
    </row>
    <row r="113" spans="1:10" s="10" customFormat="1" hidden="1">
      <c r="A113" s="106">
        <v>2012</v>
      </c>
      <c r="B113" s="106" t="s">
        <v>521</v>
      </c>
      <c r="C113" s="106">
        <v>68</v>
      </c>
      <c r="D113" s="145">
        <v>41264</v>
      </c>
      <c r="E113" s="106"/>
      <c r="F113" s="8" t="s">
        <v>375</v>
      </c>
      <c r="G113" s="8"/>
      <c r="H113" s="8" t="s">
        <v>542</v>
      </c>
      <c r="I113" s="8"/>
      <c r="J113" s="106"/>
    </row>
    <row r="114" spans="1:10" s="10" customFormat="1" hidden="1">
      <c r="A114" s="106">
        <v>2013</v>
      </c>
      <c r="B114" s="106" t="s">
        <v>521</v>
      </c>
      <c r="C114" s="106">
        <v>1</v>
      </c>
      <c r="D114" s="145">
        <v>41281</v>
      </c>
      <c r="E114" s="106"/>
      <c r="F114" s="8" t="s">
        <v>527</v>
      </c>
      <c r="G114" s="8"/>
      <c r="H114" s="8" t="s">
        <v>565</v>
      </c>
      <c r="I114" s="8"/>
      <c r="J114" s="106"/>
    </row>
    <row r="115" spans="1:10" s="10" customFormat="1" hidden="1">
      <c r="A115" s="106">
        <v>2013</v>
      </c>
      <c r="B115" s="106" t="s">
        <v>521</v>
      </c>
      <c r="C115" s="106">
        <v>2</v>
      </c>
      <c r="D115" s="145">
        <v>41281</v>
      </c>
      <c r="E115" s="106"/>
      <c r="F115" s="8" t="s">
        <v>527</v>
      </c>
      <c r="G115" s="8"/>
      <c r="H115" s="8" t="s">
        <v>564</v>
      </c>
      <c r="I115" s="8"/>
      <c r="J115" s="106"/>
    </row>
    <row r="116" spans="1:10" s="10" customFormat="1" hidden="1">
      <c r="A116" s="106">
        <v>2013</v>
      </c>
      <c r="B116" s="106" t="s">
        <v>521</v>
      </c>
      <c r="C116" s="106">
        <v>3</v>
      </c>
      <c r="D116" s="145">
        <v>41281</v>
      </c>
      <c r="E116" s="106"/>
      <c r="F116" s="8" t="s">
        <v>527</v>
      </c>
      <c r="G116" s="8"/>
      <c r="H116" s="8" t="s">
        <v>562</v>
      </c>
      <c r="I116" s="8"/>
      <c r="J116" s="106"/>
    </row>
    <row r="117" spans="1:10" s="10" customFormat="1" hidden="1">
      <c r="A117" s="106">
        <v>2013</v>
      </c>
      <c r="B117" s="106" t="s">
        <v>521</v>
      </c>
      <c r="C117" s="106">
        <v>4</v>
      </c>
      <c r="D117" s="145">
        <v>41281</v>
      </c>
      <c r="E117" s="106"/>
      <c r="F117" s="8" t="s">
        <v>527</v>
      </c>
      <c r="G117" s="8"/>
      <c r="H117" s="8" t="s">
        <v>573</v>
      </c>
      <c r="I117" s="8"/>
      <c r="J117" s="106"/>
    </row>
    <row r="118" spans="1:10" s="10" customFormat="1" hidden="1">
      <c r="A118" s="106">
        <v>2013</v>
      </c>
      <c r="B118" s="106" t="s">
        <v>521</v>
      </c>
      <c r="C118" s="106">
        <v>5</v>
      </c>
      <c r="D118" s="145">
        <v>41281</v>
      </c>
      <c r="E118" s="106"/>
      <c r="F118" s="8" t="s">
        <v>527</v>
      </c>
      <c r="G118" s="8"/>
      <c r="H118" s="8" t="s">
        <v>592</v>
      </c>
      <c r="I118" s="8"/>
      <c r="J118" s="106"/>
    </row>
    <row r="119" spans="1:10" s="10" customFormat="1" hidden="1">
      <c r="A119" s="106">
        <v>2013</v>
      </c>
      <c r="B119" s="106" t="s">
        <v>521</v>
      </c>
      <c r="C119" s="106">
        <v>6</v>
      </c>
      <c r="D119" s="145">
        <v>41281</v>
      </c>
      <c r="E119" s="106"/>
      <c r="F119" s="8" t="s">
        <v>527</v>
      </c>
      <c r="G119" s="8"/>
      <c r="H119" s="8" t="s">
        <v>574</v>
      </c>
      <c r="I119" s="8"/>
      <c r="J119" s="106"/>
    </row>
    <row r="120" spans="1:10" s="10" customFormat="1" hidden="1">
      <c r="A120" s="106">
        <v>2013</v>
      </c>
      <c r="B120" s="106" t="s">
        <v>521</v>
      </c>
      <c r="C120" s="106">
        <v>7</v>
      </c>
      <c r="D120" s="145">
        <v>41281</v>
      </c>
      <c r="E120" s="106"/>
      <c r="F120" s="8" t="s">
        <v>527</v>
      </c>
      <c r="G120" s="8"/>
      <c r="H120" s="8" t="s">
        <v>575</v>
      </c>
      <c r="I120" s="8"/>
      <c r="J120" s="106"/>
    </row>
    <row r="121" spans="1:10" s="10" customFormat="1" hidden="1">
      <c r="A121" s="106">
        <v>2013</v>
      </c>
      <c r="B121" s="106" t="s">
        <v>521</v>
      </c>
      <c r="C121" s="106">
        <v>8</v>
      </c>
      <c r="D121" s="145">
        <v>41281</v>
      </c>
      <c r="E121" s="106"/>
      <c r="F121" s="8" t="s">
        <v>527</v>
      </c>
      <c r="G121" s="8"/>
      <c r="H121" s="8" t="s">
        <v>441</v>
      </c>
      <c r="I121" s="8"/>
      <c r="J121" s="106"/>
    </row>
    <row r="122" spans="1:10" s="10" customFormat="1" hidden="1">
      <c r="A122" s="106">
        <v>2013</v>
      </c>
      <c r="B122" s="106" t="s">
        <v>521</v>
      </c>
      <c r="C122" s="106">
        <v>9</v>
      </c>
      <c r="D122" s="145">
        <v>41282</v>
      </c>
      <c r="E122" s="106"/>
      <c r="F122" s="8" t="s">
        <v>561</v>
      </c>
      <c r="G122" s="8"/>
      <c r="H122" s="8" t="s">
        <v>576</v>
      </c>
      <c r="I122" s="8"/>
      <c r="J122" s="106"/>
    </row>
    <row r="123" spans="1:10" s="10" customFormat="1" ht="30" hidden="1">
      <c r="A123" s="106">
        <v>2013</v>
      </c>
      <c r="B123" s="106" t="s">
        <v>521</v>
      </c>
      <c r="C123" s="106">
        <v>10</v>
      </c>
      <c r="D123" s="145">
        <v>41282</v>
      </c>
      <c r="E123" s="106"/>
      <c r="F123" s="8" t="s">
        <v>408</v>
      </c>
      <c r="G123" s="8"/>
      <c r="H123" s="8"/>
      <c r="I123" s="8"/>
      <c r="J123" s="106"/>
    </row>
    <row r="124" spans="1:10" s="10" customFormat="1" ht="30" hidden="1">
      <c r="A124" s="106">
        <v>2013</v>
      </c>
      <c r="B124" s="106" t="s">
        <v>521</v>
      </c>
      <c r="C124" s="106">
        <v>11</v>
      </c>
      <c r="D124" s="145">
        <v>41282</v>
      </c>
      <c r="E124" s="106"/>
      <c r="F124" s="8" t="s">
        <v>402</v>
      </c>
      <c r="G124" s="8"/>
      <c r="H124" s="8" t="s">
        <v>577</v>
      </c>
      <c r="I124" s="8"/>
      <c r="J124" s="106"/>
    </row>
    <row r="125" spans="1:10" s="10" customFormat="1" hidden="1">
      <c r="A125" s="106">
        <v>2013</v>
      </c>
      <c r="B125" s="106" t="s">
        <v>521</v>
      </c>
      <c r="C125" s="106">
        <v>12</v>
      </c>
      <c r="D125" s="145">
        <v>41282</v>
      </c>
      <c r="E125" s="106"/>
      <c r="F125" s="8" t="s">
        <v>402</v>
      </c>
      <c r="G125" s="8"/>
      <c r="H125" s="8" t="s">
        <v>578</v>
      </c>
      <c r="I125" s="8"/>
      <c r="J125" s="106"/>
    </row>
    <row r="126" spans="1:10" s="10" customFormat="1" hidden="1">
      <c r="A126" s="106">
        <v>2013</v>
      </c>
      <c r="B126" s="106" t="s">
        <v>521</v>
      </c>
      <c r="C126" s="106">
        <v>13</v>
      </c>
      <c r="D126" s="145">
        <v>41291</v>
      </c>
      <c r="E126" s="106"/>
      <c r="F126" s="8" t="s">
        <v>525</v>
      </c>
      <c r="G126" s="8"/>
      <c r="H126" s="8" t="s">
        <v>579</v>
      </c>
      <c r="I126" s="8"/>
      <c r="J126" s="106"/>
    </row>
    <row r="127" spans="1:10" s="10" customFormat="1" hidden="1">
      <c r="A127" s="106">
        <v>2013</v>
      </c>
      <c r="B127" s="106" t="s">
        <v>521</v>
      </c>
      <c r="C127" s="106">
        <v>14</v>
      </c>
      <c r="D127" s="145">
        <v>41296</v>
      </c>
      <c r="E127" s="106"/>
      <c r="F127" s="8" t="s">
        <v>375</v>
      </c>
      <c r="G127" s="8" t="s">
        <v>537</v>
      </c>
      <c r="H127" s="8" t="s">
        <v>542</v>
      </c>
      <c r="I127" s="8"/>
      <c r="J127" s="106"/>
    </row>
    <row r="128" spans="1:10" s="10" customFormat="1" hidden="1">
      <c r="A128" s="106">
        <v>2013</v>
      </c>
      <c r="B128" s="106" t="s">
        <v>521</v>
      </c>
      <c r="C128" s="106">
        <v>15</v>
      </c>
      <c r="D128" s="145">
        <v>41296</v>
      </c>
      <c r="E128" s="106"/>
      <c r="F128" s="8" t="s">
        <v>375</v>
      </c>
      <c r="G128" s="8" t="s">
        <v>537</v>
      </c>
      <c r="H128" s="8" t="s">
        <v>542</v>
      </c>
      <c r="I128" s="8"/>
      <c r="J128" s="106"/>
    </row>
    <row r="129" spans="1:10" s="10" customFormat="1" hidden="1">
      <c r="A129" s="106">
        <v>2013</v>
      </c>
      <c r="B129" s="106" t="s">
        <v>521</v>
      </c>
      <c r="C129" s="106">
        <v>16</v>
      </c>
      <c r="D129" s="145">
        <v>41296</v>
      </c>
      <c r="E129" s="106"/>
      <c r="F129" s="8" t="s">
        <v>375</v>
      </c>
      <c r="G129" s="8" t="s">
        <v>537</v>
      </c>
      <c r="H129" s="8" t="s">
        <v>542</v>
      </c>
      <c r="I129" s="8"/>
      <c r="J129" s="106"/>
    </row>
    <row r="130" spans="1:10" s="10" customFormat="1" hidden="1">
      <c r="A130" s="106">
        <v>2013</v>
      </c>
      <c r="B130" s="106" t="s">
        <v>521</v>
      </c>
      <c r="C130" s="106">
        <v>17</v>
      </c>
      <c r="D130" s="145">
        <v>41296</v>
      </c>
      <c r="E130" s="106"/>
      <c r="F130" s="8" t="s">
        <v>375</v>
      </c>
      <c r="G130" s="8" t="s">
        <v>537</v>
      </c>
      <c r="H130" s="8" t="s">
        <v>542</v>
      </c>
      <c r="I130" s="8"/>
      <c r="J130" s="106"/>
    </row>
    <row r="131" spans="1:10" s="10" customFormat="1" hidden="1">
      <c r="A131" s="106">
        <v>2013</v>
      </c>
      <c r="B131" s="106" t="s">
        <v>521</v>
      </c>
      <c r="C131" s="106">
        <v>18</v>
      </c>
      <c r="D131" s="145">
        <v>41296</v>
      </c>
      <c r="E131" s="106"/>
      <c r="F131" s="8" t="s">
        <v>375</v>
      </c>
      <c r="G131" s="8" t="s">
        <v>537</v>
      </c>
      <c r="H131" s="8" t="s">
        <v>542</v>
      </c>
      <c r="I131" s="8"/>
      <c r="J131" s="106"/>
    </row>
    <row r="132" spans="1:10" s="10" customFormat="1" hidden="1">
      <c r="A132" s="106">
        <v>2013</v>
      </c>
      <c r="B132" s="106" t="s">
        <v>521</v>
      </c>
      <c r="C132" s="106">
        <v>19</v>
      </c>
      <c r="D132" s="145">
        <v>41296</v>
      </c>
      <c r="E132" s="106"/>
      <c r="F132" s="8" t="s">
        <v>375</v>
      </c>
      <c r="G132" s="8" t="s">
        <v>537</v>
      </c>
      <c r="H132" s="8" t="s">
        <v>542</v>
      </c>
      <c r="I132" s="8"/>
      <c r="J132" s="106"/>
    </row>
    <row r="133" spans="1:10" s="10" customFormat="1" hidden="1">
      <c r="A133" s="106">
        <v>2013</v>
      </c>
      <c r="B133" s="106" t="s">
        <v>521</v>
      </c>
      <c r="C133" s="106">
        <v>20</v>
      </c>
      <c r="D133" s="145">
        <v>41296</v>
      </c>
      <c r="E133" s="106"/>
      <c r="F133" s="8" t="s">
        <v>375</v>
      </c>
      <c r="G133" s="8" t="s">
        <v>537</v>
      </c>
      <c r="H133" s="8" t="s">
        <v>542</v>
      </c>
      <c r="I133" s="8"/>
      <c r="J133" s="106"/>
    </row>
    <row r="134" spans="1:10" s="10" customFormat="1" hidden="1">
      <c r="A134" s="106">
        <v>2013</v>
      </c>
      <c r="B134" s="106" t="s">
        <v>521</v>
      </c>
      <c r="C134" s="106">
        <v>21</v>
      </c>
      <c r="D134" s="145">
        <v>41296</v>
      </c>
      <c r="E134" s="106"/>
      <c r="F134" s="8" t="s">
        <v>375</v>
      </c>
      <c r="G134" s="8" t="s">
        <v>537</v>
      </c>
      <c r="H134" s="8" t="s">
        <v>542</v>
      </c>
      <c r="I134" s="8"/>
      <c r="J134" s="106"/>
    </row>
    <row r="135" spans="1:10" s="10" customFormat="1" hidden="1">
      <c r="A135" s="106">
        <v>2013</v>
      </c>
      <c r="B135" s="106" t="s">
        <v>521</v>
      </c>
      <c r="C135" s="106">
        <v>22</v>
      </c>
      <c r="D135" s="145">
        <v>41296</v>
      </c>
      <c r="E135" s="106"/>
      <c r="F135" s="8" t="s">
        <v>375</v>
      </c>
      <c r="G135" s="8" t="s">
        <v>537</v>
      </c>
      <c r="H135" s="8" t="s">
        <v>542</v>
      </c>
      <c r="I135" s="8"/>
      <c r="J135" s="106"/>
    </row>
    <row r="136" spans="1:10" s="10" customFormat="1" hidden="1">
      <c r="A136" s="106">
        <v>2013</v>
      </c>
      <c r="B136" s="106" t="s">
        <v>521</v>
      </c>
      <c r="C136" s="106">
        <v>23</v>
      </c>
      <c r="D136" s="145">
        <v>41296</v>
      </c>
      <c r="E136" s="106"/>
      <c r="F136" s="8" t="s">
        <v>375</v>
      </c>
      <c r="G136" s="8" t="s">
        <v>537</v>
      </c>
      <c r="H136" s="8" t="s">
        <v>542</v>
      </c>
      <c r="I136" s="8"/>
      <c r="J136" s="106"/>
    </row>
    <row r="137" spans="1:10" s="10" customFormat="1" hidden="1">
      <c r="A137" s="106">
        <v>2013</v>
      </c>
      <c r="B137" s="106" t="s">
        <v>521</v>
      </c>
      <c r="C137" s="106">
        <v>24</v>
      </c>
      <c r="D137" s="145">
        <v>41296</v>
      </c>
      <c r="E137" s="106"/>
      <c r="F137" s="8" t="s">
        <v>375</v>
      </c>
      <c r="G137" s="8" t="s">
        <v>537</v>
      </c>
      <c r="H137" s="8" t="s">
        <v>542</v>
      </c>
      <c r="I137" s="8"/>
      <c r="J137" s="106"/>
    </row>
    <row r="138" spans="1:10" s="10" customFormat="1" hidden="1">
      <c r="A138" s="106">
        <v>2013</v>
      </c>
      <c r="B138" s="106" t="s">
        <v>521</v>
      </c>
      <c r="C138" s="106">
        <v>25</v>
      </c>
      <c r="D138" s="145">
        <v>41296</v>
      </c>
      <c r="E138" s="106"/>
      <c r="F138" s="8" t="s">
        <v>375</v>
      </c>
      <c r="G138" s="8" t="s">
        <v>537</v>
      </c>
      <c r="H138" s="8" t="s">
        <v>542</v>
      </c>
      <c r="I138" s="8"/>
      <c r="J138" s="106"/>
    </row>
    <row r="139" spans="1:10" s="10" customFormat="1" hidden="1">
      <c r="A139" s="106">
        <v>2013</v>
      </c>
      <c r="B139" s="106" t="s">
        <v>521</v>
      </c>
      <c r="C139" s="106">
        <v>25</v>
      </c>
      <c r="D139" s="145">
        <v>41297</v>
      </c>
      <c r="E139" s="106"/>
      <c r="F139" s="8" t="s">
        <v>375</v>
      </c>
      <c r="G139" s="8"/>
      <c r="H139" s="8" t="s">
        <v>593</v>
      </c>
      <c r="I139" s="8"/>
      <c r="J139" s="106"/>
    </row>
    <row r="140" spans="1:10" s="10" customFormat="1" ht="30" hidden="1">
      <c r="A140" s="106">
        <v>2013</v>
      </c>
      <c r="B140" s="106" t="s">
        <v>521</v>
      </c>
      <c r="C140" s="106">
        <v>26</v>
      </c>
      <c r="D140" s="145">
        <v>41297</v>
      </c>
      <c r="E140" s="106"/>
      <c r="F140" s="8" t="s">
        <v>594</v>
      </c>
      <c r="G140" s="8"/>
      <c r="H140" s="8" t="s">
        <v>595</v>
      </c>
      <c r="I140" s="8"/>
      <c r="J140" s="106"/>
    </row>
    <row r="141" spans="1:10" s="10" customFormat="1" hidden="1">
      <c r="A141" s="106">
        <v>2013</v>
      </c>
      <c r="B141" s="106" t="s">
        <v>521</v>
      </c>
      <c r="C141" s="106">
        <v>27</v>
      </c>
      <c r="D141" s="145">
        <v>41302</v>
      </c>
      <c r="E141" s="106"/>
      <c r="F141" s="8" t="s">
        <v>375</v>
      </c>
      <c r="G141" s="8" t="s">
        <v>537</v>
      </c>
      <c r="H141" s="8" t="s">
        <v>542</v>
      </c>
      <c r="I141" s="8"/>
      <c r="J141" s="106"/>
    </row>
    <row r="142" spans="1:10" s="10" customFormat="1" ht="30" hidden="1">
      <c r="A142" s="106">
        <v>2013</v>
      </c>
      <c r="B142" s="106" t="s">
        <v>521</v>
      </c>
      <c r="C142" s="106">
        <v>28</v>
      </c>
      <c r="D142" s="145">
        <v>41302</v>
      </c>
      <c r="E142" s="106"/>
      <c r="F142" s="8" t="s">
        <v>375</v>
      </c>
      <c r="G142" s="8" t="s">
        <v>537</v>
      </c>
      <c r="H142" s="8" t="s">
        <v>656</v>
      </c>
      <c r="I142" s="8"/>
      <c r="J142" s="106"/>
    </row>
    <row r="143" spans="1:10" s="10" customFormat="1" ht="30" hidden="1">
      <c r="A143" s="106">
        <v>2013</v>
      </c>
      <c r="B143" s="106" t="s">
        <v>521</v>
      </c>
      <c r="C143" s="106">
        <v>29</v>
      </c>
      <c r="D143" s="145">
        <v>41303</v>
      </c>
      <c r="E143" s="106"/>
      <c r="F143" s="8" t="s">
        <v>561</v>
      </c>
      <c r="G143" s="8"/>
      <c r="H143" s="8" t="s">
        <v>657</v>
      </c>
      <c r="I143" s="8"/>
      <c r="J143" s="106"/>
    </row>
    <row r="144" spans="1:10" s="10" customFormat="1" hidden="1">
      <c r="A144" s="106">
        <v>2012</v>
      </c>
      <c r="B144" s="106" t="s">
        <v>374</v>
      </c>
      <c r="C144" s="106" t="s">
        <v>385</v>
      </c>
      <c r="D144" s="145">
        <v>41233</v>
      </c>
      <c r="E144" s="106"/>
      <c r="F144" s="8" t="s">
        <v>725</v>
      </c>
      <c r="G144" s="8"/>
      <c r="H144" s="8" t="s">
        <v>726</v>
      </c>
      <c r="I144" s="8"/>
      <c r="J144" s="106"/>
    </row>
    <row r="145" spans="1:10" s="10" customFormat="1" hidden="1">
      <c r="A145" s="106">
        <v>2013</v>
      </c>
      <c r="B145" s="106" t="s">
        <v>521</v>
      </c>
      <c r="C145" s="106">
        <v>30</v>
      </c>
      <c r="D145" s="145">
        <v>41304</v>
      </c>
      <c r="E145" s="106"/>
      <c r="F145" s="8" t="s">
        <v>556</v>
      </c>
      <c r="G145" s="8"/>
      <c r="H145" s="8" t="s">
        <v>658</v>
      </c>
      <c r="I145" s="8"/>
      <c r="J145" s="106"/>
    </row>
    <row r="146" spans="1:10" s="10" customFormat="1" hidden="1">
      <c r="A146" s="106">
        <v>2013</v>
      </c>
      <c r="B146" s="106" t="s">
        <v>521</v>
      </c>
      <c r="C146" s="106">
        <v>31</v>
      </c>
      <c r="D146" s="145">
        <v>41304</v>
      </c>
      <c r="E146" s="106"/>
      <c r="F146" s="8" t="s">
        <v>561</v>
      </c>
      <c r="G146" s="8"/>
      <c r="H146" s="8" t="s">
        <v>659</v>
      </c>
      <c r="I146" s="8"/>
      <c r="J146" s="106"/>
    </row>
    <row r="147" spans="1:10" s="10" customFormat="1" ht="30" hidden="1">
      <c r="A147" s="106">
        <v>2013</v>
      </c>
      <c r="B147" s="106" t="s">
        <v>521</v>
      </c>
      <c r="C147" s="106" t="s">
        <v>1384</v>
      </c>
      <c r="D147" s="145">
        <v>41306</v>
      </c>
      <c r="E147" s="106"/>
      <c r="F147" s="8" t="s">
        <v>375</v>
      </c>
      <c r="G147" s="8" t="s">
        <v>1375</v>
      </c>
      <c r="H147" s="8" t="s">
        <v>1385</v>
      </c>
      <c r="I147" s="8"/>
      <c r="J147" s="106"/>
    </row>
    <row r="148" spans="1:10" s="10" customFormat="1" hidden="1">
      <c r="A148" s="106">
        <v>2013</v>
      </c>
      <c r="B148" s="106" t="s">
        <v>521</v>
      </c>
      <c r="C148" s="106">
        <v>35</v>
      </c>
      <c r="D148" s="145">
        <v>41310</v>
      </c>
      <c r="E148" s="106"/>
      <c r="F148" s="8" t="s">
        <v>402</v>
      </c>
      <c r="G148" s="8"/>
      <c r="H148" s="8" t="s">
        <v>663</v>
      </c>
      <c r="I148" s="8"/>
      <c r="J148" s="106"/>
    </row>
    <row r="149" spans="1:10" s="10" customFormat="1" ht="30" hidden="1">
      <c r="A149" s="106">
        <v>2013</v>
      </c>
      <c r="B149" s="106" t="s">
        <v>521</v>
      </c>
      <c r="C149" s="106">
        <v>36</v>
      </c>
      <c r="D149" s="145">
        <v>41312</v>
      </c>
      <c r="E149" s="106"/>
      <c r="F149" s="8" t="s">
        <v>561</v>
      </c>
      <c r="G149" s="8"/>
      <c r="H149" s="8" t="s">
        <v>664</v>
      </c>
      <c r="I149" s="8"/>
      <c r="J149" s="106"/>
    </row>
    <row r="150" spans="1:10" s="10" customFormat="1" hidden="1">
      <c r="A150" s="106">
        <v>2013</v>
      </c>
      <c r="B150" s="106" t="s">
        <v>521</v>
      </c>
      <c r="C150" s="106">
        <v>37</v>
      </c>
      <c r="D150" s="145">
        <v>41313</v>
      </c>
      <c r="E150" s="106"/>
      <c r="F150" s="8" t="s">
        <v>375</v>
      </c>
      <c r="G150" s="8" t="s">
        <v>723</v>
      </c>
      <c r="H150" s="8">
        <v>0</v>
      </c>
      <c r="I150" s="8">
        <v>0</v>
      </c>
      <c r="J150" s="106"/>
    </row>
    <row r="151" spans="1:10" s="10" customFormat="1" hidden="1">
      <c r="A151" s="106">
        <v>2013</v>
      </c>
      <c r="B151" s="106" t="s">
        <v>521</v>
      </c>
      <c r="C151" s="106">
        <v>38</v>
      </c>
      <c r="D151" s="145">
        <v>41313</v>
      </c>
      <c r="E151" s="106"/>
      <c r="F151" s="8" t="s">
        <v>375</v>
      </c>
      <c r="G151" s="8"/>
      <c r="H151" s="8" t="s">
        <v>665</v>
      </c>
      <c r="I151" s="8"/>
      <c r="J151" s="106"/>
    </row>
    <row r="152" spans="1:10" s="10" customFormat="1" hidden="1">
      <c r="A152" s="106">
        <v>2013</v>
      </c>
      <c r="B152" s="106" t="s">
        <v>521</v>
      </c>
      <c r="C152" s="106">
        <v>31</v>
      </c>
      <c r="D152" s="145">
        <v>41317</v>
      </c>
      <c r="E152" s="106"/>
      <c r="F152" s="8" t="s">
        <v>561</v>
      </c>
      <c r="G152" s="8"/>
      <c r="H152" s="8" t="s">
        <v>659</v>
      </c>
      <c r="I152" s="8"/>
      <c r="J152" s="106"/>
    </row>
    <row r="153" spans="1:10" s="10" customFormat="1" hidden="1">
      <c r="A153" s="106">
        <v>2013</v>
      </c>
      <c r="B153" s="106" t="s">
        <v>521</v>
      </c>
      <c r="C153" s="106">
        <v>32</v>
      </c>
      <c r="D153" s="145">
        <v>41317</v>
      </c>
      <c r="E153" s="106"/>
      <c r="F153" s="8" t="s">
        <v>561</v>
      </c>
      <c r="G153" s="8"/>
      <c r="H153" s="8" t="s">
        <v>660</v>
      </c>
      <c r="I153" s="8"/>
      <c r="J153" s="106"/>
    </row>
    <row r="154" spans="1:10" s="10" customFormat="1" ht="30" hidden="1">
      <c r="A154" s="106">
        <v>2013</v>
      </c>
      <c r="B154" s="106" t="s">
        <v>521</v>
      </c>
      <c r="C154" s="106">
        <v>33</v>
      </c>
      <c r="D154" s="145">
        <v>41317</v>
      </c>
      <c r="E154" s="106"/>
      <c r="F154" s="8" t="s">
        <v>561</v>
      </c>
      <c r="G154" s="8"/>
      <c r="H154" s="8" t="s">
        <v>661</v>
      </c>
      <c r="I154" s="8"/>
      <c r="J154" s="106"/>
    </row>
    <row r="155" spans="1:10" s="10" customFormat="1" ht="30" hidden="1">
      <c r="A155" s="106">
        <v>2013</v>
      </c>
      <c r="B155" s="106" t="s">
        <v>521</v>
      </c>
      <c r="C155" s="106">
        <v>34</v>
      </c>
      <c r="D155" s="145">
        <v>41317</v>
      </c>
      <c r="E155" s="106"/>
      <c r="F155" s="8" t="s">
        <v>561</v>
      </c>
      <c r="G155" s="8"/>
      <c r="H155" s="8" t="s">
        <v>662</v>
      </c>
      <c r="I155" s="8"/>
      <c r="J155" s="106"/>
    </row>
    <row r="156" spans="1:10" s="10" customFormat="1" hidden="1">
      <c r="A156" s="106">
        <v>2013</v>
      </c>
      <c r="B156" s="106" t="s">
        <v>521</v>
      </c>
      <c r="C156" s="106">
        <v>39</v>
      </c>
      <c r="D156" s="145">
        <v>41318</v>
      </c>
      <c r="E156" s="106"/>
      <c r="F156" s="8" t="s">
        <v>666</v>
      </c>
      <c r="G156" s="8"/>
      <c r="H156" s="8" t="s">
        <v>667</v>
      </c>
      <c r="I156" s="8"/>
      <c r="J156" s="106"/>
    </row>
    <row r="157" spans="1:10" s="10" customFormat="1" ht="30" hidden="1">
      <c r="A157" s="106">
        <v>2013</v>
      </c>
      <c r="B157" s="106" t="s">
        <v>521</v>
      </c>
      <c r="C157" s="106">
        <v>42</v>
      </c>
      <c r="D157" s="145">
        <v>41323</v>
      </c>
      <c r="E157" s="106"/>
      <c r="F157" s="8" t="s">
        <v>671</v>
      </c>
      <c r="G157" s="8"/>
      <c r="H157" s="8" t="s">
        <v>672</v>
      </c>
      <c r="I157" s="8"/>
      <c r="J157" s="106"/>
    </row>
    <row r="158" spans="1:10" s="10" customFormat="1" hidden="1">
      <c r="A158" s="106">
        <v>2013</v>
      </c>
      <c r="B158" s="106" t="s">
        <v>521</v>
      </c>
      <c r="C158" s="106">
        <v>43</v>
      </c>
      <c r="D158" s="145">
        <v>41324</v>
      </c>
      <c r="E158" s="106"/>
      <c r="F158" s="8" t="s">
        <v>402</v>
      </c>
      <c r="G158" s="8"/>
      <c r="H158" s="8" t="s">
        <v>673</v>
      </c>
      <c r="I158" s="8"/>
      <c r="J158" s="106"/>
    </row>
    <row r="159" spans="1:10" s="10" customFormat="1" hidden="1">
      <c r="A159" s="106">
        <v>2013</v>
      </c>
      <c r="B159" s="106" t="s">
        <v>521</v>
      </c>
      <c r="C159" s="106">
        <v>44</v>
      </c>
      <c r="D159" s="145">
        <v>41324</v>
      </c>
      <c r="E159" s="106"/>
      <c r="F159" s="8" t="s">
        <v>556</v>
      </c>
      <c r="G159" s="8"/>
      <c r="H159" s="8" t="s">
        <v>674</v>
      </c>
      <c r="I159" s="8"/>
      <c r="J159" s="106"/>
    </row>
    <row r="160" spans="1:10" s="10" customFormat="1" hidden="1">
      <c r="A160" s="106">
        <v>2013</v>
      </c>
      <c r="B160" s="106" t="s">
        <v>521</v>
      </c>
      <c r="C160" s="106">
        <v>45</v>
      </c>
      <c r="D160" s="145">
        <v>41325</v>
      </c>
      <c r="E160" s="106"/>
      <c r="F160" s="8" t="s">
        <v>554</v>
      </c>
      <c r="G160" s="8"/>
      <c r="H160" s="8" t="s">
        <v>675</v>
      </c>
      <c r="I160" s="8"/>
      <c r="J160" s="106"/>
    </row>
    <row r="161" spans="1:10" s="10" customFormat="1" hidden="1">
      <c r="A161" s="106">
        <v>2013</v>
      </c>
      <c r="B161" s="106" t="s">
        <v>521</v>
      </c>
      <c r="C161" s="106">
        <v>46</v>
      </c>
      <c r="D161" s="145">
        <v>41325</v>
      </c>
      <c r="E161" s="106"/>
      <c r="F161" s="8" t="s">
        <v>594</v>
      </c>
      <c r="G161" s="8"/>
      <c r="H161" s="8" t="s">
        <v>676</v>
      </c>
      <c r="I161" s="8"/>
      <c r="J161" s="106"/>
    </row>
    <row r="162" spans="1:10" s="10" customFormat="1" hidden="1">
      <c r="A162" s="106">
        <v>2013</v>
      </c>
      <c r="B162" s="106" t="s">
        <v>521</v>
      </c>
      <c r="C162" s="106">
        <v>47</v>
      </c>
      <c r="D162" s="145">
        <v>41325</v>
      </c>
      <c r="E162" s="106"/>
      <c r="F162" s="8" t="s">
        <v>402</v>
      </c>
      <c r="G162" s="8"/>
      <c r="H162" s="8" t="s">
        <v>677</v>
      </c>
      <c r="I162" s="8"/>
      <c r="J162" s="106"/>
    </row>
    <row r="163" spans="1:10" s="10" customFormat="1" hidden="1">
      <c r="A163" s="106">
        <v>2013</v>
      </c>
      <c r="B163" s="106" t="s">
        <v>521</v>
      </c>
      <c r="C163" s="106">
        <v>48</v>
      </c>
      <c r="D163" s="145">
        <v>41326</v>
      </c>
      <c r="E163" s="106"/>
      <c r="F163" s="8" t="s">
        <v>561</v>
      </c>
      <c r="G163" s="8"/>
      <c r="H163" s="8" t="s">
        <v>678</v>
      </c>
      <c r="I163" s="8"/>
      <c r="J163" s="106"/>
    </row>
    <row r="164" spans="1:10" s="10" customFormat="1" hidden="1">
      <c r="A164" s="106">
        <v>2013</v>
      </c>
      <c r="B164" s="106" t="s">
        <v>521</v>
      </c>
      <c r="C164" s="106">
        <v>49</v>
      </c>
      <c r="D164" s="145">
        <v>41332</v>
      </c>
      <c r="E164" s="106"/>
      <c r="F164" s="8" t="s">
        <v>561</v>
      </c>
      <c r="G164" s="8"/>
      <c r="H164" s="8" t="s">
        <v>679</v>
      </c>
      <c r="I164" s="8"/>
      <c r="J164" s="106"/>
    </row>
    <row r="165" spans="1:10" s="10" customFormat="1" hidden="1">
      <c r="A165" s="106">
        <v>2013</v>
      </c>
      <c r="B165" s="106" t="s">
        <v>521</v>
      </c>
      <c r="C165" s="106">
        <v>50</v>
      </c>
      <c r="D165" s="145">
        <v>41332</v>
      </c>
      <c r="E165" s="106"/>
      <c r="F165" s="8" t="s">
        <v>375</v>
      </c>
      <c r="G165" s="8"/>
      <c r="H165" s="8" t="s">
        <v>680</v>
      </c>
      <c r="I165" s="8"/>
      <c r="J165" s="106"/>
    </row>
    <row r="166" spans="1:10" s="10" customFormat="1" hidden="1">
      <c r="A166" s="106">
        <v>2013</v>
      </c>
      <c r="B166" s="106" t="s">
        <v>521</v>
      </c>
      <c r="C166" s="106">
        <v>51</v>
      </c>
      <c r="D166" s="145">
        <v>41332</v>
      </c>
      <c r="E166" s="106"/>
      <c r="F166" s="8" t="s">
        <v>561</v>
      </c>
      <c r="G166" s="8"/>
      <c r="H166" s="8" t="s">
        <v>681</v>
      </c>
      <c r="I166" s="8"/>
      <c r="J166" s="106"/>
    </row>
    <row r="167" spans="1:10" s="10" customFormat="1" hidden="1">
      <c r="A167" s="106">
        <v>2013</v>
      </c>
      <c r="B167" s="106" t="s">
        <v>521</v>
      </c>
      <c r="C167" s="106">
        <v>52</v>
      </c>
      <c r="D167" s="145">
        <v>41333</v>
      </c>
      <c r="E167" s="106"/>
      <c r="F167" s="8" t="s">
        <v>402</v>
      </c>
      <c r="G167" s="8"/>
      <c r="H167" s="8" t="s">
        <v>682</v>
      </c>
      <c r="I167" s="8"/>
      <c r="J167" s="106"/>
    </row>
    <row r="168" spans="1:10" s="10" customFormat="1" hidden="1">
      <c r="A168" s="106">
        <v>2013</v>
      </c>
      <c r="B168" s="106" t="s">
        <v>521</v>
      </c>
      <c r="C168" s="106">
        <v>53</v>
      </c>
      <c r="D168" s="145">
        <v>41334</v>
      </c>
      <c r="E168" s="145">
        <v>41337</v>
      </c>
      <c r="F168" s="8" t="s">
        <v>807</v>
      </c>
      <c r="G168" s="8"/>
      <c r="H168" s="8" t="s">
        <v>808</v>
      </c>
      <c r="I168" s="8"/>
      <c r="J168" s="106"/>
    </row>
    <row r="169" spans="1:10" s="10" customFormat="1" ht="30" hidden="1">
      <c r="A169" s="106">
        <v>2012</v>
      </c>
      <c r="B169" s="106" t="s">
        <v>374</v>
      </c>
      <c r="C169" s="106" t="s">
        <v>385</v>
      </c>
      <c r="D169" s="145">
        <v>41233</v>
      </c>
      <c r="E169" s="106"/>
      <c r="F169" s="8" t="s">
        <v>727</v>
      </c>
      <c r="G169" s="8" t="s">
        <v>728</v>
      </c>
      <c r="H169" s="8" t="s">
        <v>729</v>
      </c>
      <c r="I169" s="8"/>
      <c r="J169" s="106"/>
    </row>
    <row r="170" spans="1:10" s="10" customFormat="1" ht="30" hidden="1">
      <c r="A170" s="106">
        <v>2012</v>
      </c>
      <c r="B170" s="106" t="s">
        <v>374</v>
      </c>
      <c r="C170" s="106">
        <v>21</v>
      </c>
      <c r="D170" s="145">
        <v>41233</v>
      </c>
      <c r="E170" s="106"/>
      <c r="F170" s="8" t="s">
        <v>444</v>
      </c>
      <c r="G170" s="8" t="s">
        <v>445</v>
      </c>
      <c r="H170" s="8" t="s">
        <v>730</v>
      </c>
      <c r="I170" s="8"/>
      <c r="J170" s="106"/>
    </row>
    <row r="171" spans="1:10" s="10" customFormat="1" ht="30" hidden="1">
      <c r="A171" s="106">
        <v>2012</v>
      </c>
      <c r="B171" s="106" t="s">
        <v>374</v>
      </c>
      <c r="C171" s="106">
        <v>90</v>
      </c>
      <c r="D171" s="145">
        <v>41234</v>
      </c>
      <c r="E171" s="106"/>
      <c r="F171" s="8" t="s">
        <v>393</v>
      </c>
      <c r="G171" s="8" t="s">
        <v>394</v>
      </c>
      <c r="H171" s="8" t="s">
        <v>731</v>
      </c>
      <c r="I171" s="8"/>
      <c r="J171" s="106"/>
    </row>
    <row r="172" spans="1:10" s="10" customFormat="1" ht="30" hidden="1">
      <c r="A172" s="106">
        <v>2012</v>
      </c>
      <c r="B172" s="106" t="s">
        <v>374</v>
      </c>
      <c r="C172" s="106">
        <v>87</v>
      </c>
      <c r="D172" s="145">
        <v>41234</v>
      </c>
      <c r="E172" s="106"/>
      <c r="F172" s="8" t="s">
        <v>399</v>
      </c>
      <c r="G172" s="8" t="s">
        <v>400</v>
      </c>
      <c r="H172" s="8" t="s">
        <v>732</v>
      </c>
      <c r="I172" s="8"/>
      <c r="J172" s="106"/>
    </row>
    <row r="173" spans="1:10" s="10" customFormat="1" ht="45" hidden="1">
      <c r="A173" s="106">
        <v>2012</v>
      </c>
      <c r="B173" s="106" t="s">
        <v>374</v>
      </c>
      <c r="C173" s="106">
        <v>1620</v>
      </c>
      <c r="D173" s="145">
        <v>41234</v>
      </c>
      <c r="E173" s="106"/>
      <c r="F173" s="8" t="s">
        <v>734</v>
      </c>
      <c r="G173" s="8" t="s">
        <v>735</v>
      </c>
      <c r="H173" s="8" t="s">
        <v>736</v>
      </c>
      <c r="I173" s="8"/>
      <c r="J173" s="106"/>
    </row>
    <row r="174" spans="1:10" s="10" customFormat="1" hidden="1">
      <c r="A174" s="106">
        <v>2012</v>
      </c>
      <c r="B174" s="106" t="s">
        <v>374</v>
      </c>
      <c r="C174" s="106">
        <v>176</v>
      </c>
      <c r="D174" s="145">
        <v>41235</v>
      </c>
      <c r="E174" s="106"/>
      <c r="F174" s="8" t="s">
        <v>378</v>
      </c>
      <c r="G174" s="8" t="s">
        <v>379</v>
      </c>
      <c r="H174" s="8" t="s">
        <v>733</v>
      </c>
      <c r="I174" s="8"/>
      <c r="J174" s="106"/>
    </row>
    <row r="175" spans="1:10" s="10" customFormat="1" hidden="1">
      <c r="A175" s="106">
        <v>2012</v>
      </c>
      <c r="B175" s="106" t="s">
        <v>374</v>
      </c>
      <c r="C175" s="106" t="s">
        <v>385</v>
      </c>
      <c r="D175" s="145">
        <v>41235</v>
      </c>
      <c r="E175" s="106"/>
      <c r="F175" s="8" t="s">
        <v>737</v>
      </c>
      <c r="G175" s="8" t="s">
        <v>738</v>
      </c>
      <c r="H175" s="8" t="s">
        <v>739</v>
      </c>
      <c r="I175" s="8"/>
      <c r="J175" s="106"/>
    </row>
    <row r="176" spans="1:10" s="10" customFormat="1" hidden="1">
      <c r="A176" s="106">
        <v>2012</v>
      </c>
      <c r="B176" s="106" t="s">
        <v>374</v>
      </c>
      <c r="C176" s="106">
        <v>29</v>
      </c>
      <c r="D176" s="145">
        <v>41235</v>
      </c>
      <c r="E176" s="145">
        <v>41236</v>
      </c>
      <c r="F176" s="8" t="s">
        <v>544</v>
      </c>
      <c r="G176" s="8" t="s">
        <v>740</v>
      </c>
      <c r="H176" s="8" t="s">
        <v>741</v>
      </c>
      <c r="I176" s="8"/>
      <c r="J176" s="106"/>
    </row>
    <row r="177" spans="1:10" s="10" customFormat="1" hidden="1">
      <c r="A177" s="106">
        <v>2012</v>
      </c>
      <c r="B177" s="106" t="s">
        <v>374</v>
      </c>
      <c r="C177" s="106">
        <v>233</v>
      </c>
      <c r="D177" s="145">
        <v>41235</v>
      </c>
      <c r="E177" s="145">
        <v>41236</v>
      </c>
      <c r="F177" s="8" t="s">
        <v>378</v>
      </c>
      <c r="G177" s="8" t="s">
        <v>379</v>
      </c>
      <c r="H177" s="8" t="s">
        <v>742</v>
      </c>
      <c r="I177" s="8"/>
      <c r="J177" s="106"/>
    </row>
    <row r="178" spans="1:10" s="10" customFormat="1" hidden="1">
      <c r="A178" s="106">
        <v>2012</v>
      </c>
      <c r="B178" s="106" t="s">
        <v>374</v>
      </c>
      <c r="C178" s="106">
        <v>47</v>
      </c>
      <c r="D178" s="145">
        <v>41239</v>
      </c>
      <c r="E178" s="145"/>
      <c r="F178" s="8" t="s">
        <v>378</v>
      </c>
      <c r="G178" s="8" t="s">
        <v>379</v>
      </c>
      <c r="H178" s="8" t="s">
        <v>743</v>
      </c>
      <c r="I178" s="8"/>
      <c r="J178" s="106"/>
    </row>
    <row r="179" spans="1:10" s="10" customFormat="1" ht="30" hidden="1">
      <c r="A179" s="106">
        <v>2012</v>
      </c>
      <c r="B179" s="106" t="s">
        <v>374</v>
      </c>
      <c r="C179" s="106">
        <v>39</v>
      </c>
      <c r="D179" s="145">
        <v>41236</v>
      </c>
      <c r="E179" s="145">
        <v>41239</v>
      </c>
      <c r="F179" s="8" t="s">
        <v>414</v>
      </c>
      <c r="G179" s="8" t="s">
        <v>415</v>
      </c>
      <c r="H179" s="8" t="s">
        <v>744</v>
      </c>
      <c r="I179" s="8"/>
      <c r="J179" s="106"/>
    </row>
    <row r="180" spans="1:10" s="10" customFormat="1" ht="30" hidden="1">
      <c r="A180" s="106">
        <v>2012</v>
      </c>
      <c r="B180" s="106" t="s">
        <v>374</v>
      </c>
      <c r="C180" s="106" t="s">
        <v>747</v>
      </c>
      <c r="D180" s="145">
        <v>41604</v>
      </c>
      <c r="E180" s="106"/>
      <c r="F180" s="8" t="s">
        <v>422</v>
      </c>
      <c r="G180" s="8" t="s">
        <v>423</v>
      </c>
      <c r="H180" s="8" t="s">
        <v>745</v>
      </c>
      <c r="I180" s="8"/>
      <c r="J180" s="106"/>
    </row>
    <row r="181" spans="1:10" s="10" customFormat="1" ht="30" hidden="1">
      <c r="A181" s="106">
        <v>2012</v>
      </c>
      <c r="B181" s="106" t="s">
        <v>374</v>
      </c>
      <c r="C181" s="106">
        <v>61</v>
      </c>
      <c r="D181" s="145">
        <v>41240</v>
      </c>
      <c r="E181" s="106"/>
      <c r="F181" s="8" t="s">
        <v>408</v>
      </c>
      <c r="G181" s="8" t="s">
        <v>409</v>
      </c>
      <c r="H181" s="8" t="s">
        <v>746</v>
      </c>
      <c r="I181" s="8"/>
      <c r="J181" s="106"/>
    </row>
    <row r="182" spans="1:10" s="10" customFormat="1" ht="30" hidden="1">
      <c r="A182" s="106">
        <v>2012</v>
      </c>
      <c r="B182" s="106" t="s">
        <v>374</v>
      </c>
      <c r="C182" s="106" t="s">
        <v>748</v>
      </c>
      <c r="D182" s="145">
        <v>41239</v>
      </c>
      <c r="E182" s="145">
        <v>41240</v>
      </c>
      <c r="F182" s="8" t="s">
        <v>378</v>
      </c>
      <c r="G182" s="8" t="s">
        <v>379</v>
      </c>
      <c r="H182" s="8" t="s">
        <v>749</v>
      </c>
      <c r="I182" s="8"/>
      <c r="J182" s="106"/>
    </row>
    <row r="183" spans="1:10" s="10" customFormat="1" ht="30" hidden="1">
      <c r="A183" s="106">
        <v>2012</v>
      </c>
      <c r="B183" s="106" t="s">
        <v>374</v>
      </c>
      <c r="C183" s="106" t="s">
        <v>385</v>
      </c>
      <c r="D183" s="145">
        <v>41240</v>
      </c>
      <c r="E183" s="106"/>
      <c r="F183" s="8" t="s">
        <v>750</v>
      </c>
      <c r="G183" s="8" t="s">
        <v>449</v>
      </c>
      <c r="H183" s="8" t="s">
        <v>751</v>
      </c>
      <c r="I183" s="8"/>
      <c r="J183" s="106"/>
    </row>
    <row r="184" spans="1:10" s="10" customFormat="1" ht="45" hidden="1">
      <c r="A184" s="106">
        <v>2012</v>
      </c>
      <c r="B184" s="106" t="s">
        <v>374</v>
      </c>
      <c r="C184" s="106"/>
      <c r="D184" s="145">
        <v>41208</v>
      </c>
      <c r="E184" s="145">
        <v>41241</v>
      </c>
      <c r="F184" s="8" t="s">
        <v>752</v>
      </c>
      <c r="G184" s="8" t="s">
        <v>753</v>
      </c>
      <c r="H184" s="8" t="s">
        <v>754</v>
      </c>
      <c r="I184" s="8"/>
      <c r="J184" s="106"/>
    </row>
    <row r="185" spans="1:10" s="10" customFormat="1" ht="45" hidden="1">
      <c r="A185" s="106">
        <v>2012</v>
      </c>
      <c r="B185" s="106" t="s">
        <v>374</v>
      </c>
      <c r="C185" s="106">
        <v>51</v>
      </c>
      <c r="D185" s="145">
        <v>41233</v>
      </c>
      <c r="E185" s="145">
        <v>41241</v>
      </c>
      <c r="F185" s="8" t="s">
        <v>755</v>
      </c>
      <c r="G185" s="8" t="s">
        <v>756</v>
      </c>
      <c r="H185" s="8" t="s">
        <v>757</v>
      </c>
      <c r="I185" s="8"/>
      <c r="J185" s="106"/>
    </row>
    <row r="186" spans="1:10" s="10" customFormat="1" ht="30" hidden="1">
      <c r="A186" s="106">
        <v>2012</v>
      </c>
      <c r="B186" s="106" t="s">
        <v>374</v>
      </c>
      <c r="C186" s="106">
        <v>63</v>
      </c>
      <c r="D186" s="145">
        <v>41240</v>
      </c>
      <c r="E186" s="145">
        <v>41241</v>
      </c>
      <c r="F186" s="8" t="s">
        <v>408</v>
      </c>
      <c r="G186" s="8" t="s">
        <v>409</v>
      </c>
      <c r="H186" s="8" t="s">
        <v>758</v>
      </c>
      <c r="I186" s="8"/>
      <c r="J186" s="106"/>
    </row>
    <row r="187" spans="1:10" s="10" customFormat="1" ht="45" hidden="1">
      <c r="A187" s="106">
        <v>2012</v>
      </c>
      <c r="B187" s="106" t="s">
        <v>374</v>
      </c>
      <c r="C187" s="106"/>
      <c r="D187" s="145">
        <v>41229</v>
      </c>
      <c r="E187" s="145">
        <v>41241</v>
      </c>
      <c r="F187" s="8" t="s">
        <v>760</v>
      </c>
      <c r="G187" s="8" t="s">
        <v>761</v>
      </c>
      <c r="H187" s="8" t="s">
        <v>759</v>
      </c>
      <c r="I187" s="8"/>
      <c r="J187" s="106"/>
    </row>
    <row r="188" spans="1:10" s="10" customFormat="1" ht="30" hidden="1">
      <c r="A188" s="106">
        <v>2012</v>
      </c>
      <c r="B188" s="106" t="s">
        <v>374</v>
      </c>
      <c r="C188" s="106">
        <v>123</v>
      </c>
      <c r="D188" s="145">
        <v>41241</v>
      </c>
      <c r="E188" s="106"/>
      <c r="F188" s="8" t="s">
        <v>417</v>
      </c>
      <c r="G188" s="8" t="s">
        <v>418</v>
      </c>
      <c r="H188" s="8"/>
      <c r="I188" s="8"/>
      <c r="J188" s="106"/>
    </row>
    <row r="189" spans="1:10" s="10" customFormat="1" ht="30" hidden="1">
      <c r="A189" s="106">
        <v>2012</v>
      </c>
      <c r="B189" s="106" t="s">
        <v>374</v>
      </c>
      <c r="C189" s="106" t="s">
        <v>762</v>
      </c>
      <c r="D189" s="145">
        <v>41241</v>
      </c>
      <c r="E189" s="106"/>
      <c r="F189" s="8" t="s">
        <v>422</v>
      </c>
      <c r="G189" s="8" t="s">
        <v>423</v>
      </c>
      <c r="H189" s="8" t="s">
        <v>745</v>
      </c>
      <c r="I189" s="8"/>
      <c r="J189" s="106"/>
    </row>
    <row r="190" spans="1:10" s="10" customFormat="1" ht="30" hidden="1">
      <c r="A190" s="106">
        <v>2012</v>
      </c>
      <c r="B190" s="106" t="s">
        <v>374</v>
      </c>
      <c r="C190" s="106" t="s">
        <v>763</v>
      </c>
      <c r="D190" s="145" t="s">
        <v>764</v>
      </c>
      <c r="E190" s="106"/>
      <c r="F190" s="8" t="s">
        <v>422</v>
      </c>
      <c r="G190" s="8" t="s">
        <v>423</v>
      </c>
      <c r="H190" s="8" t="s">
        <v>765</v>
      </c>
      <c r="I190" s="8"/>
      <c r="J190" s="106"/>
    </row>
    <row r="191" spans="1:10" s="10" customFormat="1" ht="30" hidden="1">
      <c r="A191" s="106">
        <v>2012</v>
      </c>
      <c r="B191" s="106" t="s">
        <v>374</v>
      </c>
      <c r="C191" s="106"/>
      <c r="D191" s="145" t="s">
        <v>766</v>
      </c>
      <c r="E191" s="106"/>
      <c r="F191" s="8" t="s">
        <v>767</v>
      </c>
      <c r="G191" s="8" t="s">
        <v>768</v>
      </c>
      <c r="H191" s="8" t="s">
        <v>769</v>
      </c>
      <c r="I191" s="8"/>
      <c r="J191" s="106"/>
    </row>
    <row r="192" spans="1:10" s="10" customFormat="1" ht="30" hidden="1">
      <c r="A192" s="106">
        <v>2012</v>
      </c>
      <c r="B192" s="106" t="s">
        <v>374</v>
      </c>
      <c r="C192" s="106">
        <v>67</v>
      </c>
      <c r="D192" s="145">
        <v>41242</v>
      </c>
      <c r="E192" s="106"/>
      <c r="F192" s="8" t="s">
        <v>422</v>
      </c>
      <c r="G192" s="8" t="s">
        <v>423</v>
      </c>
      <c r="H192" s="8" t="s">
        <v>770</v>
      </c>
      <c r="I192" s="8"/>
      <c r="J192" s="106"/>
    </row>
    <row r="193" spans="1:10" s="10" customFormat="1" ht="30" hidden="1">
      <c r="A193" s="106">
        <v>2012</v>
      </c>
      <c r="B193" s="106" t="s">
        <v>374</v>
      </c>
      <c r="C193" s="106">
        <v>7</v>
      </c>
      <c r="D193" s="145">
        <v>41243</v>
      </c>
      <c r="E193" s="106"/>
      <c r="F193" s="8" t="s">
        <v>771</v>
      </c>
      <c r="G193" s="8" t="s">
        <v>772</v>
      </c>
      <c r="H193" s="8" t="s">
        <v>773</v>
      </c>
      <c r="I193" s="8"/>
      <c r="J193" s="106"/>
    </row>
    <row r="194" spans="1:10" s="10" customFormat="1" hidden="1">
      <c r="A194" s="106">
        <v>2012</v>
      </c>
      <c r="B194" s="106" t="s">
        <v>374</v>
      </c>
      <c r="C194" s="106" t="s">
        <v>774</v>
      </c>
      <c r="D194" s="145">
        <v>41243</v>
      </c>
      <c r="E194" s="106"/>
      <c r="F194" s="8" t="s">
        <v>381</v>
      </c>
      <c r="G194" s="8" t="s">
        <v>382</v>
      </c>
      <c r="H194" s="8" t="s">
        <v>775</v>
      </c>
      <c r="I194" s="8"/>
      <c r="J194" s="106"/>
    </row>
    <row r="195" spans="1:10" s="10" customFormat="1" hidden="1">
      <c r="A195" s="106">
        <v>2013</v>
      </c>
      <c r="B195" s="106" t="s">
        <v>521</v>
      </c>
      <c r="C195" s="106">
        <v>54</v>
      </c>
      <c r="D195" s="145">
        <v>41334</v>
      </c>
      <c r="E195" s="145">
        <v>41337</v>
      </c>
      <c r="F195" s="8" t="s">
        <v>475</v>
      </c>
      <c r="G195" s="8" t="s">
        <v>809</v>
      </c>
      <c r="H195" s="8" t="s">
        <v>810</v>
      </c>
      <c r="I195" s="8"/>
      <c r="J195" s="106"/>
    </row>
    <row r="196" spans="1:10" s="10" customFormat="1" ht="23.1" hidden="1" customHeight="1">
      <c r="A196" s="106">
        <v>2013</v>
      </c>
      <c r="B196" s="106" t="s">
        <v>521</v>
      </c>
      <c r="C196" s="106">
        <v>55</v>
      </c>
      <c r="D196" s="145">
        <v>41334</v>
      </c>
      <c r="E196" s="145"/>
      <c r="F196" s="8" t="s">
        <v>375</v>
      </c>
      <c r="G196" s="8" t="s">
        <v>537</v>
      </c>
      <c r="H196" s="8" t="s">
        <v>811</v>
      </c>
      <c r="I196" s="8"/>
      <c r="J196" s="106"/>
    </row>
    <row r="197" spans="1:10" s="10" customFormat="1" ht="23.1" hidden="1" customHeight="1">
      <c r="A197" s="106">
        <v>2013</v>
      </c>
      <c r="B197" s="106" t="s">
        <v>521</v>
      </c>
      <c r="C197" s="106">
        <v>56</v>
      </c>
      <c r="D197" s="145">
        <v>41334</v>
      </c>
      <c r="E197" s="145"/>
      <c r="F197" s="8" t="s">
        <v>375</v>
      </c>
      <c r="G197" s="8" t="s">
        <v>537</v>
      </c>
      <c r="H197" s="8" t="s">
        <v>812</v>
      </c>
      <c r="I197" s="8"/>
      <c r="J197" s="106"/>
    </row>
    <row r="198" spans="1:10" s="10" customFormat="1" ht="23.1" hidden="1" customHeight="1">
      <c r="A198" s="106">
        <v>2013</v>
      </c>
      <c r="B198" s="106" t="s">
        <v>521</v>
      </c>
      <c r="C198" s="106">
        <v>57</v>
      </c>
      <c r="D198" s="145">
        <v>41334</v>
      </c>
      <c r="E198" s="145"/>
      <c r="F198" s="8" t="s">
        <v>375</v>
      </c>
      <c r="G198" s="8" t="s">
        <v>537</v>
      </c>
      <c r="H198" s="8" t="s">
        <v>813</v>
      </c>
      <c r="I198" s="8"/>
      <c r="J198" s="106"/>
    </row>
    <row r="199" spans="1:10" s="10" customFormat="1" ht="23.1" hidden="1" customHeight="1">
      <c r="A199" s="106">
        <v>2013</v>
      </c>
      <c r="B199" s="106" t="s">
        <v>521</v>
      </c>
      <c r="C199" s="106">
        <v>58</v>
      </c>
      <c r="D199" s="145">
        <v>41334</v>
      </c>
      <c r="E199" s="145"/>
      <c r="F199" s="8" t="s">
        <v>375</v>
      </c>
      <c r="G199" s="8" t="s">
        <v>537</v>
      </c>
      <c r="H199" s="8" t="s">
        <v>814</v>
      </c>
      <c r="I199" s="8"/>
      <c r="J199" s="106"/>
    </row>
    <row r="200" spans="1:10" s="10" customFormat="1" ht="23.1" hidden="1" customHeight="1">
      <c r="A200" s="106">
        <v>2013</v>
      </c>
      <c r="B200" s="106" t="s">
        <v>521</v>
      </c>
      <c r="C200" s="106">
        <v>59</v>
      </c>
      <c r="D200" s="145">
        <v>41334</v>
      </c>
      <c r="E200" s="145"/>
      <c r="F200" s="8" t="s">
        <v>375</v>
      </c>
      <c r="G200" s="8" t="s">
        <v>537</v>
      </c>
      <c r="H200" s="8" t="s">
        <v>815</v>
      </c>
      <c r="I200" s="8"/>
      <c r="J200" s="106"/>
    </row>
    <row r="201" spans="1:10" s="10" customFormat="1" ht="23.1" hidden="1" customHeight="1">
      <c r="A201" s="106">
        <v>2013</v>
      </c>
      <c r="B201" s="106" t="s">
        <v>521</v>
      </c>
      <c r="C201" s="106">
        <v>60</v>
      </c>
      <c r="D201" s="145">
        <v>41334</v>
      </c>
      <c r="E201" s="145"/>
      <c r="F201" s="8" t="s">
        <v>375</v>
      </c>
      <c r="G201" s="8" t="s">
        <v>537</v>
      </c>
      <c r="H201" s="8" t="s">
        <v>816</v>
      </c>
      <c r="I201" s="8"/>
      <c r="J201" s="106"/>
    </row>
    <row r="202" spans="1:10" s="10" customFormat="1" ht="23.1" hidden="1" customHeight="1">
      <c r="A202" s="106">
        <v>2013</v>
      </c>
      <c r="B202" s="106" t="s">
        <v>521</v>
      </c>
      <c r="C202" s="106">
        <v>61</v>
      </c>
      <c r="D202" s="145">
        <v>41334</v>
      </c>
      <c r="E202" s="145"/>
      <c r="F202" s="8" t="s">
        <v>375</v>
      </c>
      <c r="G202" s="8" t="s">
        <v>537</v>
      </c>
      <c r="H202" s="8" t="s">
        <v>817</v>
      </c>
      <c r="I202" s="8"/>
      <c r="J202" s="106"/>
    </row>
    <row r="203" spans="1:10" s="10" customFormat="1" ht="23.1" hidden="1" customHeight="1">
      <c r="A203" s="106">
        <v>2013</v>
      </c>
      <c r="B203" s="106" t="s">
        <v>521</v>
      </c>
      <c r="C203" s="106">
        <v>62</v>
      </c>
      <c r="D203" s="145">
        <v>41334</v>
      </c>
      <c r="E203" s="145"/>
      <c r="F203" s="8" t="s">
        <v>375</v>
      </c>
      <c r="G203" s="8" t="s">
        <v>537</v>
      </c>
      <c r="H203" s="8" t="s">
        <v>818</v>
      </c>
      <c r="I203" s="8"/>
      <c r="J203" s="106"/>
    </row>
    <row r="204" spans="1:10" s="10" customFormat="1" ht="23.1" hidden="1" customHeight="1">
      <c r="A204" s="106">
        <v>2013</v>
      </c>
      <c r="B204" s="106" t="s">
        <v>521</v>
      </c>
      <c r="C204" s="106">
        <v>63</v>
      </c>
      <c r="D204" s="145">
        <v>41334</v>
      </c>
      <c r="E204" s="106"/>
      <c r="F204" s="8" t="s">
        <v>375</v>
      </c>
      <c r="G204" s="8" t="s">
        <v>537</v>
      </c>
      <c r="H204" s="8" t="s">
        <v>819</v>
      </c>
      <c r="I204" s="8"/>
      <c r="J204" s="106"/>
    </row>
    <row r="205" spans="1:10" s="10" customFormat="1" ht="23.1" hidden="1" customHeight="1">
      <c r="A205" s="106">
        <v>2013</v>
      </c>
      <c r="B205" s="106" t="s">
        <v>521</v>
      </c>
      <c r="C205" s="106">
        <v>64</v>
      </c>
      <c r="D205" s="145">
        <v>41334</v>
      </c>
      <c r="E205" s="106"/>
      <c r="F205" s="8" t="s">
        <v>375</v>
      </c>
      <c r="G205" s="8" t="s">
        <v>537</v>
      </c>
      <c r="H205" s="8" t="s">
        <v>820</v>
      </c>
      <c r="I205" s="8"/>
      <c r="J205" s="106"/>
    </row>
    <row r="206" spans="1:10" s="10" customFormat="1" ht="23.1" hidden="1" customHeight="1">
      <c r="A206" s="106">
        <v>2013</v>
      </c>
      <c r="B206" s="106" t="s">
        <v>521</v>
      </c>
      <c r="C206" s="106">
        <v>66</v>
      </c>
      <c r="D206" s="145">
        <v>41334</v>
      </c>
      <c r="E206" s="106"/>
      <c r="F206" s="8" t="s">
        <v>375</v>
      </c>
      <c r="G206" s="8" t="s">
        <v>537</v>
      </c>
      <c r="H206" s="8" t="s">
        <v>821</v>
      </c>
      <c r="I206" s="8"/>
      <c r="J206" s="106"/>
    </row>
    <row r="207" spans="1:10" s="10" customFormat="1" hidden="1">
      <c r="A207" s="106">
        <v>2013</v>
      </c>
      <c r="B207" s="106" t="s">
        <v>521</v>
      </c>
      <c r="C207" s="106">
        <v>65</v>
      </c>
      <c r="D207" s="145">
        <v>41337</v>
      </c>
      <c r="E207" s="106"/>
      <c r="F207" s="8" t="s">
        <v>834</v>
      </c>
      <c r="G207" s="8"/>
      <c r="H207" s="8" t="s">
        <v>835</v>
      </c>
      <c r="I207" s="8"/>
      <c r="J207" s="106"/>
    </row>
    <row r="208" spans="1:10" s="10" customFormat="1" ht="23.1" hidden="1" customHeight="1">
      <c r="A208" s="106">
        <v>2013</v>
      </c>
      <c r="B208" s="106" t="s">
        <v>521</v>
      </c>
      <c r="C208" s="106">
        <v>67</v>
      </c>
      <c r="D208" s="145">
        <v>41337</v>
      </c>
      <c r="E208" s="106"/>
      <c r="F208" s="8" t="s">
        <v>375</v>
      </c>
      <c r="G208" s="8" t="s">
        <v>537</v>
      </c>
      <c r="H208" s="8" t="s">
        <v>822</v>
      </c>
      <c r="I208" s="8"/>
      <c r="J208" s="106"/>
    </row>
    <row r="209" spans="1:10" s="10" customFormat="1" ht="23.1" hidden="1" customHeight="1">
      <c r="A209" s="106">
        <v>2013</v>
      </c>
      <c r="B209" s="106" t="s">
        <v>521</v>
      </c>
      <c r="C209" s="106">
        <v>68</v>
      </c>
      <c r="D209" s="145">
        <v>41338</v>
      </c>
      <c r="E209" s="106"/>
      <c r="F209" s="8" t="s">
        <v>671</v>
      </c>
      <c r="G209" s="8"/>
      <c r="H209" s="8" t="s">
        <v>823</v>
      </c>
      <c r="I209" s="8"/>
      <c r="J209" s="106"/>
    </row>
    <row r="210" spans="1:10" s="10" customFormat="1" hidden="1">
      <c r="A210" s="106">
        <v>2013</v>
      </c>
      <c r="B210" s="106" t="s">
        <v>521</v>
      </c>
      <c r="C210" s="106">
        <v>69</v>
      </c>
      <c r="D210" s="145">
        <v>41339</v>
      </c>
      <c r="E210" s="106"/>
      <c r="F210" s="8" t="s">
        <v>824</v>
      </c>
      <c r="G210" s="8" t="s">
        <v>825</v>
      </c>
      <c r="H210" s="8" t="s">
        <v>826</v>
      </c>
      <c r="I210" s="8"/>
      <c r="J210" s="106"/>
    </row>
    <row r="211" spans="1:10" s="10" customFormat="1" hidden="1">
      <c r="A211" s="106">
        <v>2013</v>
      </c>
      <c r="B211" s="106" t="s">
        <v>521</v>
      </c>
      <c r="C211" s="106">
        <v>70</v>
      </c>
      <c r="D211" s="145">
        <v>41344</v>
      </c>
      <c r="E211" s="106"/>
      <c r="F211" s="8" t="s">
        <v>402</v>
      </c>
      <c r="G211" s="8" t="s">
        <v>827</v>
      </c>
      <c r="H211" s="8" t="s">
        <v>828</v>
      </c>
      <c r="I211" s="8"/>
      <c r="J211" s="106"/>
    </row>
    <row r="212" spans="1:10" s="10" customFormat="1" ht="23.1" hidden="1" customHeight="1">
      <c r="A212" s="106">
        <v>2013</v>
      </c>
      <c r="B212" s="106" t="s">
        <v>521</v>
      </c>
      <c r="C212" s="106">
        <v>71</v>
      </c>
      <c r="D212" s="145">
        <v>41345</v>
      </c>
      <c r="E212" s="106"/>
      <c r="F212" s="8" t="s">
        <v>561</v>
      </c>
      <c r="G212" s="8"/>
      <c r="H212" s="8" t="s">
        <v>829</v>
      </c>
      <c r="I212" s="8"/>
      <c r="J212" s="106"/>
    </row>
    <row r="213" spans="1:10" s="10" customFormat="1" ht="23.1" hidden="1" customHeight="1">
      <c r="A213" s="106">
        <v>2013</v>
      </c>
      <c r="B213" s="106" t="s">
        <v>521</v>
      </c>
      <c r="C213" s="106">
        <v>72</v>
      </c>
      <c r="D213" s="145">
        <v>41345</v>
      </c>
      <c r="E213" s="106"/>
      <c r="F213" s="8" t="s">
        <v>561</v>
      </c>
      <c r="G213" s="8"/>
      <c r="H213" s="8" t="s">
        <v>830</v>
      </c>
      <c r="I213" s="8"/>
      <c r="J213" s="106"/>
    </row>
    <row r="214" spans="1:10" s="10" customFormat="1" ht="23.1" hidden="1" customHeight="1">
      <c r="A214" s="106">
        <v>2013</v>
      </c>
      <c r="B214" s="106" t="s">
        <v>521</v>
      </c>
      <c r="C214" s="106">
        <v>73</v>
      </c>
      <c r="D214" s="145">
        <v>41345</v>
      </c>
      <c r="E214" s="106"/>
      <c r="F214" s="8" t="s">
        <v>561</v>
      </c>
      <c r="G214" s="8"/>
      <c r="H214" s="8" t="s">
        <v>831</v>
      </c>
      <c r="I214" s="8"/>
      <c r="J214" s="106"/>
    </row>
    <row r="215" spans="1:10" s="10" customFormat="1" ht="23.1" hidden="1" customHeight="1">
      <c r="A215" s="106">
        <v>2013</v>
      </c>
      <c r="B215" s="106" t="s">
        <v>521</v>
      </c>
      <c r="C215" s="106">
        <v>74</v>
      </c>
      <c r="D215" s="145">
        <v>41348</v>
      </c>
      <c r="E215" s="106"/>
      <c r="F215" s="8" t="s">
        <v>554</v>
      </c>
      <c r="G215" s="8"/>
      <c r="H215" s="8" t="s">
        <v>832</v>
      </c>
      <c r="I215" s="8"/>
      <c r="J215" s="106"/>
    </row>
    <row r="216" spans="1:10" s="10" customFormat="1" ht="23.1" hidden="1" customHeight="1">
      <c r="A216" s="106">
        <v>2013</v>
      </c>
      <c r="B216" s="106" t="s">
        <v>521</v>
      </c>
      <c r="C216" s="106">
        <v>75</v>
      </c>
      <c r="D216" s="145">
        <v>41352</v>
      </c>
      <c r="E216" s="106"/>
      <c r="F216" s="8" t="s">
        <v>375</v>
      </c>
      <c r="G216" s="8" t="s">
        <v>537</v>
      </c>
      <c r="H216" s="8" t="s">
        <v>833</v>
      </c>
      <c r="I216" s="8"/>
      <c r="J216" s="106"/>
    </row>
    <row r="217" spans="1:10" s="10" customFormat="1" ht="23.1" hidden="1" customHeight="1">
      <c r="A217" s="106">
        <v>2013</v>
      </c>
      <c r="B217" s="106" t="s">
        <v>521</v>
      </c>
      <c r="C217" s="106">
        <v>76</v>
      </c>
      <c r="D217" s="145">
        <v>41352</v>
      </c>
      <c r="E217" s="106"/>
      <c r="F217" s="8" t="s">
        <v>375</v>
      </c>
      <c r="G217" s="8" t="s">
        <v>537</v>
      </c>
      <c r="H217" s="8" t="s">
        <v>836</v>
      </c>
      <c r="I217" s="8"/>
      <c r="J217" s="106"/>
    </row>
    <row r="218" spans="1:10" s="10" customFormat="1" ht="23.1" hidden="1" customHeight="1">
      <c r="A218" s="106">
        <v>2013</v>
      </c>
      <c r="B218" s="106" t="s">
        <v>521</v>
      </c>
      <c r="C218" s="106">
        <v>77</v>
      </c>
      <c r="D218" s="145">
        <v>41352</v>
      </c>
      <c r="E218" s="106"/>
      <c r="F218" s="8" t="s">
        <v>375</v>
      </c>
      <c r="G218" s="8" t="s">
        <v>537</v>
      </c>
      <c r="H218" s="8" t="s">
        <v>837</v>
      </c>
      <c r="I218" s="8"/>
      <c r="J218" s="106"/>
    </row>
    <row r="219" spans="1:10" s="10" customFormat="1" hidden="1">
      <c r="A219" s="106">
        <v>2013</v>
      </c>
      <c r="B219" s="106" t="s">
        <v>374</v>
      </c>
      <c r="C219" s="106">
        <v>1</v>
      </c>
      <c r="D219" s="145" t="s">
        <v>127</v>
      </c>
      <c r="E219" s="205">
        <v>41276</v>
      </c>
      <c r="F219" s="8" t="s">
        <v>375</v>
      </c>
      <c r="G219" s="8" t="s">
        <v>537</v>
      </c>
      <c r="H219" s="8" t="s">
        <v>932</v>
      </c>
      <c r="I219" s="8"/>
      <c r="J219" s="106"/>
    </row>
    <row r="220" spans="1:10" s="10" customFormat="1" hidden="1">
      <c r="A220" s="106">
        <v>2013</v>
      </c>
      <c r="B220" s="106" t="s">
        <v>374</v>
      </c>
      <c r="C220" s="106">
        <v>6</v>
      </c>
      <c r="D220" s="145" t="s">
        <v>127</v>
      </c>
      <c r="E220" s="205">
        <v>41278</v>
      </c>
      <c r="F220" s="8" t="s">
        <v>405</v>
      </c>
      <c r="G220" s="8" t="s">
        <v>127</v>
      </c>
      <c r="H220" s="8" t="s">
        <v>933</v>
      </c>
      <c r="I220" s="8"/>
      <c r="J220" s="106"/>
    </row>
    <row r="221" spans="1:10" s="10" customFormat="1" hidden="1">
      <c r="A221" s="106">
        <v>2013</v>
      </c>
      <c r="B221" s="106" t="s">
        <v>374</v>
      </c>
      <c r="C221" s="106">
        <v>6</v>
      </c>
      <c r="D221" s="145" t="s">
        <v>127</v>
      </c>
      <c r="E221" s="205">
        <v>41278</v>
      </c>
      <c r="F221" s="8" t="s">
        <v>666</v>
      </c>
      <c r="G221" s="8" t="s">
        <v>127</v>
      </c>
      <c r="H221" s="8" t="s">
        <v>934</v>
      </c>
      <c r="I221" s="8"/>
      <c r="J221" s="106"/>
    </row>
    <row r="222" spans="1:10" s="10" customFormat="1" hidden="1">
      <c r="A222" s="106">
        <v>2013</v>
      </c>
      <c r="B222" s="106" t="s">
        <v>374</v>
      </c>
      <c r="C222" s="106">
        <v>107</v>
      </c>
      <c r="D222" s="145" t="s">
        <v>127</v>
      </c>
      <c r="E222" s="205">
        <v>41278</v>
      </c>
      <c r="F222" s="8" t="s">
        <v>422</v>
      </c>
      <c r="G222" s="8" t="s">
        <v>127</v>
      </c>
      <c r="H222" s="8" t="s">
        <v>935</v>
      </c>
      <c r="I222" s="8"/>
      <c r="J222" s="106"/>
    </row>
    <row r="223" spans="1:10" s="10" customFormat="1" ht="30" hidden="1">
      <c r="A223" s="106">
        <v>2013</v>
      </c>
      <c r="B223" s="106" t="s">
        <v>374</v>
      </c>
      <c r="C223" s="106">
        <v>139</v>
      </c>
      <c r="D223" s="145" t="s">
        <v>127</v>
      </c>
      <c r="E223" s="205">
        <v>41278</v>
      </c>
      <c r="F223" s="8" t="s">
        <v>408</v>
      </c>
      <c r="G223" s="8" t="s">
        <v>127</v>
      </c>
      <c r="H223" s="8" t="s">
        <v>936</v>
      </c>
      <c r="I223" s="8"/>
      <c r="J223" s="106"/>
    </row>
    <row r="224" spans="1:10" s="10" customFormat="1" hidden="1">
      <c r="A224" s="106">
        <v>2013</v>
      </c>
      <c r="B224" s="106" t="s">
        <v>374</v>
      </c>
      <c r="C224" s="106">
        <v>1</v>
      </c>
      <c r="D224" s="145" t="s">
        <v>127</v>
      </c>
      <c r="E224" s="205">
        <v>41278</v>
      </c>
      <c r="F224" s="8" t="s">
        <v>402</v>
      </c>
      <c r="G224" s="8" t="s">
        <v>127</v>
      </c>
      <c r="H224" s="8" t="s">
        <v>937</v>
      </c>
      <c r="I224" s="8"/>
      <c r="J224" s="106"/>
    </row>
    <row r="225" spans="1:10" s="10" customFormat="1" hidden="1">
      <c r="A225" s="106">
        <v>2013</v>
      </c>
      <c r="B225" s="106" t="s">
        <v>374</v>
      </c>
      <c r="C225" s="106" t="s">
        <v>385</v>
      </c>
      <c r="D225" s="145" t="s">
        <v>127</v>
      </c>
      <c r="E225" s="205">
        <v>41281</v>
      </c>
      <c r="F225" s="8" t="s">
        <v>938</v>
      </c>
      <c r="G225" s="8" t="s">
        <v>127</v>
      </c>
      <c r="H225" s="8" t="s">
        <v>939</v>
      </c>
      <c r="I225" s="8"/>
      <c r="J225" s="106"/>
    </row>
    <row r="226" spans="1:10" s="10" customFormat="1" hidden="1">
      <c r="A226" s="106">
        <v>2013</v>
      </c>
      <c r="B226" s="106" t="s">
        <v>374</v>
      </c>
      <c r="C226" s="106">
        <v>7</v>
      </c>
      <c r="D226" s="145" t="s">
        <v>127</v>
      </c>
      <c r="E226" s="205">
        <v>41281</v>
      </c>
      <c r="F226" s="8" t="s">
        <v>405</v>
      </c>
      <c r="G226" s="8" t="s">
        <v>127</v>
      </c>
      <c r="H226" s="8" t="s">
        <v>940</v>
      </c>
      <c r="I226" s="8"/>
      <c r="J226" s="106"/>
    </row>
    <row r="227" spans="1:10" s="10" customFormat="1" hidden="1">
      <c r="A227" s="106">
        <v>2013</v>
      </c>
      <c r="B227" s="106" t="s">
        <v>374</v>
      </c>
      <c r="C227" s="106" t="s">
        <v>385</v>
      </c>
      <c r="D227" s="145" t="s">
        <v>127</v>
      </c>
      <c r="E227" s="205">
        <v>41281</v>
      </c>
      <c r="F227" s="8" t="s">
        <v>941</v>
      </c>
      <c r="G227" s="8" t="s">
        <v>127</v>
      </c>
      <c r="H227" s="8" t="s">
        <v>940</v>
      </c>
      <c r="I227" s="8"/>
      <c r="J227" s="106"/>
    </row>
    <row r="228" spans="1:10" s="10" customFormat="1" hidden="1">
      <c r="A228" s="106">
        <v>2013</v>
      </c>
      <c r="B228" s="106" t="s">
        <v>374</v>
      </c>
      <c r="C228" s="106" t="s">
        <v>385</v>
      </c>
      <c r="D228" s="145" t="s">
        <v>127</v>
      </c>
      <c r="E228" s="205">
        <v>41281</v>
      </c>
      <c r="F228" s="8" t="s">
        <v>942</v>
      </c>
      <c r="G228" s="8" t="s">
        <v>127</v>
      </c>
      <c r="H228" s="8" t="s">
        <v>943</v>
      </c>
      <c r="I228" s="8"/>
      <c r="J228" s="106"/>
    </row>
    <row r="229" spans="1:10" s="10" customFormat="1" hidden="1">
      <c r="A229" s="106">
        <v>2013</v>
      </c>
      <c r="B229" s="106" t="s">
        <v>374</v>
      </c>
      <c r="C229" s="106" t="s">
        <v>385</v>
      </c>
      <c r="D229" s="145" t="s">
        <v>127</v>
      </c>
      <c r="E229" s="205">
        <v>41282</v>
      </c>
      <c r="F229" s="8" t="s">
        <v>944</v>
      </c>
      <c r="G229" s="8"/>
      <c r="H229" s="8" t="s">
        <v>945</v>
      </c>
      <c r="I229" s="8"/>
      <c r="J229" s="106"/>
    </row>
    <row r="230" spans="1:10" s="10" customFormat="1" hidden="1">
      <c r="A230" s="106">
        <v>2013</v>
      </c>
      <c r="B230" s="106" t="s">
        <v>374</v>
      </c>
      <c r="C230" s="106" t="s">
        <v>385</v>
      </c>
      <c r="D230" s="145" t="s">
        <v>127</v>
      </c>
      <c r="E230" s="205">
        <v>41282</v>
      </c>
      <c r="F230" s="8" t="s">
        <v>942</v>
      </c>
      <c r="G230" s="8" t="s">
        <v>127</v>
      </c>
      <c r="H230" s="8" t="s">
        <v>946</v>
      </c>
      <c r="I230" s="8"/>
      <c r="J230" s="106"/>
    </row>
    <row r="231" spans="1:10" s="10" customFormat="1" hidden="1">
      <c r="A231" s="106">
        <v>2013</v>
      </c>
      <c r="B231" s="106" t="s">
        <v>374</v>
      </c>
      <c r="C231" s="106" t="s">
        <v>385</v>
      </c>
      <c r="D231" s="145" t="s">
        <v>127</v>
      </c>
      <c r="E231" s="205">
        <v>41283</v>
      </c>
      <c r="F231" s="8" t="s">
        <v>938</v>
      </c>
      <c r="G231" s="8" t="s">
        <v>127</v>
      </c>
      <c r="H231" s="8" t="s">
        <v>947</v>
      </c>
      <c r="I231" s="8"/>
      <c r="J231" s="106"/>
    </row>
    <row r="232" spans="1:10" s="10" customFormat="1" hidden="1">
      <c r="A232" s="106">
        <v>2013</v>
      </c>
      <c r="B232" s="106" t="s">
        <v>374</v>
      </c>
      <c r="C232" s="106" t="s">
        <v>385</v>
      </c>
      <c r="D232" s="145" t="s">
        <v>127</v>
      </c>
      <c r="E232" s="205">
        <v>41283</v>
      </c>
      <c r="F232" s="8" t="s">
        <v>948</v>
      </c>
      <c r="G232" s="8" t="s">
        <v>127</v>
      </c>
      <c r="H232" s="8" t="s">
        <v>949</v>
      </c>
      <c r="I232" s="8"/>
      <c r="J232" s="106"/>
    </row>
    <row r="233" spans="1:10" s="10" customFormat="1" hidden="1">
      <c r="A233" s="106">
        <v>2013</v>
      </c>
      <c r="B233" s="106" t="s">
        <v>374</v>
      </c>
      <c r="C233" s="106">
        <v>6</v>
      </c>
      <c r="D233" s="145" t="s">
        <v>127</v>
      </c>
      <c r="E233" s="205">
        <v>41283</v>
      </c>
      <c r="F233" s="8" t="s">
        <v>414</v>
      </c>
      <c r="G233" s="8" t="s">
        <v>127</v>
      </c>
      <c r="H233" s="8" t="s">
        <v>950</v>
      </c>
      <c r="I233" s="8"/>
      <c r="J233" s="106"/>
    </row>
    <row r="234" spans="1:10" s="10" customFormat="1" ht="30" hidden="1">
      <c r="A234" s="106">
        <v>2013</v>
      </c>
      <c r="B234" s="106" t="s">
        <v>374</v>
      </c>
      <c r="C234" s="106">
        <v>5</v>
      </c>
      <c r="D234" s="145" t="s">
        <v>127</v>
      </c>
      <c r="E234" s="205">
        <v>41284</v>
      </c>
      <c r="F234" s="8" t="s">
        <v>393</v>
      </c>
      <c r="G234" s="8" t="s">
        <v>127</v>
      </c>
      <c r="H234" s="8" t="s">
        <v>951</v>
      </c>
      <c r="I234" s="8"/>
      <c r="J234" s="106"/>
    </row>
    <row r="235" spans="1:10" s="10" customFormat="1" hidden="1">
      <c r="A235" s="106">
        <v>2013</v>
      </c>
      <c r="B235" s="106" t="s">
        <v>374</v>
      </c>
      <c r="C235" s="106">
        <v>2</v>
      </c>
      <c r="D235" s="145" t="s">
        <v>127</v>
      </c>
      <c r="E235" s="205">
        <v>41284</v>
      </c>
      <c r="F235" s="8" t="s">
        <v>378</v>
      </c>
      <c r="G235" s="8" t="s">
        <v>127</v>
      </c>
      <c r="H235" s="8" t="s">
        <v>952</v>
      </c>
      <c r="I235" s="8"/>
      <c r="J235" s="106"/>
    </row>
    <row r="236" spans="1:10" s="10" customFormat="1" hidden="1">
      <c r="A236" s="106">
        <v>2013</v>
      </c>
      <c r="B236" s="106" t="s">
        <v>374</v>
      </c>
      <c r="C236" s="106">
        <v>2</v>
      </c>
      <c r="D236" s="145" t="s">
        <v>127</v>
      </c>
      <c r="E236" s="145">
        <v>41285</v>
      </c>
      <c r="F236" s="8" t="s">
        <v>402</v>
      </c>
      <c r="G236" s="8" t="s">
        <v>127</v>
      </c>
      <c r="H236" s="8" t="s">
        <v>937</v>
      </c>
      <c r="I236" s="8"/>
      <c r="J236" s="106"/>
    </row>
    <row r="237" spans="1:10" s="10" customFormat="1" hidden="1">
      <c r="A237" s="106">
        <v>2013</v>
      </c>
      <c r="B237" s="106" t="s">
        <v>374</v>
      </c>
      <c r="C237" s="106" t="s">
        <v>385</v>
      </c>
      <c r="D237" s="145" t="s">
        <v>127</v>
      </c>
      <c r="E237" s="145">
        <v>41285</v>
      </c>
      <c r="F237" s="8" t="s">
        <v>953</v>
      </c>
      <c r="G237" s="8" t="s">
        <v>127</v>
      </c>
      <c r="H237" s="8" t="s">
        <v>946</v>
      </c>
      <c r="I237" s="8"/>
      <c r="J237" s="106"/>
    </row>
    <row r="238" spans="1:10" s="10" customFormat="1" hidden="1">
      <c r="A238" s="106">
        <v>2013</v>
      </c>
      <c r="B238" s="106" t="s">
        <v>374</v>
      </c>
      <c r="C238" s="106" t="s">
        <v>385</v>
      </c>
      <c r="D238" s="145" t="s">
        <v>127</v>
      </c>
      <c r="E238" s="145">
        <v>41289</v>
      </c>
      <c r="F238" s="8" t="s">
        <v>942</v>
      </c>
      <c r="G238" s="8" t="s">
        <v>127</v>
      </c>
      <c r="H238" s="8" t="s">
        <v>954</v>
      </c>
      <c r="I238" s="8"/>
      <c r="J238" s="106"/>
    </row>
    <row r="239" spans="1:10" s="10" customFormat="1" hidden="1">
      <c r="A239" s="106">
        <v>2013</v>
      </c>
      <c r="B239" s="106" t="s">
        <v>374</v>
      </c>
      <c r="C239" s="106" t="s">
        <v>385</v>
      </c>
      <c r="D239" s="145" t="s">
        <v>127</v>
      </c>
      <c r="E239" s="145">
        <v>41290</v>
      </c>
      <c r="F239" s="8" t="s">
        <v>938</v>
      </c>
      <c r="G239" s="8" t="s">
        <v>127</v>
      </c>
      <c r="H239" s="8" t="s">
        <v>955</v>
      </c>
      <c r="I239" s="8"/>
      <c r="J239" s="106"/>
    </row>
    <row r="240" spans="1:10" s="10" customFormat="1" ht="30" hidden="1">
      <c r="A240" s="106">
        <v>2013</v>
      </c>
      <c r="B240" s="106" t="s">
        <v>374</v>
      </c>
      <c r="C240" s="106">
        <v>11</v>
      </c>
      <c r="D240" s="145" t="s">
        <v>127</v>
      </c>
      <c r="E240" s="145">
        <v>41290</v>
      </c>
      <c r="F240" s="8" t="s">
        <v>472</v>
      </c>
      <c r="G240" s="8" t="s">
        <v>127</v>
      </c>
      <c r="H240" s="8" t="s">
        <v>956</v>
      </c>
      <c r="I240" s="8"/>
      <c r="J240" s="106"/>
    </row>
    <row r="241" spans="1:10" s="10" customFormat="1" hidden="1">
      <c r="A241" s="106">
        <v>2013</v>
      </c>
      <c r="B241" s="106" t="s">
        <v>374</v>
      </c>
      <c r="C241" s="106" t="s">
        <v>385</v>
      </c>
      <c r="D241" s="145" t="s">
        <v>127</v>
      </c>
      <c r="E241" s="145">
        <v>41290</v>
      </c>
      <c r="F241" s="8" t="s">
        <v>938</v>
      </c>
      <c r="G241" s="8" t="s">
        <v>127</v>
      </c>
      <c r="H241" s="8" t="s">
        <v>957</v>
      </c>
      <c r="I241" s="8"/>
      <c r="J241" s="106"/>
    </row>
    <row r="242" spans="1:10" s="10" customFormat="1" ht="30" hidden="1">
      <c r="A242" s="106">
        <v>2013</v>
      </c>
      <c r="B242" s="106" t="s">
        <v>374</v>
      </c>
      <c r="C242" s="106">
        <v>3</v>
      </c>
      <c r="D242" s="145" t="s">
        <v>127</v>
      </c>
      <c r="E242" s="145">
        <v>41290</v>
      </c>
      <c r="F242" s="8" t="s">
        <v>958</v>
      </c>
      <c r="G242" s="8"/>
      <c r="H242" s="8" t="s">
        <v>959</v>
      </c>
      <c r="I242" s="8"/>
      <c r="J242" s="106"/>
    </row>
    <row r="243" spans="1:10" s="10" customFormat="1" ht="30" hidden="1">
      <c r="A243" s="106">
        <v>2013</v>
      </c>
      <c r="B243" s="106" t="s">
        <v>374</v>
      </c>
      <c r="C243" s="106">
        <v>16</v>
      </c>
      <c r="D243" s="145" t="s">
        <v>127</v>
      </c>
      <c r="E243" s="145">
        <v>41290</v>
      </c>
      <c r="F243" s="8" t="s">
        <v>408</v>
      </c>
      <c r="G243" s="8" t="s">
        <v>127</v>
      </c>
      <c r="H243" s="8" t="s">
        <v>960</v>
      </c>
      <c r="I243" s="8"/>
      <c r="J243" s="106"/>
    </row>
    <row r="244" spans="1:10" s="10" customFormat="1" hidden="1">
      <c r="A244" s="106">
        <v>2013</v>
      </c>
      <c r="B244" s="106" t="s">
        <v>374</v>
      </c>
      <c r="C244" s="106" t="s">
        <v>385</v>
      </c>
      <c r="D244" s="145" t="s">
        <v>127</v>
      </c>
      <c r="E244" s="145">
        <v>41290</v>
      </c>
      <c r="F244" s="8" t="s">
        <v>938</v>
      </c>
      <c r="G244" s="8" t="s">
        <v>127</v>
      </c>
      <c r="H244" s="8" t="s">
        <v>961</v>
      </c>
      <c r="I244" s="8"/>
      <c r="J244" s="106"/>
    </row>
    <row r="245" spans="1:10" s="10" customFormat="1" hidden="1">
      <c r="A245" s="106">
        <v>2013</v>
      </c>
      <c r="B245" s="106" t="s">
        <v>374</v>
      </c>
      <c r="C245" s="106" t="s">
        <v>385</v>
      </c>
      <c r="D245" s="145" t="s">
        <v>127</v>
      </c>
      <c r="E245" s="145">
        <v>41296</v>
      </c>
      <c r="F245" s="8" t="s">
        <v>942</v>
      </c>
      <c r="G245" s="8" t="s">
        <v>127</v>
      </c>
      <c r="H245" s="8" t="s">
        <v>962</v>
      </c>
      <c r="I245" s="8"/>
      <c r="J245" s="106"/>
    </row>
    <row r="246" spans="1:10" s="10" customFormat="1" hidden="1">
      <c r="A246" s="106">
        <v>2013</v>
      </c>
      <c r="B246" s="106" t="s">
        <v>374</v>
      </c>
      <c r="C246" s="106">
        <v>30</v>
      </c>
      <c r="D246" s="145" t="s">
        <v>127</v>
      </c>
      <c r="E246" s="145">
        <v>41296</v>
      </c>
      <c r="F246" s="8" t="s">
        <v>378</v>
      </c>
      <c r="G246" s="8" t="s">
        <v>127</v>
      </c>
      <c r="H246" s="8" t="s">
        <v>963</v>
      </c>
      <c r="I246" s="8"/>
      <c r="J246" s="106"/>
    </row>
    <row r="247" spans="1:10" s="10" customFormat="1" hidden="1">
      <c r="A247" s="106">
        <v>2013</v>
      </c>
      <c r="B247" s="106" t="s">
        <v>374</v>
      </c>
      <c r="C247" s="106">
        <v>10</v>
      </c>
      <c r="D247" s="145" t="s">
        <v>127</v>
      </c>
      <c r="E247" s="145">
        <v>41296</v>
      </c>
      <c r="F247" s="8" t="s">
        <v>378</v>
      </c>
      <c r="G247" s="8" t="s">
        <v>127</v>
      </c>
      <c r="H247" s="8" t="s">
        <v>676</v>
      </c>
      <c r="I247" s="8"/>
      <c r="J247" s="106"/>
    </row>
    <row r="248" spans="1:10" s="10" customFormat="1" ht="30" hidden="1">
      <c r="A248" s="106">
        <v>2013</v>
      </c>
      <c r="B248" s="106" t="s">
        <v>374</v>
      </c>
      <c r="C248" s="106">
        <v>34</v>
      </c>
      <c r="D248" s="145" t="s">
        <v>127</v>
      </c>
      <c r="E248" s="145">
        <v>41297</v>
      </c>
      <c r="F248" s="8" t="s">
        <v>964</v>
      </c>
      <c r="G248" s="8" t="s">
        <v>127</v>
      </c>
      <c r="H248" s="8" t="s">
        <v>965</v>
      </c>
      <c r="I248" s="8"/>
      <c r="J248" s="106"/>
    </row>
    <row r="249" spans="1:10" s="10" customFormat="1" hidden="1">
      <c r="A249" s="106">
        <v>2013</v>
      </c>
      <c r="B249" s="106" t="s">
        <v>374</v>
      </c>
      <c r="C249" s="106">
        <v>2</v>
      </c>
      <c r="D249" s="145" t="s">
        <v>127</v>
      </c>
      <c r="E249" s="145">
        <v>41299</v>
      </c>
      <c r="F249" s="8" t="s">
        <v>375</v>
      </c>
      <c r="G249" s="8" t="s">
        <v>127</v>
      </c>
      <c r="H249" s="8" t="s">
        <v>966</v>
      </c>
      <c r="I249" s="8"/>
      <c r="J249" s="106"/>
    </row>
    <row r="250" spans="1:10" s="10" customFormat="1" ht="30" hidden="1">
      <c r="A250" s="106">
        <v>2013</v>
      </c>
      <c r="B250" s="106" t="s">
        <v>374</v>
      </c>
      <c r="C250" s="106" t="s">
        <v>385</v>
      </c>
      <c r="D250" s="145" t="s">
        <v>127</v>
      </c>
      <c r="E250" s="145">
        <v>41299</v>
      </c>
      <c r="F250" s="8" t="s">
        <v>967</v>
      </c>
      <c r="G250" s="8" t="s">
        <v>127</v>
      </c>
      <c r="H250" s="8" t="s">
        <v>968</v>
      </c>
      <c r="I250" s="8"/>
      <c r="J250" s="106"/>
    </row>
    <row r="251" spans="1:10" s="10" customFormat="1" hidden="1">
      <c r="A251" s="106">
        <v>2013</v>
      </c>
      <c r="B251" s="106" t="s">
        <v>374</v>
      </c>
      <c r="C251" s="106" t="s">
        <v>385</v>
      </c>
      <c r="D251" s="145" t="s">
        <v>127</v>
      </c>
      <c r="E251" s="145">
        <v>41302</v>
      </c>
      <c r="F251" s="8" t="s">
        <v>969</v>
      </c>
      <c r="G251" s="8" t="s">
        <v>127</v>
      </c>
      <c r="H251" s="8" t="s">
        <v>970</v>
      </c>
      <c r="I251" s="8"/>
      <c r="J251" s="106"/>
    </row>
    <row r="252" spans="1:10" s="10" customFormat="1" ht="30" hidden="1">
      <c r="A252" s="106">
        <v>2013</v>
      </c>
      <c r="B252" s="106" t="s">
        <v>374</v>
      </c>
      <c r="C252" s="106">
        <v>708</v>
      </c>
      <c r="D252" s="145" t="s">
        <v>127</v>
      </c>
      <c r="E252" s="145">
        <v>41304</v>
      </c>
      <c r="F252" s="8" t="s">
        <v>971</v>
      </c>
      <c r="G252" s="8" t="s">
        <v>127</v>
      </c>
      <c r="H252" s="8" t="s">
        <v>669</v>
      </c>
      <c r="I252" s="8"/>
      <c r="J252" s="106"/>
    </row>
    <row r="253" spans="1:10" s="10" customFormat="1" ht="30" hidden="1">
      <c r="A253" s="106">
        <v>2013</v>
      </c>
      <c r="B253" s="106" t="s">
        <v>374</v>
      </c>
      <c r="C253" s="106" t="s">
        <v>385</v>
      </c>
      <c r="D253" s="145" t="s">
        <v>127</v>
      </c>
      <c r="E253" s="145">
        <v>41305</v>
      </c>
      <c r="F253" s="8" t="s">
        <v>972</v>
      </c>
      <c r="G253" s="8" t="s">
        <v>127</v>
      </c>
      <c r="H253" s="8" t="s">
        <v>973</v>
      </c>
      <c r="I253" s="8"/>
      <c r="J253" s="106"/>
    </row>
    <row r="254" spans="1:10" s="10" customFormat="1" hidden="1">
      <c r="A254" s="106">
        <v>2013</v>
      </c>
      <c r="B254" s="106" t="s">
        <v>521</v>
      </c>
      <c r="C254" s="106">
        <v>78</v>
      </c>
      <c r="D254" s="145">
        <v>41352</v>
      </c>
      <c r="E254" s="106"/>
      <c r="F254" s="8" t="s">
        <v>375</v>
      </c>
      <c r="G254" s="8" t="s">
        <v>537</v>
      </c>
      <c r="H254" s="8" t="s">
        <v>838</v>
      </c>
      <c r="I254" s="8"/>
      <c r="J254" s="106"/>
    </row>
    <row r="255" spans="1:10" s="10" customFormat="1" hidden="1">
      <c r="A255" s="106">
        <v>2013</v>
      </c>
      <c r="B255" s="106" t="s">
        <v>521</v>
      </c>
      <c r="C255" s="106">
        <v>79</v>
      </c>
      <c r="D255" s="145">
        <v>41352</v>
      </c>
      <c r="E255" s="106"/>
      <c r="F255" s="8" t="s">
        <v>375</v>
      </c>
      <c r="G255" s="8" t="s">
        <v>537</v>
      </c>
      <c r="H255" s="8" t="s">
        <v>839</v>
      </c>
      <c r="I255" s="8"/>
      <c r="J255" s="106"/>
    </row>
    <row r="256" spans="1:10" s="10" customFormat="1" hidden="1">
      <c r="A256" s="106">
        <v>2013</v>
      </c>
      <c r="B256" s="106" t="s">
        <v>521</v>
      </c>
      <c r="C256" s="106">
        <v>80</v>
      </c>
      <c r="D256" s="145">
        <v>41352</v>
      </c>
      <c r="E256" s="106"/>
      <c r="F256" s="8" t="s">
        <v>375</v>
      </c>
      <c r="G256" s="8" t="s">
        <v>537</v>
      </c>
      <c r="H256" s="8" t="s">
        <v>840</v>
      </c>
      <c r="I256" s="8"/>
      <c r="J256" s="106"/>
    </row>
    <row r="257" spans="1:10" s="10" customFormat="1" hidden="1">
      <c r="A257" s="106">
        <v>2013</v>
      </c>
      <c r="B257" s="106" t="s">
        <v>521</v>
      </c>
      <c r="C257" s="106">
        <v>81</v>
      </c>
      <c r="D257" s="145">
        <v>41352</v>
      </c>
      <c r="E257" s="106"/>
      <c r="F257" s="8" t="s">
        <v>375</v>
      </c>
      <c r="G257" s="8" t="s">
        <v>537</v>
      </c>
      <c r="H257" s="8" t="s">
        <v>841</v>
      </c>
      <c r="I257" s="8"/>
      <c r="J257" s="106"/>
    </row>
    <row r="258" spans="1:10" s="10" customFormat="1" ht="23.1" hidden="1" customHeight="1">
      <c r="A258" s="106">
        <v>2013</v>
      </c>
      <c r="B258" s="106" t="s">
        <v>521</v>
      </c>
      <c r="C258" s="106">
        <v>82</v>
      </c>
      <c r="D258" s="145">
        <v>41354</v>
      </c>
      <c r="E258" s="106"/>
      <c r="F258" s="8" t="s">
        <v>422</v>
      </c>
      <c r="G258" s="8" t="s">
        <v>827</v>
      </c>
      <c r="H258" s="8" t="s">
        <v>842</v>
      </c>
      <c r="I258" s="8"/>
      <c r="J258" s="106"/>
    </row>
    <row r="259" spans="1:10" s="10" customFormat="1" ht="23.1" hidden="1" customHeight="1">
      <c r="A259" s="106">
        <v>2013</v>
      </c>
      <c r="B259" s="106" t="s">
        <v>521</v>
      </c>
      <c r="C259" s="106">
        <v>83</v>
      </c>
      <c r="D259" s="145">
        <v>41354</v>
      </c>
      <c r="E259" s="106"/>
      <c r="F259" s="8" t="s">
        <v>402</v>
      </c>
      <c r="G259" s="8" t="s">
        <v>827</v>
      </c>
      <c r="H259" s="8" t="s">
        <v>828</v>
      </c>
      <c r="I259" s="8"/>
      <c r="J259" s="106"/>
    </row>
    <row r="260" spans="1:10" s="10" customFormat="1" ht="23.1" hidden="1" customHeight="1">
      <c r="A260" s="106">
        <v>2013</v>
      </c>
      <c r="B260" s="106" t="s">
        <v>521</v>
      </c>
      <c r="C260" s="106">
        <v>84</v>
      </c>
      <c r="D260" s="145">
        <v>41354</v>
      </c>
      <c r="E260" s="106"/>
      <c r="F260" s="8" t="s">
        <v>402</v>
      </c>
      <c r="G260" s="8" t="s">
        <v>827</v>
      </c>
      <c r="H260" s="8" t="s">
        <v>843</v>
      </c>
      <c r="I260" s="8"/>
      <c r="J260" s="106"/>
    </row>
    <row r="261" spans="1:10" s="10" customFormat="1" ht="23.1" hidden="1" customHeight="1">
      <c r="A261" s="106">
        <v>2013</v>
      </c>
      <c r="B261" s="106" t="s">
        <v>521</v>
      </c>
      <c r="C261" s="106">
        <v>85</v>
      </c>
      <c r="D261" s="145">
        <v>41359</v>
      </c>
      <c r="E261" s="106"/>
      <c r="F261" s="8" t="s">
        <v>399</v>
      </c>
      <c r="G261" s="8" t="s">
        <v>844</v>
      </c>
      <c r="H261" s="8" t="s">
        <v>845</v>
      </c>
      <c r="I261" s="8"/>
      <c r="J261" s="106"/>
    </row>
    <row r="262" spans="1:10" s="10" customFormat="1" ht="23.1" hidden="1" customHeight="1">
      <c r="A262" s="106">
        <v>2013</v>
      </c>
      <c r="B262" s="8" t="s">
        <v>521</v>
      </c>
      <c r="C262" s="8">
        <v>88</v>
      </c>
      <c r="D262" s="130">
        <v>41369</v>
      </c>
      <c r="E262" s="8"/>
      <c r="F262" s="8" t="s">
        <v>669</v>
      </c>
      <c r="G262" s="8"/>
      <c r="H262" s="8" t="s">
        <v>891</v>
      </c>
      <c r="I262" s="8"/>
      <c r="J262" s="106"/>
    </row>
    <row r="263" spans="1:10" s="10" customFormat="1" ht="23.1" hidden="1" customHeight="1">
      <c r="A263" s="106">
        <v>2013</v>
      </c>
      <c r="B263" s="1" t="s">
        <v>521</v>
      </c>
      <c r="C263" s="1">
        <v>89</v>
      </c>
      <c r="D263" s="204">
        <v>41369</v>
      </c>
      <c r="E263" s="1"/>
      <c r="F263" s="1" t="s">
        <v>669</v>
      </c>
      <c r="G263" s="1"/>
      <c r="H263" s="1" t="s">
        <v>893</v>
      </c>
      <c r="I263" s="1"/>
      <c r="J263" s="62"/>
    </row>
    <row r="264" spans="1:10" s="10" customFormat="1" ht="23.1" hidden="1" customHeight="1">
      <c r="A264" s="106">
        <v>2013</v>
      </c>
      <c r="B264" s="8" t="s">
        <v>521</v>
      </c>
      <c r="C264" s="1">
        <v>90</v>
      </c>
      <c r="D264" s="204">
        <v>41369</v>
      </c>
      <c r="E264" s="1"/>
      <c r="F264" s="1" t="s">
        <v>669</v>
      </c>
      <c r="G264" s="1"/>
      <c r="H264" s="1" t="s">
        <v>892</v>
      </c>
      <c r="I264" s="1"/>
      <c r="J264" s="62"/>
    </row>
    <row r="265" spans="1:10" s="10" customFormat="1" ht="23.1" hidden="1" customHeight="1">
      <c r="A265" s="106">
        <v>2013</v>
      </c>
      <c r="B265" s="8" t="s">
        <v>521</v>
      </c>
      <c r="C265" s="1">
        <v>91</v>
      </c>
      <c r="D265" s="204">
        <v>41372</v>
      </c>
      <c r="E265" s="1"/>
      <c r="F265" s="1" t="s">
        <v>894</v>
      </c>
      <c r="G265" s="1"/>
      <c r="H265" s="1" t="s">
        <v>895</v>
      </c>
      <c r="I265" s="1"/>
      <c r="J265" s="62"/>
    </row>
    <row r="266" spans="1:10" s="10" customFormat="1" ht="23.1" hidden="1" customHeight="1">
      <c r="A266" s="106">
        <v>2013</v>
      </c>
      <c r="B266" s="8" t="s">
        <v>521</v>
      </c>
      <c r="C266" s="1">
        <v>92</v>
      </c>
      <c r="D266" s="204">
        <v>41372</v>
      </c>
      <c r="E266" s="1"/>
      <c r="F266" s="1" t="s">
        <v>896</v>
      </c>
      <c r="G266" s="1"/>
      <c r="H266" s="1" t="s">
        <v>897</v>
      </c>
      <c r="I266" s="1"/>
      <c r="J266" s="62"/>
    </row>
    <row r="267" spans="1:10" s="10" customFormat="1" hidden="1">
      <c r="A267" s="106">
        <v>2013</v>
      </c>
      <c r="B267" s="8" t="s">
        <v>521</v>
      </c>
      <c r="C267" s="1">
        <v>93</v>
      </c>
      <c r="D267" s="204">
        <v>41373</v>
      </c>
      <c r="E267" s="1"/>
      <c r="F267" s="1" t="s">
        <v>898</v>
      </c>
      <c r="G267" s="1"/>
      <c r="H267" s="1" t="s">
        <v>899</v>
      </c>
      <c r="I267" s="1"/>
      <c r="J267" s="62"/>
    </row>
    <row r="268" spans="1:10" s="10" customFormat="1" hidden="1">
      <c r="A268" s="106">
        <v>2013</v>
      </c>
      <c r="B268" s="8" t="s">
        <v>521</v>
      </c>
      <c r="C268" s="1">
        <v>94</v>
      </c>
      <c r="D268" s="204">
        <v>41373</v>
      </c>
      <c r="E268" s="1"/>
      <c r="F268" s="1" t="s">
        <v>375</v>
      </c>
      <c r="G268" s="1" t="s">
        <v>537</v>
      </c>
      <c r="H268" s="1" t="s">
        <v>900</v>
      </c>
      <c r="I268" s="1"/>
      <c r="J268" s="62"/>
    </row>
    <row r="269" spans="1:10" s="10" customFormat="1" hidden="1">
      <c r="A269" s="106">
        <v>2013</v>
      </c>
      <c r="B269" s="8" t="s">
        <v>521</v>
      </c>
      <c r="C269" s="1">
        <v>95</v>
      </c>
      <c r="D269" s="204">
        <v>41374</v>
      </c>
      <c r="E269" s="1"/>
      <c r="F269" s="1" t="s">
        <v>901</v>
      </c>
      <c r="G269" s="1" t="s">
        <v>902</v>
      </c>
      <c r="H269" s="1"/>
      <c r="I269" s="1"/>
      <c r="J269" s="62"/>
    </row>
    <row r="270" spans="1:10" s="10" customFormat="1" ht="30" hidden="1">
      <c r="A270" s="106">
        <v>2013</v>
      </c>
      <c r="B270" s="8" t="s">
        <v>521</v>
      </c>
      <c r="C270" s="1">
        <v>96</v>
      </c>
      <c r="D270" s="204">
        <v>41375</v>
      </c>
      <c r="E270" s="1"/>
      <c r="F270" s="1" t="s">
        <v>402</v>
      </c>
      <c r="G270" s="1" t="s">
        <v>903</v>
      </c>
      <c r="H270" s="1" t="s">
        <v>904</v>
      </c>
      <c r="I270" s="1"/>
      <c r="J270" s="62"/>
    </row>
    <row r="271" spans="1:10" s="10" customFormat="1" hidden="1">
      <c r="A271" s="106">
        <v>2013</v>
      </c>
      <c r="B271" s="8" t="s">
        <v>521</v>
      </c>
      <c r="C271" s="1">
        <v>97</v>
      </c>
      <c r="D271" s="204">
        <v>41375</v>
      </c>
      <c r="E271" s="1"/>
      <c r="F271" s="1" t="s">
        <v>905</v>
      </c>
      <c r="G271" s="1"/>
      <c r="H271" s="1" t="s">
        <v>906</v>
      </c>
      <c r="I271" s="1"/>
      <c r="J271" s="62"/>
    </row>
    <row r="272" spans="1:10" s="10" customFormat="1" ht="30" hidden="1">
      <c r="A272" s="106">
        <v>2013</v>
      </c>
      <c r="B272" s="1" t="s">
        <v>521</v>
      </c>
      <c r="C272" s="1">
        <v>99</v>
      </c>
      <c r="D272" s="204">
        <v>41380</v>
      </c>
      <c r="E272" s="1"/>
      <c r="F272" s="1" t="s">
        <v>375</v>
      </c>
      <c r="G272" s="1" t="s">
        <v>537</v>
      </c>
      <c r="H272" s="1" t="s">
        <v>907</v>
      </c>
      <c r="I272" s="1"/>
      <c r="J272" s="62"/>
    </row>
    <row r="273" spans="1:10" s="10" customFormat="1" hidden="1">
      <c r="A273" s="106">
        <v>2013</v>
      </c>
      <c r="B273" s="8" t="s">
        <v>521</v>
      </c>
      <c r="C273" s="1">
        <v>100</v>
      </c>
      <c r="D273" s="204">
        <v>41382</v>
      </c>
      <c r="E273" s="1"/>
      <c r="F273" s="1" t="s">
        <v>905</v>
      </c>
      <c r="G273" s="1"/>
      <c r="H273" s="1" t="s">
        <v>908</v>
      </c>
      <c r="I273" s="1"/>
      <c r="J273" s="62"/>
    </row>
    <row r="274" spans="1:10" s="10" customFormat="1" hidden="1">
      <c r="A274" s="106">
        <v>2013</v>
      </c>
      <c r="B274" s="8" t="s">
        <v>521</v>
      </c>
      <c r="C274" s="1">
        <v>101</v>
      </c>
      <c r="D274" s="204">
        <v>41387</v>
      </c>
      <c r="E274" s="1"/>
      <c r="F274" s="1" t="s">
        <v>402</v>
      </c>
      <c r="G274" s="1" t="s">
        <v>903</v>
      </c>
      <c r="H274" s="1" t="s">
        <v>909</v>
      </c>
      <c r="I274" s="1"/>
      <c r="J274" s="62"/>
    </row>
    <row r="275" spans="1:10" s="10" customFormat="1" hidden="1">
      <c r="A275" s="106">
        <v>2013</v>
      </c>
      <c r="B275" s="8" t="s">
        <v>521</v>
      </c>
      <c r="C275" s="1">
        <v>102</v>
      </c>
      <c r="D275" s="204">
        <v>41388</v>
      </c>
      <c r="E275" s="1"/>
      <c r="F275" s="1" t="s">
        <v>910</v>
      </c>
      <c r="G275" s="1"/>
      <c r="H275" s="1" t="s">
        <v>911</v>
      </c>
      <c r="I275" s="1"/>
      <c r="J275" s="62"/>
    </row>
    <row r="276" spans="1:10" s="10" customFormat="1" hidden="1">
      <c r="A276" s="106">
        <v>2013</v>
      </c>
      <c r="B276" s="8" t="s">
        <v>521</v>
      </c>
      <c r="C276" s="1">
        <v>103</v>
      </c>
      <c r="D276" s="204">
        <v>41389</v>
      </c>
      <c r="E276" s="1"/>
      <c r="F276" s="1" t="s">
        <v>912</v>
      </c>
      <c r="G276" s="1"/>
      <c r="H276" s="1" t="s">
        <v>913</v>
      </c>
      <c r="I276" s="1"/>
      <c r="J276" s="62"/>
    </row>
    <row r="277" spans="1:10" s="10" customFormat="1" hidden="1">
      <c r="A277" s="106">
        <v>2013</v>
      </c>
      <c r="B277" s="8" t="s">
        <v>521</v>
      </c>
      <c r="C277" s="1">
        <v>104</v>
      </c>
      <c r="D277" s="204">
        <v>41390</v>
      </c>
      <c r="E277" s="1"/>
      <c r="F277" s="1" t="s">
        <v>917</v>
      </c>
      <c r="G277" s="1" t="s">
        <v>918</v>
      </c>
      <c r="H277" s="1" t="s">
        <v>919</v>
      </c>
      <c r="I277" s="1"/>
      <c r="J277" s="62"/>
    </row>
    <row r="278" spans="1:10" s="10" customFormat="1" hidden="1">
      <c r="A278" s="106">
        <v>2013</v>
      </c>
      <c r="B278" s="8" t="s">
        <v>521</v>
      </c>
      <c r="C278" s="1">
        <v>105</v>
      </c>
      <c r="D278" s="204">
        <v>41393</v>
      </c>
      <c r="E278" s="1"/>
      <c r="F278" s="1" t="s">
        <v>554</v>
      </c>
      <c r="G278" s="1"/>
      <c r="H278" s="1" t="s">
        <v>914</v>
      </c>
      <c r="I278" s="1"/>
      <c r="J278" s="62"/>
    </row>
    <row r="279" spans="1:10" s="10" customFormat="1" hidden="1">
      <c r="A279" s="106">
        <v>2013</v>
      </c>
      <c r="B279" s="1" t="s">
        <v>521</v>
      </c>
      <c r="C279" s="1">
        <v>106</v>
      </c>
      <c r="D279" s="204">
        <v>41393</v>
      </c>
      <c r="E279" s="1"/>
      <c r="F279" s="1" t="s">
        <v>375</v>
      </c>
      <c r="G279" s="1" t="s">
        <v>537</v>
      </c>
      <c r="H279" s="62" t="s">
        <v>915</v>
      </c>
      <c r="I279" s="1"/>
      <c r="J279" s="62"/>
    </row>
    <row r="280" spans="1:10" s="10" customFormat="1" hidden="1">
      <c r="A280" s="106">
        <v>2013</v>
      </c>
      <c r="B280" s="8" t="s">
        <v>521</v>
      </c>
      <c r="C280" s="1">
        <v>107</v>
      </c>
      <c r="D280" s="204">
        <v>41394</v>
      </c>
      <c r="E280" s="1"/>
      <c r="F280" s="1" t="s">
        <v>375</v>
      </c>
      <c r="G280" s="1" t="s">
        <v>537</v>
      </c>
      <c r="H280" s="1" t="s">
        <v>916</v>
      </c>
      <c r="I280" s="1"/>
      <c r="J280" s="62"/>
    </row>
    <row r="281" spans="1:10" s="10" customFormat="1" hidden="1">
      <c r="A281" s="106">
        <v>2013</v>
      </c>
      <c r="B281" s="8" t="s">
        <v>521</v>
      </c>
      <c r="C281" s="1">
        <v>108</v>
      </c>
      <c r="D281" s="204">
        <v>41394</v>
      </c>
      <c r="E281" s="1"/>
      <c r="F281" s="1" t="s">
        <v>375</v>
      </c>
      <c r="G281" s="1" t="s">
        <v>537</v>
      </c>
      <c r="H281" s="1" t="s">
        <v>920</v>
      </c>
      <c r="I281" s="1"/>
      <c r="J281" s="62"/>
    </row>
    <row r="282" spans="1:10" s="10" customFormat="1" hidden="1">
      <c r="A282" s="106">
        <v>2013</v>
      </c>
      <c r="B282" s="8" t="s">
        <v>521</v>
      </c>
      <c r="C282" s="1">
        <v>109</v>
      </c>
      <c r="D282" s="204">
        <v>41394</v>
      </c>
      <c r="E282" s="1"/>
      <c r="F282" s="1" t="s">
        <v>375</v>
      </c>
      <c r="G282" s="1" t="s">
        <v>537</v>
      </c>
      <c r="H282" s="1" t="s">
        <v>921</v>
      </c>
      <c r="I282" s="1"/>
      <c r="J282" s="62"/>
    </row>
    <row r="283" spans="1:10" s="10" customFormat="1" hidden="1">
      <c r="A283" s="106">
        <v>2013</v>
      </c>
      <c r="B283" s="8" t="s">
        <v>521</v>
      </c>
      <c r="C283" s="1">
        <v>110</v>
      </c>
      <c r="D283" s="204">
        <v>41394</v>
      </c>
      <c r="E283" s="1"/>
      <c r="F283" s="1" t="s">
        <v>375</v>
      </c>
      <c r="G283" s="1" t="s">
        <v>537</v>
      </c>
      <c r="H283" s="1" t="s">
        <v>922</v>
      </c>
      <c r="I283" s="1"/>
      <c r="J283" s="62"/>
    </row>
    <row r="284" spans="1:10" s="10" customFormat="1" hidden="1">
      <c r="A284" s="106">
        <v>2013</v>
      </c>
      <c r="B284" s="8" t="s">
        <v>521</v>
      </c>
      <c r="C284" s="1">
        <v>111</v>
      </c>
      <c r="D284" s="204">
        <v>41394</v>
      </c>
      <c r="E284" s="1"/>
      <c r="F284" s="1" t="s">
        <v>375</v>
      </c>
      <c r="G284" s="1" t="s">
        <v>537</v>
      </c>
      <c r="H284" s="1" t="s">
        <v>923</v>
      </c>
      <c r="I284" s="1"/>
      <c r="J284" s="62"/>
    </row>
    <row r="285" spans="1:10" s="10" customFormat="1" hidden="1">
      <c r="A285" s="106">
        <v>2013</v>
      </c>
      <c r="B285" s="8" t="s">
        <v>521</v>
      </c>
      <c r="C285" s="1">
        <v>112</v>
      </c>
      <c r="D285" s="204">
        <v>41394</v>
      </c>
      <c r="E285" s="1"/>
      <c r="F285" s="1" t="s">
        <v>375</v>
      </c>
      <c r="G285" s="1" t="s">
        <v>537</v>
      </c>
      <c r="H285" s="1" t="s">
        <v>924</v>
      </c>
      <c r="I285" s="1"/>
      <c r="J285" s="62"/>
    </row>
    <row r="286" spans="1:10" s="10" customFormat="1" hidden="1">
      <c r="A286" s="106">
        <v>2013</v>
      </c>
      <c r="B286" s="1" t="s">
        <v>521</v>
      </c>
      <c r="C286" s="1">
        <v>113</v>
      </c>
      <c r="D286" s="204">
        <v>41394</v>
      </c>
      <c r="E286" s="1"/>
      <c r="F286" s="1" t="s">
        <v>375</v>
      </c>
      <c r="G286" s="1" t="s">
        <v>537</v>
      </c>
      <c r="H286" s="1" t="s">
        <v>925</v>
      </c>
      <c r="I286" s="1"/>
      <c r="J286" s="62"/>
    </row>
    <row r="287" spans="1:10" s="10" customFormat="1" hidden="1">
      <c r="A287" s="106">
        <v>2013</v>
      </c>
      <c r="B287" s="8" t="s">
        <v>521</v>
      </c>
      <c r="C287" s="1">
        <v>114</v>
      </c>
      <c r="D287" s="204">
        <v>41394</v>
      </c>
      <c r="E287" s="1"/>
      <c r="F287" s="1" t="s">
        <v>375</v>
      </c>
      <c r="G287" s="1" t="s">
        <v>537</v>
      </c>
      <c r="H287" s="1" t="s">
        <v>926</v>
      </c>
      <c r="I287" s="1"/>
      <c r="J287" s="62"/>
    </row>
    <row r="288" spans="1:10" s="10" customFormat="1" hidden="1">
      <c r="A288" s="106">
        <v>2013</v>
      </c>
      <c r="B288" s="8" t="s">
        <v>521</v>
      </c>
      <c r="C288" s="1">
        <v>115</v>
      </c>
      <c r="D288" s="204">
        <v>41394</v>
      </c>
      <c r="E288" s="1"/>
      <c r="F288" s="1" t="s">
        <v>375</v>
      </c>
      <c r="G288" s="1" t="s">
        <v>537</v>
      </c>
      <c r="H288" s="1" t="s">
        <v>927</v>
      </c>
      <c r="I288" s="1"/>
      <c r="J288" s="62"/>
    </row>
    <row r="289" spans="1:10" s="10" customFormat="1" hidden="1">
      <c r="A289" s="106">
        <v>2013</v>
      </c>
      <c r="B289" s="8" t="s">
        <v>521</v>
      </c>
      <c r="C289" s="1">
        <v>116</v>
      </c>
      <c r="D289" s="204">
        <v>41394</v>
      </c>
      <c r="E289" s="1"/>
      <c r="F289" s="1" t="s">
        <v>375</v>
      </c>
      <c r="G289" s="1" t="s">
        <v>537</v>
      </c>
      <c r="H289" s="1" t="s">
        <v>928</v>
      </c>
      <c r="I289" s="1"/>
      <c r="J289" s="62"/>
    </row>
    <row r="290" spans="1:10" s="10" customFormat="1" hidden="1">
      <c r="A290" s="106">
        <v>2013</v>
      </c>
      <c r="B290" s="8" t="s">
        <v>521</v>
      </c>
      <c r="C290" s="1">
        <v>117</v>
      </c>
      <c r="D290" s="204">
        <v>41394</v>
      </c>
      <c r="E290" s="1"/>
      <c r="F290" s="1" t="s">
        <v>375</v>
      </c>
      <c r="G290" s="1" t="s">
        <v>537</v>
      </c>
      <c r="H290" s="1" t="s">
        <v>929</v>
      </c>
      <c r="I290" s="1"/>
      <c r="J290" s="62"/>
    </row>
    <row r="291" spans="1:10" s="10" customFormat="1" hidden="1">
      <c r="A291" s="106">
        <v>2013</v>
      </c>
      <c r="B291" s="8" t="s">
        <v>521</v>
      </c>
      <c r="C291" s="1">
        <v>118</v>
      </c>
      <c r="D291" s="204">
        <v>41394</v>
      </c>
      <c r="E291" s="1"/>
      <c r="F291" s="1" t="s">
        <v>375</v>
      </c>
      <c r="G291" s="1" t="s">
        <v>537</v>
      </c>
      <c r="H291" s="1" t="s">
        <v>930</v>
      </c>
      <c r="I291" s="1"/>
      <c r="J291" s="62"/>
    </row>
    <row r="292" spans="1:10" s="10" customFormat="1" hidden="1">
      <c r="A292" s="106">
        <v>2013</v>
      </c>
      <c r="B292" s="8" t="s">
        <v>521</v>
      </c>
      <c r="C292" s="1">
        <v>119</v>
      </c>
      <c r="D292" s="204">
        <v>41394</v>
      </c>
      <c r="E292" s="1"/>
      <c r="F292" s="1" t="s">
        <v>375</v>
      </c>
      <c r="G292" s="1" t="s">
        <v>537</v>
      </c>
      <c r="H292" s="1" t="s">
        <v>931</v>
      </c>
      <c r="I292" s="1"/>
      <c r="J292" s="62"/>
    </row>
    <row r="293" spans="1:10" s="10" customFormat="1" ht="30" hidden="1">
      <c r="A293" s="106">
        <v>2013</v>
      </c>
      <c r="B293" s="106" t="s">
        <v>521</v>
      </c>
      <c r="C293" s="106">
        <v>170</v>
      </c>
      <c r="D293" s="145">
        <v>41437</v>
      </c>
      <c r="E293" s="106"/>
      <c r="F293" s="8" t="s">
        <v>375</v>
      </c>
      <c r="G293" s="8" t="s">
        <v>1375</v>
      </c>
      <c r="H293" s="8" t="s">
        <v>1386</v>
      </c>
      <c r="I293" s="8"/>
      <c r="J293" s="106"/>
    </row>
    <row r="294" spans="1:10" s="10" customFormat="1" ht="30" hidden="1">
      <c r="A294" s="106">
        <v>2013</v>
      </c>
      <c r="B294" s="106" t="s">
        <v>521</v>
      </c>
      <c r="C294" s="106">
        <v>243</v>
      </c>
      <c r="D294" s="145">
        <v>41442</v>
      </c>
      <c r="E294" s="106"/>
      <c r="F294" s="8" t="s">
        <v>375</v>
      </c>
      <c r="G294" s="8" t="s">
        <v>1375</v>
      </c>
      <c r="H294" s="8" t="s">
        <v>1380</v>
      </c>
      <c r="I294" s="8"/>
      <c r="J294" s="106"/>
    </row>
    <row r="295" spans="1:10" s="10" customFormat="1" hidden="1">
      <c r="A295" s="106">
        <v>2013</v>
      </c>
      <c r="B295" s="106" t="s">
        <v>374</v>
      </c>
      <c r="C295" s="106">
        <v>9</v>
      </c>
      <c r="D295" s="145">
        <v>41299</v>
      </c>
      <c r="E295" s="145">
        <v>41310</v>
      </c>
      <c r="F295" s="8" t="s">
        <v>540</v>
      </c>
      <c r="G295" s="8" t="s">
        <v>1829</v>
      </c>
      <c r="H295" s="8" t="s">
        <v>1831</v>
      </c>
      <c r="I295" s="8"/>
      <c r="J295" s="106"/>
    </row>
    <row r="296" spans="1:10" s="10" customFormat="1" hidden="1">
      <c r="A296" s="106">
        <v>2013</v>
      </c>
      <c r="B296" s="106" t="s">
        <v>374</v>
      </c>
      <c r="C296" s="106">
        <v>16</v>
      </c>
      <c r="D296" s="145">
        <v>41310</v>
      </c>
      <c r="E296" s="145">
        <v>41310</v>
      </c>
      <c r="F296" s="8" t="s">
        <v>666</v>
      </c>
      <c r="G296" s="8" t="s">
        <v>1830</v>
      </c>
      <c r="H296" s="8" t="s">
        <v>1832</v>
      </c>
      <c r="I296" s="8"/>
      <c r="J296" s="106"/>
    </row>
    <row r="297" spans="1:10" s="10" customFormat="1" ht="30" hidden="1">
      <c r="A297" s="106">
        <v>2013</v>
      </c>
      <c r="B297" s="106" t="s">
        <v>374</v>
      </c>
      <c r="C297" s="106">
        <v>15</v>
      </c>
      <c r="D297" s="145">
        <v>41311</v>
      </c>
      <c r="E297" s="145">
        <v>41312</v>
      </c>
      <c r="F297" s="8" t="s">
        <v>444</v>
      </c>
      <c r="G297" s="8" t="s">
        <v>445</v>
      </c>
      <c r="H297" s="8" t="s">
        <v>1833</v>
      </c>
      <c r="I297" s="8" t="s">
        <v>1839</v>
      </c>
      <c r="J297" s="106"/>
    </row>
    <row r="298" spans="1:10" s="10" customFormat="1" ht="30" hidden="1">
      <c r="A298" s="106">
        <v>2013</v>
      </c>
      <c r="B298" s="106" t="s">
        <v>374</v>
      </c>
      <c r="C298" s="106">
        <v>5</v>
      </c>
      <c r="D298" s="145">
        <v>41313</v>
      </c>
      <c r="E298" s="145">
        <v>41316</v>
      </c>
      <c r="F298" s="8" t="s">
        <v>905</v>
      </c>
      <c r="G298" s="8" t="s">
        <v>1834</v>
      </c>
      <c r="H298" s="8" t="s">
        <v>1835</v>
      </c>
      <c r="I298" s="8"/>
      <c r="J298" s="106"/>
    </row>
    <row r="299" spans="1:10" s="10" customFormat="1" ht="30" hidden="1">
      <c r="A299" s="106">
        <v>2013</v>
      </c>
      <c r="B299" s="106" t="s">
        <v>374</v>
      </c>
      <c r="C299" s="106">
        <v>8</v>
      </c>
      <c r="D299" s="145">
        <v>41316</v>
      </c>
      <c r="E299" s="145">
        <v>41317</v>
      </c>
      <c r="F299" s="8" t="s">
        <v>1836</v>
      </c>
      <c r="G299" s="8" t="s">
        <v>1837</v>
      </c>
      <c r="H299" s="8" t="s">
        <v>1838</v>
      </c>
      <c r="I299" s="8"/>
      <c r="J299" s="106"/>
    </row>
    <row r="300" spans="1:10" s="10" customFormat="1" hidden="1">
      <c r="A300" s="106">
        <v>2013</v>
      </c>
      <c r="B300" s="106" t="s">
        <v>374</v>
      </c>
      <c r="C300" s="106">
        <v>47</v>
      </c>
      <c r="D300" s="145"/>
      <c r="E300" s="145">
        <v>41317</v>
      </c>
      <c r="F300" s="8"/>
      <c r="G300" s="8"/>
      <c r="H300" s="8"/>
      <c r="I300" s="8"/>
      <c r="J300" s="106"/>
    </row>
    <row r="301" spans="1:10" s="10" customFormat="1" ht="45" hidden="1">
      <c r="A301" s="106">
        <v>2013</v>
      </c>
      <c r="B301" s="106" t="s">
        <v>374</v>
      </c>
      <c r="C301" s="106">
        <v>190</v>
      </c>
      <c r="D301" s="145"/>
      <c r="E301" s="145">
        <v>41316</v>
      </c>
      <c r="F301" s="8" t="s">
        <v>1840</v>
      </c>
      <c r="G301" s="8" t="s">
        <v>1841</v>
      </c>
      <c r="H301" s="8" t="s">
        <v>1842</v>
      </c>
      <c r="I301" s="8"/>
      <c r="J301" s="106"/>
    </row>
    <row r="302" spans="1:10" s="10" customFormat="1" ht="30" hidden="1">
      <c r="A302" s="106">
        <v>2013</v>
      </c>
      <c r="B302" s="106" t="s">
        <v>374</v>
      </c>
      <c r="C302" s="106" t="s">
        <v>385</v>
      </c>
      <c r="D302" s="145"/>
      <c r="E302" s="145">
        <v>41318</v>
      </c>
      <c r="F302" s="8" t="s">
        <v>1843</v>
      </c>
      <c r="G302" s="8" t="s">
        <v>1844</v>
      </c>
      <c r="H302" s="8" t="s">
        <v>1845</v>
      </c>
      <c r="I302" s="8"/>
      <c r="J302" s="106"/>
    </row>
    <row r="303" spans="1:10" s="10" customFormat="1" ht="30" hidden="1">
      <c r="A303" s="106">
        <v>2013</v>
      </c>
      <c r="B303" s="106" t="s">
        <v>374</v>
      </c>
      <c r="C303" s="106">
        <v>153</v>
      </c>
      <c r="D303" s="145"/>
      <c r="E303" s="145">
        <v>41318</v>
      </c>
      <c r="F303" s="8" t="s">
        <v>402</v>
      </c>
      <c r="G303" s="8" t="s">
        <v>1846</v>
      </c>
      <c r="H303" s="8" t="s">
        <v>1847</v>
      </c>
      <c r="I303" s="8"/>
      <c r="J303" s="106"/>
    </row>
    <row r="304" spans="1:10" s="10" customFormat="1" hidden="1">
      <c r="A304" s="106">
        <v>2013</v>
      </c>
      <c r="B304" s="106" t="s">
        <v>374</v>
      </c>
      <c r="C304" s="106">
        <v>16</v>
      </c>
      <c r="D304" s="145">
        <v>41297</v>
      </c>
      <c r="E304" s="145">
        <v>41319</v>
      </c>
      <c r="F304" s="8" t="s">
        <v>378</v>
      </c>
      <c r="G304" s="8" t="s">
        <v>1848</v>
      </c>
      <c r="H304" s="8" t="s">
        <v>1849</v>
      </c>
      <c r="I304" s="8"/>
      <c r="J304" s="106"/>
    </row>
    <row r="305" spans="1:10" s="10" customFormat="1" ht="30" hidden="1">
      <c r="A305" s="106">
        <v>2013</v>
      </c>
      <c r="B305" s="106" t="s">
        <v>374</v>
      </c>
      <c r="C305" s="106">
        <v>8</v>
      </c>
      <c r="D305" s="145">
        <v>41319</v>
      </c>
      <c r="E305" s="145">
        <v>41319</v>
      </c>
      <c r="F305" s="8" t="s">
        <v>771</v>
      </c>
      <c r="G305" s="8" t="s">
        <v>772</v>
      </c>
      <c r="H305" s="8" t="s">
        <v>1850</v>
      </c>
      <c r="I305" s="8"/>
      <c r="J305" s="106"/>
    </row>
    <row r="306" spans="1:10" s="10" customFormat="1" ht="30" hidden="1">
      <c r="A306" s="106">
        <v>2013</v>
      </c>
      <c r="B306" s="106" t="s">
        <v>374</v>
      </c>
      <c r="C306" s="106">
        <v>39</v>
      </c>
      <c r="D306" s="145"/>
      <c r="E306" s="145">
        <v>41320</v>
      </c>
      <c r="F306" s="8" t="s">
        <v>393</v>
      </c>
      <c r="G306" s="8" t="s">
        <v>1851</v>
      </c>
      <c r="H306" s="8" t="s">
        <v>1852</v>
      </c>
      <c r="I306" s="8"/>
      <c r="J306" s="106"/>
    </row>
    <row r="307" spans="1:10" s="10" customFormat="1" ht="30" hidden="1">
      <c r="A307" s="106">
        <v>2013</v>
      </c>
      <c r="B307" s="106" t="s">
        <v>374</v>
      </c>
      <c r="C307" s="106" t="s">
        <v>385</v>
      </c>
      <c r="D307" s="145"/>
      <c r="E307" s="145">
        <v>41318</v>
      </c>
      <c r="F307" s="8" t="s">
        <v>540</v>
      </c>
      <c r="G307" s="8" t="s">
        <v>1829</v>
      </c>
      <c r="H307" s="8" t="s">
        <v>1853</v>
      </c>
      <c r="I307" s="8"/>
      <c r="J307" s="106"/>
    </row>
    <row r="308" spans="1:10" s="10" customFormat="1" ht="30" hidden="1">
      <c r="A308" s="106">
        <v>2013</v>
      </c>
      <c r="B308" s="106" t="s">
        <v>374</v>
      </c>
      <c r="C308" s="106" t="s">
        <v>385</v>
      </c>
      <c r="D308" s="145">
        <v>41319</v>
      </c>
      <c r="E308" s="145">
        <v>41323</v>
      </c>
      <c r="F308" s="8" t="s">
        <v>969</v>
      </c>
      <c r="G308" s="8" t="s">
        <v>1854</v>
      </c>
      <c r="H308" s="8" t="s">
        <v>1855</v>
      </c>
      <c r="I308" s="8"/>
      <c r="J308" s="106"/>
    </row>
    <row r="309" spans="1:10" s="10" customFormat="1" ht="30" hidden="1">
      <c r="A309" s="106">
        <v>2013</v>
      </c>
      <c r="B309" s="106" t="s">
        <v>374</v>
      </c>
      <c r="C309" s="106" t="s">
        <v>385</v>
      </c>
      <c r="D309" s="145">
        <v>41319</v>
      </c>
      <c r="E309" s="145">
        <v>41323</v>
      </c>
      <c r="F309" s="8" t="s">
        <v>969</v>
      </c>
      <c r="G309" s="8" t="s">
        <v>1854</v>
      </c>
      <c r="H309" s="8" t="s">
        <v>1856</v>
      </c>
      <c r="I309" s="8"/>
      <c r="J309" s="106"/>
    </row>
    <row r="310" spans="1:10" s="10" customFormat="1" ht="30" hidden="1">
      <c r="A310" s="106">
        <v>2013</v>
      </c>
      <c r="B310" s="106" t="s">
        <v>374</v>
      </c>
      <c r="C310" s="106" t="s">
        <v>385</v>
      </c>
      <c r="D310" s="145"/>
      <c r="E310" s="145">
        <v>41323</v>
      </c>
      <c r="F310" s="8" t="s">
        <v>1857</v>
      </c>
      <c r="G310" s="8" t="s">
        <v>1858</v>
      </c>
      <c r="H310" s="8" t="s">
        <v>1859</v>
      </c>
      <c r="I310" s="8"/>
      <c r="J310" s="106"/>
    </row>
    <row r="311" spans="1:10" s="10" customFormat="1" ht="30" hidden="1">
      <c r="A311" s="106">
        <v>2013</v>
      </c>
      <c r="B311" s="106" t="s">
        <v>374</v>
      </c>
      <c r="C311" s="106">
        <v>48</v>
      </c>
      <c r="D311" s="145"/>
      <c r="E311" s="145">
        <v>41324</v>
      </c>
      <c r="F311" s="8" t="s">
        <v>461</v>
      </c>
      <c r="G311" s="8" t="s">
        <v>462</v>
      </c>
      <c r="H311" s="8" t="s">
        <v>1860</v>
      </c>
      <c r="I311" s="8"/>
      <c r="J311" s="106"/>
    </row>
    <row r="312" spans="1:10" s="10" customFormat="1" ht="30" hidden="1">
      <c r="A312" s="106">
        <v>2013</v>
      </c>
      <c r="B312" s="106" t="s">
        <v>521</v>
      </c>
      <c r="C312" s="106">
        <v>176</v>
      </c>
      <c r="D312" s="145">
        <v>41444</v>
      </c>
      <c r="E312" s="106"/>
      <c r="F312" s="8" t="s">
        <v>375</v>
      </c>
      <c r="G312" s="8" t="s">
        <v>1375</v>
      </c>
      <c r="H312" s="8" t="s">
        <v>1378</v>
      </c>
      <c r="I312" s="8"/>
      <c r="J312" s="106"/>
    </row>
    <row r="313" spans="1:10" s="10" customFormat="1" ht="30" hidden="1">
      <c r="A313" s="106">
        <v>2013</v>
      </c>
      <c r="B313" s="106" t="s">
        <v>521</v>
      </c>
      <c r="C313" s="106">
        <v>177</v>
      </c>
      <c r="D313" s="145">
        <v>41444</v>
      </c>
      <c r="E313" s="106"/>
      <c r="F313" s="8" t="s">
        <v>375</v>
      </c>
      <c r="G313" s="8" t="s">
        <v>1375</v>
      </c>
      <c r="H313" s="8" t="s">
        <v>1404</v>
      </c>
      <c r="I313" s="8"/>
      <c r="J313" s="106"/>
    </row>
    <row r="314" spans="1:10" s="10" customFormat="1" ht="30" hidden="1">
      <c r="A314" s="106">
        <v>2013</v>
      </c>
      <c r="B314" s="106" t="s">
        <v>521</v>
      </c>
      <c r="C314" s="106">
        <v>179</v>
      </c>
      <c r="D314" s="145">
        <v>41444</v>
      </c>
      <c r="E314" s="106"/>
      <c r="F314" s="8" t="s">
        <v>375</v>
      </c>
      <c r="G314" s="8" t="s">
        <v>1375</v>
      </c>
      <c r="H314" s="8" t="s">
        <v>1383</v>
      </c>
      <c r="I314" s="8"/>
      <c r="J314" s="106"/>
    </row>
    <row r="315" spans="1:10" s="10" customFormat="1" ht="30" hidden="1">
      <c r="A315" s="106">
        <v>2013</v>
      </c>
      <c r="B315" s="106" t="s">
        <v>521</v>
      </c>
      <c r="C315" s="106">
        <v>184</v>
      </c>
      <c r="D315" s="145">
        <v>41444</v>
      </c>
      <c r="E315" s="106"/>
      <c r="F315" s="8" t="s">
        <v>375</v>
      </c>
      <c r="G315" s="8" t="s">
        <v>1375</v>
      </c>
      <c r="H315" s="8" t="s">
        <v>1377</v>
      </c>
      <c r="I315" s="8"/>
      <c r="J315" s="106"/>
    </row>
    <row r="316" spans="1:10" s="10" customFormat="1" ht="30" hidden="1">
      <c r="A316" s="106">
        <v>2013</v>
      </c>
      <c r="B316" s="106" t="s">
        <v>521</v>
      </c>
      <c r="C316" s="106">
        <v>185</v>
      </c>
      <c r="D316" s="145">
        <v>41444</v>
      </c>
      <c r="E316" s="106"/>
      <c r="F316" s="8" t="s">
        <v>375</v>
      </c>
      <c r="G316" s="8" t="s">
        <v>1375</v>
      </c>
      <c r="H316" s="8" t="s">
        <v>1379</v>
      </c>
      <c r="I316" s="8"/>
      <c r="J316" s="106"/>
    </row>
    <row r="317" spans="1:10" s="10" customFormat="1" ht="30" hidden="1">
      <c r="A317" s="106">
        <v>2013</v>
      </c>
      <c r="B317" s="106" t="s">
        <v>521</v>
      </c>
      <c r="C317" s="106">
        <v>192</v>
      </c>
      <c r="D317" s="145">
        <v>41446</v>
      </c>
      <c r="E317" s="106"/>
      <c r="F317" s="8" t="s">
        <v>375</v>
      </c>
      <c r="G317" s="8" t="s">
        <v>1375</v>
      </c>
      <c r="H317" s="8" t="s">
        <v>1381</v>
      </c>
      <c r="I317" s="8"/>
      <c r="J317" s="106"/>
    </row>
    <row r="318" spans="1:10" s="10" customFormat="1" ht="30" hidden="1">
      <c r="A318" s="106">
        <v>2013</v>
      </c>
      <c r="B318" s="106" t="s">
        <v>521</v>
      </c>
      <c r="C318" s="106">
        <v>264</v>
      </c>
      <c r="D318" s="145">
        <v>41455</v>
      </c>
      <c r="E318" s="106"/>
      <c r="F318" s="8" t="s">
        <v>375</v>
      </c>
      <c r="G318" s="8" t="s">
        <v>1375</v>
      </c>
      <c r="H318" s="8" t="s">
        <v>1402</v>
      </c>
      <c r="I318" s="8"/>
      <c r="J318" s="106"/>
    </row>
    <row r="319" spans="1:10" s="10" customFormat="1" ht="30" hidden="1">
      <c r="A319" s="106">
        <v>2013</v>
      </c>
      <c r="B319" s="106" t="s">
        <v>521</v>
      </c>
      <c r="C319" s="106" t="s">
        <v>1506</v>
      </c>
      <c r="D319" s="145">
        <v>41460</v>
      </c>
      <c r="E319" s="145">
        <v>41495</v>
      </c>
      <c r="F319" s="8" t="s">
        <v>375</v>
      </c>
      <c r="G319" s="8" t="s">
        <v>1375</v>
      </c>
      <c r="H319" s="8" t="s">
        <v>1507</v>
      </c>
      <c r="I319" s="8" t="s">
        <v>1508</v>
      </c>
      <c r="J319" s="106"/>
    </row>
    <row r="320" spans="1:10" s="10" customFormat="1" ht="30" hidden="1">
      <c r="A320" s="106">
        <v>2013</v>
      </c>
      <c r="B320" s="106" t="s">
        <v>521</v>
      </c>
      <c r="C320" s="106">
        <v>300</v>
      </c>
      <c r="D320" s="145">
        <v>41471</v>
      </c>
      <c r="E320" s="106"/>
      <c r="F320" s="8" t="s">
        <v>375</v>
      </c>
      <c r="G320" s="8" t="s">
        <v>1375</v>
      </c>
      <c r="H320" s="8" t="s">
        <v>1387</v>
      </c>
      <c r="I320" s="8"/>
      <c r="J320" s="106"/>
    </row>
    <row r="321" spans="1:10" s="10" customFormat="1" ht="30" hidden="1">
      <c r="A321" s="106">
        <v>2013</v>
      </c>
      <c r="B321" s="106" t="s">
        <v>521</v>
      </c>
      <c r="C321" s="106">
        <v>241</v>
      </c>
      <c r="D321" s="145">
        <v>41472</v>
      </c>
      <c r="E321" s="106"/>
      <c r="F321" s="8" t="s">
        <v>375</v>
      </c>
      <c r="G321" s="8" t="s">
        <v>1375</v>
      </c>
      <c r="H321" s="8" t="s">
        <v>1388</v>
      </c>
      <c r="I321" s="8"/>
      <c r="J321" s="106"/>
    </row>
    <row r="322" spans="1:10" s="10" customFormat="1" ht="30" hidden="1">
      <c r="A322" s="106">
        <v>2013</v>
      </c>
      <c r="B322" s="106" t="s">
        <v>521</v>
      </c>
      <c r="C322" s="106">
        <v>244</v>
      </c>
      <c r="D322" s="145">
        <v>41473</v>
      </c>
      <c r="E322" s="106"/>
      <c r="F322" s="8" t="s">
        <v>375</v>
      </c>
      <c r="G322" s="8" t="s">
        <v>1375</v>
      </c>
      <c r="H322" s="8" t="s">
        <v>1382</v>
      </c>
      <c r="I322" s="8"/>
      <c r="J322" s="106"/>
    </row>
    <row r="323" spans="1:10" s="10" customFormat="1" ht="30" hidden="1">
      <c r="A323" s="106">
        <v>2013</v>
      </c>
      <c r="B323" s="106" t="s">
        <v>521</v>
      </c>
      <c r="C323" s="106">
        <v>251</v>
      </c>
      <c r="D323" s="145">
        <v>41477</v>
      </c>
      <c r="E323" s="106"/>
      <c r="F323" s="8" t="s">
        <v>375</v>
      </c>
      <c r="G323" s="8" t="s">
        <v>1375</v>
      </c>
      <c r="H323" s="8" t="s">
        <v>1389</v>
      </c>
      <c r="I323" s="8"/>
      <c r="J323" s="106"/>
    </row>
    <row r="324" spans="1:10" s="10" customFormat="1" ht="30" hidden="1">
      <c r="A324" s="106">
        <v>2013</v>
      </c>
      <c r="B324" s="106" t="s">
        <v>521</v>
      </c>
      <c r="C324" s="106">
        <v>252</v>
      </c>
      <c r="D324" s="145">
        <v>41477</v>
      </c>
      <c r="E324" s="106"/>
      <c r="F324" s="8" t="s">
        <v>375</v>
      </c>
      <c r="G324" s="8" t="s">
        <v>1375</v>
      </c>
      <c r="H324" s="8" t="s">
        <v>1391</v>
      </c>
      <c r="I324" s="8"/>
      <c r="J324" s="106"/>
    </row>
    <row r="325" spans="1:10" s="10" customFormat="1" ht="30" hidden="1">
      <c r="A325" s="106">
        <v>2013</v>
      </c>
      <c r="B325" s="106" t="s">
        <v>521</v>
      </c>
      <c r="C325" s="106">
        <v>253</v>
      </c>
      <c r="D325" s="145">
        <v>41477</v>
      </c>
      <c r="E325" s="106"/>
      <c r="F325" s="8" t="s">
        <v>375</v>
      </c>
      <c r="G325" s="8" t="s">
        <v>1375</v>
      </c>
      <c r="H325" s="8" t="s">
        <v>1392</v>
      </c>
      <c r="I325" s="8"/>
      <c r="J325" s="106"/>
    </row>
    <row r="326" spans="1:10" s="10" customFormat="1" ht="30" hidden="1">
      <c r="A326" s="106">
        <v>2013</v>
      </c>
      <c r="B326" s="106" t="s">
        <v>521</v>
      </c>
      <c r="C326" s="106">
        <v>254</v>
      </c>
      <c r="D326" s="145">
        <v>41477</v>
      </c>
      <c r="E326" s="106"/>
      <c r="F326" s="8" t="s">
        <v>375</v>
      </c>
      <c r="G326" s="8" t="s">
        <v>1375</v>
      </c>
      <c r="H326" s="8" t="s">
        <v>1390</v>
      </c>
      <c r="I326" s="8"/>
      <c r="J326" s="106"/>
    </row>
    <row r="327" spans="1:10" s="10" customFormat="1" ht="30" hidden="1">
      <c r="A327" s="106">
        <v>2013</v>
      </c>
      <c r="B327" s="106" t="s">
        <v>521</v>
      </c>
      <c r="C327" s="106">
        <v>255</v>
      </c>
      <c r="D327" s="145">
        <v>41477</v>
      </c>
      <c r="E327" s="106"/>
      <c r="F327" s="8" t="s">
        <v>375</v>
      </c>
      <c r="G327" s="8" t="s">
        <v>1375</v>
      </c>
      <c r="H327" s="8" t="s">
        <v>1393</v>
      </c>
      <c r="I327" s="8"/>
      <c r="J327" s="106"/>
    </row>
    <row r="328" spans="1:10" s="10" customFormat="1" ht="30" hidden="1">
      <c r="A328" s="106">
        <v>2013</v>
      </c>
      <c r="B328" s="106" t="s">
        <v>521</v>
      </c>
      <c r="C328" s="106" t="s">
        <v>1394</v>
      </c>
      <c r="D328" s="145">
        <v>41477</v>
      </c>
      <c r="E328" s="106"/>
      <c r="F328" s="8" t="s">
        <v>375</v>
      </c>
      <c r="G328" s="8" t="s">
        <v>1375</v>
      </c>
      <c r="H328" s="8" t="s">
        <v>1395</v>
      </c>
      <c r="I328" s="8"/>
      <c r="J328" s="106"/>
    </row>
    <row r="329" spans="1:10" s="10" customFormat="1" ht="30" hidden="1">
      <c r="A329" s="106">
        <v>2013</v>
      </c>
      <c r="B329" s="106" t="s">
        <v>521</v>
      </c>
      <c r="C329" s="106">
        <v>257</v>
      </c>
      <c r="D329" s="145">
        <v>41480</v>
      </c>
      <c r="E329" s="106"/>
      <c r="F329" s="8" t="s">
        <v>375</v>
      </c>
      <c r="G329" s="8" t="s">
        <v>1375</v>
      </c>
      <c r="H329" s="8" t="s">
        <v>1400</v>
      </c>
      <c r="I329" s="8"/>
      <c r="J329" s="106"/>
    </row>
    <row r="330" spans="1:10" s="10" customFormat="1" ht="30" hidden="1">
      <c r="A330" s="106">
        <v>2013</v>
      </c>
      <c r="B330" s="106" t="s">
        <v>521</v>
      </c>
      <c r="C330" s="106">
        <v>260</v>
      </c>
      <c r="D330" s="145">
        <v>41481</v>
      </c>
      <c r="E330" s="106"/>
      <c r="F330" s="8" t="s">
        <v>375</v>
      </c>
      <c r="G330" s="8" t="s">
        <v>1375</v>
      </c>
      <c r="H330" s="8" t="s">
        <v>1376</v>
      </c>
      <c r="I330" s="8"/>
      <c r="J330" s="106"/>
    </row>
    <row r="331" spans="1:10" s="10" customFormat="1" ht="30" hidden="1">
      <c r="A331" s="106">
        <v>2013</v>
      </c>
      <c r="B331" s="106" t="s">
        <v>521</v>
      </c>
      <c r="C331" s="106">
        <v>261</v>
      </c>
      <c r="D331" s="145">
        <v>41481</v>
      </c>
      <c r="E331" s="106"/>
      <c r="F331" s="8" t="s">
        <v>375</v>
      </c>
      <c r="G331" s="8" t="s">
        <v>1375</v>
      </c>
      <c r="H331" s="8" t="s">
        <v>1403</v>
      </c>
      <c r="I331" s="8"/>
      <c r="J331" s="106"/>
    </row>
    <row r="332" spans="1:10" s="10" customFormat="1" ht="30" hidden="1">
      <c r="A332" s="106">
        <v>2013</v>
      </c>
      <c r="B332" s="106" t="s">
        <v>521</v>
      </c>
      <c r="C332" s="106" t="s">
        <v>1401</v>
      </c>
      <c r="D332" s="145">
        <v>41486</v>
      </c>
      <c r="E332" s="106"/>
      <c r="F332" s="8" t="s">
        <v>375</v>
      </c>
      <c r="G332" s="8" t="s">
        <v>1375</v>
      </c>
      <c r="H332" s="8" t="s">
        <v>1400</v>
      </c>
      <c r="I332" s="8"/>
      <c r="J332" s="106"/>
    </row>
    <row r="333" spans="1:10" s="10" customFormat="1" ht="30" hidden="1">
      <c r="A333" s="106">
        <v>2013</v>
      </c>
      <c r="B333" s="106" t="s">
        <v>521</v>
      </c>
      <c r="C333" s="106">
        <v>275</v>
      </c>
      <c r="D333" s="145">
        <v>41491</v>
      </c>
      <c r="E333" s="106"/>
      <c r="F333" s="8" t="s">
        <v>375</v>
      </c>
      <c r="G333" s="8" t="s">
        <v>1375</v>
      </c>
      <c r="H333" s="8" t="s">
        <v>1400</v>
      </c>
      <c r="I333" s="8"/>
      <c r="J333" s="106"/>
    </row>
    <row r="334" spans="1:10" s="10" customFormat="1" ht="30" hidden="1">
      <c r="A334" s="106">
        <v>2013</v>
      </c>
      <c r="B334" s="106" t="s">
        <v>521</v>
      </c>
      <c r="C334" s="106">
        <v>283</v>
      </c>
      <c r="D334" s="145">
        <v>41493</v>
      </c>
      <c r="E334" s="106"/>
      <c r="F334" s="8" t="s">
        <v>375</v>
      </c>
      <c r="G334" s="8" t="s">
        <v>1375</v>
      </c>
      <c r="H334" s="8" t="s">
        <v>1400</v>
      </c>
      <c r="I334" s="8"/>
      <c r="J334" s="106"/>
    </row>
    <row r="335" spans="1:10" s="10" customFormat="1" ht="30" hidden="1">
      <c r="A335" s="106">
        <v>2013</v>
      </c>
      <c r="B335" s="106" t="s">
        <v>521</v>
      </c>
      <c r="C335" s="106">
        <v>294</v>
      </c>
      <c r="D335" s="145">
        <v>41499</v>
      </c>
      <c r="E335" s="106"/>
      <c r="F335" s="8" t="s">
        <v>375</v>
      </c>
      <c r="G335" s="8" t="s">
        <v>1375</v>
      </c>
      <c r="H335" s="8" t="s">
        <v>1400</v>
      </c>
      <c r="I335" s="8"/>
      <c r="J335" s="106"/>
    </row>
    <row r="336" spans="1:10" s="10" customFormat="1" ht="30" hidden="1">
      <c r="A336" s="106">
        <v>2013</v>
      </c>
      <c r="B336" s="106" t="s">
        <v>521</v>
      </c>
      <c r="C336" s="106">
        <v>295</v>
      </c>
      <c r="D336" s="145">
        <v>41499</v>
      </c>
      <c r="E336" s="106"/>
      <c r="F336" s="8" t="s">
        <v>375</v>
      </c>
      <c r="G336" s="8" t="s">
        <v>1375</v>
      </c>
      <c r="H336" s="8" t="s">
        <v>1400</v>
      </c>
      <c r="I336" s="8"/>
      <c r="J336" s="106"/>
    </row>
    <row r="337" spans="1:10" s="10" customFormat="1" ht="30" hidden="1">
      <c r="A337" s="106">
        <v>2013</v>
      </c>
      <c r="B337" s="106" t="s">
        <v>521</v>
      </c>
      <c r="C337" s="106">
        <v>296</v>
      </c>
      <c r="D337" s="145">
        <v>41499</v>
      </c>
      <c r="E337" s="106" t="s">
        <v>127</v>
      </c>
      <c r="F337" s="8" t="s">
        <v>375</v>
      </c>
      <c r="G337" s="8" t="s">
        <v>1375</v>
      </c>
      <c r="H337" s="8" t="s">
        <v>1400</v>
      </c>
      <c r="I337" s="8"/>
      <c r="J337" s="106"/>
    </row>
    <row r="338" spans="1:10" s="10" customFormat="1" ht="30" hidden="1">
      <c r="A338" s="106">
        <v>2013</v>
      </c>
      <c r="B338" s="106" t="s">
        <v>521</v>
      </c>
      <c r="C338" s="106">
        <v>355</v>
      </c>
      <c r="D338" s="145">
        <v>41528</v>
      </c>
      <c r="E338" s="106"/>
      <c r="F338" s="8" t="s">
        <v>375</v>
      </c>
      <c r="G338" s="8" t="s">
        <v>1375</v>
      </c>
      <c r="H338" s="8" t="s">
        <v>1507</v>
      </c>
      <c r="I338" s="8" t="s">
        <v>1508</v>
      </c>
      <c r="J338" s="106"/>
    </row>
    <row r="339" spans="1:10" s="10" customFormat="1" ht="30" hidden="1">
      <c r="A339" s="106">
        <v>2013</v>
      </c>
      <c r="B339" s="106" t="s">
        <v>521</v>
      </c>
      <c r="C339" s="106">
        <v>356</v>
      </c>
      <c r="D339" s="145">
        <v>41528</v>
      </c>
      <c r="E339" s="106"/>
      <c r="F339" s="8" t="s">
        <v>375</v>
      </c>
      <c r="G339" s="8" t="s">
        <v>1375</v>
      </c>
      <c r="H339" s="8" t="s">
        <v>1507</v>
      </c>
      <c r="I339" s="8" t="s">
        <v>1508</v>
      </c>
      <c r="J339" s="106"/>
    </row>
    <row r="340" spans="1:10" s="10" customFormat="1" ht="30" hidden="1">
      <c r="A340" s="106">
        <v>2013</v>
      </c>
      <c r="B340" s="106" t="s">
        <v>521</v>
      </c>
      <c r="C340" s="106">
        <v>375</v>
      </c>
      <c r="D340" s="145">
        <v>41541</v>
      </c>
      <c r="E340" s="106"/>
      <c r="F340" s="8" t="s">
        <v>375</v>
      </c>
      <c r="G340" s="8" t="s">
        <v>1375</v>
      </c>
      <c r="H340" s="8" t="s">
        <v>1507</v>
      </c>
      <c r="I340" s="8"/>
      <c r="J340" s="106"/>
    </row>
    <row r="341" spans="1:10" s="10" customFormat="1" hidden="1">
      <c r="A341" s="106">
        <v>2013</v>
      </c>
      <c r="B341" s="106" t="s">
        <v>521</v>
      </c>
      <c r="C341" s="106">
        <v>40</v>
      </c>
      <c r="D341" s="145" t="s">
        <v>127</v>
      </c>
      <c r="E341" s="106" t="s">
        <v>127</v>
      </c>
      <c r="F341" s="8" t="s">
        <v>668</v>
      </c>
      <c r="G341" s="8"/>
      <c r="H341" s="8" t="s">
        <v>669</v>
      </c>
      <c r="I341" s="8"/>
      <c r="J341" s="106"/>
    </row>
    <row r="342" spans="1:10" s="10" customFormat="1" hidden="1">
      <c r="A342" s="106">
        <v>2013</v>
      </c>
      <c r="B342" s="106" t="s">
        <v>521</v>
      </c>
      <c r="C342" s="106">
        <v>41</v>
      </c>
      <c r="D342" s="145" t="s">
        <v>670</v>
      </c>
      <c r="E342" s="106"/>
      <c r="F342" s="8" t="s">
        <v>670</v>
      </c>
      <c r="G342" s="8"/>
      <c r="H342" s="8" t="s">
        <v>670</v>
      </c>
      <c r="I342" s="8"/>
      <c r="J342" s="106"/>
    </row>
    <row r="343" spans="1:10" s="10" customFormat="1" ht="45" hidden="1">
      <c r="A343" s="106">
        <v>2013</v>
      </c>
      <c r="B343" s="106" t="s">
        <v>374</v>
      </c>
      <c r="C343" s="106" t="s">
        <v>385</v>
      </c>
      <c r="D343" s="145">
        <v>41325</v>
      </c>
      <c r="E343" s="106"/>
      <c r="F343" s="8" t="s">
        <v>448</v>
      </c>
      <c r="G343" s="8" t="s">
        <v>1861</v>
      </c>
      <c r="H343" s="8" t="s">
        <v>1862</v>
      </c>
      <c r="I343" s="8"/>
      <c r="J343" s="106"/>
    </row>
    <row r="344" spans="1:10" s="10" customFormat="1" ht="30" hidden="1">
      <c r="A344" s="106">
        <v>2013</v>
      </c>
      <c r="B344" s="106" t="s">
        <v>374</v>
      </c>
      <c r="C344" s="106">
        <v>67</v>
      </c>
      <c r="D344" s="145">
        <v>41323</v>
      </c>
      <c r="E344" s="145">
        <v>41325</v>
      </c>
      <c r="F344" s="8" t="s">
        <v>402</v>
      </c>
      <c r="G344" s="8" t="s">
        <v>1846</v>
      </c>
      <c r="H344" s="8" t="s">
        <v>1863</v>
      </c>
      <c r="I344" s="8"/>
      <c r="J344" s="106"/>
    </row>
    <row r="345" spans="1:10" s="10" customFormat="1" ht="30" hidden="1">
      <c r="A345" s="106">
        <v>2013</v>
      </c>
      <c r="B345" s="106" t="s">
        <v>374</v>
      </c>
      <c r="C345" s="106">
        <v>67</v>
      </c>
      <c r="D345" s="145">
        <v>41323</v>
      </c>
      <c r="E345" s="145">
        <v>41325</v>
      </c>
      <c r="F345" s="8" t="s">
        <v>475</v>
      </c>
      <c r="G345" s="8" t="s">
        <v>1864</v>
      </c>
      <c r="H345" s="8" t="s">
        <v>1863</v>
      </c>
      <c r="I345" s="8"/>
      <c r="J345" s="106"/>
    </row>
    <row r="346" spans="1:10" s="10" customFormat="1" ht="30" hidden="1">
      <c r="A346" s="106">
        <v>2013</v>
      </c>
      <c r="B346" s="106" t="s">
        <v>374</v>
      </c>
      <c r="C346" s="106">
        <v>79</v>
      </c>
      <c r="D346" s="145">
        <v>41323</v>
      </c>
      <c r="E346" s="145">
        <v>41326</v>
      </c>
      <c r="F346" s="8" t="s">
        <v>378</v>
      </c>
      <c r="G346" s="8"/>
      <c r="H346" s="8" t="s">
        <v>1865</v>
      </c>
      <c r="I346" s="8"/>
      <c r="J346" s="106"/>
    </row>
    <row r="347" spans="1:10" s="10" customFormat="1" ht="30" hidden="1">
      <c r="A347" s="106">
        <v>2013</v>
      </c>
      <c r="B347" s="106" t="s">
        <v>374</v>
      </c>
      <c r="C347" s="106">
        <v>74</v>
      </c>
      <c r="D347" s="145">
        <v>41331</v>
      </c>
      <c r="E347" s="145">
        <v>41332</v>
      </c>
      <c r="F347" s="8" t="s">
        <v>402</v>
      </c>
      <c r="G347" s="8" t="s">
        <v>1846</v>
      </c>
      <c r="H347" s="8" t="s">
        <v>1866</v>
      </c>
      <c r="I347" s="8"/>
      <c r="J347" s="106"/>
    </row>
    <row r="348" spans="1:10" s="10" customFormat="1" ht="45" hidden="1">
      <c r="A348" s="106">
        <v>2013</v>
      </c>
      <c r="B348" s="106" t="s">
        <v>374</v>
      </c>
      <c r="C348" s="106">
        <v>12</v>
      </c>
      <c r="D348" s="145">
        <v>41297</v>
      </c>
      <c r="E348" s="145">
        <v>41306</v>
      </c>
      <c r="F348" s="8" t="s">
        <v>378</v>
      </c>
      <c r="G348" s="8"/>
      <c r="H348" s="8" t="s">
        <v>1867</v>
      </c>
      <c r="I348" s="8"/>
      <c r="J348" s="106"/>
    </row>
    <row r="349" spans="1:10" s="10" customFormat="1" hidden="1">
      <c r="A349" s="106">
        <v>2013</v>
      </c>
      <c r="B349" s="106" t="s">
        <v>374</v>
      </c>
      <c r="C349" s="106" t="s">
        <v>385</v>
      </c>
      <c r="D349" s="145"/>
      <c r="E349" s="145">
        <v>41330</v>
      </c>
      <c r="F349" s="8" t="s">
        <v>953</v>
      </c>
      <c r="G349" s="8" t="s">
        <v>1868</v>
      </c>
      <c r="H349" s="8" t="s">
        <v>1869</v>
      </c>
      <c r="I349" s="8"/>
      <c r="J349" s="106"/>
    </row>
    <row r="350" spans="1:10" s="10" customFormat="1" ht="45" hidden="1">
      <c r="A350" s="106">
        <v>2013</v>
      </c>
      <c r="B350" s="106" t="s">
        <v>374</v>
      </c>
      <c r="C350" s="106" t="s">
        <v>385</v>
      </c>
      <c r="D350" s="145"/>
      <c r="E350" s="145">
        <v>41331</v>
      </c>
      <c r="F350" s="8" t="s">
        <v>1843</v>
      </c>
      <c r="G350" s="8" t="s">
        <v>1870</v>
      </c>
      <c r="H350" s="8" t="s">
        <v>1871</v>
      </c>
      <c r="I350" s="8"/>
      <c r="J350" s="106"/>
    </row>
    <row r="351" spans="1:10" s="10" customFormat="1" hidden="1">
      <c r="A351" s="106">
        <v>2013</v>
      </c>
      <c r="B351" s="106" t="s">
        <v>374</v>
      </c>
      <c r="C351" s="106" t="s">
        <v>385</v>
      </c>
      <c r="D351" s="145"/>
      <c r="E351" s="145">
        <v>41331</v>
      </c>
      <c r="F351" s="8" t="s">
        <v>431</v>
      </c>
      <c r="G351" s="8" t="s">
        <v>432</v>
      </c>
      <c r="H351" s="8" t="s">
        <v>1872</v>
      </c>
      <c r="I351" s="8"/>
      <c r="J351" s="106"/>
    </row>
    <row r="352" spans="1:10" s="10" customFormat="1" hidden="1">
      <c r="A352" s="106">
        <v>2013</v>
      </c>
      <c r="B352" s="106" t="s">
        <v>374</v>
      </c>
      <c r="C352" s="106" t="s">
        <v>385</v>
      </c>
      <c r="D352" s="145"/>
      <c r="E352" s="145">
        <v>41332</v>
      </c>
      <c r="F352" s="8" t="s">
        <v>944</v>
      </c>
      <c r="G352" s="8" t="s">
        <v>1873</v>
      </c>
      <c r="H352" s="8" t="s">
        <v>1874</v>
      </c>
      <c r="I352" s="8"/>
      <c r="J352" s="106"/>
    </row>
    <row r="353" spans="1:10" s="10" customFormat="1" ht="45" hidden="1">
      <c r="A353" s="106">
        <v>2013</v>
      </c>
      <c r="B353" s="106" t="s">
        <v>374</v>
      </c>
      <c r="C353" s="106" t="s">
        <v>385</v>
      </c>
      <c r="D353" s="145"/>
      <c r="E353" s="145">
        <v>41332</v>
      </c>
      <c r="F353" s="8" t="s">
        <v>1840</v>
      </c>
      <c r="G353" s="8"/>
      <c r="H353" s="8" t="s">
        <v>1842</v>
      </c>
      <c r="I353" s="8"/>
      <c r="J353" s="106"/>
    </row>
    <row r="354" spans="1:10" s="10" customFormat="1" ht="45" hidden="1">
      <c r="A354" s="106">
        <v>2013</v>
      </c>
      <c r="B354" s="106" t="s">
        <v>374</v>
      </c>
      <c r="C354" s="106">
        <v>43</v>
      </c>
      <c r="D354" s="145"/>
      <c r="E354" s="145">
        <v>41333</v>
      </c>
      <c r="F354" s="8" t="s">
        <v>393</v>
      </c>
      <c r="G354" s="8" t="s">
        <v>1875</v>
      </c>
      <c r="H354" s="8" t="s">
        <v>1876</v>
      </c>
      <c r="I354" s="8"/>
      <c r="J354" s="106"/>
    </row>
    <row r="355" spans="1:10" s="10" customFormat="1" ht="45" hidden="1">
      <c r="A355" s="106">
        <v>2013</v>
      </c>
      <c r="B355" s="106" t="s">
        <v>374</v>
      </c>
      <c r="C355" s="106">
        <v>19</v>
      </c>
      <c r="D355" s="145"/>
      <c r="E355" s="145">
        <v>41330</v>
      </c>
      <c r="F355" s="8" t="s">
        <v>428</v>
      </c>
      <c r="G355" s="8" t="s">
        <v>1877</v>
      </c>
      <c r="H355" s="8" t="s">
        <v>1878</v>
      </c>
      <c r="I355" s="8"/>
      <c r="J355" s="106"/>
    </row>
    <row r="356" spans="1:10" s="10" customFormat="1">
      <c r="A356" s="106"/>
      <c r="B356" s="106"/>
      <c r="C356" s="106"/>
      <c r="D356" s="145"/>
      <c r="E356" s="106"/>
      <c r="F356" s="8"/>
      <c r="G356" s="8"/>
      <c r="H356" s="8"/>
      <c r="I356" s="8"/>
      <c r="J356" s="106"/>
    </row>
    <row r="357" spans="1:10" s="10" customFormat="1" ht="30">
      <c r="A357" s="106">
        <v>2013</v>
      </c>
      <c r="B357" s="106" t="s">
        <v>374</v>
      </c>
      <c r="C357" s="106">
        <v>5</v>
      </c>
      <c r="D357" s="145">
        <v>41338</v>
      </c>
      <c r="E357" s="145">
        <v>41338</v>
      </c>
      <c r="F357" s="8" t="s">
        <v>1907</v>
      </c>
      <c r="G357" s="8" t="s">
        <v>1908</v>
      </c>
      <c r="H357" s="8" t="s">
        <v>1909</v>
      </c>
      <c r="I357" s="8"/>
      <c r="J357" s="106"/>
    </row>
    <row r="358" spans="1:10" s="10" customFormat="1">
      <c r="A358" s="106">
        <v>2013</v>
      </c>
      <c r="B358" s="106" t="s">
        <v>374</v>
      </c>
      <c r="C358" s="106">
        <v>72</v>
      </c>
      <c r="D358" s="145">
        <v>41338</v>
      </c>
      <c r="E358" s="145">
        <v>41338</v>
      </c>
      <c r="F358" s="8" t="s">
        <v>986</v>
      </c>
      <c r="G358" s="8"/>
      <c r="H358" s="8" t="s">
        <v>1910</v>
      </c>
      <c r="I358" s="8"/>
      <c r="J358" s="106"/>
    </row>
    <row r="359" spans="1:10" s="10" customFormat="1">
      <c r="A359" s="106">
        <v>2013</v>
      </c>
      <c r="B359" s="106" t="s">
        <v>374</v>
      </c>
      <c r="C359" s="106">
        <v>170</v>
      </c>
      <c r="D359" s="145">
        <v>41338</v>
      </c>
      <c r="E359" s="145">
        <v>41338</v>
      </c>
      <c r="F359" s="8" t="s">
        <v>402</v>
      </c>
      <c r="G359" s="8" t="s">
        <v>1846</v>
      </c>
      <c r="H359" s="8" t="s">
        <v>1911</v>
      </c>
      <c r="I359" s="8"/>
      <c r="J359" s="106"/>
    </row>
    <row r="360" spans="1:10" s="10" customFormat="1">
      <c r="A360" s="106">
        <v>2013</v>
      </c>
      <c r="B360" s="106" t="s">
        <v>374</v>
      </c>
      <c r="C360" s="106">
        <v>12</v>
      </c>
      <c r="D360" s="145">
        <v>41338</v>
      </c>
      <c r="E360" s="145">
        <v>41338</v>
      </c>
      <c r="F360" s="8" t="s">
        <v>1912</v>
      </c>
      <c r="G360" s="8"/>
      <c r="H360" s="8" t="s">
        <v>1913</v>
      </c>
      <c r="I360" s="8"/>
      <c r="J360" s="106"/>
    </row>
    <row r="361" spans="1:10" s="10" customFormat="1">
      <c r="A361" s="106">
        <v>2013</v>
      </c>
      <c r="B361" s="106" t="s">
        <v>374</v>
      </c>
      <c r="C361" s="106">
        <v>1</v>
      </c>
      <c r="D361" s="145">
        <v>41338</v>
      </c>
      <c r="E361" s="145">
        <v>41339</v>
      </c>
      <c r="F361" s="8" t="s">
        <v>1914</v>
      </c>
      <c r="G361" s="8" t="s">
        <v>1915</v>
      </c>
      <c r="H361" s="8" t="s">
        <v>1916</v>
      </c>
      <c r="I361" s="8"/>
      <c r="J361" s="106"/>
    </row>
    <row r="362" spans="1:10" s="10" customFormat="1">
      <c r="A362" s="106">
        <v>2013</v>
      </c>
      <c r="B362" s="106" t="s">
        <v>374</v>
      </c>
      <c r="C362" s="106">
        <v>30</v>
      </c>
      <c r="D362" s="145">
        <v>41339</v>
      </c>
      <c r="E362" s="145">
        <v>41339</v>
      </c>
      <c r="F362" s="8" t="s">
        <v>428</v>
      </c>
      <c r="G362" s="8" t="s">
        <v>1917</v>
      </c>
      <c r="H362" s="8" t="s">
        <v>1918</v>
      </c>
      <c r="I362" s="8"/>
      <c r="J362" s="106"/>
    </row>
    <row r="363" spans="1:10" s="10" customFormat="1">
      <c r="A363" s="106">
        <v>2013</v>
      </c>
      <c r="B363" s="106" t="s">
        <v>374</v>
      </c>
      <c r="C363" s="106">
        <v>17</v>
      </c>
      <c r="D363" s="145">
        <v>41339</v>
      </c>
      <c r="E363" s="145">
        <v>41340</v>
      </c>
      <c r="F363" s="8" t="s">
        <v>1919</v>
      </c>
      <c r="G363" s="8"/>
      <c r="H363" s="8" t="s">
        <v>1920</v>
      </c>
      <c r="I363" s="8"/>
      <c r="J363" s="106"/>
    </row>
    <row r="364" spans="1:10" s="10" customFormat="1" ht="30">
      <c r="A364" s="106">
        <v>2013</v>
      </c>
      <c r="B364" s="106" t="s">
        <v>374</v>
      </c>
      <c r="C364" s="106" t="s">
        <v>385</v>
      </c>
      <c r="D364" s="145">
        <v>41340</v>
      </c>
      <c r="E364" s="145">
        <v>41340</v>
      </c>
      <c r="F364" s="8" t="s">
        <v>1921</v>
      </c>
      <c r="G364" s="8" t="s">
        <v>1908</v>
      </c>
      <c r="H364" s="8" t="s">
        <v>1922</v>
      </c>
      <c r="I364" s="8"/>
      <c r="J364" s="106"/>
    </row>
    <row r="365" spans="1:10" s="10" customFormat="1">
      <c r="A365" s="106">
        <v>2013</v>
      </c>
      <c r="B365" s="106" t="s">
        <v>374</v>
      </c>
      <c r="C365" s="106">
        <v>176</v>
      </c>
      <c r="D365" s="145">
        <v>41341</v>
      </c>
      <c r="E365" s="145">
        <v>41341</v>
      </c>
      <c r="F365" s="8" t="s">
        <v>402</v>
      </c>
      <c r="G365" s="8" t="s">
        <v>1846</v>
      </c>
      <c r="H365" s="8" t="s">
        <v>1923</v>
      </c>
      <c r="I365" s="8"/>
      <c r="J365" s="106"/>
    </row>
    <row r="366" spans="1:10" s="10" customFormat="1" ht="30">
      <c r="A366" s="106">
        <v>2013</v>
      </c>
      <c r="B366" s="106" t="s">
        <v>374</v>
      </c>
      <c r="C366" s="106">
        <v>87</v>
      </c>
      <c r="D366" s="145">
        <v>41341</v>
      </c>
      <c r="E366" s="145">
        <v>41344</v>
      </c>
      <c r="F366" s="8" t="s">
        <v>402</v>
      </c>
      <c r="G366" s="8" t="s">
        <v>1846</v>
      </c>
      <c r="H366" s="8" t="s">
        <v>1924</v>
      </c>
      <c r="I366" s="8"/>
      <c r="J366" s="106"/>
    </row>
    <row r="367" spans="1:10" s="10" customFormat="1" ht="30">
      <c r="A367" s="106">
        <v>2013</v>
      </c>
      <c r="B367" s="106" t="s">
        <v>374</v>
      </c>
      <c r="C367" s="106" t="s">
        <v>385</v>
      </c>
      <c r="D367" s="145">
        <v>41344</v>
      </c>
      <c r="E367" s="145">
        <v>41344</v>
      </c>
      <c r="F367" s="8" t="s">
        <v>938</v>
      </c>
      <c r="G367" s="8" t="s">
        <v>1908</v>
      </c>
      <c r="H367" s="8" t="s">
        <v>1925</v>
      </c>
      <c r="I367" s="8"/>
      <c r="J367" s="106"/>
    </row>
    <row r="368" spans="1:10" s="10" customFormat="1" ht="30">
      <c r="A368" s="106">
        <v>2013</v>
      </c>
      <c r="B368" s="106" t="s">
        <v>374</v>
      </c>
      <c r="C368" s="106" t="s">
        <v>385</v>
      </c>
      <c r="D368" s="145">
        <v>41341</v>
      </c>
      <c r="E368" s="145">
        <v>41344</v>
      </c>
      <c r="F368" s="8" t="s">
        <v>1926</v>
      </c>
      <c r="G368" s="8" t="s">
        <v>1927</v>
      </c>
      <c r="H368" s="8" t="s">
        <v>1928</v>
      </c>
      <c r="I368" s="8"/>
      <c r="J368" s="106"/>
    </row>
    <row r="369" spans="1:10" s="10" customFormat="1">
      <c r="A369" s="106">
        <v>2013</v>
      </c>
      <c r="B369" s="106" t="s">
        <v>374</v>
      </c>
      <c r="C369" s="106" t="s">
        <v>385</v>
      </c>
      <c r="D369" s="145">
        <v>41346</v>
      </c>
      <c r="E369" s="145">
        <v>41346</v>
      </c>
      <c r="F369" s="8" t="s">
        <v>1857</v>
      </c>
      <c r="G369" s="8" t="s">
        <v>1929</v>
      </c>
      <c r="H369" s="8" t="s">
        <v>1930</v>
      </c>
      <c r="I369" s="8"/>
      <c r="J369" s="106"/>
    </row>
    <row r="370" spans="1:10" s="10" customFormat="1">
      <c r="A370" s="106">
        <v>2013</v>
      </c>
      <c r="B370" s="106" t="s">
        <v>374</v>
      </c>
      <c r="C370" s="106" t="s">
        <v>385</v>
      </c>
      <c r="D370" s="145"/>
      <c r="E370" s="145">
        <v>41346</v>
      </c>
      <c r="F370" s="8" t="s">
        <v>1931</v>
      </c>
      <c r="G370" s="8" t="s">
        <v>1908</v>
      </c>
      <c r="H370" s="8" t="s">
        <v>1932</v>
      </c>
      <c r="I370" s="8"/>
      <c r="J370" s="106"/>
    </row>
    <row r="371" spans="1:10" s="10" customFormat="1" ht="30">
      <c r="A371" s="106">
        <v>2013</v>
      </c>
      <c r="B371" s="106" t="s">
        <v>374</v>
      </c>
      <c r="C371" s="106" t="s">
        <v>385</v>
      </c>
      <c r="D371" s="145">
        <v>41346</v>
      </c>
      <c r="E371" s="145">
        <v>41346</v>
      </c>
      <c r="F371" s="8" t="s">
        <v>1933</v>
      </c>
      <c r="G371" s="8" t="s">
        <v>1934</v>
      </c>
      <c r="H371" s="8" t="s">
        <v>1935</v>
      </c>
      <c r="I371" s="8"/>
      <c r="J371" s="106"/>
    </row>
    <row r="372" spans="1:10" s="10" customFormat="1">
      <c r="A372" s="106">
        <v>2013</v>
      </c>
      <c r="B372" s="106" t="s">
        <v>374</v>
      </c>
      <c r="C372" s="106" t="s">
        <v>385</v>
      </c>
      <c r="D372" s="145">
        <v>41346</v>
      </c>
      <c r="E372" s="145">
        <v>41346</v>
      </c>
      <c r="F372" s="8" t="s">
        <v>1933</v>
      </c>
      <c r="G372" s="8" t="s">
        <v>1934</v>
      </c>
      <c r="H372" s="8"/>
      <c r="I372" s="8"/>
      <c r="J372" s="106"/>
    </row>
    <row r="373" spans="1:10" s="10" customFormat="1" ht="45">
      <c r="A373" s="106">
        <v>2013</v>
      </c>
      <c r="B373" s="106" t="s">
        <v>374</v>
      </c>
      <c r="C373" s="106" t="s">
        <v>385</v>
      </c>
      <c r="D373" s="145">
        <v>41339</v>
      </c>
      <c r="E373" s="145">
        <v>41347</v>
      </c>
      <c r="F373" s="8" t="s">
        <v>1936</v>
      </c>
      <c r="G373" s="8" t="s">
        <v>1937</v>
      </c>
      <c r="H373" s="8" t="s">
        <v>1938</v>
      </c>
      <c r="I373" s="8"/>
      <c r="J373" s="106"/>
    </row>
    <row r="374" spans="1:10" s="10" customFormat="1" ht="30">
      <c r="A374" s="106">
        <v>2013</v>
      </c>
      <c r="B374" s="106" t="s">
        <v>374</v>
      </c>
      <c r="C374" s="106">
        <v>6</v>
      </c>
      <c r="D374" s="145">
        <v>41347</v>
      </c>
      <c r="E374" s="145">
        <v>41347</v>
      </c>
      <c r="F374" s="8" t="s">
        <v>396</v>
      </c>
      <c r="G374" s="8" t="s">
        <v>1939</v>
      </c>
      <c r="H374" s="8" t="s">
        <v>1940</v>
      </c>
      <c r="I374" s="8"/>
      <c r="J374" s="106"/>
    </row>
    <row r="375" spans="1:10" s="10" customFormat="1">
      <c r="A375" s="106">
        <v>2013</v>
      </c>
      <c r="B375" s="106" t="s">
        <v>374</v>
      </c>
      <c r="C375" s="106">
        <v>92</v>
      </c>
      <c r="D375" s="145">
        <v>41347</v>
      </c>
      <c r="E375" s="145">
        <v>41347</v>
      </c>
      <c r="F375" s="8" t="s">
        <v>402</v>
      </c>
      <c r="G375" s="8" t="s">
        <v>1846</v>
      </c>
      <c r="H375" s="8" t="s">
        <v>1941</v>
      </c>
      <c r="I375" s="8"/>
      <c r="J375" s="106"/>
    </row>
    <row r="376" spans="1:10" s="10" customFormat="1" hidden="1">
      <c r="A376" s="106">
        <v>2013</v>
      </c>
      <c r="B376" s="106" t="s">
        <v>374</v>
      </c>
      <c r="C376" s="106">
        <v>17</v>
      </c>
      <c r="D376" s="145">
        <v>41319</v>
      </c>
      <c r="E376" s="145">
        <v>41319</v>
      </c>
      <c r="F376" s="8" t="s">
        <v>556</v>
      </c>
      <c r="G376" s="8" t="s">
        <v>772</v>
      </c>
      <c r="H376" s="8" t="s">
        <v>1942</v>
      </c>
      <c r="I376" s="8"/>
      <c r="J376" s="106"/>
    </row>
    <row r="377" spans="1:10" s="10" customFormat="1">
      <c r="A377" s="106">
        <v>2013</v>
      </c>
      <c r="B377" s="106" t="s">
        <v>374</v>
      </c>
      <c r="C377" s="106">
        <v>61</v>
      </c>
      <c r="D377" s="145">
        <v>41347</v>
      </c>
      <c r="E377" s="145">
        <v>41348</v>
      </c>
      <c r="F377" s="8" t="s">
        <v>1943</v>
      </c>
      <c r="G377" s="8" t="s">
        <v>1944</v>
      </c>
      <c r="H377" s="8" t="s">
        <v>1945</v>
      </c>
      <c r="I377" s="8"/>
      <c r="J377" s="106"/>
    </row>
    <row r="378" spans="1:10" s="10" customFormat="1" ht="30">
      <c r="A378" s="106">
        <v>2013</v>
      </c>
      <c r="B378" s="106" t="s">
        <v>374</v>
      </c>
      <c r="C378" s="106">
        <v>99</v>
      </c>
      <c r="D378" s="145">
        <v>41353</v>
      </c>
      <c r="E378" s="145">
        <v>41353</v>
      </c>
      <c r="F378" s="8" t="s">
        <v>402</v>
      </c>
      <c r="G378" s="8" t="s">
        <v>1846</v>
      </c>
      <c r="H378" s="8" t="s">
        <v>1946</v>
      </c>
      <c r="I378" s="8"/>
      <c r="J378" s="106"/>
    </row>
    <row r="379" spans="1:10" s="10" customFormat="1" ht="30">
      <c r="A379" s="106">
        <v>2013</v>
      </c>
      <c r="B379" s="106" t="s">
        <v>374</v>
      </c>
      <c r="C379" s="106" t="s">
        <v>385</v>
      </c>
      <c r="D379" s="145">
        <v>41353</v>
      </c>
      <c r="E379" s="145">
        <v>41353</v>
      </c>
      <c r="F379" s="8" t="s">
        <v>1907</v>
      </c>
      <c r="G379" s="8" t="s">
        <v>1908</v>
      </c>
      <c r="H379" s="8" t="s">
        <v>1947</v>
      </c>
      <c r="I379" s="8"/>
      <c r="J379" s="106"/>
    </row>
    <row r="380" spans="1:10" s="10" customFormat="1">
      <c r="A380" s="106">
        <v>2013</v>
      </c>
      <c r="B380" s="106" t="s">
        <v>374</v>
      </c>
      <c r="C380" s="106">
        <v>180</v>
      </c>
      <c r="D380" s="145">
        <v>41353</v>
      </c>
      <c r="E380" s="145">
        <v>41353</v>
      </c>
      <c r="F380" s="8" t="s">
        <v>402</v>
      </c>
      <c r="G380" s="8" t="s">
        <v>1846</v>
      </c>
      <c r="H380" s="8" t="s">
        <v>1948</v>
      </c>
      <c r="I380" s="8"/>
      <c r="J380" s="106"/>
    </row>
    <row r="381" spans="1:10" s="10" customFormat="1" ht="30">
      <c r="A381" s="106">
        <v>2013</v>
      </c>
      <c r="B381" s="106" t="s">
        <v>374</v>
      </c>
      <c r="C381" s="106" t="s">
        <v>385</v>
      </c>
      <c r="D381" s="145">
        <v>41354</v>
      </c>
      <c r="E381" s="145">
        <v>41354</v>
      </c>
      <c r="F381" s="8" t="s">
        <v>1843</v>
      </c>
      <c r="G381" s="8" t="s">
        <v>1908</v>
      </c>
      <c r="H381" s="8" t="s">
        <v>1949</v>
      </c>
      <c r="I381" s="8"/>
      <c r="J381" s="106"/>
    </row>
    <row r="382" spans="1:10" s="10" customFormat="1">
      <c r="A382" s="106">
        <v>2013</v>
      </c>
      <c r="B382" s="106" t="s">
        <v>374</v>
      </c>
      <c r="C382" s="106">
        <v>181</v>
      </c>
      <c r="D382" s="145">
        <v>41354</v>
      </c>
      <c r="E382" s="145">
        <v>41354</v>
      </c>
      <c r="F382" s="8" t="s">
        <v>402</v>
      </c>
      <c r="G382" s="8" t="s">
        <v>1846</v>
      </c>
      <c r="H382" s="8" t="s">
        <v>1950</v>
      </c>
      <c r="I382" s="8"/>
      <c r="J382" s="106"/>
    </row>
    <row r="383" spans="1:10" s="10" customFormat="1" ht="30">
      <c r="A383" s="106">
        <v>2013</v>
      </c>
      <c r="B383" s="106" t="s">
        <v>374</v>
      </c>
      <c r="C383" s="106" t="s">
        <v>385</v>
      </c>
      <c r="D383" s="145">
        <v>41354</v>
      </c>
      <c r="E383" s="145">
        <v>41354</v>
      </c>
      <c r="F383" s="8" t="s">
        <v>1951</v>
      </c>
      <c r="G383" s="8" t="s">
        <v>1953</v>
      </c>
      <c r="H383" s="8" t="s">
        <v>1952</v>
      </c>
      <c r="I383" s="8"/>
      <c r="J383" s="106"/>
    </row>
    <row r="384" spans="1:10" s="10" customFormat="1">
      <c r="A384" s="106">
        <v>2013</v>
      </c>
      <c r="B384" s="106" t="s">
        <v>374</v>
      </c>
      <c r="C384" s="106">
        <v>105</v>
      </c>
      <c r="D384" s="145">
        <v>41354</v>
      </c>
      <c r="E384" s="145">
        <v>41355</v>
      </c>
      <c r="F384" s="8" t="s">
        <v>402</v>
      </c>
      <c r="G384" s="8" t="s">
        <v>1846</v>
      </c>
      <c r="H384" s="8" t="s">
        <v>1954</v>
      </c>
      <c r="I384" s="8"/>
      <c r="J384" s="106"/>
    </row>
    <row r="385" spans="1:10" s="10" customFormat="1">
      <c r="A385" s="106">
        <v>2013</v>
      </c>
      <c r="B385" s="106" t="s">
        <v>374</v>
      </c>
      <c r="C385" s="106">
        <v>102</v>
      </c>
      <c r="D385" s="145">
        <v>41354</v>
      </c>
      <c r="E385" s="145">
        <v>41355</v>
      </c>
      <c r="F385" s="8" t="s">
        <v>402</v>
      </c>
      <c r="G385" s="8" t="s">
        <v>1846</v>
      </c>
      <c r="H385" s="8" t="s">
        <v>1955</v>
      </c>
      <c r="I385" s="8"/>
      <c r="J385" s="106"/>
    </row>
    <row r="386" spans="1:10" s="10" customFormat="1">
      <c r="A386" s="106">
        <v>2013</v>
      </c>
      <c r="B386" s="106" t="s">
        <v>374</v>
      </c>
      <c r="C386" s="106">
        <v>46</v>
      </c>
      <c r="D386" s="145">
        <v>41358</v>
      </c>
      <c r="E386" s="145">
        <v>41358</v>
      </c>
      <c r="F386" s="8" t="s">
        <v>544</v>
      </c>
      <c r="G386" s="8" t="s">
        <v>1956</v>
      </c>
      <c r="H386" s="8" t="s">
        <v>1957</v>
      </c>
      <c r="I386" s="8"/>
      <c r="J386" s="106"/>
    </row>
    <row r="387" spans="1:10" s="10" customFormat="1" ht="30">
      <c r="A387" s="106">
        <v>2013</v>
      </c>
      <c r="B387" s="106" t="s">
        <v>374</v>
      </c>
      <c r="C387" s="106">
        <v>107</v>
      </c>
      <c r="D387" s="145">
        <v>41359</v>
      </c>
      <c r="E387" s="145">
        <v>41359</v>
      </c>
      <c r="F387" s="8" t="s">
        <v>986</v>
      </c>
      <c r="G387" s="8" t="s">
        <v>1958</v>
      </c>
      <c r="H387" s="8" t="s">
        <v>1959</v>
      </c>
      <c r="I387" s="8"/>
      <c r="J387" s="106"/>
    </row>
    <row r="388" spans="1:10" s="10" customFormat="1">
      <c r="A388" s="106">
        <v>2013</v>
      </c>
      <c r="B388" s="106" t="s">
        <v>374</v>
      </c>
      <c r="C388" s="106">
        <v>63</v>
      </c>
      <c r="D388" s="145">
        <v>41369</v>
      </c>
      <c r="E388" s="145">
        <v>41372</v>
      </c>
      <c r="F388" s="8" t="s">
        <v>399</v>
      </c>
      <c r="G388" s="8" t="s">
        <v>2077</v>
      </c>
      <c r="H388" s="8" t="s">
        <v>2078</v>
      </c>
      <c r="I388" s="8"/>
      <c r="J388" s="106"/>
    </row>
    <row r="389" spans="1:10" s="10" customFormat="1">
      <c r="A389" s="106">
        <v>2013</v>
      </c>
      <c r="B389" s="106" t="s">
        <v>374</v>
      </c>
      <c r="C389" s="106">
        <v>190</v>
      </c>
      <c r="D389" s="145">
        <v>41372</v>
      </c>
      <c r="E389" s="145">
        <v>41372</v>
      </c>
      <c r="F389" s="8" t="s">
        <v>402</v>
      </c>
      <c r="G389" s="8" t="s">
        <v>1846</v>
      </c>
      <c r="H389" s="8" t="s">
        <v>1923</v>
      </c>
      <c r="I389" s="8"/>
      <c r="J389" s="106"/>
    </row>
    <row r="390" spans="1:10" s="10" customFormat="1">
      <c r="A390" s="106">
        <v>2013</v>
      </c>
      <c r="B390" s="106" t="s">
        <v>374</v>
      </c>
      <c r="C390" s="106" t="s">
        <v>385</v>
      </c>
      <c r="D390" s="145">
        <v>41627</v>
      </c>
      <c r="E390" s="145">
        <v>41373</v>
      </c>
      <c r="F390" s="8" t="s">
        <v>2079</v>
      </c>
      <c r="G390" s="8"/>
      <c r="H390" s="8" t="s">
        <v>2080</v>
      </c>
      <c r="I390" s="8"/>
      <c r="J390" s="106"/>
    </row>
    <row r="391" spans="1:10" s="10" customFormat="1">
      <c r="A391" s="106">
        <v>2013</v>
      </c>
      <c r="B391" s="106" t="s">
        <v>374</v>
      </c>
      <c r="C391" s="106">
        <v>4</v>
      </c>
      <c r="D391" s="145">
        <v>41369</v>
      </c>
      <c r="E391" s="145">
        <v>41373</v>
      </c>
      <c r="F391" s="8" t="s">
        <v>2081</v>
      </c>
      <c r="G391" s="8"/>
      <c r="H391" s="8" t="s">
        <v>2082</v>
      </c>
      <c r="I391" s="8"/>
      <c r="J391" s="106"/>
    </row>
    <row r="392" spans="1:10" s="10" customFormat="1" ht="30">
      <c r="A392" s="106">
        <v>2013</v>
      </c>
      <c r="B392" s="106" t="s">
        <v>374</v>
      </c>
      <c r="C392" s="106">
        <v>3</v>
      </c>
      <c r="D392" s="145">
        <v>41372</v>
      </c>
      <c r="E392" s="145">
        <v>41373</v>
      </c>
      <c r="F392" s="8" t="s">
        <v>1912</v>
      </c>
      <c r="G392" s="8" t="s">
        <v>445</v>
      </c>
      <c r="H392" s="8" t="s">
        <v>2083</v>
      </c>
      <c r="I392" s="8"/>
      <c r="J392" s="106"/>
    </row>
    <row r="393" spans="1:10" s="10" customFormat="1" ht="30">
      <c r="A393" s="106">
        <v>2013</v>
      </c>
      <c r="B393" s="106" t="s">
        <v>374</v>
      </c>
      <c r="C393" s="106">
        <v>112</v>
      </c>
      <c r="D393" s="145">
        <v>41372</v>
      </c>
      <c r="E393" s="145">
        <v>41373</v>
      </c>
      <c r="F393" s="8" t="s">
        <v>402</v>
      </c>
      <c r="G393" s="8" t="s">
        <v>1846</v>
      </c>
      <c r="H393" s="8" t="s">
        <v>2084</v>
      </c>
      <c r="I393" s="8"/>
      <c r="J393" s="106"/>
    </row>
    <row r="394" spans="1:10" s="10" customFormat="1">
      <c r="A394" s="106">
        <v>2013</v>
      </c>
      <c r="B394" s="106" t="s">
        <v>374</v>
      </c>
      <c r="C394" s="106" t="s">
        <v>385</v>
      </c>
      <c r="D394" s="145">
        <v>41374</v>
      </c>
      <c r="E394" s="145">
        <v>41374</v>
      </c>
      <c r="F394" s="8" t="s">
        <v>2085</v>
      </c>
      <c r="G394" s="8"/>
      <c r="H394" s="8" t="s">
        <v>2086</v>
      </c>
      <c r="I394" s="8"/>
      <c r="J394" s="106"/>
    </row>
    <row r="395" spans="1:10" s="10" customFormat="1">
      <c r="A395" s="106">
        <v>2013</v>
      </c>
      <c r="B395" s="106" t="s">
        <v>374</v>
      </c>
      <c r="C395" s="106">
        <v>63</v>
      </c>
      <c r="D395" s="145">
        <v>41373</v>
      </c>
      <c r="E395" s="145">
        <v>41374</v>
      </c>
      <c r="F395" s="8" t="s">
        <v>2087</v>
      </c>
      <c r="G395" s="8" t="s">
        <v>1956</v>
      </c>
      <c r="H395" s="8" t="s">
        <v>2088</v>
      </c>
      <c r="I395" s="8"/>
      <c r="J395" s="106"/>
    </row>
    <row r="396" spans="1:10" s="10" customFormat="1" ht="30">
      <c r="A396" s="106">
        <v>2013</v>
      </c>
      <c r="B396" s="106" t="s">
        <v>374</v>
      </c>
      <c r="C396" s="106" t="s">
        <v>385</v>
      </c>
      <c r="D396" s="145">
        <v>40642</v>
      </c>
      <c r="E396" s="145">
        <v>41375</v>
      </c>
      <c r="F396" s="8" t="s">
        <v>1926</v>
      </c>
      <c r="G396" s="8" t="s">
        <v>2089</v>
      </c>
      <c r="H396" s="8" t="s">
        <v>2090</v>
      </c>
      <c r="I396" s="8"/>
      <c r="J396" s="106"/>
    </row>
    <row r="397" spans="1:10" s="10" customFormat="1" ht="30">
      <c r="A397" s="106">
        <v>2013</v>
      </c>
      <c r="B397" s="106" t="s">
        <v>374</v>
      </c>
      <c r="C397" s="106" t="s">
        <v>385</v>
      </c>
      <c r="D397" s="145">
        <v>41376</v>
      </c>
      <c r="E397" s="145">
        <v>41376</v>
      </c>
      <c r="F397" s="8" t="s">
        <v>431</v>
      </c>
      <c r="G397" s="8" t="s">
        <v>432</v>
      </c>
      <c r="H397" s="8" t="s">
        <v>2091</v>
      </c>
      <c r="I397" s="8"/>
      <c r="J397" s="106"/>
    </row>
    <row r="398" spans="1:10" s="10" customFormat="1">
      <c r="A398" s="106">
        <v>2013</v>
      </c>
      <c r="B398" s="106" t="s">
        <v>374</v>
      </c>
      <c r="C398" s="106">
        <v>51</v>
      </c>
      <c r="D398" s="145">
        <v>41375</v>
      </c>
      <c r="E398" s="145">
        <v>41376</v>
      </c>
      <c r="F398" s="8" t="s">
        <v>2081</v>
      </c>
      <c r="G398" s="8"/>
      <c r="H398" s="8" t="s">
        <v>2092</v>
      </c>
      <c r="I398" s="8"/>
      <c r="J398" s="106"/>
    </row>
    <row r="399" spans="1:10" s="10" customFormat="1" ht="30">
      <c r="A399" s="106">
        <v>2013</v>
      </c>
      <c r="B399" s="106" t="s">
        <v>374</v>
      </c>
      <c r="C399" s="106" t="s">
        <v>385</v>
      </c>
      <c r="D399" s="145">
        <v>41376</v>
      </c>
      <c r="E399" s="145">
        <v>41376</v>
      </c>
      <c r="F399" s="8" t="s">
        <v>2093</v>
      </c>
      <c r="G399" s="8" t="s">
        <v>457</v>
      </c>
      <c r="H399" s="8" t="s">
        <v>2094</v>
      </c>
      <c r="I399" s="8"/>
      <c r="J399" s="106"/>
    </row>
    <row r="400" spans="1:10" s="10" customFormat="1">
      <c r="A400" s="106">
        <v>2013</v>
      </c>
      <c r="B400" s="106" t="s">
        <v>374</v>
      </c>
      <c r="C400" s="106" t="s">
        <v>385</v>
      </c>
      <c r="D400" s="145"/>
      <c r="E400" s="145">
        <v>41376</v>
      </c>
      <c r="F400" s="8" t="s">
        <v>2095</v>
      </c>
      <c r="G400" s="8" t="s">
        <v>1908</v>
      </c>
      <c r="H400" s="8" t="s">
        <v>2096</v>
      </c>
      <c r="I400" s="8"/>
      <c r="J400" s="106"/>
    </row>
    <row r="401" spans="1:10" s="10" customFormat="1">
      <c r="A401" s="106">
        <v>2013</v>
      </c>
      <c r="B401" s="106" t="s">
        <v>374</v>
      </c>
      <c r="C401" s="106">
        <v>4</v>
      </c>
      <c r="D401" s="145">
        <v>41375</v>
      </c>
      <c r="E401" s="145">
        <v>41376</v>
      </c>
      <c r="F401" s="8" t="s">
        <v>381</v>
      </c>
      <c r="G401" s="8" t="s">
        <v>2097</v>
      </c>
      <c r="H401" s="8" t="s">
        <v>2098</v>
      </c>
      <c r="I401" s="8"/>
      <c r="J401" s="106"/>
    </row>
    <row r="402" spans="1:10" s="10" customFormat="1" ht="30">
      <c r="A402" s="106">
        <v>2013</v>
      </c>
      <c r="B402" s="106" t="s">
        <v>374</v>
      </c>
      <c r="C402" s="106">
        <v>40</v>
      </c>
      <c r="D402" s="145">
        <v>41379</v>
      </c>
      <c r="E402" s="145">
        <v>41379</v>
      </c>
      <c r="F402" s="8" t="s">
        <v>428</v>
      </c>
      <c r="G402" s="8" t="s">
        <v>1917</v>
      </c>
      <c r="H402" s="8" t="s">
        <v>2099</v>
      </c>
      <c r="I402" s="8"/>
      <c r="J402" s="106"/>
    </row>
    <row r="403" spans="1:10" s="10" customFormat="1">
      <c r="A403" s="106">
        <v>2013</v>
      </c>
      <c r="B403" s="106" t="s">
        <v>374</v>
      </c>
      <c r="C403" s="106" t="s">
        <v>385</v>
      </c>
      <c r="D403" s="145">
        <v>41380</v>
      </c>
      <c r="E403" s="145">
        <v>41381</v>
      </c>
      <c r="F403" s="8" t="s">
        <v>1926</v>
      </c>
      <c r="G403" s="8" t="s">
        <v>2100</v>
      </c>
      <c r="H403" s="8" t="s">
        <v>2101</v>
      </c>
      <c r="I403" s="8"/>
      <c r="J403" s="106"/>
    </row>
    <row r="404" spans="1:10" s="10" customFormat="1" ht="30">
      <c r="A404" s="106">
        <v>2013</v>
      </c>
      <c r="B404" s="106" t="s">
        <v>374</v>
      </c>
      <c r="C404" s="106" t="s">
        <v>385</v>
      </c>
      <c r="D404" s="145">
        <v>41381</v>
      </c>
      <c r="E404" s="145">
        <v>41381</v>
      </c>
      <c r="F404" s="8" t="s">
        <v>381</v>
      </c>
      <c r="G404" s="8" t="s">
        <v>2097</v>
      </c>
      <c r="H404" s="8" t="s">
        <v>2102</v>
      </c>
      <c r="I404" s="8"/>
      <c r="J404" s="106"/>
    </row>
    <row r="405" spans="1:10" s="10" customFormat="1">
      <c r="A405" s="106">
        <v>2013</v>
      </c>
      <c r="B405" s="106" t="s">
        <v>374</v>
      </c>
      <c r="C405" s="106">
        <v>87</v>
      </c>
      <c r="D405" s="145">
        <v>41379</v>
      </c>
      <c r="E405" s="145">
        <v>41382</v>
      </c>
      <c r="F405" s="8" t="s">
        <v>1943</v>
      </c>
      <c r="G405" s="8" t="s">
        <v>1944</v>
      </c>
      <c r="H405" s="8" t="s">
        <v>2103</v>
      </c>
      <c r="I405" s="8"/>
      <c r="J405" s="106"/>
    </row>
    <row r="406" spans="1:10" s="10" customFormat="1">
      <c r="A406" s="106">
        <v>2013</v>
      </c>
      <c r="B406" s="106" t="s">
        <v>374</v>
      </c>
      <c r="C406" s="106">
        <v>199</v>
      </c>
      <c r="D406" s="145">
        <v>41382</v>
      </c>
      <c r="E406" s="145">
        <v>41382</v>
      </c>
      <c r="F406" s="8" t="s">
        <v>402</v>
      </c>
      <c r="G406" s="8" t="s">
        <v>1846</v>
      </c>
      <c r="H406" s="8" t="s">
        <v>1948</v>
      </c>
      <c r="I406" s="8"/>
      <c r="J406" s="106"/>
    </row>
    <row r="407" spans="1:10" s="10" customFormat="1" ht="30">
      <c r="A407" s="106">
        <v>2013</v>
      </c>
      <c r="B407" s="106" t="s">
        <v>374</v>
      </c>
      <c r="C407" s="106">
        <v>1826</v>
      </c>
      <c r="D407" s="145">
        <v>41375</v>
      </c>
      <c r="E407" s="145">
        <v>41382</v>
      </c>
      <c r="F407" s="8" t="s">
        <v>2104</v>
      </c>
      <c r="G407" s="8"/>
      <c r="H407" s="8" t="s">
        <v>2105</v>
      </c>
      <c r="I407" s="8"/>
      <c r="J407" s="106"/>
    </row>
    <row r="408" spans="1:10" s="10" customFormat="1" ht="30">
      <c r="A408" s="106">
        <v>2013</v>
      </c>
      <c r="B408" s="106" t="s">
        <v>374</v>
      </c>
      <c r="C408" s="106">
        <v>35</v>
      </c>
      <c r="D408" s="145">
        <v>41383</v>
      </c>
      <c r="E408" s="145">
        <v>41383</v>
      </c>
      <c r="F408" s="8" t="s">
        <v>2106</v>
      </c>
      <c r="G408" s="8"/>
      <c r="H408" s="8" t="s">
        <v>2107</v>
      </c>
      <c r="I408" s="8"/>
      <c r="J408" s="106"/>
    </row>
    <row r="409" spans="1:10" s="10" customFormat="1" ht="30">
      <c r="A409" s="106">
        <v>2013</v>
      </c>
      <c r="B409" s="106" t="s">
        <v>374</v>
      </c>
      <c r="C409" s="106">
        <v>54</v>
      </c>
      <c r="D409" s="145">
        <v>41318</v>
      </c>
      <c r="E409" s="145">
        <v>41383</v>
      </c>
      <c r="F409" s="8" t="s">
        <v>2108</v>
      </c>
      <c r="G409" s="8"/>
      <c r="H409" s="8" t="s">
        <v>2109</v>
      </c>
      <c r="I409" s="8"/>
      <c r="J409" s="106"/>
    </row>
    <row r="410" spans="1:10" s="10" customFormat="1">
      <c r="A410" s="106">
        <v>2013</v>
      </c>
      <c r="B410" s="106" t="s">
        <v>374</v>
      </c>
      <c r="C410" s="106" t="s">
        <v>385</v>
      </c>
      <c r="D410" s="145">
        <v>41386</v>
      </c>
      <c r="E410" s="145">
        <v>41386</v>
      </c>
      <c r="F410" s="8" t="s">
        <v>2110</v>
      </c>
      <c r="G410" s="8" t="s">
        <v>1908</v>
      </c>
      <c r="H410" s="8" t="s">
        <v>2111</v>
      </c>
      <c r="I410" s="8"/>
      <c r="J410" s="106"/>
    </row>
    <row r="411" spans="1:10" s="10" customFormat="1">
      <c r="A411" s="106">
        <v>2013</v>
      </c>
      <c r="B411" s="106" t="s">
        <v>374</v>
      </c>
      <c r="C411" s="106" t="s">
        <v>385</v>
      </c>
      <c r="D411" s="145"/>
      <c r="E411" s="145">
        <v>41388</v>
      </c>
      <c r="F411" s="8" t="s">
        <v>1907</v>
      </c>
      <c r="G411" s="8" t="s">
        <v>1908</v>
      </c>
      <c r="H411" s="8" t="s">
        <v>2112</v>
      </c>
      <c r="I411" s="8"/>
      <c r="J411" s="106"/>
    </row>
    <row r="412" spans="1:10" s="10" customFormat="1">
      <c r="A412" s="106">
        <v>2013</v>
      </c>
      <c r="B412" s="106" t="s">
        <v>374</v>
      </c>
      <c r="C412" s="106">
        <v>123</v>
      </c>
      <c r="D412" s="145">
        <v>41388</v>
      </c>
      <c r="E412" s="145">
        <v>41388</v>
      </c>
      <c r="F412" s="8" t="s">
        <v>402</v>
      </c>
      <c r="G412" s="8" t="s">
        <v>1846</v>
      </c>
      <c r="H412" s="8" t="s">
        <v>1941</v>
      </c>
      <c r="I412" s="8"/>
      <c r="J412" s="106"/>
    </row>
    <row r="413" spans="1:10" s="10" customFormat="1">
      <c r="A413" s="106">
        <v>2013</v>
      </c>
      <c r="B413" s="106" t="s">
        <v>374</v>
      </c>
      <c r="C413" s="106">
        <v>3</v>
      </c>
      <c r="D413" s="145">
        <v>41388</v>
      </c>
      <c r="E413" s="145">
        <v>41388</v>
      </c>
      <c r="F413" s="8" t="s">
        <v>402</v>
      </c>
      <c r="G413" s="8" t="s">
        <v>1846</v>
      </c>
      <c r="H413" s="8" t="s">
        <v>2113</v>
      </c>
      <c r="I413" s="8"/>
      <c r="J413" s="106"/>
    </row>
    <row r="414" spans="1:10" s="10" customFormat="1">
      <c r="A414" s="106">
        <v>2013</v>
      </c>
      <c r="B414" s="106" t="s">
        <v>374</v>
      </c>
      <c r="C414" s="106" t="s">
        <v>385</v>
      </c>
      <c r="D414" s="145"/>
      <c r="E414" s="145">
        <v>41389</v>
      </c>
      <c r="F414" s="8" t="s">
        <v>2114</v>
      </c>
      <c r="G414" s="8" t="s">
        <v>1908</v>
      </c>
      <c r="H414" s="8" t="s">
        <v>2115</v>
      </c>
      <c r="I414" s="8"/>
      <c r="J414" s="106"/>
    </row>
    <row r="415" spans="1:10" s="10" customFormat="1">
      <c r="A415" s="106">
        <v>2013</v>
      </c>
      <c r="B415" s="106" t="s">
        <v>374</v>
      </c>
      <c r="C415" s="106">
        <v>128</v>
      </c>
      <c r="D415" s="145">
        <v>41389</v>
      </c>
      <c r="E415" s="145">
        <v>41389</v>
      </c>
      <c r="F415" s="8" t="s">
        <v>402</v>
      </c>
      <c r="G415" s="8" t="s">
        <v>1846</v>
      </c>
      <c r="H415" s="8" t="s">
        <v>2116</v>
      </c>
      <c r="I415" s="8"/>
      <c r="J415" s="106"/>
    </row>
    <row r="416" spans="1:10" s="10" customFormat="1">
      <c r="A416" s="106">
        <v>2013</v>
      </c>
      <c r="B416" s="106" t="s">
        <v>374</v>
      </c>
      <c r="C416" s="106" t="s">
        <v>385</v>
      </c>
      <c r="D416" s="145"/>
      <c r="E416" s="145">
        <v>41389</v>
      </c>
      <c r="F416" s="8" t="s">
        <v>938</v>
      </c>
      <c r="G416" s="8" t="s">
        <v>1937</v>
      </c>
      <c r="H416" s="8" t="s">
        <v>2117</v>
      </c>
      <c r="I416" s="8"/>
      <c r="J416" s="106"/>
    </row>
    <row r="417" spans="1:10" s="10" customFormat="1">
      <c r="A417" s="106">
        <v>2013</v>
      </c>
      <c r="B417" s="106" t="s">
        <v>374</v>
      </c>
      <c r="C417" s="106">
        <v>55</v>
      </c>
      <c r="D417" s="145">
        <v>41389</v>
      </c>
      <c r="E417" s="145">
        <v>41389</v>
      </c>
      <c r="F417" s="8" t="s">
        <v>381</v>
      </c>
      <c r="G417" s="8" t="s">
        <v>2118</v>
      </c>
      <c r="H417" s="8" t="s">
        <v>2119</v>
      </c>
      <c r="I417" s="8"/>
      <c r="J417" s="106"/>
    </row>
    <row r="418" spans="1:10" s="10" customFormat="1">
      <c r="A418" s="106">
        <v>2013</v>
      </c>
      <c r="B418" s="106" t="s">
        <v>374</v>
      </c>
      <c r="C418" s="106"/>
      <c r="D418" s="145">
        <v>41388</v>
      </c>
      <c r="E418" s="145">
        <v>41390</v>
      </c>
      <c r="F418" s="8" t="s">
        <v>1926</v>
      </c>
      <c r="G418" s="8" t="s">
        <v>2120</v>
      </c>
      <c r="H418" s="8" t="s">
        <v>2121</v>
      </c>
      <c r="I418" s="8"/>
      <c r="J418" s="106"/>
    </row>
    <row r="419" spans="1:10" s="10" customFormat="1">
      <c r="A419" s="106">
        <v>2013</v>
      </c>
      <c r="B419" s="106" t="s">
        <v>374</v>
      </c>
      <c r="C419" s="106" t="s">
        <v>385</v>
      </c>
      <c r="D419" s="145"/>
      <c r="E419" s="145">
        <v>41393</v>
      </c>
      <c r="F419" s="8" t="s">
        <v>2095</v>
      </c>
      <c r="G419" s="8" t="s">
        <v>1908</v>
      </c>
      <c r="H419" s="8" t="s">
        <v>2122</v>
      </c>
      <c r="I419" s="8"/>
      <c r="J419" s="106"/>
    </row>
    <row r="420" spans="1:10" s="10" customFormat="1">
      <c r="A420" s="106">
        <v>2013</v>
      </c>
      <c r="B420" s="106" t="s">
        <v>374</v>
      </c>
      <c r="C420" s="106" t="s">
        <v>385</v>
      </c>
      <c r="D420" s="145"/>
      <c r="E420" s="145">
        <v>41388</v>
      </c>
      <c r="F420" s="8" t="s">
        <v>2095</v>
      </c>
      <c r="G420" s="8" t="s">
        <v>1908</v>
      </c>
      <c r="H420" s="8" t="s">
        <v>2123</v>
      </c>
      <c r="I420" s="8"/>
      <c r="J420" s="106"/>
    </row>
    <row r="421" spans="1:10" s="10" customFormat="1">
      <c r="A421" s="106">
        <v>2013</v>
      </c>
      <c r="B421" s="106" t="s">
        <v>374</v>
      </c>
      <c r="C421" s="106">
        <v>117</v>
      </c>
      <c r="D421" s="145">
        <v>41393</v>
      </c>
      <c r="E421" s="145">
        <v>41394</v>
      </c>
      <c r="F421" s="8" t="s">
        <v>414</v>
      </c>
      <c r="G421" s="8" t="s">
        <v>2124</v>
      </c>
      <c r="H421" s="8" t="s">
        <v>2125</v>
      </c>
      <c r="I421" s="8"/>
      <c r="J421" s="106"/>
    </row>
    <row r="422" spans="1:10" s="10" customFormat="1" ht="15.75" customHeight="1">
      <c r="A422" s="106">
        <v>2013</v>
      </c>
      <c r="B422" s="106" t="s">
        <v>374</v>
      </c>
      <c r="C422" s="106">
        <v>61</v>
      </c>
      <c r="D422" s="145">
        <v>41394</v>
      </c>
      <c r="E422" s="145">
        <v>41394</v>
      </c>
      <c r="F422" s="8" t="s">
        <v>2126</v>
      </c>
      <c r="G422" s="8" t="s">
        <v>2127</v>
      </c>
      <c r="H422" s="8" t="s">
        <v>2128</v>
      </c>
      <c r="I422" s="8"/>
      <c r="J422" s="106"/>
    </row>
    <row r="423" spans="1:10" s="10" customFormat="1" ht="34.5" customHeight="1">
      <c r="A423" s="106">
        <v>2013</v>
      </c>
      <c r="B423" s="106" t="s">
        <v>374</v>
      </c>
      <c r="C423" s="106" t="s">
        <v>385</v>
      </c>
      <c r="D423" s="145">
        <v>41396</v>
      </c>
      <c r="E423" s="145">
        <v>41396</v>
      </c>
      <c r="F423" s="8" t="s">
        <v>1836</v>
      </c>
      <c r="G423" s="8" t="s">
        <v>1937</v>
      </c>
      <c r="H423" s="8" t="s">
        <v>2190</v>
      </c>
      <c r="I423" s="8"/>
      <c r="J423" s="106"/>
    </row>
    <row r="424" spans="1:10" s="10" customFormat="1" ht="35.25" customHeight="1">
      <c r="A424" s="106">
        <v>2013</v>
      </c>
      <c r="B424" s="106" t="s">
        <v>374</v>
      </c>
      <c r="C424" s="106">
        <v>84</v>
      </c>
      <c r="D424" s="145">
        <v>41397</v>
      </c>
      <c r="E424" s="145">
        <v>41397</v>
      </c>
      <c r="F424" s="8" t="s">
        <v>399</v>
      </c>
      <c r="G424" s="8" t="s">
        <v>2077</v>
      </c>
      <c r="H424" s="8" t="s">
        <v>2191</v>
      </c>
      <c r="I424" s="8"/>
      <c r="J424" s="106"/>
    </row>
    <row r="425" spans="1:10" s="10" customFormat="1" ht="30.75" customHeight="1">
      <c r="A425" s="106">
        <v>2013</v>
      </c>
      <c r="B425" s="106" t="s">
        <v>374</v>
      </c>
      <c r="C425" s="106">
        <v>145</v>
      </c>
      <c r="D425" s="145">
        <v>41382</v>
      </c>
      <c r="E425" s="145">
        <v>41400</v>
      </c>
      <c r="F425" s="8" t="s">
        <v>2192</v>
      </c>
      <c r="G425" s="8" t="s">
        <v>2193</v>
      </c>
      <c r="H425" s="8" t="s">
        <v>2194</v>
      </c>
      <c r="I425" s="8"/>
      <c r="J425" s="106"/>
    </row>
    <row r="426" spans="1:10" s="10" customFormat="1" ht="31.5" customHeight="1">
      <c r="A426" s="106">
        <v>2013</v>
      </c>
      <c r="B426" s="106" t="s">
        <v>374</v>
      </c>
      <c r="C426" s="106">
        <v>257</v>
      </c>
      <c r="D426" s="145">
        <v>41396</v>
      </c>
      <c r="E426" s="145">
        <v>41401</v>
      </c>
      <c r="F426" s="8" t="s">
        <v>2195</v>
      </c>
      <c r="G426" s="8" t="s">
        <v>2197</v>
      </c>
      <c r="H426" s="8" t="s">
        <v>2196</v>
      </c>
      <c r="I426" s="8"/>
      <c r="J426" s="106"/>
    </row>
    <row r="427" spans="1:10" s="10" customFormat="1" ht="15.75" customHeight="1">
      <c r="A427" s="106">
        <v>2013</v>
      </c>
      <c r="B427" s="106" t="s">
        <v>374</v>
      </c>
      <c r="C427" s="106">
        <v>136</v>
      </c>
      <c r="D427" s="145">
        <v>41401</v>
      </c>
      <c r="E427" s="145">
        <v>41402</v>
      </c>
      <c r="F427" s="8" t="s">
        <v>402</v>
      </c>
      <c r="G427" s="8" t="s">
        <v>1846</v>
      </c>
      <c r="H427" s="8" t="s">
        <v>2198</v>
      </c>
      <c r="I427" s="8"/>
      <c r="J427" s="106"/>
    </row>
    <row r="428" spans="1:10" s="10" customFormat="1" ht="15.75" customHeight="1">
      <c r="A428" s="106">
        <v>2013</v>
      </c>
      <c r="B428" s="106" t="s">
        <v>374</v>
      </c>
      <c r="C428" s="106">
        <v>64</v>
      </c>
      <c r="D428" s="145">
        <v>41403</v>
      </c>
      <c r="E428" s="145">
        <v>41403</v>
      </c>
      <c r="F428" s="8" t="s">
        <v>2199</v>
      </c>
      <c r="G428" s="8"/>
      <c r="H428" s="8" t="s">
        <v>2200</v>
      </c>
      <c r="I428" s="8"/>
      <c r="J428" s="106"/>
    </row>
    <row r="429" spans="1:10" s="10" customFormat="1" ht="15.75" customHeight="1">
      <c r="A429" s="106">
        <v>2013</v>
      </c>
      <c r="B429" s="106" t="s">
        <v>374</v>
      </c>
      <c r="C429" s="106">
        <v>60</v>
      </c>
      <c r="D429" s="145">
        <v>41403</v>
      </c>
      <c r="E429" s="145">
        <v>41403</v>
      </c>
      <c r="F429" s="8" t="s">
        <v>2199</v>
      </c>
      <c r="G429" s="8"/>
      <c r="H429" s="8" t="s">
        <v>2201</v>
      </c>
      <c r="I429" s="8"/>
      <c r="J429" s="106"/>
    </row>
    <row r="430" spans="1:10" s="10" customFormat="1" ht="15.75" customHeight="1">
      <c r="A430" s="106">
        <v>2013</v>
      </c>
      <c r="B430" s="106" t="s">
        <v>374</v>
      </c>
      <c r="C430" s="106">
        <v>139</v>
      </c>
      <c r="D430" s="145">
        <v>41403</v>
      </c>
      <c r="E430" s="145">
        <v>41403</v>
      </c>
      <c r="F430" s="8" t="s">
        <v>402</v>
      </c>
      <c r="G430" s="8" t="s">
        <v>1846</v>
      </c>
      <c r="H430" s="8" t="s">
        <v>2202</v>
      </c>
      <c r="I430" s="8"/>
      <c r="J430" s="106"/>
    </row>
    <row r="431" spans="1:10" s="10" customFormat="1" ht="15.75" customHeight="1">
      <c r="A431" s="106">
        <v>2013</v>
      </c>
      <c r="B431" s="106" t="s">
        <v>374</v>
      </c>
      <c r="C431" s="106">
        <v>5</v>
      </c>
      <c r="D431" s="145">
        <v>41402</v>
      </c>
      <c r="E431" s="145">
        <v>41403</v>
      </c>
      <c r="F431" s="8" t="s">
        <v>2081</v>
      </c>
      <c r="G431" s="8" t="s">
        <v>2204</v>
      </c>
      <c r="H431" s="8" t="s">
        <v>2203</v>
      </c>
      <c r="I431" s="8"/>
      <c r="J431" s="106"/>
    </row>
    <row r="432" spans="1:10" s="10" customFormat="1" ht="15.75" customHeight="1">
      <c r="A432" s="106">
        <v>2013</v>
      </c>
      <c r="B432" s="106" t="s">
        <v>374</v>
      </c>
      <c r="C432" s="106" t="s">
        <v>385</v>
      </c>
      <c r="D432" s="145">
        <v>41407</v>
      </c>
      <c r="E432" s="145">
        <v>41407</v>
      </c>
      <c r="F432" s="8" t="s">
        <v>942</v>
      </c>
      <c r="G432" s="8" t="s">
        <v>2205</v>
      </c>
      <c r="H432" s="8" t="s">
        <v>2206</v>
      </c>
      <c r="I432" s="8"/>
      <c r="J432" s="106"/>
    </row>
    <row r="433" spans="1:10" s="10" customFormat="1" ht="30" customHeight="1">
      <c r="A433" s="106">
        <v>2013</v>
      </c>
      <c r="B433" s="106" t="s">
        <v>374</v>
      </c>
      <c r="C433" s="106">
        <v>56</v>
      </c>
      <c r="D433" s="145">
        <v>41408</v>
      </c>
      <c r="E433" s="145">
        <v>41409</v>
      </c>
      <c r="F433" s="8" t="s">
        <v>2192</v>
      </c>
      <c r="G433" s="8" t="s">
        <v>2207</v>
      </c>
      <c r="H433" s="8" t="s">
        <v>2208</v>
      </c>
      <c r="I433" s="8"/>
      <c r="J433" s="106"/>
    </row>
    <row r="434" spans="1:10" s="10" customFormat="1" ht="32.25" customHeight="1">
      <c r="A434" s="106">
        <v>2013</v>
      </c>
      <c r="B434" s="106" t="s">
        <v>374</v>
      </c>
      <c r="C434" s="106" t="s">
        <v>385</v>
      </c>
      <c r="D434" s="145">
        <v>41395</v>
      </c>
      <c r="E434" s="145">
        <v>41409</v>
      </c>
      <c r="F434" s="8" t="s">
        <v>2209</v>
      </c>
      <c r="G434" s="8" t="s">
        <v>2210</v>
      </c>
      <c r="H434" s="8" t="s">
        <v>2211</v>
      </c>
      <c r="I434" s="8"/>
      <c r="J434" s="106"/>
    </row>
    <row r="435" spans="1:10" s="10" customFormat="1" ht="34.5" customHeight="1">
      <c r="A435" s="106">
        <v>2013</v>
      </c>
      <c r="B435" s="106" t="s">
        <v>374</v>
      </c>
      <c r="C435" s="106">
        <v>35</v>
      </c>
      <c r="D435" s="145">
        <v>41409</v>
      </c>
      <c r="E435" s="145">
        <v>41410</v>
      </c>
      <c r="F435" s="8" t="s">
        <v>2081</v>
      </c>
      <c r="G435" s="8" t="s">
        <v>2204</v>
      </c>
      <c r="H435" s="8" t="s">
        <v>2212</v>
      </c>
      <c r="I435" s="8"/>
      <c r="J435" s="106"/>
    </row>
    <row r="436" spans="1:10" s="10" customFormat="1" ht="15.75" customHeight="1">
      <c r="A436" s="106">
        <v>2013</v>
      </c>
      <c r="B436" s="106" t="s">
        <v>374</v>
      </c>
      <c r="C436" s="106">
        <v>2</v>
      </c>
      <c r="D436" s="145">
        <v>41414</v>
      </c>
      <c r="E436" s="145">
        <v>41414</v>
      </c>
      <c r="F436" s="8" t="s">
        <v>2213</v>
      </c>
      <c r="G436" s="8" t="s">
        <v>2214</v>
      </c>
      <c r="H436" s="8" t="s">
        <v>2215</v>
      </c>
      <c r="I436" s="8"/>
      <c r="J436" s="106"/>
    </row>
    <row r="437" spans="1:10" s="10" customFormat="1" ht="33" customHeight="1">
      <c r="A437" s="106">
        <v>2013</v>
      </c>
      <c r="B437" s="106" t="s">
        <v>374</v>
      </c>
      <c r="C437" s="106" t="s">
        <v>385</v>
      </c>
      <c r="D437" s="145">
        <v>41416</v>
      </c>
      <c r="E437" s="145">
        <v>41416</v>
      </c>
      <c r="F437" s="8" t="s">
        <v>2095</v>
      </c>
      <c r="G437" s="8" t="s">
        <v>2216</v>
      </c>
      <c r="H437" s="8" t="s">
        <v>2217</v>
      </c>
      <c r="I437" s="8"/>
      <c r="J437" s="106"/>
    </row>
    <row r="438" spans="1:10" s="10" customFormat="1" ht="15.75" customHeight="1">
      <c r="A438" s="106">
        <v>2013</v>
      </c>
      <c r="B438" s="106" t="s">
        <v>374</v>
      </c>
      <c r="C438" s="106">
        <v>163</v>
      </c>
      <c r="D438" s="145">
        <v>41415</v>
      </c>
      <c r="E438" s="145">
        <v>41416</v>
      </c>
      <c r="F438" s="8" t="s">
        <v>402</v>
      </c>
      <c r="G438" s="8" t="s">
        <v>1846</v>
      </c>
      <c r="H438" s="8" t="s">
        <v>2218</v>
      </c>
      <c r="I438" s="8"/>
      <c r="J438" s="106"/>
    </row>
    <row r="439" spans="1:10" s="10" customFormat="1" ht="15.75" customHeight="1">
      <c r="A439" s="106">
        <v>2013</v>
      </c>
      <c r="B439" s="106" t="s">
        <v>374</v>
      </c>
      <c r="C439" s="106" t="s">
        <v>385</v>
      </c>
      <c r="D439" s="145">
        <v>41410</v>
      </c>
      <c r="E439" s="145">
        <v>41416</v>
      </c>
      <c r="F439" s="8" t="s">
        <v>1926</v>
      </c>
      <c r="G439" s="8" t="s">
        <v>2219</v>
      </c>
      <c r="H439" s="8" t="s">
        <v>2220</v>
      </c>
      <c r="I439" s="8"/>
      <c r="J439" s="106"/>
    </row>
    <row r="440" spans="1:10" s="10" customFormat="1" ht="30" customHeight="1">
      <c r="A440" s="106">
        <v>2013</v>
      </c>
      <c r="B440" s="106" t="s">
        <v>374</v>
      </c>
      <c r="C440" s="106" t="s">
        <v>385</v>
      </c>
      <c r="D440" s="145">
        <v>41415</v>
      </c>
      <c r="E440" s="145">
        <v>41416</v>
      </c>
      <c r="F440" s="8" t="s">
        <v>2221</v>
      </c>
      <c r="G440" s="8" t="s">
        <v>2222</v>
      </c>
      <c r="H440" s="8" t="s">
        <v>2223</v>
      </c>
      <c r="I440" s="8"/>
      <c r="J440" s="106"/>
    </row>
    <row r="441" spans="1:10" s="10" customFormat="1" ht="45" customHeight="1">
      <c r="A441" s="106">
        <v>2013</v>
      </c>
      <c r="B441" s="106" t="s">
        <v>374</v>
      </c>
      <c r="C441" s="106">
        <v>57</v>
      </c>
      <c r="D441" s="145">
        <v>41417</v>
      </c>
      <c r="E441" s="145"/>
      <c r="F441" s="8" t="s">
        <v>2224</v>
      </c>
      <c r="G441" s="8"/>
      <c r="H441" s="8" t="s">
        <v>2225</v>
      </c>
      <c r="I441" s="8"/>
      <c r="J441" s="106"/>
    </row>
    <row r="442" spans="1:10" s="10" customFormat="1" ht="33.75" customHeight="1">
      <c r="A442" s="106">
        <v>2013</v>
      </c>
      <c r="B442" s="106" t="s">
        <v>374</v>
      </c>
      <c r="C442" s="106" t="s">
        <v>385</v>
      </c>
      <c r="D442" s="145">
        <v>41417</v>
      </c>
      <c r="E442" s="145">
        <v>41418</v>
      </c>
      <c r="F442" s="8" t="s">
        <v>1843</v>
      </c>
      <c r="G442" s="8" t="s">
        <v>2226</v>
      </c>
      <c r="H442" s="8" t="s">
        <v>2227</v>
      </c>
      <c r="I442" s="8"/>
      <c r="J442" s="106"/>
    </row>
    <row r="443" spans="1:10" s="10" customFormat="1" ht="15.75" customHeight="1">
      <c r="A443" s="106">
        <v>2013</v>
      </c>
      <c r="B443" s="106" t="s">
        <v>374</v>
      </c>
      <c r="C443" s="106" t="s">
        <v>385</v>
      </c>
      <c r="D443" s="145">
        <v>41421</v>
      </c>
      <c r="E443" s="145">
        <v>41421</v>
      </c>
      <c r="F443" s="8" t="s">
        <v>2110</v>
      </c>
      <c r="G443" s="8" t="s">
        <v>2205</v>
      </c>
      <c r="H443" s="8" t="s">
        <v>2228</v>
      </c>
      <c r="I443" s="8"/>
      <c r="J443" s="106"/>
    </row>
    <row r="444" spans="1:10" s="10" customFormat="1" ht="15.75" customHeight="1">
      <c r="A444" s="106">
        <v>2013</v>
      </c>
      <c r="B444" s="106" t="s">
        <v>374</v>
      </c>
      <c r="C444" s="106">
        <v>569</v>
      </c>
      <c r="D444" s="145">
        <v>41421</v>
      </c>
      <c r="E444" s="145">
        <v>41421</v>
      </c>
      <c r="F444" s="8" t="s">
        <v>1926</v>
      </c>
      <c r="G444" s="8" t="s">
        <v>2229</v>
      </c>
      <c r="H444" s="8" t="s">
        <v>2230</v>
      </c>
      <c r="I444" s="8"/>
      <c r="J444" s="106"/>
    </row>
    <row r="445" spans="1:10" s="10" customFormat="1" ht="32.25" customHeight="1">
      <c r="A445" s="106">
        <v>2013</v>
      </c>
      <c r="B445" s="106" t="s">
        <v>374</v>
      </c>
      <c r="C445" s="106" t="s">
        <v>385</v>
      </c>
      <c r="D445" s="145">
        <v>41418</v>
      </c>
      <c r="E445" s="145">
        <v>41421</v>
      </c>
      <c r="F445" s="8" t="s">
        <v>2231</v>
      </c>
      <c r="G445" s="8" t="s">
        <v>2232</v>
      </c>
      <c r="H445" s="8" t="s">
        <v>2233</v>
      </c>
      <c r="I445" s="8"/>
      <c r="J445" s="106"/>
    </row>
    <row r="446" spans="1:10" s="10" customFormat="1" ht="30" customHeight="1">
      <c r="A446" s="106">
        <v>2013</v>
      </c>
      <c r="B446" s="106" t="s">
        <v>374</v>
      </c>
      <c r="C446" s="106">
        <v>5</v>
      </c>
      <c r="D446" s="145">
        <v>41421</v>
      </c>
      <c r="E446" s="145">
        <v>41421</v>
      </c>
      <c r="F446" s="8" t="s">
        <v>2192</v>
      </c>
      <c r="G446" s="8"/>
      <c r="H446" s="8" t="s">
        <v>2234</v>
      </c>
      <c r="I446" s="8"/>
      <c r="J446" s="106"/>
    </row>
    <row r="447" spans="1:10" s="10" customFormat="1" ht="15.75" customHeight="1">
      <c r="A447" s="106">
        <v>2013</v>
      </c>
      <c r="B447" s="106" t="s">
        <v>374</v>
      </c>
      <c r="C447" s="106" t="s">
        <v>385</v>
      </c>
      <c r="D447" s="145">
        <v>41419</v>
      </c>
      <c r="E447" s="145">
        <v>41421</v>
      </c>
      <c r="F447" s="8" t="s">
        <v>2085</v>
      </c>
      <c r="G447" s="8"/>
      <c r="H447" s="8" t="s">
        <v>2235</v>
      </c>
      <c r="I447" s="8"/>
      <c r="J447" s="106"/>
    </row>
    <row r="448" spans="1:10" s="10" customFormat="1" ht="15.75" customHeight="1">
      <c r="A448" s="106">
        <v>2013</v>
      </c>
      <c r="B448" s="106" t="s">
        <v>374</v>
      </c>
      <c r="C448" s="106">
        <v>8</v>
      </c>
      <c r="D448" s="145">
        <v>41424</v>
      </c>
      <c r="E448" s="145">
        <v>41424</v>
      </c>
      <c r="F448" s="8" t="s">
        <v>2213</v>
      </c>
      <c r="G448" s="8" t="s">
        <v>2214</v>
      </c>
      <c r="H448" s="8" t="s">
        <v>2236</v>
      </c>
      <c r="I448" s="8"/>
      <c r="J448" s="106"/>
    </row>
    <row r="449" spans="1:10" s="10" customFormat="1" ht="51" customHeight="1">
      <c r="A449" s="106">
        <v>2013</v>
      </c>
      <c r="B449" s="106" t="s">
        <v>374</v>
      </c>
      <c r="C449" s="106" t="s">
        <v>385</v>
      </c>
      <c r="D449" s="145">
        <v>41408</v>
      </c>
      <c r="E449" s="145">
        <v>41424</v>
      </c>
      <c r="F449" s="8" t="s">
        <v>752</v>
      </c>
      <c r="G449" s="8" t="s">
        <v>2237</v>
      </c>
      <c r="H449" s="8" t="s">
        <v>2238</v>
      </c>
      <c r="I449" s="8"/>
      <c r="J449" s="106"/>
    </row>
    <row r="450" spans="1:10" s="10" customFormat="1" ht="15.75" customHeight="1">
      <c r="A450" s="106">
        <v>2013</v>
      </c>
      <c r="B450" s="106" t="s">
        <v>374</v>
      </c>
      <c r="C450" s="106">
        <v>175</v>
      </c>
      <c r="D450" s="145">
        <v>41424</v>
      </c>
      <c r="E450" s="145">
        <v>41424</v>
      </c>
      <c r="F450" s="8" t="s">
        <v>402</v>
      </c>
      <c r="G450" s="8" t="s">
        <v>1846</v>
      </c>
      <c r="H450" s="8" t="s">
        <v>2239</v>
      </c>
      <c r="I450" s="8"/>
      <c r="J450" s="106"/>
    </row>
    <row r="451" spans="1:10" s="10" customFormat="1" ht="33.75" customHeight="1">
      <c r="A451" s="106">
        <v>2013</v>
      </c>
      <c r="B451" s="106" t="s">
        <v>374</v>
      </c>
      <c r="C451" s="106">
        <v>176</v>
      </c>
      <c r="D451" s="145">
        <v>41424</v>
      </c>
      <c r="E451" s="145">
        <v>41424</v>
      </c>
      <c r="F451" s="8" t="s">
        <v>402</v>
      </c>
      <c r="G451" s="8" t="s">
        <v>1846</v>
      </c>
      <c r="H451" s="8" t="s">
        <v>2240</v>
      </c>
      <c r="I451" s="8"/>
      <c r="J451" s="106"/>
    </row>
    <row r="452" spans="1:10" s="10" customFormat="1" ht="15.75" customHeight="1">
      <c r="A452" s="106">
        <v>2013</v>
      </c>
      <c r="B452" s="106" t="s">
        <v>374</v>
      </c>
      <c r="C452" s="106" t="s">
        <v>385</v>
      </c>
      <c r="D452" s="145" t="s">
        <v>2241</v>
      </c>
      <c r="E452" s="145">
        <v>41424</v>
      </c>
      <c r="F452" s="8" t="s">
        <v>2242</v>
      </c>
      <c r="G452" s="8" t="s">
        <v>2243</v>
      </c>
      <c r="H452" s="8" t="s">
        <v>2244</v>
      </c>
      <c r="I452" s="8"/>
      <c r="J452" s="106"/>
    </row>
    <row r="453" spans="1:10" s="10" customFormat="1" ht="15.75" customHeight="1">
      <c r="A453" s="106">
        <v>2013</v>
      </c>
      <c r="B453" s="106" t="s">
        <v>374</v>
      </c>
      <c r="C453" s="106">
        <v>9</v>
      </c>
      <c r="D453" s="145">
        <v>146613</v>
      </c>
      <c r="E453" s="145">
        <v>41424</v>
      </c>
      <c r="F453" s="8" t="s">
        <v>2213</v>
      </c>
      <c r="G453" s="8" t="s">
        <v>2214</v>
      </c>
      <c r="H453" s="8" t="s">
        <v>2245</v>
      </c>
      <c r="I453" s="8"/>
      <c r="J453" s="106"/>
    </row>
    <row r="454" spans="1:10" s="10" customFormat="1" ht="15.75" customHeight="1">
      <c r="A454" s="106">
        <v>2013</v>
      </c>
      <c r="B454" s="106" t="s">
        <v>374</v>
      </c>
      <c r="C454" s="106" t="s">
        <v>385</v>
      </c>
      <c r="D454" s="145">
        <v>41424</v>
      </c>
      <c r="E454" s="145">
        <v>41424</v>
      </c>
      <c r="F454" s="8" t="s">
        <v>2247</v>
      </c>
      <c r="G454" s="8" t="s">
        <v>2248</v>
      </c>
      <c r="H454" s="8" t="s">
        <v>2246</v>
      </c>
      <c r="I454" s="8"/>
      <c r="J454" s="106"/>
    </row>
    <row r="455" spans="1:10" s="10" customFormat="1" ht="15.75" customHeight="1">
      <c r="A455" s="106">
        <v>2013</v>
      </c>
      <c r="B455" s="106" t="s">
        <v>374</v>
      </c>
      <c r="C455" s="106">
        <v>180</v>
      </c>
      <c r="D455" s="145">
        <v>41424</v>
      </c>
      <c r="E455" s="145">
        <v>41425</v>
      </c>
      <c r="F455" s="8" t="s">
        <v>402</v>
      </c>
      <c r="G455" s="8" t="s">
        <v>1846</v>
      </c>
      <c r="H455" s="8" t="s">
        <v>2249</v>
      </c>
      <c r="I455" s="8"/>
      <c r="J455" s="106"/>
    </row>
    <row r="456" spans="1:10" s="10" customFormat="1" ht="36" customHeight="1">
      <c r="A456" s="106">
        <v>2013</v>
      </c>
      <c r="B456" s="106" t="s">
        <v>374</v>
      </c>
      <c r="C456" s="106">
        <v>181</v>
      </c>
      <c r="D456" s="145">
        <v>41428</v>
      </c>
      <c r="E456" s="145">
        <v>41428</v>
      </c>
      <c r="F456" s="8" t="s">
        <v>525</v>
      </c>
      <c r="G456" s="8" t="s">
        <v>2252</v>
      </c>
      <c r="H456" s="8" t="s">
        <v>2253</v>
      </c>
      <c r="I456" s="8"/>
      <c r="J456" s="106"/>
    </row>
    <row r="457" spans="1:10" s="10" customFormat="1" ht="20.25" customHeight="1">
      <c r="A457" s="106">
        <v>2013</v>
      </c>
      <c r="B457" s="106" t="s">
        <v>374</v>
      </c>
      <c r="C457" s="106" t="s">
        <v>385</v>
      </c>
      <c r="D457" s="145">
        <v>41422</v>
      </c>
      <c r="E457" s="145">
        <v>41428</v>
      </c>
      <c r="F457" s="8" t="s">
        <v>1921</v>
      </c>
      <c r="G457" s="8" t="s">
        <v>2254</v>
      </c>
      <c r="H457" s="8" t="s">
        <v>2267</v>
      </c>
      <c r="I457" s="8"/>
      <c r="J457" s="106"/>
    </row>
    <row r="458" spans="1:10" s="10" customFormat="1" ht="36" customHeight="1">
      <c r="A458" s="106" t="s">
        <v>723</v>
      </c>
      <c r="B458" s="106" t="s">
        <v>374</v>
      </c>
      <c r="C458" s="106">
        <v>43</v>
      </c>
      <c r="D458" s="145">
        <v>41428</v>
      </c>
      <c r="E458" s="145">
        <v>41428</v>
      </c>
      <c r="F458" s="8" t="s">
        <v>2255</v>
      </c>
      <c r="G458" s="8" t="s">
        <v>2256</v>
      </c>
      <c r="H458" s="8" t="s">
        <v>2257</v>
      </c>
      <c r="I458" s="8"/>
      <c r="J458" s="106"/>
    </row>
    <row r="459" spans="1:10" s="10" customFormat="1" ht="45" customHeight="1">
      <c r="A459" s="106">
        <v>2013</v>
      </c>
      <c r="B459" s="106" t="s">
        <v>374</v>
      </c>
      <c r="C459" s="106">
        <v>97</v>
      </c>
      <c r="D459" s="145">
        <v>41429</v>
      </c>
      <c r="E459" s="145">
        <v>41429</v>
      </c>
      <c r="F459" s="8" t="s">
        <v>594</v>
      </c>
      <c r="G459" s="8" t="s">
        <v>2258</v>
      </c>
      <c r="H459" s="8" t="s">
        <v>2259</v>
      </c>
      <c r="I459" s="8"/>
      <c r="J459" s="106"/>
    </row>
    <row r="460" spans="1:10" s="10" customFormat="1" ht="32.25" customHeight="1">
      <c r="A460" s="106">
        <v>2013</v>
      </c>
      <c r="B460" s="106" t="s">
        <v>374</v>
      </c>
      <c r="C460" s="106">
        <v>556</v>
      </c>
      <c r="D460" s="145">
        <v>41429</v>
      </c>
      <c r="E460" s="145">
        <v>41429</v>
      </c>
      <c r="F460" s="8" t="s">
        <v>2260</v>
      </c>
      <c r="G460" s="8" t="s">
        <v>2261</v>
      </c>
      <c r="H460" s="8" t="s">
        <v>2262</v>
      </c>
      <c r="I460" s="8"/>
      <c r="J460" s="106"/>
    </row>
    <row r="461" spans="1:10" s="10" customFormat="1" ht="15.75" customHeight="1">
      <c r="A461" s="106">
        <v>2013</v>
      </c>
      <c r="B461" s="106" t="s">
        <v>374</v>
      </c>
      <c r="C461" s="106" t="s">
        <v>385</v>
      </c>
      <c r="D461" s="145">
        <v>41408</v>
      </c>
      <c r="E461" s="145">
        <v>41430</v>
      </c>
      <c r="F461" s="8" t="s">
        <v>448</v>
      </c>
      <c r="G461" s="8" t="s">
        <v>2210</v>
      </c>
      <c r="H461" s="8" t="s">
        <v>2263</v>
      </c>
      <c r="I461" s="8"/>
      <c r="J461" s="106"/>
    </row>
    <row r="462" spans="1:10" s="10" customFormat="1" ht="33.75" customHeight="1">
      <c r="A462" s="106">
        <v>2013</v>
      </c>
      <c r="B462" s="106" t="s">
        <v>374</v>
      </c>
      <c r="C462" s="106" t="s">
        <v>385</v>
      </c>
      <c r="D462" s="145">
        <v>41430</v>
      </c>
      <c r="E462" s="145">
        <v>41430</v>
      </c>
      <c r="F462" s="8" t="s">
        <v>2264</v>
      </c>
      <c r="G462" s="8" t="s">
        <v>2265</v>
      </c>
      <c r="H462" s="8" t="s">
        <v>2266</v>
      </c>
      <c r="I462" s="8"/>
      <c r="J462" s="106"/>
    </row>
    <row r="463" spans="1:10" s="10" customFormat="1" ht="32.25" customHeight="1">
      <c r="A463" s="106">
        <v>2013</v>
      </c>
      <c r="B463" s="106" t="s">
        <v>374</v>
      </c>
      <c r="C463" s="106">
        <v>113</v>
      </c>
      <c r="D463" s="145">
        <v>41430</v>
      </c>
      <c r="E463" s="145">
        <v>74302</v>
      </c>
      <c r="F463" s="8" t="s">
        <v>2268</v>
      </c>
      <c r="G463" s="8" t="s">
        <v>2269</v>
      </c>
      <c r="H463" s="8" t="s">
        <v>2270</v>
      </c>
      <c r="I463" s="8"/>
      <c r="J463" s="106"/>
    </row>
    <row r="464" spans="1:10" s="10" customFormat="1" ht="15.75" customHeight="1">
      <c r="A464" s="106">
        <v>2013</v>
      </c>
      <c r="B464" s="106" t="s">
        <v>374</v>
      </c>
      <c r="C464" s="106">
        <v>11</v>
      </c>
      <c r="D464" s="145">
        <v>41431</v>
      </c>
      <c r="E464" s="145">
        <v>41428</v>
      </c>
      <c r="F464" s="8" t="s">
        <v>2213</v>
      </c>
      <c r="G464" s="8" t="s">
        <v>2214</v>
      </c>
      <c r="H464" s="8" t="s">
        <v>2295</v>
      </c>
      <c r="I464" s="8"/>
      <c r="J464" s="106"/>
    </row>
    <row r="465" spans="1:10" s="10" customFormat="1" ht="15.75" customHeight="1">
      <c r="A465" s="106">
        <v>2013</v>
      </c>
      <c r="B465" s="106" t="s">
        <v>374</v>
      </c>
      <c r="C465" s="106">
        <v>100</v>
      </c>
      <c r="D465" s="145">
        <v>41432</v>
      </c>
      <c r="E465" s="145">
        <v>41432</v>
      </c>
      <c r="F465" s="8" t="s">
        <v>594</v>
      </c>
      <c r="G465" s="8" t="s">
        <v>2258</v>
      </c>
      <c r="H465" s="8" t="s">
        <v>2296</v>
      </c>
      <c r="I465" s="8"/>
      <c r="J465" s="106"/>
    </row>
    <row r="466" spans="1:10" s="10" customFormat="1" ht="30.75" customHeight="1">
      <c r="A466" s="106">
        <v>2013</v>
      </c>
      <c r="B466" s="106" t="s">
        <v>374</v>
      </c>
      <c r="C466" s="106">
        <v>171</v>
      </c>
      <c r="D466" s="145">
        <v>41432</v>
      </c>
      <c r="E466" s="145">
        <v>41435</v>
      </c>
      <c r="F466" s="8" t="s">
        <v>2297</v>
      </c>
      <c r="G466" s="8" t="s">
        <v>2298</v>
      </c>
      <c r="H466" s="8" t="s">
        <v>2299</v>
      </c>
      <c r="I466" s="8"/>
      <c r="J466" s="106"/>
    </row>
    <row r="467" spans="1:10" s="10" customFormat="1" ht="15.75" customHeight="1">
      <c r="A467" s="106">
        <v>2013</v>
      </c>
      <c r="B467" s="106" t="s">
        <v>374</v>
      </c>
      <c r="C467" s="106" t="s">
        <v>385</v>
      </c>
      <c r="D467" s="145">
        <v>41432</v>
      </c>
      <c r="E467" s="145">
        <v>41435</v>
      </c>
      <c r="F467" s="8" t="s">
        <v>1921</v>
      </c>
      <c r="G467" s="8" t="s">
        <v>2300</v>
      </c>
      <c r="H467" s="8" t="s">
        <v>2301</v>
      </c>
      <c r="I467" s="8"/>
      <c r="J467" s="106"/>
    </row>
    <row r="468" spans="1:10" s="10" customFormat="1" ht="33.75" customHeight="1">
      <c r="A468" s="106">
        <v>2013</v>
      </c>
      <c r="B468" s="106" t="s">
        <v>374</v>
      </c>
      <c r="C468" s="106">
        <v>147</v>
      </c>
      <c r="D468" s="145">
        <v>41436</v>
      </c>
      <c r="E468" s="145">
        <v>41436</v>
      </c>
      <c r="F468" s="8" t="s">
        <v>414</v>
      </c>
      <c r="G468" s="8" t="s">
        <v>2124</v>
      </c>
      <c r="H468" s="8" t="s">
        <v>2302</v>
      </c>
      <c r="I468" s="8"/>
      <c r="J468" s="106"/>
    </row>
    <row r="469" spans="1:10" s="10" customFormat="1" ht="33.75" customHeight="1">
      <c r="A469" s="106">
        <v>2013</v>
      </c>
      <c r="B469" s="106" t="s">
        <v>374</v>
      </c>
      <c r="C469" s="106">
        <v>35</v>
      </c>
      <c r="D469" s="145">
        <v>41436</v>
      </c>
      <c r="E469" s="145">
        <v>41436</v>
      </c>
      <c r="F469" s="8" t="s">
        <v>2303</v>
      </c>
      <c r="G469" s="8" t="s">
        <v>2304</v>
      </c>
      <c r="H469" s="8" t="s">
        <v>2305</v>
      </c>
      <c r="I469" s="8"/>
      <c r="J469" s="106"/>
    </row>
    <row r="470" spans="1:10" s="10" customFormat="1" ht="48" customHeight="1">
      <c r="A470" s="106">
        <v>2013</v>
      </c>
      <c r="B470" s="106" t="s">
        <v>374</v>
      </c>
      <c r="C470" s="106">
        <v>355</v>
      </c>
      <c r="D470" s="145">
        <v>41438</v>
      </c>
      <c r="E470" s="145">
        <v>41438</v>
      </c>
      <c r="F470" s="8" t="s">
        <v>2192</v>
      </c>
      <c r="G470" s="8" t="s">
        <v>2306</v>
      </c>
      <c r="H470" s="8" t="s">
        <v>2307</v>
      </c>
      <c r="I470" s="8"/>
      <c r="J470" s="106"/>
    </row>
    <row r="471" spans="1:10" s="10" customFormat="1" ht="15.75" customHeight="1">
      <c r="A471" s="106">
        <v>2013</v>
      </c>
      <c r="B471" s="106" t="s">
        <v>374</v>
      </c>
      <c r="C471" s="106">
        <v>118</v>
      </c>
      <c r="D471" s="145">
        <v>41438</v>
      </c>
      <c r="E471" s="145">
        <v>41442</v>
      </c>
      <c r="F471" s="8" t="s">
        <v>399</v>
      </c>
      <c r="G471" s="8" t="s">
        <v>2077</v>
      </c>
      <c r="H471" s="8" t="s">
        <v>2308</v>
      </c>
      <c r="I471" s="8"/>
      <c r="J471" s="106"/>
    </row>
    <row r="472" spans="1:10" s="10" customFormat="1" ht="15.75" customHeight="1">
      <c r="A472" s="106">
        <v>2013</v>
      </c>
      <c r="B472" s="106" t="s">
        <v>374</v>
      </c>
      <c r="C472" s="106">
        <v>89</v>
      </c>
      <c r="D472" s="145">
        <v>41439</v>
      </c>
      <c r="E472" s="145">
        <v>41443</v>
      </c>
      <c r="F472" s="8" t="s">
        <v>544</v>
      </c>
      <c r="G472" s="8" t="s">
        <v>1956</v>
      </c>
      <c r="H472" s="8" t="s">
        <v>2312</v>
      </c>
      <c r="I472" s="8"/>
      <c r="J472" s="106"/>
    </row>
    <row r="473" spans="1:10" s="10" customFormat="1" ht="15.75" customHeight="1">
      <c r="A473" s="106">
        <v>2013</v>
      </c>
      <c r="B473" s="106" t="s">
        <v>374</v>
      </c>
      <c r="C473" s="106">
        <v>59</v>
      </c>
      <c r="D473" s="145">
        <v>41444</v>
      </c>
      <c r="E473" s="145">
        <v>41444</v>
      </c>
      <c r="F473" s="8" t="s">
        <v>381</v>
      </c>
      <c r="G473" s="8" t="s">
        <v>2313</v>
      </c>
      <c r="H473" s="8" t="s">
        <v>2314</v>
      </c>
      <c r="I473" s="8"/>
      <c r="J473" s="106"/>
    </row>
    <row r="474" spans="1:10" s="10" customFormat="1" ht="30" customHeight="1">
      <c r="A474" s="106">
        <v>2013</v>
      </c>
      <c r="B474" s="106" t="s">
        <v>374</v>
      </c>
      <c r="C474" s="106">
        <v>123</v>
      </c>
      <c r="D474" s="145">
        <v>41446</v>
      </c>
      <c r="E474" s="145">
        <v>41446</v>
      </c>
      <c r="F474" s="8" t="s">
        <v>399</v>
      </c>
      <c r="G474" s="8" t="s">
        <v>2077</v>
      </c>
      <c r="H474" s="8" t="s">
        <v>2315</v>
      </c>
      <c r="I474" s="8"/>
      <c r="J474" s="106"/>
    </row>
    <row r="475" spans="1:10" s="10" customFormat="1" ht="55.5" customHeight="1">
      <c r="A475" s="106">
        <v>2013</v>
      </c>
      <c r="B475" s="106" t="s">
        <v>374</v>
      </c>
      <c r="C475" s="106">
        <v>144</v>
      </c>
      <c r="D475" s="145">
        <v>41447</v>
      </c>
      <c r="E475" s="145">
        <v>41447</v>
      </c>
      <c r="F475" s="8" t="s">
        <v>2316</v>
      </c>
      <c r="G475" s="8" t="s">
        <v>2317</v>
      </c>
      <c r="H475" s="8" t="s">
        <v>2318</v>
      </c>
      <c r="I475" s="8"/>
      <c r="J475" s="106"/>
    </row>
    <row r="476" spans="1:10" s="10" customFormat="1" ht="15.75" customHeight="1">
      <c r="A476" s="106">
        <v>2013</v>
      </c>
      <c r="B476" s="106" t="s">
        <v>374</v>
      </c>
      <c r="C476" s="106" t="s">
        <v>385</v>
      </c>
      <c r="D476" s="145">
        <v>41602</v>
      </c>
      <c r="E476" s="145">
        <v>41602</v>
      </c>
      <c r="F476" s="8"/>
      <c r="G476" s="8"/>
      <c r="H476" s="8"/>
      <c r="I476" s="8"/>
      <c r="J476" s="106"/>
    </row>
    <row r="477" spans="1:10" s="10" customFormat="1" ht="15.75" customHeight="1">
      <c r="A477" s="106">
        <v>2013</v>
      </c>
      <c r="B477" s="106" t="s">
        <v>374</v>
      </c>
      <c r="C477" s="106"/>
      <c r="D477" s="145"/>
      <c r="E477" s="145"/>
      <c r="F477" s="8" t="s">
        <v>2110</v>
      </c>
      <c r="G477" s="8" t="s">
        <v>2319</v>
      </c>
      <c r="H477" s="8" t="s">
        <v>2320</v>
      </c>
      <c r="I477" s="8"/>
      <c r="J477" s="106"/>
    </row>
    <row r="478" spans="1:10" s="10" customFormat="1" ht="15.75" customHeight="1">
      <c r="A478" s="106">
        <v>2013</v>
      </c>
      <c r="B478" s="106" t="s">
        <v>374</v>
      </c>
      <c r="C478" s="106">
        <v>106</v>
      </c>
      <c r="D478" s="145">
        <v>41446</v>
      </c>
      <c r="E478" s="145">
        <v>41449</v>
      </c>
      <c r="F478" s="8" t="s">
        <v>428</v>
      </c>
      <c r="G478" s="8" t="s">
        <v>2265</v>
      </c>
      <c r="H478" s="8" t="s">
        <v>2321</v>
      </c>
      <c r="I478" s="8"/>
      <c r="J478" s="106"/>
    </row>
    <row r="479" spans="1:10" s="10" customFormat="1" ht="15.75" customHeight="1">
      <c r="A479" s="106">
        <v>2013</v>
      </c>
      <c r="B479" s="106" t="s">
        <v>374</v>
      </c>
      <c r="C479" s="106" t="s">
        <v>385</v>
      </c>
      <c r="D479" s="145">
        <v>41446</v>
      </c>
      <c r="E479" s="145">
        <v>41449</v>
      </c>
      <c r="F479" s="8" t="s">
        <v>396</v>
      </c>
      <c r="G479" s="8" t="s">
        <v>1939</v>
      </c>
      <c r="H479" s="8"/>
      <c r="I479" s="8"/>
      <c r="J479" s="106"/>
    </row>
    <row r="480" spans="1:10" s="10" customFormat="1" ht="32.25" customHeight="1">
      <c r="A480" s="106">
        <v>2013</v>
      </c>
      <c r="B480" s="106" t="s">
        <v>374</v>
      </c>
      <c r="C480" s="106" t="s">
        <v>385</v>
      </c>
      <c r="D480" s="145">
        <v>41450</v>
      </c>
      <c r="E480" s="145">
        <v>41450</v>
      </c>
      <c r="F480" s="8" t="s">
        <v>2322</v>
      </c>
      <c r="G480" s="8"/>
      <c r="H480" s="8" t="s">
        <v>2323</v>
      </c>
      <c r="I480" s="8"/>
      <c r="J480" s="106"/>
    </row>
    <row r="481" spans="1:10" s="10" customFormat="1" ht="34.5" customHeight="1">
      <c r="A481" s="106">
        <v>2013</v>
      </c>
      <c r="B481" s="106" t="s">
        <v>374</v>
      </c>
      <c r="C481" s="106">
        <v>149</v>
      </c>
      <c r="D481" s="145">
        <v>41449</v>
      </c>
      <c r="E481" s="145">
        <v>41451</v>
      </c>
      <c r="F481" s="8" t="s">
        <v>1943</v>
      </c>
      <c r="G481" s="8" t="s">
        <v>2324</v>
      </c>
      <c r="H481" s="8" t="s">
        <v>2325</v>
      </c>
      <c r="I481" s="8"/>
      <c r="J481" s="106"/>
    </row>
    <row r="482" spans="1:10" s="10" customFormat="1" ht="31.5" customHeight="1">
      <c r="A482" s="106">
        <v>2013</v>
      </c>
      <c r="B482" s="106" t="s">
        <v>374</v>
      </c>
      <c r="C482" s="106" t="s">
        <v>385</v>
      </c>
      <c r="D482" s="145">
        <v>41452</v>
      </c>
      <c r="E482" s="145">
        <v>41452</v>
      </c>
      <c r="F482" s="8" t="s">
        <v>561</v>
      </c>
      <c r="G482" s="8" t="s">
        <v>2326</v>
      </c>
      <c r="H482" s="8" t="s">
        <v>2327</v>
      </c>
      <c r="I482" s="8"/>
      <c r="J482" s="106"/>
    </row>
    <row r="483" spans="1:10" s="10" customFormat="1" ht="33.75" customHeight="1">
      <c r="A483" s="106">
        <v>2013</v>
      </c>
      <c r="B483" s="106" t="s">
        <v>374</v>
      </c>
      <c r="C483" s="106" t="s">
        <v>385</v>
      </c>
      <c r="D483" s="145">
        <v>41450</v>
      </c>
      <c r="E483" s="145">
        <v>41452</v>
      </c>
      <c r="F483" s="8" t="s">
        <v>457</v>
      </c>
      <c r="G483" s="8" t="s">
        <v>2328</v>
      </c>
      <c r="H483" s="8" t="s">
        <v>2329</v>
      </c>
      <c r="I483" s="8"/>
      <c r="J483" s="106"/>
    </row>
    <row r="484" spans="1:10" s="10" customFormat="1" ht="15.75" customHeight="1">
      <c r="A484" s="106">
        <v>2013</v>
      </c>
      <c r="B484" s="106" t="s">
        <v>374</v>
      </c>
      <c r="C484" s="106"/>
      <c r="D484" s="145"/>
      <c r="E484" s="145"/>
      <c r="F484" s="8"/>
      <c r="G484" s="8"/>
      <c r="H484" s="8"/>
      <c r="I484" s="8"/>
      <c r="J484" s="106"/>
    </row>
    <row r="485" spans="1:10" s="10" customFormat="1" ht="15.75" customHeight="1">
      <c r="A485" s="106">
        <v>2013</v>
      </c>
      <c r="B485" s="106" t="s">
        <v>374</v>
      </c>
      <c r="C485" s="106"/>
      <c r="D485" s="145"/>
      <c r="E485" s="145"/>
      <c r="F485" s="8"/>
      <c r="G485" s="8"/>
      <c r="H485" s="8"/>
      <c r="I485" s="8"/>
      <c r="J485" s="106"/>
    </row>
    <row r="486" spans="1:10" s="10" customFormat="1" ht="15.75" customHeight="1">
      <c r="A486" s="106">
        <v>2013</v>
      </c>
      <c r="B486" s="106" t="s">
        <v>374</v>
      </c>
      <c r="C486" s="106"/>
      <c r="D486" s="145"/>
      <c r="E486" s="145"/>
      <c r="F486" s="8"/>
      <c r="G486" s="8"/>
      <c r="H486" s="8"/>
      <c r="I486" s="8"/>
      <c r="J486" s="106"/>
    </row>
    <row r="487" spans="1:10" s="10" customFormat="1" ht="15.75" customHeight="1">
      <c r="A487" s="106">
        <v>2013</v>
      </c>
      <c r="B487" s="106" t="s">
        <v>374</v>
      </c>
      <c r="C487" s="106"/>
      <c r="D487" s="145"/>
      <c r="E487" s="145"/>
      <c r="F487" s="8"/>
      <c r="G487" s="8"/>
      <c r="H487" s="8"/>
      <c r="I487" s="8"/>
      <c r="J487" s="106"/>
    </row>
    <row r="488" spans="1:10" s="10" customFormat="1" ht="15.75" customHeight="1">
      <c r="A488" s="106">
        <v>2013</v>
      </c>
      <c r="B488" s="106" t="s">
        <v>374</v>
      </c>
      <c r="C488" s="106"/>
      <c r="D488" s="145"/>
      <c r="E488" s="145"/>
      <c r="F488" s="8"/>
      <c r="G488" s="8"/>
      <c r="H488" s="8"/>
      <c r="I488" s="8"/>
      <c r="J488" s="106"/>
    </row>
    <row r="489" spans="1:10" s="10" customFormat="1" ht="15.75" customHeight="1">
      <c r="A489" s="106">
        <v>2013</v>
      </c>
      <c r="B489" s="106" t="s">
        <v>374</v>
      </c>
      <c r="C489" s="106"/>
      <c r="D489" s="145"/>
      <c r="E489" s="145"/>
      <c r="F489" s="8"/>
      <c r="G489" s="8"/>
      <c r="H489" s="8"/>
      <c r="I489" s="8"/>
      <c r="J489" s="106"/>
    </row>
    <row r="490" spans="1:10" s="10" customFormat="1" ht="15.75" customHeight="1">
      <c r="A490" s="106">
        <v>2013</v>
      </c>
      <c r="B490" s="106" t="s">
        <v>374</v>
      </c>
      <c r="C490" s="106"/>
      <c r="D490" s="145"/>
      <c r="E490" s="145"/>
      <c r="F490" s="8"/>
      <c r="G490" s="8"/>
      <c r="H490" s="8"/>
      <c r="I490" s="8"/>
      <c r="J490" s="106"/>
    </row>
    <row r="491" spans="1:10" s="10" customFormat="1" ht="15.75" customHeight="1">
      <c r="A491" s="106">
        <v>2013</v>
      </c>
      <c r="B491" s="106" t="s">
        <v>374</v>
      </c>
      <c r="C491" s="106"/>
      <c r="D491" s="145"/>
      <c r="E491" s="145"/>
      <c r="F491" s="8"/>
      <c r="G491" s="8"/>
      <c r="H491" s="8"/>
      <c r="I491" s="8"/>
      <c r="J491" s="106"/>
    </row>
    <row r="492" spans="1:10" s="10" customFormat="1" ht="15.75" customHeight="1">
      <c r="A492" s="106">
        <v>2013</v>
      </c>
      <c r="B492" s="106" t="s">
        <v>374</v>
      </c>
      <c r="C492" s="106"/>
      <c r="D492" s="145"/>
      <c r="E492" s="145"/>
      <c r="F492" s="8"/>
      <c r="G492" s="8"/>
      <c r="H492" s="8"/>
      <c r="I492" s="8"/>
      <c r="J492" s="106"/>
    </row>
    <row r="493" spans="1:10" s="10" customFormat="1" ht="15.75" customHeight="1">
      <c r="A493" s="106">
        <v>2013</v>
      </c>
      <c r="B493" s="106" t="s">
        <v>374</v>
      </c>
      <c r="C493" s="106"/>
      <c r="D493" s="145"/>
      <c r="E493" s="145"/>
      <c r="F493" s="8"/>
      <c r="G493" s="8"/>
      <c r="H493" s="8"/>
      <c r="I493" s="8"/>
      <c r="J493" s="106"/>
    </row>
    <row r="494" spans="1:10" s="10" customFormat="1" ht="15.75" customHeight="1">
      <c r="A494" s="106">
        <v>2013</v>
      </c>
      <c r="B494" s="106" t="s">
        <v>374</v>
      </c>
      <c r="C494" s="106"/>
      <c r="D494" s="145"/>
      <c r="E494" s="145"/>
      <c r="F494" s="8"/>
      <c r="G494" s="8"/>
      <c r="H494" s="8"/>
      <c r="I494" s="8"/>
      <c r="J494" s="106"/>
    </row>
    <row r="495" spans="1:10" s="10" customFormat="1" ht="15.75" customHeight="1">
      <c r="A495" s="106">
        <v>2013</v>
      </c>
      <c r="B495" s="106" t="s">
        <v>374</v>
      </c>
      <c r="C495" s="106"/>
      <c r="D495" s="145"/>
      <c r="E495" s="145"/>
      <c r="F495" s="8"/>
      <c r="G495" s="8"/>
      <c r="H495" s="8"/>
      <c r="I495" s="8"/>
      <c r="J495" s="106"/>
    </row>
    <row r="496" spans="1:10" s="10" customFormat="1" ht="15.75" customHeight="1">
      <c r="A496" s="106">
        <v>2013</v>
      </c>
      <c r="B496" s="106" t="s">
        <v>374</v>
      </c>
      <c r="C496" s="106"/>
      <c r="D496" s="145"/>
      <c r="E496" s="145"/>
      <c r="F496" s="8"/>
      <c r="G496" s="8"/>
      <c r="H496" s="8"/>
      <c r="I496" s="8"/>
      <c r="J496" s="106"/>
    </row>
    <row r="497" spans="1:10" s="10" customFormat="1" ht="15.75" customHeight="1">
      <c r="A497" s="106">
        <v>2013</v>
      </c>
      <c r="B497" s="106" t="s">
        <v>374</v>
      </c>
      <c r="C497" s="106"/>
      <c r="D497" s="145"/>
      <c r="E497" s="145"/>
      <c r="F497" s="8"/>
      <c r="G497" s="8"/>
      <c r="H497" s="8"/>
      <c r="I497" s="8"/>
      <c r="J497" s="106"/>
    </row>
    <row r="498" spans="1:10" s="10" customFormat="1" ht="15.75" customHeight="1">
      <c r="A498" s="106">
        <v>2013</v>
      </c>
      <c r="B498" s="106" t="s">
        <v>374</v>
      </c>
      <c r="C498" s="106"/>
      <c r="D498" s="145"/>
      <c r="E498" s="145"/>
      <c r="F498" s="8"/>
      <c r="G498" s="8"/>
      <c r="H498" s="8"/>
      <c r="I498" s="8"/>
      <c r="J498" s="106"/>
    </row>
    <row r="499" spans="1:10" s="10" customFormat="1" ht="15.75" customHeight="1">
      <c r="A499" s="106">
        <v>2013</v>
      </c>
      <c r="B499" s="106" t="s">
        <v>374</v>
      </c>
      <c r="C499" s="106"/>
      <c r="D499" s="145"/>
      <c r="E499" s="145"/>
      <c r="F499" s="8"/>
      <c r="G499" s="8"/>
      <c r="H499" s="8"/>
      <c r="I499" s="8"/>
      <c r="J499" s="106"/>
    </row>
    <row r="500" spans="1:10" s="10" customFormat="1" ht="15.75" customHeight="1">
      <c r="A500" s="106">
        <v>2013</v>
      </c>
      <c r="B500" s="106" t="s">
        <v>374</v>
      </c>
      <c r="C500" s="106"/>
      <c r="D500" s="145"/>
      <c r="E500" s="145"/>
      <c r="F500" s="8"/>
      <c r="G500" s="8"/>
      <c r="H500" s="8"/>
      <c r="I500" s="8"/>
      <c r="J500" s="106"/>
    </row>
    <row r="501" spans="1:10" s="10" customFormat="1" ht="15.75" customHeight="1">
      <c r="A501" s="106">
        <v>2013</v>
      </c>
      <c r="B501" s="106" t="s">
        <v>374</v>
      </c>
      <c r="C501" s="106"/>
      <c r="D501" s="145"/>
      <c r="E501" s="145"/>
      <c r="F501" s="8"/>
      <c r="G501" s="8"/>
      <c r="H501" s="8"/>
      <c r="I501" s="8"/>
      <c r="J501" s="106"/>
    </row>
    <row r="502" spans="1:10" s="10" customFormat="1" ht="15.75" customHeight="1">
      <c r="A502" s="106">
        <v>2013</v>
      </c>
      <c r="B502" s="106" t="s">
        <v>374</v>
      </c>
      <c r="C502" s="106"/>
      <c r="D502" s="145"/>
      <c r="E502" s="145"/>
      <c r="F502" s="8"/>
      <c r="G502" s="8"/>
      <c r="H502" s="8"/>
      <c r="I502" s="8"/>
      <c r="J502" s="106"/>
    </row>
    <row r="503" spans="1:10" s="10" customFormat="1" ht="15.75" customHeight="1">
      <c r="A503" s="106">
        <v>2013</v>
      </c>
      <c r="B503" s="106" t="s">
        <v>374</v>
      </c>
      <c r="C503" s="106"/>
      <c r="D503" s="145"/>
      <c r="E503" s="145"/>
      <c r="F503" s="8"/>
      <c r="G503" s="8"/>
      <c r="H503" s="8"/>
      <c r="I503" s="8"/>
      <c r="J503" s="106"/>
    </row>
    <row r="504" spans="1:10" s="10" customFormat="1" ht="15.75" customHeight="1">
      <c r="A504" s="106"/>
      <c r="B504" s="106"/>
      <c r="C504" s="106"/>
      <c r="D504" s="145"/>
      <c r="E504" s="145"/>
      <c r="F504" s="8"/>
      <c r="G504" s="8"/>
      <c r="H504" s="8"/>
      <c r="I504" s="8"/>
      <c r="J504" s="106"/>
    </row>
    <row r="505" spans="1:10" s="10" customFormat="1" ht="15.75" customHeight="1">
      <c r="A505" s="106"/>
      <c r="B505" s="106"/>
      <c r="C505" s="106"/>
      <c r="D505" s="145"/>
      <c r="E505" s="145"/>
      <c r="F505" s="8"/>
      <c r="G505" s="8"/>
      <c r="H505" s="8"/>
      <c r="I505" s="8"/>
      <c r="J505" s="106"/>
    </row>
    <row r="506" spans="1:10" s="10" customFormat="1" ht="15.75" customHeight="1">
      <c r="A506" s="106"/>
      <c r="B506" s="106"/>
      <c r="C506" s="106"/>
      <c r="D506" s="145"/>
      <c r="E506" s="145"/>
      <c r="F506" s="8"/>
      <c r="G506" s="8"/>
      <c r="H506" s="8"/>
      <c r="I506" s="8"/>
      <c r="J506" s="106"/>
    </row>
    <row r="507" spans="1:10" s="10" customFormat="1" ht="15.75" customHeight="1">
      <c r="A507" s="106"/>
      <c r="B507" s="106"/>
      <c r="C507" s="106"/>
      <c r="D507" s="145"/>
      <c r="E507" s="145"/>
      <c r="F507" s="8"/>
      <c r="G507" s="8"/>
      <c r="H507" s="8"/>
      <c r="I507" s="8"/>
      <c r="J507" s="106"/>
    </row>
    <row r="508" spans="1:10" s="10" customFormat="1" ht="15.75" customHeight="1">
      <c r="A508" s="106"/>
      <c r="B508" s="106"/>
      <c r="C508" s="106"/>
      <c r="D508" s="145"/>
      <c r="E508" s="145"/>
      <c r="F508" s="8"/>
      <c r="G508" s="8"/>
      <c r="H508" s="8"/>
      <c r="I508" s="8"/>
      <c r="J508" s="106"/>
    </row>
    <row r="509" spans="1:10" s="10" customFormat="1" ht="15.75" customHeight="1">
      <c r="A509" s="106"/>
      <c r="B509" s="106"/>
      <c r="C509" s="106"/>
      <c r="D509" s="145"/>
      <c r="E509" s="145"/>
      <c r="F509" s="8"/>
      <c r="G509" s="8"/>
      <c r="H509" s="8"/>
      <c r="I509" s="8"/>
      <c r="J509" s="106"/>
    </row>
    <row r="510" spans="1:10" s="10" customFormat="1" ht="15.75" customHeight="1">
      <c r="A510" s="106"/>
      <c r="B510" s="106"/>
      <c r="C510" s="106"/>
      <c r="D510" s="145"/>
      <c r="E510" s="145"/>
      <c r="F510" s="8"/>
      <c r="G510" s="8"/>
      <c r="H510" s="8"/>
      <c r="I510" s="8"/>
      <c r="J510" s="106"/>
    </row>
    <row r="511" spans="1:10" s="10" customFormat="1" ht="15.75" customHeight="1">
      <c r="A511" s="106"/>
      <c r="B511" s="106"/>
      <c r="C511" s="106"/>
      <c r="D511" s="145"/>
      <c r="E511" s="145"/>
      <c r="F511" s="8"/>
      <c r="G511" s="8"/>
      <c r="H511" s="8"/>
      <c r="I511" s="8"/>
      <c r="J511" s="106"/>
    </row>
    <row r="512" spans="1:10" s="10" customFormat="1" ht="15.75" customHeight="1">
      <c r="A512" s="106"/>
      <c r="B512" s="106"/>
      <c r="C512" s="106"/>
      <c r="D512" s="145"/>
      <c r="E512" s="145"/>
      <c r="F512" s="8"/>
      <c r="G512" s="8"/>
      <c r="H512" s="8"/>
      <c r="I512" s="8"/>
      <c r="J512" s="106"/>
    </row>
    <row r="513" spans="1:10" s="10" customFormat="1" ht="15.75" customHeight="1">
      <c r="A513" s="106"/>
      <c r="B513" s="106"/>
      <c r="C513" s="106"/>
      <c r="D513" s="145"/>
      <c r="E513" s="145"/>
      <c r="F513" s="8"/>
      <c r="G513" s="8"/>
      <c r="H513" s="8"/>
      <c r="I513" s="8"/>
      <c r="J513" s="106"/>
    </row>
    <row r="514" spans="1:10" s="10" customFormat="1" ht="15.75" customHeight="1">
      <c r="A514" s="106"/>
      <c r="B514" s="106"/>
      <c r="C514" s="106"/>
      <c r="D514" s="145"/>
      <c r="E514" s="145"/>
      <c r="F514" s="8"/>
      <c r="G514" s="8"/>
      <c r="H514" s="8"/>
      <c r="I514" s="8"/>
      <c r="J514" s="106"/>
    </row>
    <row r="515" spans="1:10" s="10" customFormat="1" ht="15.75" customHeight="1">
      <c r="A515" s="106"/>
      <c r="B515" s="106"/>
      <c r="C515" s="106"/>
      <c r="D515" s="145"/>
      <c r="E515" s="145"/>
      <c r="F515" s="8"/>
      <c r="G515" s="8"/>
      <c r="H515" s="8"/>
      <c r="I515" s="8"/>
      <c r="J515" s="106"/>
    </row>
    <row r="516" spans="1:10" s="10" customFormat="1" ht="15.75" customHeight="1">
      <c r="A516" s="106"/>
      <c r="B516" s="106"/>
      <c r="C516" s="106"/>
      <c r="D516" s="145"/>
      <c r="E516" s="145"/>
      <c r="F516" s="8"/>
      <c r="G516" s="8"/>
      <c r="H516" s="8"/>
      <c r="I516" s="8"/>
      <c r="J516" s="106"/>
    </row>
    <row r="517" spans="1:10" s="10" customFormat="1" ht="15.75" customHeight="1">
      <c r="A517" s="106"/>
      <c r="B517" s="106"/>
      <c r="C517" s="106"/>
      <c r="D517" s="145"/>
      <c r="E517" s="145"/>
      <c r="F517" s="8"/>
      <c r="G517" s="8"/>
      <c r="H517" s="8"/>
      <c r="I517" s="8"/>
      <c r="J517" s="106"/>
    </row>
    <row r="518" spans="1:10" s="10" customFormat="1" ht="15.75" customHeight="1">
      <c r="A518" s="106"/>
      <c r="B518" s="106"/>
      <c r="C518" s="106"/>
      <c r="D518" s="145"/>
      <c r="E518" s="145"/>
      <c r="F518" s="8"/>
      <c r="G518" s="8"/>
      <c r="H518" s="8"/>
      <c r="I518" s="8"/>
      <c r="J518" s="106"/>
    </row>
    <row r="519" spans="1:10" s="10" customFormat="1" ht="15.75" customHeight="1">
      <c r="A519" s="106"/>
      <c r="B519" s="106"/>
      <c r="C519" s="106"/>
      <c r="D519" s="145"/>
      <c r="E519" s="145"/>
      <c r="F519" s="8"/>
      <c r="G519" s="8"/>
      <c r="H519" s="8"/>
      <c r="I519" s="8"/>
      <c r="J519" s="106"/>
    </row>
    <row r="520" spans="1:10" s="10" customFormat="1" ht="15.75" customHeight="1">
      <c r="A520" s="106"/>
      <c r="B520" s="106"/>
      <c r="C520" s="106"/>
      <c r="D520" s="145"/>
      <c r="E520" s="145"/>
      <c r="F520" s="8"/>
      <c r="G520" s="8"/>
      <c r="H520" s="8"/>
      <c r="I520" s="8"/>
      <c r="J520" s="106"/>
    </row>
    <row r="521" spans="1:10" s="10" customFormat="1" ht="15.75" customHeight="1">
      <c r="A521" s="106"/>
      <c r="B521" s="106"/>
      <c r="C521" s="106"/>
      <c r="D521" s="145"/>
      <c r="E521" s="145"/>
      <c r="F521" s="8"/>
      <c r="G521" s="8"/>
      <c r="H521" s="8"/>
      <c r="I521" s="8"/>
      <c r="J521" s="106"/>
    </row>
    <row r="522" spans="1:10" s="10" customFormat="1" ht="15.75" customHeight="1">
      <c r="A522" s="106"/>
      <c r="B522" s="106"/>
      <c r="C522" s="106"/>
      <c r="D522" s="145"/>
      <c r="E522" s="145"/>
      <c r="F522" s="8"/>
      <c r="G522" s="8"/>
      <c r="H522" s="8"/>
      <c r="I522" s="8"/>
      <c r="J522" s="106"/>
    </row>
    <row r="523" spans="1:10" s="10" customFormat="1" ht="15.75" customHeight="1">
      <c r="A523" s="106"/>
      <c r="B523" s="106"/>
      <c r="C523" s="106"/>
      <c r="D523" s="145"/>
      <c r="E523" s="145"/>
      <c r="F523" s="8"/>
      <c r="G523" s="8"/>
      <c r="H523" s="8"/>
      <c r="I523" s="8"/>
      <c r="J523" s="106"/>
    </row>
    <row r="524" spans="1:10" s="10" customFormat="1" ht="15.75" customHeight="1">
      <c r="A524" s="106"/>
      <c r="B524" s="106"/>
      <c r="C524" s="106"/>
      <c r="D524" s="145"/>
      <c r="E524" s="145"/>
      <c r="F524" s="8"/>
      <c r="G524" s="8"/>
      <c r="H524" s="8"/>
      <c r="I524" s="8"/>
      <c r="J524" s="106"/>
    </row>
    <row r="525" spans="1:10" s="10" customFormat="1" ht="15.75" customHeight="1">
      <c r="A525" s="106"/>
      <c r="B525" s="106"/>
      <c r="C525" s="106"/>
      <c r="D525" s="145"/>
      <c r="E525" s="145"/>
      <c r="F525" s="8"/>
      <c r="G525" s="8"/>
      <c r="H525" s="8"/>
      <c r="I525" s="8"/>
      <c r="J525" s="106"/>
    </row>
    <row r="526" spans="1:10" s="10" customFormat="1" ht="15.75" customHeight="1">
      <c r="A526" s="106"/>
      <c r="B526" s="106"/>
      <c r="C526" s="106"/>
      <c r="D526" s="145"/>
      <c r="E526" s="145"/>
      <c r="F526" s="8"/>
      <c r="G526" s="8"/>
      <c r="H526" s="8"/>
      <c r="I526" s="8"/>
      <c r="J526" s="106"/>
    </row>
    <row r="527" spans="1:10" s="10" customFormat="1" ht="15.75" customHeight="1">
      <c r="A527" s="106"/>
      <c r="B527" s="106"/>
      <c r="C527" s="106"/>
      <c r="D527" s="145"/>
      <c r="E527" s="145"/>
      <c r="F527" s="8"/>
      <c r="G527" s="8"/>
      <c r="H527" s="8"/>
      <c r="I527" s="8"/>
      <c r="J527" s="106"/>
    </row>
    <row r="528" spans="1:10" s="10" customFormat="1" ht="15.75" customHeight="1">
      <c r="A528" s="106"/>
      <c r="B528" s="106"/>
      <c r="C528" s="106"/>
      <c r="D528" s="145"/>
      <c r="E528" s="145"/>
      <c r="F528" s="8"/>
      <c r="G528" s="8"/>
      <c r="H528" s="8"/>
      <c r="I528" s="8"/>
      <c r="J528" s="106"/>
    </row>
    <row r="529" spans="1:10" s="10" customFormat="1" ht="15.75" customHeight="1">
      <c r="A529" s="106"/>
      <c r="B529" s="106"/>
      <c r="C529" s="106"/>
      <c r="D529" s="145"/>
      <c r="E529" s="145"/>
      <c r="F529" s="8"/>
      <c r="G529" s="8"/>
      <c r="H529" s="8"/>
      <c r="I529" s="8"/>
      <c r="J529" s="106"/>
    </row>
    <row r="530" spans="1:10" s="10" customFormat="1" ht="15.75" customHeight="1">
      <c r="A530" s="106"/>
      <c r="B530" s="106"/>
      <c r="C530" s="106"/>
      <c r="D530" s="145"/>
      <c r="E530" s="145"/>
      <c r="F530" s="8"/>
      <c r="G530" s="8"/>
      <c r="H530" s="8"/>
      <c r="I530" s="8"/>
      <c r="J530" s="106"/>
    </row>
    <row r="531" spans="1:10" s="10" customFormat="1" ht="15.75" customHeight="1">
      <c r="A531" s="106"/>
      <c r="B531" s="106"/>
      <c r="C531" s="106"/>
      <c r="D531" s="145"/>
      <c r="E531" s="145"/>
      <c r="F531" s="8"/>
      <c r="G531" s="8"/>
      <c r="H531" s="8"/>
      <c r="I531" s="8"/>
      <c r="J531" s="106"/>
    </row>
    <row r="532" spans="1:10" s="10" customFormat="1" ht="15.75" customHeight="1">
      <c r="A532" s="106"/>
      <c r="B532" s="106"/>
      <c r="C532" s="106"/>
      <c r="D532" s="145"/>
      <c r="E532" s="145"/>
      <c r="F532" s="8"/>
      <c r="G532" s="8"/>
      <c r="H532" s="8"/>
      <c r="I532" s="8"/>
      <c r="J532" s="106"/>
    </row>
    <row r="533" spans="1:10" s="10" customFormat="1" ht="15.75" customHeight="1">
      <c r="A533" s="106"/>
      <c r="B533" s="106"/>
      <c r="C533" s="106"/>
      <c r="D533" s="145"/>
      <c r="E533" s="145"/>
      <c r="F533" s="8"/>
      <c r="G533" s="8"/>
      <c r="H533" s="8"/>
      <c r="I533" s="8"/>
      <c r="J533" s="106"/>
    </row>
    <row r="534" spans="1:10" s="10" customFormat="1" ht="15.75" customHeight="1">
      <c r="A534" s="106"/>
      <c r="B534" s="106"/>
      <c r="C534" s="106"/>
      <c r="D534" s="145"/>
      <c r="E534" s="145"/>
      <c r="F534" s="8"/>
      <c r="G534" s="8"/>
      <c r="H534" s="8"/>
      <c r="I534" s="8"/>
      <c r="J534" s="106"/>
    </row>
    <row r="535" spans="1:10" s="10" customFormat="1" ht="15.75" customHeight="1">
      <c r="A535" s="106"/>
      <c r="B535" s="106"/>
      <c r="C535" s="106"/>
      <c r="D535" s="145"/>
      <c r="E535" s="145"/>
      <c r="F535" s="8"/>
      <c r="G535" s="8"/>
      <c r="H535" s="8"/>
      <c r="I535" s="8"/>
      <c r="J535" s="106"/>
    </row>
    <row r="536" spans="1:10" s="10" customFormat="1">
      <c r="A536" s="106"/>
      <c r="B536" s="106"/>
      <c r="C536" s="106"/>
      <c r="D536" s="145"/>
      <c r="E536" s="106"/>
      <c r="F536" s="8"/>
      <c r="G536" s="8"/>
      <c r="H536" s="8"/>
      <c r="I536" s="8"/>
      <c r="J536" s="106"/>
    </row>
  </sheetData>
  <autoFilter ref="A2:J536">
    <filterColumn colId="0">
      <filters>
        <filter val="2013"/>
      </filters>
    </filterColumn>
    <filterColumn colId="1">
      <filters>
        <filter val="RECIBIDO"/>
      </filters>
    </filterColumn>
    <filterColumn colId="3">
      <filters blank="1">
        <dateGroupItem year="2013" month="3" dateTimeGrouping="month"/>
      </filters>
    </filterColumn>
    <filterColumn colId="4">
      <filters blank="1">
        <dateGroupItem year="2013" month="3" dateTimeGrouping="month"/>
      </filters>
    </filterColumn>
    <sortState ref="A13:J437">
      <sortCondition ref="D2:D437"/>
    </sortState>
  </autoFilter>
  <pageMargins left="0.70866141732283472" right="0.70866141732283472" top="0.74803149606299213" bottom="0.74803149606299213" header="0.31496062992125984" footer="0.31496062992125984"/>
  <pageSetup scale="6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8"/>
  <dimension ref="A1:H32"/>
  <sheetViews>
    <sheetView view="pageBreakPreview" zoomScaleSheetLayoutView="100" workbookViewId="0">
      <selection activeCell="D24" sqref="D24"/>
    </sheetView>
  </sheetViews>
  <sheetFormatPr baseColWidth="10" defaultRowHeight="15"/>
  <cols>
    <col min="1" max="1" width="7.85546875" customWidth="1"/>
    <col min="2" max="2" width="14.5703125" customWidth="1"/>
    <col min="3" max="3" width="33.85546875" customWidth="1"/>
    <col min="4" max="4" width="34.140625" customWidth="1"/>
    <col min="5" max="5" width="27.7109375" customWidth="1"/>
    <col min="6" max="6" width="20.85546875" customWidth="1"/>
    <col min="8" max="8" width="2.42578125" customWidth="1"/>
  </cols>
  <sheetData>
    <row r="1" spans="1:8" s="121" customFormat="1" ht="28.5" customHeight="1">
      <c r="A1" s="120" t="s">
        <v>82</v>
      </c>
      <c r="B1" s="120" t="s">
        <v>86</v>
      </c>
      <c r="C1" s="120" t="s">
        <v>87</v>
      </c>
      <c r="D1" s="120" t="s">
        <v>83</v>
      </c>
      <c r="E1" s="120" t="s">
        <v>84</v>
      </c>
      <c r="F1" s="120" t="s">
        <v>4</v>
      </c>
      <c r="G1" s="120" t="s">
        <v>85</v>
      </c>
      <c r="H1" s="120"/>
    </row>
    <row r="2" spans="1:8">
      <c r="A2" s="62"/>
      <c r="B2" s="62"/>
      <c r="C2" s="62"/>
      <c r="D2" s="62"/>
      <c r="E2" s="62"/>
      <c r="F2" s="62"/>
      <c r="G2" s="62"/>
      <c r="H2" s="62"/>
    </row>
    <row r="3" spans="1:8">
      <c r="A3" s="62"/>
      <c r="B3" s="62"/>
      <c r="C3" s="62"/>
      <c r="D3" s="62"/>
      <c r="E3" s="62"/>
      <c r="F3" s="62"/>
      <c r="G3" s="62"/>
      <c r="H3" s="62"/>
    </row>
    <row r="4" spans="1:8">
      <c r="A4" s="62"/>
      <c r="B4" s="62"/>
      <c r="C4" s="62"/>
      <c r="D4" s="62"/>
      <c r="E4" s="62"/>
      <c r="F4" s="62"/>
      <c r="G4" s="62"/>
      <c r="H4" s="62"/>
    </row>
    <row r="5" spans="1:8">
      <c r="A5" s="62"/>
      <c r="B5" s="62"/>
      <c r="C5" s="62"/>
      <c r="D5" s="62"/>
      <c r="E5" s="62"/>
      <c r="F5" s="62"/>
      <c r="G5" s="62"/>
      <c r="H5" s="62"/>
    </row>
    <row r="6" spans="1:8">
      <c r="A6" s="62"/>
      <c r="B6" s="62"/>
      <c r="C6" s="62"/>
      <c r="D6" s="62"/>
      <c r="E6" s="62"/>
      <c r="F6" s="62"/>
      <c r="G6" s="62"/>
      <c r="H6" s="62"/>
    </row>
    <row r="7" spans="1:8">
      <c r="A7" s="62"/>
      <c r="B7" s="62"/>
      <c r="C7" s="62"/>
      <c r="D7" s="62"/>
      <c r="E7" s="62"/>
      <c r="F7" s="62"/>
      <c r="G7" s="62"/>
      <c r="H7" s="62"/>
    </row>
    <row r="8" spans="1:8">
      <c r="A8" s="62"/>
      <c r="B8" s="62"/>
      <c r="C8" s="62"/>
      <c r="D8" s="62"/>
      <c r="E8" s="62"/>
      <c r="F8" s="62"/>
      <c r="G8" s="62"/>
      <c r="H8" s="62"/>
    </row>
    <row r="9" spans="1:8">
      <c r="A9" s="62"/>
      <c r="B9" s="62"/>
      <c r="C9" s="62"/>
      <c r="D9" s="62"/>
      <c r="E9" s="62"/>
      <c r="F9" s="62"/>
      <c r="G9" s="62"/>
      <c r="H9" s="62"/>
    </row>
    <row r="10" spans="1:8">
      <c r="A10" s="62"/>
      <c r="B10" s="62"/>
      <c r="C10" s="62"/>
      <c r="D10" s="62"/>
      <c r="E10" s="62"/>
      <c r="F10" s="62"/>
      <c r="G10" s="62"/>
      <c r="H10" s="62"/>
    </row>
    <row r="11" spans="1:8">
      <c r="A11" s="62"/>
      <c r="B11" s="62"/>
      <c r="C11" s="62"/>
      <c r="D11" s="62"/>
      <c r="E11" s="62"/>
      <c r="F11" s="62"/>
      <c r="G11" s="62"/>
      <c r="H11" s="62"/>
    </row>
    <row r="12" spans="1:8">
      <c r="A12" s="62"/>
      <c r="B12" s="62"/>
      <c r="C12" s="62"/>
      <c r="D12" s="62"/>
      <c r="E12" s="62"/>
      <c r="F12" s="62"/>
      <c r="G12" s="62"/>
      <c r="H12" s="62"/>
    </row>
    <row r="13" spans="1:8">
      <c r="A13" s="62"/>
      <c r="B13" s="62"/>
      <c r="C13" s="62"/>
      <c r="D13" s="62"/>
      <c r="E13" s="62"/>
      <c r="F13" s="62"/>
      <c r="G13" s="62"/>
      <c r="H13" s="62"/>
    </row>
    <row r="14" spans="1:8">
      <c r="A14" s="62"/>
      <c r="B14" s="62"/>
      <c r="C14" s="62"/>
      <c r="D14" s="62"/>
      <c r="E14" s="62"/>
      <c r="F14" s="62"/>
      <c r="G14" s="62"/>
      <c r="H14" s="62"/>
    </row>
    <row r="15" spans="1:8">
      <c r="A15" s="62"/>
      <c r="B15" s="62"/>
      <c r="C15" s="62"/>
      <c r="D15" s="62"/>
      <c r="E15" s="62"/>
      <c r="F15" s="62"/>
      <c r="G15" s="62"/>
      <c r="H15" s="62"/>
    </row>
    <row r="16" spans="1:8">
      <c r="A16" s="62"/>
      <c r="B16" s="62"/>
      <c r="C16" s="62"/>
      <c r="D16" s="62"/>
      <c r="E16" s="62"/>
      <c r="F16" s="62"/>
      <c r="G16" s="62"/>
      <c r="H16" s="62"/>
    </row>
    <row r="17" spans="1:8">
      <c r="A17" s="62"/>
      <c r="B17" s="62"/>
      <c r="C17" s="62"/>
      <c r="D17" s="62"/>
      <c r="E17" s="62"/>
      <c r="F17" s="62"/>
      <c r="G17" s="62"/>
      <c r="H17" s="62"/>
    </row>
    <row r="18" spans="1:8">
      <c r="A18" s="62"/>
      <c r="B18" s="62"/>
      <c r="C18" s="62"/>
      <c r="D18" s="62"/>
      <c r="E18" s="62"/>
      <c r="F18" s="62"/>
      <c r="G18" s="62"/>
      <c r="H18" s="62"/>
    </row>
    <row r="19" spans="1:8">
      <c r="A19" s="62"/>
      <c r="B19" s="62"/>
      <c r="C19" s="62"/>
      <c r="D19" s="62"/>
      <c r="E19" s="62"/>
      <c r="F19" s="62"/>
      <c r="G19" s="62"/>
      <c r="H19" s="62"/>
    </row>
    <row r="20" spans="1:8">
      <c r="A20" s="62"/>
      <c r="B20" s="62"/>
      <c r="C20" s="62"/>
      <c r="D20" s="62"/>
      <c r="E20" s="62"/>
      <c r="F20" s="62"/>
      <c r="G20" s="62"/>
      <c r="H20" s="62"/>
    </row>
    <row r="21" spans="1:8">
      <c r="A21" s="62"/>
      <c r="B21" s="62"/>
      <c r="C21" s="62"/>
      <c r="D21" s="62"/>
      <c r="E21" s="62"/>
      <c r="F21" s="62"/>
      <c r="G21" s="62"/>
      <c r="H21" s="62"/>
    </row>
    <row r="22" spans="1:8">
      <c r="A22" s="62"/>
      <c r="B22" s="62"/>
      <c r="C22" s="62"/>
      <c r="D22" s="62"/>
      <c r="E22" s="62"/>
      <c r="F22" s="62"/>
      <c r="G22" s="62"/>
      <c r="H22" s="62"/>
    </row>
    <row r="23" spans="1:8">
      <c r="A23" s="62"/>
      <c r="B23" s="62"/>
      <c r="C23" s="62"/>
      <c r="D23" s="62"/>
      <c r="E23" s="62"/>
      <c r="F23" s="62"/>
      <c r="G23" s="62"/>
      <c r="H23" s="62"/>
    </row>
    <row r="24" spans="1:8">
      <c r="A24" s="62"/>
      <c r="B24" s="62"/>
      <c r="C24" s="62"/>
      <c r="D24" s="62"/>
      <c r="E24" s="62"/>
      <c r="F24" s="62"/>
      <c r="G24" s="62"/>
      <c r="H24" s="62"/>
    </row>
    <row r="25" spans="1:8">
      <c r="A25" s="62"/>
      <c r="B25" s="62"/>
      <c r="C25" s="62"/>
      <c r="D25" s="62"/>
      <c r="E25" s="62"/>
      <c r="F25" s="62"/>
      <c r="G25" s="62"/>
      <c r="H25" s="62"/>
    </row>
    <row r="26" spans="1:8">
      <c r="A26" s="62"/>
      <c r="B26" s="62"/>
      <c r="C26" s="62"/>
      <c r="D26" s="62"/>
      <c r="E26" s="62"/>
      <c r="F26" s="62"/>
      <c r="G26" s="62"/>
      <c r="H26" s="62"/>
    </row>
    <row r="27" spans="1:8">
      <c r="A27" s="62"/>
      <c r="B27" s="62"/>
      <c r="C27" s="62"/>
      <c r="D27" s="62"/>
      <c r="E27" s="62"/>
      <c r="F27" s="62"/>
      <c r="G27" s="62"/>
      <c r="H27" s="62"/>
    </row>
    <row r="28" spans="1:8">
      <c r="A28" s="62"/>
      <c r="B28" s="62"/>
      <c r="C28" s="62"/>
      <c r="D28" s="62"/>
      <c r="E28" s="62"/>
      <c r="F28" s="62"/>
      <c r="G28" s="62"/>
      <c r="H28" s="62"/>
    </row>
    <row r="29" spans="1:8">
      <c r="A29" s="62"/>
      <c r="B29" s="62"/>
      <c r="C29" s="62"/>
      <c r="D29" s="62"/>
      <c r="E29" s="62"/>
      <c r="F29" s="62"/>
      <c r="G29" s="62"/>
      <c r="H29" s="62"/>
    </row>
    <row r="30" spans="1:8">
      <c r="A30" s="62"/>
      <c r="B30" s="62"/>
      <c r="C30" s="62"/>
      <c r="D30" s="62"/>
      <c r="E30" s="62"/>
      <c r="F30" s="62"/>
      <c r="G30" s="62"/>
      <c r="H30" s="62"/>
    </row>
    <row r="31" spans="1:8">
      <c r="A31" s="62"/>
      <c r="B31" s="62"/>
      <c r="C31" s="62"/>
      <c r="D31" s="62"/>
      <c r="E31" s="62"/>
      <c r="F31" s="62"/>
      <c r="G31" s="62"/>
      <c r="H31" s="62"/>
    </row>
    <row r="32" spans="1:8">
      <c r="A32" s="62"/>
      <c r="B32" s="62"/>
      <c r="C32" s="62"/>
      <c r="D32" s="62"/>
      <c r="E32" s="62"/>
      <c r="F32" s="62"/>
      <c r="G32" s="62"/>
      <c r="H32" s="62"/>
    </row>
  </sheetData>
  <autoFilter ref="A1:H32"/>
  <pageMargins left="0.7" right="0.7" top="0.75" bottom="0.75" header="0.3" footer="0.3"/>
  <pageSetup scale="5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9"/>
  <dimension ref="A1:J32"/>
  <sheetViews>
    <sheetView view="pageBreakPreview" zoomScaleSheetLayoutView="100" workbookViewId="0">
      <selection activeCell="B2" sqref="B2"/>
    </sheetView>
  </sheetViews>
  <sheetFormatPr baseColWidth="10" defaultRowHeight="15"/>
  <cols>
    <col min="1" max="1" width="2.140625" customWidth="1"/>
    <col min="2" max="2" width="3.85546875" customWidth="1"/>
    <col min="3" max="3" width="14.5703125" customWidth="1"/>
    <col min="4" max="4" width="55.42578125" customWidth="1"/>
    <col min="5" max="5" width="27.7109375" customWidth="1"/>
    <col min="6" max="6" width="20.85546875" customWidth="1"/>
    <col min="7" max="7" width="11.140625" customWidth="1"/>
    <col min="8" max="8" width="11.85546875" customWidth="1"/>
    <col min="10" max="10" width="2.42578125" customWidth="1"/>
  </cols>
  <sheetData>
    <row r="1" spans="1:10" s="121" customFormat="1" ht="28.5" customHeight="1">
      <c r="A1" s="120"/>
      <c r="B1" s="120" t="s">
        <v>39</v>
      </c>
      <c r="C1" s="120" t="s">
        <v>88</v>
      </c>
      <c r="D1" s="120" t="s">
        <v>83</v>
      </c>
      <c r="E1" s="120" t="s">
        <v>84</v>
      </c>
      <c r="F1" s="120" t="s">
        <v>4</v>
      </c>
      <c r="G1" s="122" t="s">
        <v>90</v>
      </c>
      <c r="H1" s="120" t="s">
        <v>89</v>
      </c>
      <c r="I1" s="120" t="s">
        <v>85</v>
      </c>
      <c r="J1" s="120"/>
    </row>
    <row r="2" spans="1:10">
      <c r="A2" s="62"/>
      <c r="B2" s="62"/>
      <c r="C2" s="62"/>
      <c r="D2" s="62"/>
      <c r="E2" s="62"/>
      <c r="F2" s="62"/>
      <c r="G2" s="62"/>
      <c r="H2" s="62"/>
      <c r="I2" s="62"/>
      <c r="J2" s="62"/>
    </row>
    <row r="3" spans="1:10">
      <c r="A3" s="62"/>
      <c r="B3" s="62"/>
      <c r="C3" s="62"/>
      <c r="D3" s="62"/>
      <c r="E3" s="62"/>
      <c r="F3" s="62"/>
      <c r="G3" s="62"/>
      <c r="H3" s="62"/>
      <c r="I3" s="62"/>
      <c r="J3" s="62"/>
    </row>
    <row r="4" spans="1:10">
      <c r="A4" s="62"/>
      <c r="B4" s="62"/>
      <c r="C4" s="62"/>
      <c r="D4" s="62"/>
      <c r="E4" s="62"/>
      <c r="F4" s="62"/>
      <c r="G4" s="62"/>
      <c r="H4" s="62"/>
      <c r="I4" s="62"/>
      <c r="J4" s="62"/>
    </row>
    <row r="5" spans="1:10">
      <c r="A5" s="62"/>
      <c r="B5" s="62"/>
      <c r="C5" s="62"/>
      <c r="D5" s="62"/>
      <c r="E5" s="62"/>
      <c r="F5" s="62"/>
      <c r="G5" s="62"/>
      <c r="H5" s="62"/>
      <c r="I5" s="62"/>
      <c r="J5" s="62"/>
    </row>
    <row r="6" spans="1:10">
      <c r="A6" s="62"/>
      <c r="B6" s="62"/>
      <c r="C6" s="62"/>
      <c r="D6" s="62"/>
      <c r="E6" s="62"/>
      <c r="F6" s="62"/>
      <c r="G6" s="62"/>
      <c r="H6" s="62"/>
      <c r="I6" s="62"/>
      <c r="J6" s="62"/>
    </row>
    <row r="7" spans="1:10">
      <c r="A7" s="62"/>
      <c r="B7" s="62"/>
      <c r="C7" s="62"/>
      <c r="D7" s="62"/>
      <c r="E7" s="62"/>
      <c r="F7" s="62"/>
      <c r="G7" s="62"/>
      <c r="H7" s="62"/>
      <c r="I7" s="62"/>
      <c r="J7" s="62"/>
    </row>
    <row r="8" spans="1:10">
      <c r="A8" s="62"/>
      <c r="B8" s="62"/>
      <c r="C8" s="62"/>
      <c r="D8" s="62"/>
      <c r="E8" s="62"/>
      <c r="F8" s="62"/>
      <c r="G8" s="62"/>
      <c r="H8" s="62"/>
      <c r="I8" s="62"/>
      <c r="J8" s="62"/>
    </row>
    <row r="9" spans="1:10">
      <c r="A9" s="62"/>
      <c r="B9" s="62"/>
      <c r="C9" s="62"/>
      <c r="D9" s="62"/>
      <c r="E9" s="62"/>
      <c r="F9" s="62"/>
      <c r="G9" s="62"/>
      <c r="H9" s="62"/>
      <c r="I9" s="62"/>
      <c r="J9" s="62"/>
    </row>
    <row r="10" spans="1:10">
      <c r="A10" s="62"/>
      <c r="B10" s="62"/>
      <c r="C10" s="62"/>
      <c r="D10" s="62"/>
      <c r="E10" s="62"/>
      <c r="F10" s="62"/>
      <c r="G10" s="62"/>
      <c r="H10" s="62"/>
      <c r="I10" s="62"/>
      <c r="J10" s="62"/>
    </row>
    <row r="11" spans="1:10">
      <c r="A11" s="62"/>
      <c r="B11" s="62"/>
      <c r="C11" s="62"/>
      <c r="D11" s="62"/>
      <c r="E11" s="62"/>
      <c r="F11" s="62"/>
      <c r="G11" s="62"/>
      <c r="H11" s="62"/>
      <c r="I11" s="62"/>
      <c r="J11" s="62"/>
    </row>
    <row r="12" spans="1:10">
      <c r="A12" s="62"/>
      <c r="B12" s="62"/>
      <c r="C12" s="62"/>
      <c r="D12" s="62"/>
      <c r="E12" s="62"/>
      <c r="F12" s="62"/>
      <c r="G12" s="62"/>
      <c r="H12" s="62"/>
      <c r="I12" s="62"/>
      <c r="J12" s="62"/>
    </row>
    <row r="13" spans="1:10">
      <c r="A13" s="62"/>
      <c r="B13" s="62"/>
      <c r="C13" s="62"/>
      <c r="D13" s="62"/>
      <c r="E13" s="62"/>
      <c r="F13" s="62"/>
      <c r="G13" s="62"/>
      <c r="H13" s="62"/>
      <c r="I13" s="62"/>
      <c r="J13" s="62"/>
    </row>
    <row r="14" spans="1:10">
      <c r="A14" s="62"/>
      <c r="B14" s="62"/>
      <c r="C14" s="62"/>
      <c r="D14" s="62"/>
      <c r="E14" s="62"/>
      <c r="F14" s="62"/>
      <c r="G14" s="62"/>
      <c r="H14" s="62"/>
      <c r="I14" s="62"/>
      <c r="J14" s="62"/>
    </row>
    <row r="15" spans="1:10">
      <c r="A15" s="62"/>
      <c r="B15" s="62"/>
      <c r="C15" s="62"/>
      <c r="D15" s="62"/>
      <c r="E15" s="62"/>
      <c r="F15" s="62"/>
      <c r="G15" s="62"/>
      <c r="H15" s="62"/>
      <c r="I15" s="62"/>
      <c r="J15" s="62"/>
    </row>
    <row r="16" spans="1:10">
      <c r="A16" s="62"/>
      <c r="B16" s="62"/>
      <c r="C16" s="62"/>
      <c r="D16" s="62"/>
      <c r="E16" s="62"/>
      <c r="F16" s="62"/>
      <c r="G16" s="62"/>
      <c r="H16" s="62"/>
      <c r="I16" s="62"/>
      <c r="J16" s="62"/>
    </row>
    <row r="17" spans="1:10">
      <c r="A17" s="62"/>
      <c r="B17" s="62"/>
      <c r="C17" s="62"/>
      <c r="D17" s="62"/>
      <c r="E17" s="62"/>
      <c r="F17" s="62"/>
      <c r="G17" s="62"/>
      <c r="H17" s="62"/>
      <c r="I17" s="62"/>
      <c r="J17" s="62"/>
    </row>
    <row r="18" spans="1:10">
      <c r="A18" s="62"/>
      <c r="B18" s="62"/>
      <c r="C18" s="62"/>
      <c r="D18" s="62"/>
      <c r="E18" s="62"/>
      <c r="F18" s="62"/>
      <c r="G18" s="62"/>
      <c r="H18" s="62"/>
      <c r="I18" s="62"/>
      <c r="J18" s="62"/>
    </row>
    <row r="19" spans="1:10">
      <c r="A19" s="62"/>
      <c r="B19" s="62"/>
      <c r="C19" s="62"/>
      <c r="D19" s="62"/>
      <c r="E19" s="62"/>
      <c r="F19" s="62"/>
      <c r="G19" s="62"/>
      <c r="H19" s="62"/>
      <c r="I19" s="62"/>
      <c r="J19" s="62"/>
    </row>
    <row r="20" spans="1:10">
      <c r="A20" s="62"/>
      <c r="B20" s="62"/>
      <c r="C20" s="62"/>
      <c r="D20" s="62"/>
      <c r="E20" s="62"/>
      <c r="F20" s="62"/>
      <c r="G20" s="62"/>
      <c r="H20" s="62"/>
      <c r="I20" s="62"/>
      <c r="J20" s="62"/>
    </row>
    <row r="21" spans="1:10">
      <c r="A21" s="62"/>
      <c r="B21" s="62"/>
      <c r="C21" s="62"/>
      <c r="D21" s="62"/>
      <c r="E21" s="62"/>
      <c r="F21" s="62"/>
      <c r="G21" s="62"/>
      <c r="H21" s="62"/>
      <c r="I21" s="62"/>
      <c r="J21" s="62"/>
    </row>
    <row r="22" spans="1:10">
      <c r="A22" s="62"/>
      <c r="B22" s="62"/>
      <c r="C22" s="62"/>
      <c r="D22" s="62"/>
      <c r="E22" s="62"/>
      <c r="F22" s="62"/>
      <c r="G22" s="62"/>
      <c r="H22" s="62"/>
      <c r="I22" s="62"/>
      <c r="J22" s="62"/>
    </row>
    <row r="23" spans="1:10">
      <c r="A23" s="62"/>
      <c r="B23" s="62"/>
      <c r="C23" s="62"/>
      <c r="D23" s="62"/>
      <c r="E23" s="62"/>
      <c r="F23" s="62"/>
      <c r="G23" s="62"/>
      <c r="H23" s="62"/>
      <c r="I23" s="62"/>
      <c r="J23" s="62"/>
    </row>
    <row r="24" spans="1:10">
      <c r="A24" s="62"/>
      <c r="B24" s="62"/>
      <c r="C24" s="62"/>
      <c r="D24" s="62"/>
      <c r="E24" s="62"/>
      <c r="F24" s="62"/>
      <c r="G24" s="62"/>
      <c r="H24" s="62"/>
      <c r="I24" s="62"/>
      <c r="J24" s="62"/>
    </row>
    <row r="25" spans="1:10">
      <c r="A25" s="62"/>
      <c r="B25" s="62"/>
      <c r="C25" s="62"/>
      <c r="D25" s="62"/>
      <c r="E25" s="62"/>
      <c r="F25" s="62"/>
      <c r="G25" s="62"/>
      <c r="H25" s="62"/>
      <c r="I25" s="62"/>
      <c r="J25" s="62"/>
    </row>
    <row r="26" spans="1:10">
      <c r="A26" s="62"/>
      <c r="B26" s="62"/>
      <c r="C26" s="62"/>
      <c r="D26" s="62"/>
      <c r="E26" s="62"/>
      <c r="F26" s="62"/>
      <c r="G26" s="62"/>
      <c r="H26" s="62"/>
      <c r="I26" s="62"/>
      <c r="J26" s="62"/>
    </row>
    <row r="27" spans="1:10">
      <c r="A27" s="62"/>
      <c r="B27" s="62"/>
      <c r="C27" s="62"/>
      <c r="D27" s="62"/>
      <c r="E27" s="62"/>
      <c r="F27" s="62"/>
      <c r="G27" s="62"/>
      <c r="H27" s="62"/>
      <c r="I27" s="62"/>
      <c r="J27" s="62"/>
    </row>
    <row r="28" spans="1:10">
      <c r="A28" s="62"/>
      <c r="B28" s="62"/>
      <c r="C28" s="62"/>
      <c r="D28" s="62"/>
      <c r="E28" s="62"/>
      <c r="F28" s="62"/>
      <c r="G28" s="62"/>
      <c r="H28" s="62"/>
      <c r="I28" s="62"/>
      <c r="J28" s="62"/>
    </row>
    <row r="29" spans="1:10">
      <c r="A29" s="62"/>
      <c r="B29" s="62"/>
      <c r="C29" s="62"/>
      <c r="D29" s="62"/>
      <c r="E29" s="62"/>
      <c r="F29" s="62"/>
      <c r="G29" s="62"/>
      <c r="H29" s="62"/>
      <c r="I29" s="62"/>
      <c r="J29" s="62"/>
    </row>
    <row r="30" spans="1:10">
      <c r="A30" s="62"/>
      <c r="B30" s="62"/>
      <c r="C30" s="62"/>
      <c r="D30" s="62"/>
      <c r="E30" s="62"/>
      <c r="F30" s="62"/>
      <c r="G30" s="62"/>
      <c r="H30" s="62"/>
      <c r="I30" s="62"/>
      <c r="J30" s="62"/>
    </row>
    <row r="31" spans="1:10">
      <c r="A31" s="62"/>
      <c r="B31" s="62"/>
      <c r="C31" s="62"/>
      <c r="D31" s="62"/>
      <c r="E31" s="62"/>
      <c r="F31" s="62"/>
      <c r="G31" s="62"/>
      <c r="H31" s="62"/>
      <c r="I31" s="62"/>
      <c r="J31" s="62"/>
    </row>
    <row r="32" spans="1:10">
      <c r="A32" s="62"/>
      <c r="B32" s="62"/>
      <c r="C32" s="62"/>
      <c r="D32" s="62"/>
      <c r="E32" s="62"/>
      <c r="F32" s="62"/>
      <c r="G32" s="62"/>
      <c r="H32" s="62"/>
      <c r="I32" s="62"/>
      <c r="J32" s="62"/>
    </row>
  </sheetData>
  <autoFilter ref="A1:J32"/>
  <pageMargins left="0.7" right="0.7" top="0.75" bottom="0.75" header="0.3" footer="0.3"/>
  <pageSetup scale="57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3</vt:i4>
      </vt:variant>
    </vt:vector>
  </HeadingPairs>
  <TitlesOfParts>
    <vt:vector size="18" baseType="lpstr">
      <vt:lpstr>2012</vt:lpstr>
      <vt:lpstr>13-15</vt:lpstr>
      <vt:lpstr>LETFOR O CARPETA</vt:lpstr>
      <vt:lpstr>IFE</vt:lpstr>
      <vt:lpstr>NOM</vt:lpstr>
      <vt:lpstr>FACT</vt:lpstr>
      <vt:lpstr>OFICIOS</vt:lpstr>
      <vt:lpstr>CONTROL DE APOYO</vt:lpstr>
      <vt:lpstr>REPORTES</vt:lpstr>
      <vt:lpstr>OP. MAQ</vt:lpstr>
      <vt:lpstr>REL MTTO-BACHEO</vt:lpstr>
      <vt:lpstr>APORTACIONES</vt:lpstr>
      <vt:lpstr>BACHEO</vt:lpstr>
      <vt:lpstr>BITACORAS</vt:lpstr>
      <vt:lpstr>CONTRATISTAS</vt:lpstr>
      <vt:lpstr>'13-15'!Área_de_impresión</vt:lpstr>
      <vt:lpstr>FACT!Área_de_impresión</vt:lpstr>
      <vt:lpstr>NOM!Área_de_impresión</vt:lpstr>
    </vt:vector>
  </TitlesOfParts>
  <Company>Toshiba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Rigoberto Olmedo Navarro</dc:creator>
  <cp:lastModifiedBy>EQUIPO</cp:lastModifiedBy>
  <cp:lastPrinted>2016-09-07T16:57:25Z</cp:lastPrinted>
  <dcterms:created xsi:type="dcterms:W3CDTF">2012-04-18T15:40:23Z</dcterms:created>
  <dcterms:modified xsi:type="dcterms:W3CDTF">2016-09-07T17:10:49Z</dcterms:modified>
</cp:coreProperties>
</file>